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C:\Users\ndhuy\Documents\Datalime\Affaires\IGA - Microsat &amp; Grille CDA\"/>
    </mc:Choice>
  </mc:AlternateContent>
  <xr:revisionPtr revIDLastSave="0" documentId="13_ncr:1_{EDD396DD-8A35-49C8-95FA-C5644A93DABA}" xr6:coauthVersionLast="47" xr6:coauthVersionMax="47" xr10:uidLastSave="{00000000-0000-0000-0000-000000000000}"/>
  <bookViews>
    <workbookView xWindow="-28920" yWindow="3135" windowWidth="29040" windowHeight="15720" tabRatio="777" firstSheet="7" activeTab="8" xr2:uid="{00000000-000D-0000-FFFF-FFFF00000000}"/>
  </bookViews>
  <sheets>
    <sheet name="REX controleurs" sheetId="23" state="hidden" r:id="rId1"/>
    <sheet name="SA_GRILLE_STEU" sheetId="3" state="hidden" r:id="rId2"/>
    <sheet name="SYNTHESE_SCL" sheetId="10" state="hidden" r:id="rId3"/>
    <sheet name="AnalysesComparatives_SCL" sheetId="24" state="hidden" r:id="rId4"/>
    <sheet name="SA_GRILLE_SCL" sheetId="19" state="hidden" r:id="rId5"/>
    <sheet name="AnalysesComparatives" sheetId="7" state="hidden" r:id="rId6"/>
    <sheet name="Controle_Pluvio_Thermo" sheetId="17" state="hidden" r:id="rId7"/>
    <sheet name="Descriptif" sheetId="30" r:id="rId8"/>
    <sheet name="SYNTHESE" sheetId="1" r:id="rId9"/>
    <sheet name="Analytique" sheetId="56" r:id="rId10"/>
    <sheet name="Qualité" sheetId="51" r:id="rId11"/>
    <sheet name="A1_A1_DO1_prel" sheetId="87" r:id="rId12"/>
    <sheet name="A2_A2_test_prel" sheetId="93" r:id="rId13"/>
    <sheet name="A3_A3_A3_dem" sheetId="88" r:id="rId14"/>
    <sheet name="A3_A3_A3_prel" sheetId="91" r:id="rId15"/>
    <sheet name="A4_A4_test_aaaaaa" sheetId="95" r:id="rId16"/>
    <sheet name="A8_A8_A8_zzzzz" sheetId="96" r:id="rId17"/>
    <sheet name="PLUVIO_SCL_1" sheetId="89" r:id="rId18"/>
    <sheet name="PLUVIO_station" sheetId="90" r:id="rId19"/>
    <sheet name="Critères" sheetId="47" r:id="rId20"/>
    <sheet name="PARAM" sheetId="5" r:id="rId21"/>
    <sheet name="LimitequantificationSDE" sheetId="9" r:id="rId22"/>
    <sheet name="SeuilsComparaison-EMT" sheetId="8" r:id="rId23"/>
    <sheet name="Equipements" sheetId="98" r:id="rId24"/>
    <sheet name="Recap_equipements" sheetId="97" r:id="rId25"/>
  </sheets>
  <externalReferences>
    <externalReference r:id="rId26"/>
  </externalReferences>
  <definedNames>
    <definedName name="_xlnm._FilterDatabase" localSheetId="7" hidden="1">Descriptif!$D$32:$I$32</definedName>
    <definedName name="Asservissement" localSheetId="11">PARAM!$A$44:$A$46</definedName>
    <definedName name="Asservissement" localSheetId="12">PARAM!$A$44:$A$46</definedName>
    <definedName name="Asservissement" localSheetId="14">PARAM!$A$44:$A$46</definedName>
    <definedName name="Asservissement">PARAM!$A$44:$A$46</definedName>
    <definedName name="CODE_SANDRE_3">PARAM!$I$4:$I$19</definedName>
    <definedName name="CODE_SANDRE_SCL" localSheetId="11">PARAM!$F$4:$F$7</definedName>
    <definedName name="CODE_SANDRE_SCL" localSheetId="12">PARAM!$F$4:$F$7</definedName>
    <definedName name="CODE_SANDRE_SCL" localSheetId="13">PARAM!$F$4:$F$7</definedName>
    <definedName name="CODE_SANDRE_SCL" localSheetId="14">PARAM!$F$4:$F$7</definedName>
    <definedName name="CODE_SANDRE_SCL" localSheetId="15">PARAM!$F$4:$F$7</definedName>
    <definedName name="CODE_SANDRE_SCL" localSheetId="16">PARAM!$F$4:$F$7</definedName>
    <definedName name="CODE_SANDRE_SCL">PARAM!$F$4:$F$7</definedName>
    <definedName name="CODE_SANDRE_STEU" localSheetId="17">PARAM!$E$4:$E$19</definedName>
    <definedName name="CODE_SANDRE_STEU" localSheetId="18">PARAM!$E$4:$E$19</definedName>
    <definedName name="CODE_SANDRE_STEU">PARAM!$E$4:$E$19</definedName>
    <definedName name="conditions_meteo">PARAM!$F$44:$F$46</definedName>
    <definedName name="Conformité" localSheetId="15">PARAM!$B$44:$B$48</definedName>
    <definedName name="Conformité">PARAM!$B$44:$B$48</definedName>
    <definedName name="Eq_h_controle" localSheetId="15">PARAM!$C$30:$C$32</definedName>
    <definedName name="Eq_h_controle">PARAM!$C$30:$C$32</definedName>
    <definedName name="EQUIPEMENT_PREL" localSheetId="11">PARAM!$B$4:$B$6</definedName>
    <definedName name="EQUIPEMENT_PREL" localSheetId="12">PARAM!$B$4:$B$6</definedName>
    <definedName name="EQUIPEMENT_PREL" localSheetId="13">PARAM!$B$4:$B$6</definedName>
    <definedName name="EQUIPEMENT_PREL" localSheetId="14">PARAM!$B$4:$B$6</definedName>
    <definedName name="EQUIPEMENT_PREL" localSheetId="15">PARAM!$B$4:$B$6</definedName>
    <definedName name="EQUIPEMENT_PREL" localSheetId="16">PARAM!$B$4:$B$6</definedName>
    <definedName name="EQUIPEMENT_PREL">PARAM!$B$4:$B$6</definedName>
    <definedName name="EQUIPEMENT_Q" localSheetId="11">PARAM!$A$4:$A$15</definedName>
    <definedName name="EQUIPEMENT_Q" localSheetId="12">PARAM!$A$4:$A$15</definedName>
    <definedName name="EQUIPEMENT_Q" localSheetId="13">PARAM!$A$4:$A$15</definedName>
    <definedName name="EQUIPEMENT_Q" localSheetId="14">PARAM!$A$4:$A$15</definedName>
    <definedName name="EQUIPEMENT_Q" localSheetId="15">PARAM!$A$4:$A$15</definedName>
    <definedName name="EQUIPEMENT_Q" localSheetId="16">PARAM!$A$4:$A$15</definedName>
    <definedName name="EQUIPEMENT_Q">PARAM!$A$4:$A$15</definedName>
    <definedName name="Frequence" localSheetId="13">PARAM!$E$44:$E$51</definedName>
    <definedName name="Frequence" localSheetId="15">PARAM!$E$44:$E$51</definedName>
    <definedName name="Frequence" localSheetId="16">PARAM!$E$44:$E$51</definedName>
    <definedName name="Frequence">PARAM!$E$44:$E$51</definedName>
    <definedName name="LISTE_1" localSheetId="11">PARAM!$A$21:$A$22</definedName>
    <definedName name="LISTE_1" localSheetId="12">PARAM!$A$21:$A$22</definedName>
    <definedName name="LISTE_1" localSheetId="13">PARAM!$A$21:$A$22</definedName>
    <definedName name="LISTE_1" localSheetId="14">PARAM!$A$21:$A$22</definedName>
    <definedName name="LISTE_1" localSheetId="15">PARAM!$A$21:$A$22</definedName>
    <definedName name="LISTE_1" localSheetId="16">PARAM!$A$21:$A$22</definedName>
    <definedName name="LISTE_1" localSheetId="17">PARAM!$A$21:$A$22</definedName>
    <definedName name="LISTE_1" localSheetId="18">PARAM!$A$21:$A$22</definedName>
    <definedName name="LISTE_1">PARAM!$A$21:$A$22</definedName>
    <definedName name="LISTE_1_a" localSheetId="11">[1]PARAM!$A$21:$A$22</definedName>
    <definedName name="LISTE_1_a" localSheetId="12">[1]PARAM!$A$21:$A$22</definedName>
    <definedName name="LISTE_1_a" localSheetId="14">[1]PARAM!$A$21:$A$22</definedName>
    <definedName name="LISTE_2" localSheetId="11">PARAM!$B$21:$B$23</definedName>
    <definedName name="LISTE_2" localSheetId="12">PARAM!$B$21:$B$23</definedName>
    <definedName name="LISTE_2" localSheetId="13">PARAM!$B$21:$B$23</definedName>
    <definedName name="LISTE_2" localSheetId="14">PARAM!$B$21:$B$23</definedName>
    <definedName name="LISTE_2" localSheetId="15">PARAM!$B$21:$B$23</definedName>
    <definedName name="LISTE_2" localSheetId="16">PARAM!$B$21:$B$23</definedName>
    <definedName name="LISTE_2" localSheetId="17">PARAM!$B$21:$B$23</definedName>
    <definedName name="LISTE_2" localSheetId="18">PARAM!$B$21:$B$23</definedName>
    <definedName name="LISTE_2">PARAM!$B$21:$B$23</definedName>
    <definedName name="LISTE_3" localSheetId="11">PARAM!$C$21:$C$24</definedName>
    <definedName name="LISTE_3" localSheetId="12">PARAM!$C$21:$C$24</definedName>
    <definedName name="LISTE_3" localSheetId="13">PARAM!$C$21:$C$24</definedName>
    <definedName name="LISTE_3" localSheetId="14">PARAM!$C$21:$C$24</definedName>
    <definedName name="LISTE_3" localSheetId="15">PARAM!$C$21:$C$24</definedName>
    <definedName name="LISTE_3" localSheetId="16">PARAM!$C$21:$C$24</definedName>
    <definedName name="LISTE_3" localSheetId="17">PARAM!$C$21:$C$24</definedName>
    <definedName name="LISTE_3" localSheetId="18">PARAM!$C$21:$C$24</definedName>
    <definedName name="LISTE_3">PARAM!$C$21:$C$24</definedName>
    <definedName name="LISTE_4" localSheetId="17">PARAM!$D$21:$D$26</definedName>
    <definedName name="LISTE_4" localSheetId="18">PARAM!$D$21:$D$26</definedName>
    <definedName name="LISTE_4">PARAM!$D$21:$D$26</definedName>
    <definedName name="LISTE_5">PARAM!$F$21:$F$24</definedName>
    <definedName name="listeDebimetres">OFFSET(Descriptif!$V$15,0,0,COUNTIF(Descriptif!$V$15:$V$99,"?*"),1)</definedName>
    <definedName name="listePreleveurs">OFFSET(Descriptif!$T$15,0,0,COUNTIF(Descriptif!$T$15:$T$99,"?*"),1)</definedName>
    <definedName name="Montage_sonde" localSheetId="13">PARAM!$G$44:$G$46</definedName>
    <definedName name="Montage_sonde" localSheetId="16">PARAM!$G$44:$G$46</definedName>
    <definedName name="Montage_sonde">PARAM!$G$44:$G$46</definedName>
    <definedName name="PLUVIO_SCL">Descriptif!$E$22:$E$23</definedName>
    <definedName name="Print_Area" localSheetId="5">AnalysesComparatives!$A$1:$V$29</definedName>
    <definedName name="Print_Area" localSheetId="3">AnalysesComparatives_SCL!$A$1:$V$34</definedName>
    <definedName name="Print_Area" localSheetId="21">LimitequantificationSDE!$A$1:$F$21</definedName>
    <definedName name="Print_Area" localSheetId="22">'SeuilsComparaison-EMT'!$A$1:$K$29</definedName>
    <definedName name="Q_en_charge" localSheetId="13">PARAM!$A$30:$A$36</definedName>
    <definedName name="Q_en_charge" localSheetId="16">PARAM!$A$30:$A$36</definedName>
    <definedName name="Q_en_charge">PARAM!$A$30:$A$36</definedName>
    <definedName name="Q_Gravitaire" localSheetId="15">PARAM!$B$30:$B$39</definedName>
    <definedName name="Q_Gravitaire">PARAM!$B$30:$B$39</definedName>
    <definedName name="Satisfaction">PARAM!$D$44:$D$46</definedName>
    <definedName name="Type_capteur" localSheetId="15">PARAM!$C$44:$C$48</definedName>
    <definedName name="Type_capteur">PARAM!$C$44:$C$48</definedName>
    <definedName name="Type_equipement">PARAM!$C$4:$C$7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15" i="1" l="1"/>
  <c r="A7" i="98" l="1"/>
  <c r="A8" i="98"/>
  <c r="A9" i="98"/>
  <c r="A6" i="98"/>
  <c r="U15" i="30"/>
  <c r="S15" i="30"/>
  <c r="Q15" i="1" l="1"/>
  <c r="J15" i="1"/>
  <c r="I15" i="1"/>
  <c r="H15" i="1"/>
  <c r="D10" i="97" l="1"/>
  <c r="D42" i="97" s="1"/>
  <c r="D9" i="97"/>
  <c r="D21" i="97" s="1"/>
  <c r="D8" i="97"/>
  <c r="D20" i="97" s="1"/>
  <c r="D7" i="97"/>
  <c r="D19" i="97" s="1"/>
  <c r="K6" i="96"/>
  <c r="K5" i="96"/>
  <c r="K4" i="96"/>
  <c r="K3" i="96"/>
  <c r="K2" i="96"/>
  <c r="H7" i="96"/>
  <c r="H6" i="96"/>
  <c r="H5" i="96"/>
  <c r="H4" i="96"/>
  <c r="H3" i="96"/>
  <c r="F2" i="96"/>
  <c r="F3" i="96"/>
  <c r="U37" i="30"/>
  <c r="V37" i="30" s="1"/>
  <c r="S37" i="30"/>
  <c r="T37" i="30" s="1"/>
  <c r="I37" i="30"/>
  <c r="G37" i="30"/>
  <c r="M49" i="96"/>
  <c r="J49" i="96"/>
  <c r="I49" i="96"/>
  <c r="E49" i="96"/>
  <c r="M48" i="96"/>
  <c r="J48" i="96"/>
  <c r="I48" i="96"/>
  <c r="E48" i="96"/>
  <c r="M47" i="96"/>
  <c r="J47" i="96"/>
  <c r="I47" i="96"/>
  <c r="E47" i="96"/>
  <c r="M46" i="96"/>
  <c r="J46" i="96"/>
  <c r="I46" i="96"/>
  <c r="E46" i="96"/>
  <c r="M45" i="96"/>
  <c r="J45" i="96"/>
  <c r="I45" i="96"/>
  <c r="E45" i="96"/>
  <c r="M44" i="96"/>
  <c r="J44" i="96"/>
  <c r="I44" i="96"/>
  <c r="E44" i="96"/>
  <c r="M43" i="96"/>
  <c r="J43" i="96"/>
  <c r="I43" i="96"/>
  <c r="G43" i="96"/>
  <c r="E43" i="96"/>
  <c r="M42" i="96"/>
  <c r="J42" i="96"/>
  <c r="I42" i="96"/>
  <c r="E42" i="96"/>
  <c r="M41" i="96"/>
  <c r="J41" i="96"/>
  <c r="I41" i="96"/>
  <c r="E41" i="96"/>
  <c r="M40" i="96"/>
  <c r="J40" i="96"/>
  <c r="I40" i="96"/>
  <c r="E40" i="96"/>
  <c r="H49" i="96"/>
  <c r="H48" i="96"/>
  <c r="H47" i="96"/>
  <c r="H46" i="96"/>
  <c r="H45" i="96"/>
  <c r="H44" i="96"/>
  <c r="H42" i="96"/>
  <c r="H41" i="96"/>
  <c r="H40" i="96"/>
  <c r="H30" i="96"/>
  <c r="J30" i="96" s="1"/>
  <c r="K30" i="96" s="1"/>
  <c r="F30" i="96"/>
  <c r="J29" i="96"/>
  <c r="K29" i="96" s="1"/>
  <c r="M30" i="96" s="1"/>
  <c r="H43" i="96" s="1"/>
  <c r="H29" i="96"/>
  <c r="F29" i="96"/>
  <c r="D139" i="97" l="1"/>
  <c r="D138" i="97"/>
  <c r="D111" i="97"/>
  <c r="D113" i="97"/>
  <c r="D114" i="97"/>
  <c r="D118" i="97"/>
  <c r="D110" i="97"/>
  <c r="D116" i="97"/>
  <c r="D119" i="97"/>
  <c r="D115" i="97"/>
  <c r="D120" i="97"/>
  <c r="D123" i="97"/>
  <c r="D124" i="97"/>
  <c r="D130" i="97"/>
  <c r="D121" i="97"/>
  <c r="D126" i="97"/>
  <c r="D100" i="97"/>
  <c r="D128" i="97"/>
  <c r="D101" i="97"/>
  <c r="D129" i="97"/>
  <c r="D103" i="97"/>
  <c r="D104" i="97"/>
  <c r="D131" i="97"/>
  <c r="D125" i="97"/>
  <c r="D105" i="97"/>
  <c r="D133" i="97"/>
  <c r="D106" i="97"/>
  <c r="D134" i="97"/>
  <c r="D108" i="97"/>
  <c r="D135" i="97"/>
  <c r="D109" i="97"/>
  <c r="D136" i="97"/>
  <c r="D38" i="97"/>
  <c r="D34" i="97"/>
  <c r="D35" i="97"/>
  <c r="D36" i="97"/>
  <c r="D37" i="97"/>
  <c r="D68" i="97"/>
  <c r="D69" i="97"/>
  <c r="D70" i="97"/>
  <c r="D73" i="97"/>
  <c r="D41" i="97"/>
  <c r="D74" i="97"/>
  <c r="D46" i="97"/>
  <c r="D75" i="97"/>
  <c r="D81" i="97"/>
  <c r="D76" i="97"/>
  <c r="D49" i="97"/>
  <c r="D84" i="97"/>
  <c r="D85" i="97"/>
  <c r="D47" i="97"/>
  <c r="D78" i="97"/>
  <c r="D88" i="97"/>
  <c r="D48" i="97"/>
  <c r="D79" i="97"/>
  <c r="D50" i="97"/>
  <c r="D22" i="97"/>
  <c r="D55" i="97"/>
  <c r="D56" i="97"/>
  <c r="D58" i="97"/>
  <c r="D59" i="97"/>
  <c r="D28" i="97"/>
  <c r="D61" i="97"/>
  <c r="D31" i="97"/>
  <c r="D64" i="97"/>
  <c r="D91" i="97"/>
  <c r="D71" i="97"/>
  <c r="D80" i="97"/>
  <c r="D24" i="97"/>
  <c r="D83" i="97"/>
  <c r="D25" i="97"/>
  <c r="D26" i="97"/>
  <c r="D27" i="97"/>
  <c r="D86" i="97"/>
  <c r="D60" i="97"/>
  <c r="D29" i="97"/>
  <c r="D89" i="97"/>
  <c r="D30" i="97"/>
  <c r="D63" i="97"/>
  <c r="D90" i="97"/>
  <c r="D32" i="97"/>
  <c r="D65" i="97"/>
  <c r="D93" i="97"/>
  <c r="D33" i="97"/>
  <c r="D66" i="97"/>
  <c r="D94" i="97"/>
  <c r="D39" i="97"/>
  <c r="D40" i="97"/>
  <c r="D43" i="97"/>
  <c r="D44" i="97"/>
  <c r="D23" i="97"/>
  <c r="D45" i="97"/>
  <c r="H51" i="96"/>
  <c r="J6" i="95" l="1"/>
  <c r="J5" i="95"/>
  <c r="J4" i="95"/>
  <c r="J3" i="95"/>
  <c r="J2" i="95"/>
  <c r="H7" i="95"/>
  <c r="H6" i="95"/>
  <c r="H5" i="95"/>
  <c r="H4" i="95"/>
  <c r="H3" i="95"/>
  <c r="F2" i="95"/>
  <c r="F3" i="95"/>
  <c r="U36" i="30"/>
  <c r="V36" i="30" s="1"/>
  <c r="S36" i="30"/>
  <c r="T36" i="30" s="1"/>
  <c r="I36" i="30"/>
  <c r="G36" i="30"/>
  <c r="L64" i="95"/>
  <c r="J64" i="95"/>
  <c r="I64" i="95"/>
  <c r="E64" i="95"/>
  <c r="L63" i="95"/>
  <c r="J63" i="95"/>
  <c r="I63" i="95"/>
  <c r="G63" i="95"/>
  <c r="H63" i="95" s="1"/>
  <c r="E63" i="95"/>
  <c r="L62" i="95"/>
  <c r="J62" i="95"/>
  <c r="I62" i="95"/>
  <c r="G62" i="95"/>
  <c r="H62" i="95" s="1"/>
  <c r="E62" i="95"/>
  <c r="L61" i="95"/>
  <c r="J61" i="95"/>
  <c r="I61" i="95"/>
  <c r="G61" i="95"/>
  <c r="H61" i="95" s="1"/>
  <c r="E61" i="95"/>
  <c r="L60" i="95"/>
  <c r="J60" i="95"/>
  <c r="I60" i="95"/>
  <c r="G60" i="95"/>
  <c r="H60" i="95" s="1"/>
  <c r="E60" i="95"/>
  <c r="L59" i="95"/>
  <c r="J59" i="95"/>
  <c r="I59" i="95"/>
  <c r="E59" i="95"/>
  <c r="L58" i="95"/>
  <c r="J58" i="95"/>
  <c r="I58" i="95"/>
  <c r="E58" i="95"/>
  <c r="L57" i="95"/>
  <c r="J57" i="95"/>
  <c r="I57" i="95"/>
  <c r="E57" i="95"/>
  <c r="L56" i="95"/>
  <c r="J56" i="95"/>
  <c r="I56" i="95"/>
  <c r="E56" i="95"/>
  <c r="L55" i="95"/>
  <c r="J55" i="95"/>
  <c r="I55" i="95"/>
  <c r="E55" i="95"/>
  <c r="H64" i="95"/>
  <c r="H59" i="95"/>
  <c r="H58" i="95"/>
  <c r="H57" i="95"/>
  <c r="H56" i="95"/>
  <c r="H55" i="95"/>
  <c r="L47" i="95"/>
  <c r="K46" i="95"/>
  <c r="L46" i="95" s="1"/>
  <c r="J46" i="95"/>
  <c r="I46" i="95"/>
  <c r="G46" i="95"/>
  <c r="K45" i="95"/>
  <c r="L45" i="95" s="1"/>
  <c r="J45" i="95"/>
  <c r="I45" i="95"/>
  <c r="G45" i="95"/>
  <c r="L42" i="95"/>
  <c r="K41" i="95"/>
  <c r="L41" i="95" s="1"/>
  <c r="J41" i="95"/>
  <c r="H41" i="95"/>
  <c r="F41" i="95"/>
  <c r="K40" i="95"/>
  <c r="L40" i="95" s="1"/>
  <c r="J40" i="95"/>
  <c r="H40" i="95"/>
  <c r="F40" i="95"/>
  <c r="K39" i="95"/>
  <c r="L39" i="95" s="1"/>
  <c r="J39" i="95"/>
  <c r="H39" i="95"/>
  <c r="F39" i="95"/>
  <c r="K38" i="95"/>
  <c r="L38" i="95" s="1"/>
  <c r="J38" i="95"/>
  <c r="H38" i="95"/>
  <c r="F38" i="95"/>
  <c r="L34" i="95"/>
  <c r="K33" i="95"/>
  <c r="L33" i="95" s="1"/>
  <c r="J33" i="95"/>
  <c r="H33" i="95"/>
  <c r="F33" i="95"/>
  <c r="K32" i="95"/>
  <c r="L32" i="95" s="1"/>
  <c r="J32" i="95"/>
  <c r="H32" i="95"/>
  <c r="F32" i="95"/>
  <c r="K31" i="95"/>
  <c r="L31" i="95" s="1"/>
  <c r="J31" i="95"/>
  <c r="H31" i="95"/>
  <c r="F31" i="95"/>
  <c r="K30" i="95"/>
  <c r="L30" i="95" s="1"/>
  <c r="J30" i="95"/>
  <c r="H30" i="95"/>
  <c r="F30" i="95"/>
  <c r="H66" i="95" l="1"/>
  <c r="V4" i="1" l="1"/>
  <c r="V5" i="1"/>
  <c r="V6" i="1"/>
  <c r="V7" i="1"/>
  <c r="V3" i="1"/>
  <c r="E5" i="1"/>
  <c r="E6" i="1"/>
  <c r="E7" i="1"/>
  <c r="E8" i="1"/>
  <c r="E4" i="1"/>
  <c r="P5" i="1"/>
  <c r="P6" i="1"/>
  <c r="P7" i="1"/>
  <c r="P8" i="1"/>
  <c r="P4" i="1"/>
  <c r="E3" i="1"/>
  <c r="M6" i="93" l="1"/>
  <c r="M5" i="93"/>
  <c r="M4" i="93"/>
  <c r="M3" i="93"/>
  <c r="M2" i="93"/>
  <c r="J7" i="93"/>
  <c r="J6" i="93"/>
  <c r="J5" i="93"/>
  <c r="J4" i="93"/>
  <c r="J3" i="93"/>
  <c r="F2" i="93"/>
  <c r="F3" i="93"/>
  <c r="U35" i="30"/>
  <c r="V35" i="30" s="1"/>
  <c r="S35" i="30"/>
  <c r="T35" i="30" s="1"/>
  <c r="I35" i="30"/>
  <c r="G35" i="30"/>
  <c r="N68" i="93"/>
  <c r="L68" i="93"/>
  <c r="K68" i="93"/>
  <c r="E68" i="93"/>
  <c r="N67" i="93"/>
  <c r="L67" i="93"/>
  <c r="K67" i="93"/>
  <c r="E67" i="93"/>
  <c r="N66" i="93"/>
  <c r="L66" i="93"/>
  <c r="K66" i="93"/>
  <c r="E66" i="93"/>
  <c r="N65" i="93"/>
  <c r="L65" i="93"/>
  <c r="K65" i="93"/>
  <c r="E65" i="93"/>
  <c r="N64" i="93"/>
  <c r="L64" i="93"/>
  <c r="K64" i="93"/>
  <c r="E64" i="93"/>
  <c r="N63" i="93"/>
  <c r="L63" i="93"/>
  <c r="K63" i="93"/>
  <c r="E63" i="93"/>
  <c r="N62" i="93"/>
  <c r="L62" i="93"/>
  <c r="K62" i="93"/>
  <c r="E62" i="93"/>
  <c r="N61" i="93"/>
  <c r="L61" i="93"/>
  <c r="K61" i="93"/>
  <c r="E61" i="93"/>
  <c r="N60" i="93"/>
  <c r="L60" i="93"/>
  <c r="K60" i="93"/>
  <c r="E60" i="93"/>
  <c r="N59" i="93"/>
  <c r="L59" i="93"/>
  <c r="K59" i="93"/>
  <c r="E59" i="93"/>
  <c r="H68" i="93"/>
  <c r="J68" i="93" s="1"/>
  <c r="H67" i="93"/>
  <c r="J67" i="93" s="1"/>
  <c r="H66" i="93"/>
  <c r="J66" i="93" s="1"/>
  <c r="H65" i="93"/>
  <c r="J65" i="93" s="1"/>
  <c r="H64" i="93"/>
  <c r="J64" i="93" s="1"/>
  <c r="H63" i="93"/>
  <c r="J63" i="93" s="1"/>
  <c r="H62" i="93"/>
  <c r="J62" i="93" s="1"/>
  <c r="J61" i="93"/>
  <c r="J60" i="93"/>
  <c r="J59" i="93"/>
  <c r="N50" i="93"/>
  <c r="L50" i="93"/>
  <c r="H38" i="93"/>
  <c r="J33" i="93"/>
  <c r="N33" i="93" s="1"/>
  <c r="J30" i="93"/>
  <c r="K24" i="93"/>
  <c r="N24" i="93" s="1"/>
  <c r="J24" i="93"/>
  <c r="H24" i="93"/>
  <c r="F24" i="93"/>
  <c r="K23" i="93"/>
  <c r="L18" i="93"/>
  <c r="K18" i="93"/>
  <c r="F44" i="93" s="1"/>
  <c r="H44" i="93" s="1"/>
  <c r="N44" i="93" s="1"/>
  <c r="N12" i="93"/>
  <c r="J70" i="93" l="1"/>
  <c r="M18" i="93"/>
  <c r="N18" i="93"/>
  <c r="U25" i="30" l="1"/>
  <c r="U26" i="30"/>
  <c r="U27" i="30"/>
  <c r="U28" i="30"/>
  <c r="U29" i="30"/>
  <c r="S25" i="30"/>
  <c r="S26" i="30"/>
  <c r="S27" i="30"/>
  <c r="H62" i="91" l="1"/>
  <c r="H63" i="91"/>
  <c r="H67" i="91"/>
  <c r="H66" i="91"/>
  <c r="H65" i="91"/>
  <c r="H64" i="91"/>
  <c r="M6" i="91" l="1"/>
  <c r="M5" i="91"/>
  <c r="M4" i="91"/>
  <c r="M3" i="91"/>
  <c r="M2" i="91"/>
  <c r="J7" i="91"/>
  <c r="J6" i="91"/>
  <c r="J5" i="91"/>
  <c r="J4" i="91"/>
  <c r="J3" i="91"/>
  <c r="F2" i="91"/>
  <c r="F3" i="91"/>
  <c r="U34" i="30"/>
  <c r="S34" i="30"/>
  <c r="I34" i="30"/>
  <c r="G34" i="30"/>
  <c r="N68" i="91"/>
  <c r="L68" i="91"/>
  <c r="K68" i="91"/>
  <c r="E68" i="91"/>
  <c r="N67" i="91"/>
  <c r="L67" i="91"/>
  <c r="K67" i="91"/>
  <c r="E67" i="91"/>
  <c r="N66" i="91"/>
  <c r="L66" i="91"/>
  <c r="K66" i="91"/>
  <c r="E66" i="91"/>
  <c r="N65" i="91"/>
  <c r="L65" i="91"/>
  <c r="K65" i="91"/>
  <c r="E65" i="91"/>
  <c r="N64" i="91"/>
  <c r="L64" i="91"/>
  <c r="K64" i="91"/>
  <c r="E64" i="91"/>
  <c r="N63" i="91"/>
  <c r="L63" i="91"/>
  <c r="K63" i="91"/>
  <c r="E63" i="91"/>
  <c r="N62" i="91"/>
  <c r="L62" i="91"/>
  <c r="K62" i="91"/>
  <c r="E62" i="91"/>
  <c r="N61" i="91"/>
  <c r="L61" i="91"/>
  <c r="K61" i="91"/>
  <c r="E61" i="91"/>
  <c r="N60" i="91"/>
  <c r="L60" i="91"/>
  <c r="K60" i="91"/>
  <c r="E60" i="91"/>
  <c r="N59" i="91"/>
  <c r="L59" i="91"/>
  <c r="K59" i="91"/>
  <c r="E59" i="91"/>
  <c r="H68" i="91"/>
  <c r="J68" i="91" s="1"/>
  <c r="J67" i="91"/>
  <c r="J66" i="91"/>
  <c r="J65" i="91"/>
  <c r="J64" i="91"/>
  <c r="J63" i="91"/>
  <c r="J62" i="91"/>
  <c r="J61" i="91"/>
  <c r="J60" i="91"/>
  <c r="J59" i="91"/>
  <c r="N50" i="91"/>
  <c r="L50" i="91"/>
  <c r="H38" i="91"/>
  <c r="J33" i="91"/>
  <c r="N33" i="91" s="1"/>
  <c r="J30" i="91"/>
  <c r="K24" i="91"/>
  <c r="N24" i="91" s="1"/>
  <c r="J24" i="91"/>
  <c r="H24" i="91"/>
  <c r="F24" i="91"/>
  <c r="K23" i="91"/>
  <c r="L18" i="91"/>
  <c r="K18" i="91"/>
  <c r="N18" i="91" s="1"/>
  <c r="N12" i="91"/>
  <c r="J70" i="91" l="1"/>
  <c r="M18" i="91"/>
  <c r="F44" i="91"/>
  <c r="H44" i="91" s="1"/>
  <c r="N44" i="91" s="1"/>
  <c r="S16" i="30" l="1"/>
  <c r="U16" i="30"/>
  <c r="U17" i="30"/>
  <c r="U18" i="30"/>
  <c r="U19" i="30"/>
  <c r="U20" i="30"/>
  <c r="U21" i="30"/>
  <c r="U22" i="30"/>
  <c r="U23" i="30"/>
  <c r="U24" i="30"/>
  <c r="U30" i="30"/>
  <c r="U31" i="30"/>
  <c r="U32" i="30"/>
  <c r="J6" i="90"/>
  <c r="J5" i="90"/>
  <c r="J4" i="90"/>
  <c r="J3" i="90"/>
  <c r="J2" i="90"/>
  <c r="G7" i="90"/>
  <c r="G6" i="90"/>
  <c r="G5" i="90"/>
  <c r="G4" i="90"/>
  <c r="G3" i="90"/>
  <c r="E2" i="90"/>
  <c r="E3" i="90"/>
  <c r="K28" i="90"/>
  <c r="I28" i="90"/>
  <c r="H28" i="90"/>
  <c r="D28" i="90"/>
  <c r="K27" i="90"/>
  <c r="I27" i="90"/>
  <c r="H27" i="90"/>
  <c r="D27" i="90"/>
  <c r="K26" i="90"/>
  <c r="I26" i="90"/>
  <c r="H26" i="90"/>
  <c r="D26" i="90"/>
  <c r="K25" i="90"/>
  <c r="I25" i="90"/>
  <c r="H25" i="90"/>
  <c r="D25" i="90"/>
  <c r="K24" i="90"/>
  <c r="I24" i="90"/>
  <c r="H24" i="90"/>
  <c r="D24" i="90"/>
  <c r="G28" i="90"/>
  <c r="G27" i="90"/>
  <c r="G26" i="90"/>
  <c r="F25" i="90"/>
  <c r="G25" i="90" s="1"/>
  <c r="G24" i="90"/>
  <c r="G19" i="90"/>
  <c r="G18" i="90"/>
  <c r="G30" i="90" l="1"/>
  <c r="J6" i="89" l="1"/>
  <c r="J5" i="89"/>
  <c r="J4" i="89"/>
  <c r="J3" i="89"/>
  <c r="J2" i="89"/>
  <c r="G7" i="89"/>
  <c r="G6" i="89"/>
  <c r="G5" i="89"/>
  <c r="G4" i="89"/>
  <c r="G3" i="89"/>
  <c r="E2" i="89"/>
  <c r="E3" i="89"/>
  <c r="S22" i="30"/>
  <c r="K28" i="89"/>
  <c r="I28" i="89"/>
  <c r="H28" i="89"/>
  <c r="D28" i="89"/>
  <c r="K27" i="89"/>
  <c r="I27" i="89"/>
  <c r="H27" i="89"/>
  <c r="D27" i="89"/>
  <c r="K26" i="89"/>
  <c r="I26" i="89"/>
  <c r="H26" i="89"/>
  <c r="D26" i="89"/>
  <c r="K25" i="89"/>
  <c r="I25" i="89"/>
  <c r="H25" i="89"/>
  <c r="D25" i="89"/>
  <c r="K24" i="89"/>
  <c r="I24" i="89"/>
  <c r="H24" i="89"/>
  <c r="D24" i="89"/>
  <c r="G28" i="89"/>
  <c r="G27" i="89"/>
  <c r="G26" i="89"/>
  <c r="F25" i="89"/>
  <c r="G25" i="89" s="1"/>
  <c r="G24" i="89"/>
  <c r="G19" i="89"/>
  <c r="G18" i="89"/>
  <c r="G30" i="89" l="1"/>
  <c r="K6" i="88" l="1"/>
  <c r="K5" i="88"/>
  <c r="K4" i="88"/>
  <c r="K3" i="88"/>
  <c r="K2" i="88"/>
  <c r="H7" i="88"/>
  <c r="H6" i="88"/>
  <c r="H5" i="88"/>
  <c r="H4" i="88"/>
  <c r="H3" i="88"/>
  <c r="F2" i="88"/>
  <c r="F3" i="88"/>
  <c r="U33" i="30"/>
  <c r="S33" i="30"/>
  <c r="I33" i="30"/>
  <c r="G33" i="30"/>
  <c r="M49" i="88"/>
  <c r="J49" i="88"/>
  <c r="I49" i="88"/>
  <c r="E49" i="88"/>
  <c r="M48" i="88"/>
  <c r="J48" i="88"/>
  <c r="I48" i="88"/>
  <c r="E48" i="88"/>
  <c r="M47" i="88"/>
  <c r="J47" i="88"/>
  <c r="I47" i="88"/>
  <c r="E47" i="88"/>
  <c r="M46" i="88"/>
  <c r="J46" i="88"/>
  <c r="I46" i="88"/>
  <c r="E46" i="88"/>
  <c r="M45" i="88"/>
  <c r="J45" i="88"/>
  <c r="I45" i="88"/>
  <c r="E45" i="88"/>
  <c r="M44" i="88"/>
  <c r="J44" i="88"/>
  <c r="I44" i="88"/>
  <c r="E44" i="88"/>
  <c r="M43" i="88"/>
  <c r="J43" i="88"/>
  <c r="I43" i="88"/>
  <c r="G43" i="88"/>
  <c r="E43" i="88"/>
  <c r="M42" i="88"/>
  <c r="J42" i="88"/>
  <c r="I42" i="88"/>
  <c r="E42" i="88"/>
  <c r="M41" i="88"/>
  <c r="J41" i="88"/>
  <c r="I41" i="88"/>
  <c r="E41" i="88"/>
  <c r="M40" i="88"/>
  <c r="J40" i="88"/>
  <c r="I40" i="88"/>
  <c r="E40" i="88"/>
  <c r="H49" i="88"/>
  <c r="H48" i="88"/>
  <c r="H47" i="88"/>
  <c r="H46" i="88"/>
  <c r="H45" i="88"/>
  <c r="H44" i="88"/>
  <c r="H42" i="88"/>
  <c r="H41" i="88"/>
  <c r="H40" i="88"/>
  <c r="H30" i="88"/>
  <c r="J30" i="88" s="1"/>
  <c r="K30" i="88" s="1"/>
  <c r="F30" i="88"/>
  <c r="H29" i="88"/>
  <c r="J29" i="88" s="1"/>
  <c r="K29" i="88" s="1"/>
  <c r="M30" i="88" s="1"/>
  <c r="H43" i="88" s="1"/>
  <c r="F29" i="88"/>
  <c r="H51" i="88" l="1"/>
  <c r="M6" i="87" l="1"/>
  <c r="M5" i="87"/>
  <c r="M4" i="87"/>
  <c r="M3" i="87"/>
  <c r="M2" i="87"/>
  <c r="J7" i="87"/>
  <c r="J6" i="87"/>
  <c r="J5" i="87"/>
  <c r="J4" i="87"/>
  <c r="J3" i="87"/>
  <c r="F2" i="87"/>
  <c r="F3" i="87"/>
  <c r="I15" i="30"/>
  <c r="G15" i="30"/>
  <c r="N68" i="87"/>
  <c r="L68" i="87"/>
  <c r="K68" i="87"/>
  <c r="E68" i="87"/>
  <c r="N67" i="87"/>
  <c r="L67" i="87"/>
  <c r="K67" i="87"/>
  <c r="E67" i="87"/>
  <c r="N66" i="87"/>
  <c r="L66" i="87"/>
  <c r="K66" i="87"/>
  <c r="E66" i="87"/>
  <c r="N65" i="87"/>
  <c r="L65" i="87"/>
  <c r="K65" i="87"/>
  <c r="E65" i="87"/>
  <c r="N64" i="87"/>
  <c r="L64" i="87"/>
  <c r="K64" i="87"/>
  <c r="E64" i="87"/>
  <c r="N63" i="87"/>
  <c r="L63" i="87"/>
  <c r="K63" i="87"/>
  <c r="E63" i="87"/>
  <c r="N62" i="87"/>
  <c r="L62" i="87"/>
  <c r="K62" i="87"/>
  <c r="E62" i="87"/>
  <c r="N61" i="87"/>
  <c r="L61" i="87"/>
  <c r="K61" i="87"/>
  <c r="E61" i="87"/>
  <c r="N60" i="87"/>
  <c r="L60" i="87"/>
  <c r="K60" i="87"/>
  <c r="E60" i="87"/>
  <c r="N59" i="87"/>
  <c r="L59" i="87"/>
  <c r="K59" i="87"/>
  <c r="E59" i="87"/>
  <c r="H68" i="87"/>
  <c r="J68" i="87" s="1"/>
  <c r="H67" i="87"/>
  <c r="J67" i="87" s="1"/>
  <c r="H66" i="87"/>
  <c r="J66" i="87" s="1"/>
  <c r="H65" i="87"/>
  <c r="J65" i="87" s="1"/>
  <c r="H64" i="87"/>
  <c r="J64" i="87" s="1"/>
  <c r="H63" i="87"/>
  <c r="J63" i="87" s="1"/>
  <c r="H62" i="87"/>
  <c r="J62" i="87" s="1"/>
  <c r="J61" i="87"/>
  <c r="J60" i="87"/>
  <c r="J59" i="87"/>
  <c r="N50" i="87"/>
  <c r="L50" i="87"/>
  <c r="H38" i="87"/>
  <c r="J33" i="87"/>
  <c r="N33" i="87" s="1"/>
  <c r="J30" i="87"/>
  <c r="K24" i="87"/>
  <c r="N24" i="87" s="1"/>
  <c r="J24" i="87"/>
  <c r="H24" i="87"/>
  <c r="F24" i="87"/>
  <c r="K23" i="87"/>
  <c r="L18" i="87"/>
  <c r="K18" i="87"/>
  <c r="F44" i="87" s="1"/>
  <c r="H44" i="87" s="1"/>
  <c r="N44" i="87" s="1"/>
  <c r="N12" i="87"/>
  <c r="J70" i="87" l="1"/>
  <c r="M18" i="87"/>
  <c r="N18" i="87"/>
  <c r="V3" i="30" l="1"/>
  <c r="F1" i="98" s="1"/>
  <c r="V2" i="30"/>
  <c r="C1" i="98" s="1"/>
  <c r="T2" i="30"/>
  <c r="B1" i="98" l="1"/>
  <c r="E14" i="97"/>
  <c r="T3" i="30"/>
  <c r="F44" i="97"/>
  <c r="F43" i="97"/>
  <c r="F45" i="97"/>
  <c r="E13" i="97" l="1"/>
  <c r="E1" i="98"/>
  <c r="B44" i="98" s="1"/>
  <c r="B37" i="98"/>
  <c r="B18" i="98"/>
  <c r="B29" i="98"/>
  <c r="B47" i="98"/>
  <c r="B25" i="98"/>
  <c r="B48" i="98"/>
  <c r="B39" i="98"/>
  <c r="B43" i="98"/>
  <c r="B16" i="98"/>
  <c r="B23" i="98"/>
  <c r="B19" i="98"/>
  <c r="B36" i="98"/>
  <c r="B24" i="98"/>
  <c r="B40" i="98"/>
  <c r="B34" i="98"/>
  <c r="B33" i="98"/>
  <c r="B32" i="98"/>
  <c r="B30" i="98"/>
  <c r="B26" i="98"/>
  <c r="B21" i="98"/>
  <c r="B20" i="98"/>
  <c r="B41" i="98"/>
  <c r="B28" i="98"/>
  <c r="B35" i="98"/>
  <c r="B31" i="98"/>
  <c r="B45" i="98"/>
  <c r="B42" i="98"/>
  <c r="B38" i="98"/>
  <c r="G130" i="97"/>
  <c r="G85" i="97"/>
  <c r="G86" i="97"/>
  <c r="G131" i="97"/>
  <c r="F13" i="97"/>
  <c r="F14" i="97"/>
  <c r="S17" i="30"/>
  <c r="G88" i="97"/>
  <c r="F40" i="97"/>
  <c r="F25" i="97"/>
  <c r="F45" i="98"/>
  <c r="C30" i="98"/>
  <c r="D23" i="98"/>
  <c r="E47" i="98"/>
  <c r="C33" i="98"/>
  <c r="G33" i="97"/>
  <c r="G133" i="97"/>
  <c r="F47" i="97"/>
  <c r="F46" i="97"/>
  <c r="E45" i="98"/>
  <c r="E30" i="98"/>
  <c r="C23" i="98"/>
  <c r="C47" i="98"/>
  <c r="D33" i="98"/>
  <c r="G32" i="97"/>
  <c r="F50" i="97"/>
  <c r="C26" i="98"/>
  <c r="D45" i="98"/>
  <c r="D37" i="98"/>
  <c r="F23" i="98"/>
  <c r="D48" i="98"/>
  <c r="F33" i="98"/>
  <c r="G34" i="97"/>
  <c r="F48" i="97"/>
  <c r="E26" i="98"/>
  <c r="C45" i="98"/>
  <c r="C37" i="98"/>
  <c r="E23" i="98"/>
  <c r="C48" i="98"/>
  <c r="E33" i="98"/>
  <c r="G31" i="97"/>
  <c r="F49" i="97"/>
  <c r="F26" i="98"/>
  <c r="D42" i="98"/>
  <c r="F37" i="98"/>
  <c r="C24" i="98"/>
  <c r="E48" i="98"/>
  <c r="D44" i="98"/>
  <c r="G37" i="97"/>
  <c r="F39" i="97"/>
  <c r="D26" i="98"/>
  <c r="C42" i="98"/>
  <c r="E37" i="98"/>
  <c r="E24" i="98"/>
  <c r="F48" i="98"/>
  <c r="C44" i="98"/>
  <c r="G36" i="97"/>
  <c r="F42" i="97"/>
  <c r="F29" i="98"/>
  <c r="F42" i="98"/>
  <c r="C21" i="98"/>
  <c r="F24" i="98"/>
  <c r="F39" i="98"/>
  <c r="F44" i="98"/>
  <c r="G38" i="97"/>
  <c r="F41" i="97"/>
  <c r="E29" i="98"/>
  <c r="E42" i="98"/>
  <c r="E21" i="98"/>
  <c r="D24" i="98"/>
  <c r="D39" i="98"/>
  <c r="E44" i="98"/>
  <c r="G35" i="97"/>
  <c r="F35" i="97"/>
  <c r="D29" i="98"/>
  <c r="D38" i="98"/>
  <c r="D21" i="98"/>
  <c r="F32" i="98"/>
  <c r="C39" i="98"/>
  <c r="G44" i="97"/>
  <c r="G41" i="97"/>
  <c r="F38" i="97"/>
  <c r="C29" i="98"/>
  <c r="F38" i="98"/>
  <c r="F21" i="98"/>
  <c r="C32" i="98"/>
  <c r="E39" i="98"/>
  <c r="G43" i="97"/>
  <c r="G42" i="97"/>
  <c r="F36" i="97"/>
  <c r="D28" i="98"/>
  <c r="E38" i="98"/>
  <c r="F41" i="98"/>
  <c r="E32" i="98"/>
  <c r="C16" i="98"/>
  <c r="G46" i="97"/>
  <c r="G39" i="97"/>
  <c r="F37" i="97"/>
  <c r="C28" i="98"/>
  <c r="C38" i="98"/>
  <c r="D41" i="98"/>
  <c r="D32" i="98"/>
  <c r="E16" i="98"/>
  <c r="G45" i="97"/>
  <c r="G49" i="97"/>
  <c r="F31" i="97"/>
  <c r="F28" i="98"/>
  <c r="F36" i="98"/>
  <c r="C41" i="98"/>
  <c r="D18" i="98"/>
  <c r="F16" i="98"/>
  <c r="G21" i="97"/>
  <c r="G48" i="97"/>
  <c r="F34" i="97"/>
  <c r="E28" i="98"/>
  <c r="E36" i="98"/>
  <c r="E41" i="98"/>
  <c r="E18" i="98"/>
  <c r="D16" i="98"/>
  <c r="G20" i="97"/>
  <c r="G50" i="97"/>
  <c r="F32" i="97"/>
  <c r="D25" i="98"/>
  <c r="D36" i="98"/>
  <c r="F35" i="98"/>
  <c r="C18" i="98"/>
  <c r="F19" i="98"/>
  <c r="G19" i="97"/>
  <c r="G47" i="97"/>
  <c r="F33" i="97"/>
  <c r="F25" i="98"/>
  <c r="C36" i="98"/>
  <c r="C35" i="98"/>
  <c r="F18" i="98"/>
  <c r="D30" i="98"/>
  <c r="G24" i="97"/>
  <c r="F21" i="97"/>
  <c r="F30" i="98"/>
  <c r="G26" i="97"/>
  <c r="F20" i="97"/>
  <c r="E35" i="98"/>
  <c r="G23" i="97"/>
  <c r="F19" i="97"/>
  <c r="D35" i="98"/>
  <c r="G27" i="97"/>
  <c r="F28" i="97"/>
  <c r="D43" i="98"/>
  <c r="G29" i="97"/>
  <c r="F22" i="97"/>
  <c r="C43" i="98"/>
  <c r="G30" i="97"/>
  <c r="F30" i="97"/>
  <c r="F43" i="98"/>
  <c r="G40" i="97"/>
  <c r="F29" i="97"/>
  <c r="E43" i="98"/>
  <c r="G28" i="97"/>
  <c r="F27" i="97"/>
  <c r="F20" i="98"/>
  <c r="G22" i="97"/>
  <c r="F23" i="97"/>
  <c r="D20" i="98"/>
  <c r="F26" i="97"/>
  <c r="C20" i="98"/>
  <c r="F24" i="97"/>
  <c r="E20" i="98"/>
  <c r="C25" i="98"/>
  <c r="D47" i="98"/>
  <c r="E25" i="98"/>
  <c r="F47" i="98"/>
  <c r="C31" i="98"/>
  <c r="E19" i="98"/>
  <c r="F31" i="98"/>
  <c r="C19" i="98"/>
  <c r="E31" i="98"/>
  <c r="D19" i="98"/>
  <c r="D31" i="98"/>
  <c r="F40" i="98"/>
  <c r="C34" i="98"/>
  <c r="E40" i="98"/>
  <c r="F34" i="98"/>
  <c r="D40" i="98"/>
  <c r="E34" i="98"/>
  <c r="C40" i="98"/>
  <c r="D34" i="98"/>
  <c r="G25" i="97"/>
  <c r="G89" i="97" l="1"/>
  <c r="G134" i="97"/>
  <c r="G63" i="97"/>
  <c r="G108" i="97"/>
  <c r="G106" i="97"/>
  <c r="G61" i="97"/>
  <c r="G109" i="97"/>
  <c r="G64" i="97"/>
  <c r="G60" i="97"/>
  <c r="G105" i="97"/>
  <c r="G65" i="97"/>
  <c r="G110" i="97"/>
  <c r="G113" i="97"/>
  <c r="G68" i="97"/>
  <c r="G114" i="97"/>
  <c r="G69" i="97"/>
  <c r="G73" i="97"/>
  <c r="G118" i="97"/>
  <c r="G71" i="97"/>
  <c r="G116" i="97"/>
  <c r="G74" i="97"/>
  <c r="G119" i="97"/>
  <c r="G115" i="97"/>
  <c r="G70" i="97"/>
  <c r="G123" i="97"/>
  <c r="G78" i="97"/>
  <c r="G121" i="97"/>
  <c r="G76" i="97"/>
  <c r="G124" i="97"/>
  <c r="G79" i="97"/>
  <c r="G75" i="97"/>
  <c r="G120" i="97"/>
  <c r="G128" i="97"/>
  <c r="G83" i="97"/>
  <c r="G129" i="97"/>
  <c r="G84" i="97"/>
  <c r="G125" i="97"/>
  <c r="G80" i="97"/>
  <c r="G138" i="97"/>
  <c r="G93" i="97"/>
  <c r="G136" i="97"/>
  <c r="G91" i="97"/>
  <c r="G94" i="97"/>
  <c r="G139" i="97"/>
  <c r="G90" i="97"/>
  <c r="G135" i="97"/>
  <c r="G126" i="97"/>
  <c r="G81" i="97"/>
  <c r="G104" i="97"/>
  <c r="G59" i="97"/>
  <c r="G111" i="97"/>
  <c r="G66" i="97"/>
  <c r="G101" i="97"/>
  <c r="G56" i="97"/>
  <c r="G103" i="97"/>
  <c r="G58" i="97"/>
  <c r="B27" i="98"/>
  <c r="B46" i="98"/>
  <c r="B22" i="98"/>
  <c r="B17" i="98"/>
  <c r="H104" i="97"/>
  <c r="H59" i="97"/>
  <c r="H111" i="97"/>
  <c r="H66" i="97"/>
  <c r="H126" i="97"/>
  <c r="H81" i="97"/>
  <c r="H135" i="97"/>
  <c r="H90" i="97"/>
  <c r="H139" i="97"/>
  <c r="H94" i="97"/>
  <c r="H136" i="97"/>
  <c r="H91" i="97"/>
  <c r="H138" i="97"/>
  <c r="H93" i="97"/>
  <c r="H80" i="97"/>
  <c r="H125" i="97"/>
  <c r="H84" i="97"/>
  <c r="H129" i="97"/>
  <c r="H83" i="97"/>
  <c r="H128" i="97"/>
  <c r="H120" i="97"/>
  <c r="H75" i="97"/>
  <c r="H124" i="97"/>
  <c r="H79" i="97"/>
  <c r="H76" i="97"/>
  <c r="H121" i="97"/>
  <c r="H123" i="97"/>
  <c r="H78" i="97"/>
  <c r="H70" i="97"/>
  <c r="H115" i="97"/>
  <c r="H74" i="97"/>
  <c r="H119" i="97"/>
  <c r="H71" i="97"/>
  <c r="H116" i="97"/>
  <c r="H118" i="97"/>
  <c r="H73" i="97"/>
  <c r="H114" i="97"/>
  <c r="H69" i="97"/>
  <c r="H113" i="97"/>
  <c r="H68" i="97"/>
  <c r="H110" i="97"/>
  <c r="H65" i="97"/>
  <c r="H105" i="97"/>
  <c r="H60" i="97"/>
  <c r="H64" i="97"/>
  <c r="H109" i="97"/>
  <c r="H106" i="97"/>
  <c r="H61" i="97"/>
  <c r="H108" i="97"/>
  <c r="H63" i="97"/>
  <c r="H100" i="97"/>
  <c r="H55" i="97"/>
  <c r="H101" i="97"/>
  <c r="H56" i="97"/>
  <c r="H88" i="97"/>
  <c r="H133" i="97"/>
  <c r="H134" i="97"/>
  <c r="H89" i="97"/>
  <c r="H130" i="97"/>
  <c r="H85" i="97"/>
  <c r="H131" i="97"/>
  <c r="H86" i="97"/>
  <c r="G13" i="97"/>
  <c r="G87" i="97"/>
  <c r="G132" i="97"/>
  <c r="G14" i="97"/>
  <c r="S18" i="30"/>
  <c r="S20" i="30"/>
  <c r="S21" i="30"/>
  <c r="S23" i="30"/>
  <c r="S24" i="30"/>
  <c r="S28" i="30"/>
  <c r="S29" i="30"/>
  <c r="S30" i="30"/>
  <c r="S31" i="30"/>
  <c r="S32" i="30"/>
  <c r="S38" i="30"/>
  <c r="U38" i="30"/>
  <c r="V15" i="30" s="1" a="1"/>
  <c r="V15" i="30" s="1"/>
  <c r="S39" i="30"/>
  <c r="G100" i="97"/>
  <c r="F27" i="98"/>
  <c r="H41" i="97"/>
  <c r="G55" i="97"/>
  <c r="C22" i="98"/>
  <c r="H39" i="97"/>
  <c r="H58" i="97"/>
  <c r="D22" i="98"/>
  <c r="H42" i="97"/>
  <c r="H103" i="97"/>
  <c r="F22" i="98"/>
  <c r="H37" i="97"/>
  <c r="E22" i="98"/>
  <c r="H35" i="97"/>
  <c r="H46" i="97"/>
  <c r="H38" i="97"/>
  <c r="H44" i="97"/>
  <c r="H33" i="97"/>
  <c r="H43" i="97"/>
  <c r="H31" i="97"/>
  <c r="H45" i="97"/>
  <c r="H34" i="97"/>
  <c r="H21" i="97"/>
  <c r="H30" i="97"/>
  <c r="H20" i="97"/>
  <c r="H29" i="97"/>
  <c r="F46" i="98"/>
  <c r="H19" i="97"/>
  <c r="H27" i="97"/>
  <c r="E46" i="98"/>
  <c r="H48" i="97"/>
  <c r="H25" i="97"/>
  <c r="D46" i="98"/>
  <c r="H40" i="97"/>
  <c r="H23" i="97"/>
  <c r="C46" i="98"/>
  <c r="H36" i="97"/>
  <c r="H26" i="97"/>
  <c r="C17" i="98"/>
  <c r="H32" i="97"/>
  <c r="E17" i="98"/>
  <c r="H28" i="97"/>
  <c r="F17" i="98"/>
  <c r="H24" i="97"/>
  <c r="D17" i="98"/>
  <c r="H22" i="97"/>
  <c r="C27" i="98"/>
  <c r="H49" i="97"/>
  <c r="E27" i="98"/>
  <c r="H47" i="97"/>
  <c r="D27" i="98"/>
  <c r="H50" i="97"/>
  <c r="G127" i="97" l="1"/>
  <c r="G82" i="97"/>
  <c r="G57" i="97"/>
  <c r="G102" i="97"/>
  <c r="G137" i="97"/>
  <c r="G72" i="97"/>
  <c r="G77" i="97"/>
  <c r="G112" i="97"/>
  <c r="G122" i="97"/>
  <c r="G62" i="97"/>
  <c r="G67" i="97"/>
  <c r="G107" i="97"/>
  <c r="G117" i="97"/>
  <c r="G92" i="97"/>
  <c r="H25" i="98" a="1"/>
  <c r="H25" i="98" s="1"/>
  <c r="C45" i="1" s="1"/>
  <c r="H40" i="98" a="1"/>
  <c r="H40" i="98" s="1"/>
  <c r="H19" i="98" a="1"/>
  <c r="H19" i="98" s="1"/>
  <c r="C39" i="1" s="1"/>
  <c r="H23" i="98" a="1"/>
  <c r="H23" i="98" s="1"/>
  <c r="C43" i="1" s="1"/>
  <c r="H32" i="98" a="1"/>
  <c r="H32" i="98" s="1"/>
  <c r="H47" i="98" a="1"/>
  <c r="H47" i="98" s="1"/>
  <c r="H17" i="98" a="1"/>
  <c r="H17" i="98" s="1"/>
  <c r="C37" i="1" s="1"/>
  <c r="H48" i="98" a="1"/>
  <c r="H48" i="98" s="1"/>
  <c r="H31" i="98" a="1"/>
  <c r="H31" i="98" s="1"/>
  <c r="H42" i="98" a="1"/>
  <c r="H42" i="98" s="1"/>
  <c r="H16" i="98" a="1"/>
  <c r="H16" i="98" s="1"/>
  <c r="C36" i="1" s="1"/>
  <c r="H44" i="98" a="1"/>
  <c r="H44" i="98" s="1"/>
  <c r="H36" i="98" a="1"/>
  <c r="H36" i="98" s="1"/>
  <c r="H34" i="98" a="1"/>
  <c r="H34" i="98" s="1"/>
  <c r="H21" i="98" a="1"/>
  <c r="H21" i="98" s="1"/>
  <c r="C41" i="1" s="1"/>
  <c r="H27" i="98" a="1"/>
  <c r="H27" i="98" s="1"/>
  <c r="C47" i="1" s="1"/>
  <c r="H33" i="98" a="1"/>
  <c r="H33" i="98" s="1"/>
  <c r="H30" i="98" a="1"/>
  <c r="H30" i="98" s="1"/>
  <c r="H38" i="98" a="1"/>
  <c r="H38" i="98" s="1"/>
  <c r="H28" i="98" a="1"/>
  <c r="H28" i="98" s="1"/>
  <c r="H35" i="98" a="1"/>
  <c r="H35" i="98" s="1"/>
  <c r="H29" i="98" a="1"/>
  <c r="H29" i="98" s="1"/>
  <c r="H22" i="98" a="1"/>
  <c r="H22" i="98" s="1"/>
  <c r="C42" i="1" s="1"/>
  <c r="H39" i="98" a="1"/>
  <c r="H39" i="98" s="1"/>
  <c r="H46" i="98" a="1"/>
  <c r="H46" i="98" s="1"/>
  <c r="H20" i="98" a="1"/>
  <c r="H20" i="98" s="1"/>
  <c r="C40" i="1" s="1"/>
  <c r="H37" i="98" a="1"/>
  <c r="H37" i="98" s="1"/>
  <c r="H24" i="98" a="1"/>
  <c r="H24" i="98" s="1"/>
  <c r="C44" i="1" s="1"/>
  <c r="H45" i="98" a="1"/>
  <c r="H45" i="98" s="1"/>
  <c r="H43" i="98" a="1"/>
  <c r="H43" i="98" s="1"/>
  <c r="H26" i="98" a="1"/>
  <c r="H26" i="98" s="1"/>
  <c r="C46" i="1" s="1"/>
  <c r="H41" i="98" a="1"/>
  <c r="H41" i="98" s="1"/>
  <c r="H18" i="98" a="1"/>
  <c r="H18" i="98" s="1"/>
  <c r="C38" i="1" s="1"/>
  <c r="J33" i="98" a="1"/>
  <c r="J33" i="98" s="1"/>
  <c r="J29" i="98" a="1"/>
  <c r="J29" i="98" s="1"/>
  <c r="J21" i="98" a="1"/>
  <c r="J21" i="98" s="1"/>
  <c r="F41" i="1" s="1"/>
  <c r="J48" i="98" a="1"/>
  <c r="J48" i="98" s="1"/>
  <c r="J18" i="98" a="1"/>
  <c r="J18" i="98" s="1"/>
  <c r="F38" i="1" s="1"/>
  <c r="J39" i="98" a="1"/>
  <c r="J39" i="98" s="1"/>
  <c r="J40" i="98" a="1"/>
  <c r="J40" i="98" s="1"/>
  <c r="J44" i="98" a="1"/>
  <c r="J44" i="98" s="1"/>
  <c r="J41" i="98" a="1"/>
  <c r="J41" i="98" s="1"/>
  <c r="J17" i="98" a="1"/>
  <c r="J17" i="98" s="1"/>
  <c r="F37" i="1" s="1"/>
  <c r="J42" i="98" a="1"/>
  <c r="J42" i="98" s="1"/>
  <c r="J20" i="98" a="1"/>
  <c r="J20" i="98" s="1"/>
  <c r="F40" i="1" s="1"/>
  <c r="J35" i="98" a="1"/>
  <c r="J35" i="98" s="1"/>
  <c r="J36" i="98" a="1"/>
  <c r="J36" i="98" s="1"/>
  <c r="J45" i="98" a="1"/>
  <c r="J45" i="98" s="1"/>
  <c r="J26" i="98" a="1"/>
  <c r="J26" i="98" s="1"/>
  <c r="F46" i="1" s="1"/>
  <c r="J32" i="98" a="1"/>
  <c r="J32" i="98" s="1"/>
  <c r="J31" i="98" a="1"/>
  <c r="J31" i="98" s="1"/>
  <c r="J22" i="98" a="1"/>
  <c r="J22" i="98" s="1"/>
  <c r="F42" i="1" s="1"/>
  <c r="J23" i="98" a="1"/>
  <c r="J23" i="98" s="1"/>
  <c r="F43" i="1" s="1"/>
  <c r="J38" i="98" a="1"/>
  <c r="J38" i="98" s="1"/>
  <c r="J19" i="98" a="1"/>
  <c r="J19" i="98" s="1"/>
  <c r="F39" i="1" s="1"/>
  <c r="J30" i="98" a="1"/>
  <c r="J30" i="98" s="1"/>
  <c r="J25" i="98" a="1"/>
  <c r="J25" i="98" s="1"/>
  <c r="F45" i="1" s="1"/>
  <c r="J47" i="98" a="1"/>
  <c r="J47" i="98" s="1"/>
  <c r="J16" i="98" a="1"/>
  <c r="J16" i="98" s="1"/>
  <c r="F36" i="1" s="1"/>
  <c r="J37" i="98" a="1"/>
  <c r="J37" i="98" s="1"/>
  <c r="J28" i="98" a="1"/>
  <c r="J28" i="98" s="1"/>
  <c r="J24" i="98" a="1"/>
  <c r="J24" i="98" s="1"/>
  <c r="F44" i="1" s="1"/>
  <c r="J43" i="98" a="1"/>
  <c r="J43" i="98" s="1"/>
  <c r="J46" i="98" a="1"/>
  <c r="J46" i="98" s="1"/>
  <c r="J34" i="98" a="1"/>
  <c r="J34" i="98" s="1"/>
  <c r="J27" i="98" a="1"/>
  <c r="J27" i="98" s="1"/>
  <c r="F47" i="1" s="1"/>
  <c r="I46" i="98" a="1"/>
  <c r="I46" i="98" s="1"/>
  <c r="I20" i="98" a="1"/>
  <c r="I20" i="98" s="1"/>
  <c r="E40" i="1" s="1"/>
  <c r="I19" i="98" a="1"/>
  <c r="I19" i="98" s="1"/>
  <c r="E39" i="1" s="1"/>
  <c r="I34" i="98" a="1"/>
  <c r="I34" i="98" s="1"/>
  <c r="I45" i="98" a="1"/>
  <c r="I45" i="98" s="1"/>
  <c r="I17" i="98" a="1"/>
  <c r="I17" i="98" s="1"/>
  <c r="E37" i="1" s="1"/>
  <c r="I32" i="98" a="1"/>
  <c r="I32" i="98" s="1"/>
  <c r="I16" i="98" a="1"/>
  <c r="I16" i="98" s="1"/>
  <c r="E36" i="1" s="1"/>
  <c r="I29" i="98" a="1"/>
  <c r="I29" i="98" s="1"/>
  <c r="I36" i="98" a="1"/>
  <c r="I36" i="98" s="1"/>
  <c r="I28" i="98" a="1"/>
  <c r="I28" i="98" s="1"/>
  <c r="I35" i="98" a="1"/>
  <c r="I35" i="98" s="1"/>
  <c r="I40" i="98" a="1"/>
  <c r="I40" i="98" s="1"/>
  <c r="I39" i="98" a="1"/>
  <c r="I39" i="98" s="1"/>
  <c r="I22" i="98" a="1"/>
  <c r="I22" i="98" s="1"/>
  <c r="E42" i="1" s="1"/>
  <c r="I37" i="98" a="1"/>
  <c r="I37" i="98" s="1"/>
  <c r="I41" i="98" a="1"/>
  <c r="I41" i="98" s="1"/>
  <c r="I24" i="98" a="1"/>
  <c r="I24" i="98" s="1"/>
  <c r="E44" i="1" s="1"/>
  <c r="I23" i="98" a="1"/>
  <c r="I23" i="98" s="1"/>
  <c r="E43" i="1" s="1"/>
  <c r="I18" i="98" a="1"/>
  <c r="I18" i="98" s="1"/>
  <c r="E38" i="1" s="1"/>
  <c r="I38" i="98" a="1"/>
  <c r="I38" i="98" s="1"/>
  <c r="I48" i="98" a="1"/>
  <c r="I48" i="98" s="1"/>
  <c r="I42" i="98" a="1"/>
  <c r="I42" i="98" s="1"/>
  <c r="I47" i="98" a="1"/>
  <c r="I47" i="98" s="1"/>
  <c r="I26" i="98" a="1"/>
  <c r="I26" i="98" s="1"/>
  <c r="E46" i="1" s="1"/>
  <c r="I30" i="98" a="1"/>
  <c r="I30" i="98" s="1"/>
  <c r="I33" i="98" a="1"/>
  <c r="I33" i="98" s="1"/>
  <c r="I25" i="98" a="1"/>
  <c r="I25" i="98" s="1"/>
  <c r="E45" i="1" s="1"/>
  <c r="I43" i="98" a="1"/>
  <c r="I43" i="98" s="1"/>
  <c r="I21" i="98" a="1"/>
  <c r="I21" i="98" s="1"/>
  <c r="E41" i="1" s="1"/>
  <c r="I31" i="98" a="1"/>
  <c r="I31" i="98" s="1"/>
  <c r="I27" i="98" a="1"/>
  <c r="I27" i="98" s="1"/>
  <c r="E47" i="1" s="1"/>
  <c r="I44" i="98" a="1"/>
  <c r="I44" i="98" s="1"/>
  <c r="G48" i="98" a="1"/>
  <c r="G48" i="98" s="1"/>
  <c r="G47" i="98" a="1"/>
  <c r="G47" i="98" s="1"/>
  <c r="G27" i="98" a="1"/>
  <c r="G27" i="98" s="1"/>
  <c r="D47" i="1" s="1"/>
  <c r="G35" i="98" a="1"/>
  <c r="G35" i="98" s="1"/>
  <c r="G17" i="98" a="1"/>
  <c r="G17" i="98" s="1"/>
  <c r="D37" i="1" s="1"/>
  <c r="G34" i="98" a="1"/>
  <c r="G34" i="98" s="1"/>
  <c r="G44" i="98" a="1"/>
  <c r="G44" i="98" s="1"/>
  <c r="G26" i="98" a="1"/>
  <c r="G26" i="98" s="1"/>
  <c r="D46" i="1" s="1"/>
  <c r="G40" i="98" a="1"/>
  <c r="G40" i="98" s="1"/>
  <c r="G24" i="98" a="1"/>
  <c r="G24" i="98" s="1"/>
  <c r="D44" i="1" s="1"/>
  <c r="G45" i="98" a="1"/>
  <c r="G45" i="98" s="1"/>
  <c r="G29" i="98" a="1"/>
  <c r="G29" i="98" s="1"/>
  <c r="G42" i="98" a="1"/>
  <c r="G42" i="98" s="1"/>
  <c r="G30" i="98" a="1"/>
  <c r="G30" i="98" s="1"/>
  <c r="G46" i="98" a="1"/>
  <c r="G46" i="98" s="1"/>
  <c r="G36" i="98" a="1"/>
  <c r="G36" i="98" s="1"/>
  <c r="G23" i="98" a="1"/>
  <c r="G23" i="98" s="1"/>
  <c r="D43" i="1" s="1"/>
  <c r="G39" i="98" a="1"/>
  <c r="G39" i="98" s="1"/>
  <c r="G19" i="98" a="1"/>
  <c r="G19" i="98" s="1"/>
  <c r="D39" i="1" s="1"/>
  <c r="G28" i="98" a="1"/>
  <c r="G28" i="98" s="1"/>
  <c r="G38" i="98" a="1"/>
  <c r="G38" i="98" s="1"/>
  <c r="G37" i="98" a="1"/>
  <c r="G37" i="98" s="1"/>
  <c r="G20" i="98" a="1"/>
  <c r="G20" i="98" s="1"/>
  <c r="D40" i="1" s="1"/>
  <c r="G21" i="98" a="1"/>
  <c r="G21" i="98" s="1"/>
  <c r="D41" i="1" s="1"/>
  <c r="G18" i="98" a="1"/>
  <c r="G18" i="98" s="1"/>
  <c r="D38" i="1" s="1"/>
  <c r="G16" i="98" a="1"/>
  <c r="G16" i="98" s="1"/>
  <c r="D36" i="1" s="1"/>
  <c r="G33" i="98" a="1"/>
  <c r="G33" i="98" s="1"/>
  <c r="G43" i="98" a="1"/>
  <c r="G43" i="98" s="1"/>
  <c r="G32" i="98" a="1"/>
  <c r="G32" i="98" s="1"/>
  <c r="G22" i="98" a="1"/>
  <c r="G22" i="98" s="1"/>
  <c r="D42" i="1" s="1"/>
  <c r="G25" i="98" a="1"/>
  <c r="G25" i="98" s="1"/>
  <c r="D45" i="1" s="1"/>
  <c r="G41" i="98" a="1"/>
  <c r="G41" i="98" s="1"/>
  <c r="G31" i="98" a="1"/>
  <c r="G31" i="98" s="1"/>
  <c r="H67" i="97"/>
  <c r="H122" i="97"/>
  <c r="H62" i="97"/>
  <c r="H107" i="97"/>
  <c r="H77" i="97"/>
  <c r="H127" i="97"/>
  <c r="H82" i="97"/>
  <c r="H112" i="97"/>
  <c r="I64" i="97"/>
  <c r="I109" i="97"/>
  <c r="I105" i="97"/>
  <c r="I60" i="97"/>
  <c r="I63" i="97"/>
  <c r="I108" i="97"/>
  <c r="I65" i="97"/>
  <c r="I110" i="97"/>
  <c r="I69" i="97"/>
  <c r="I114" i="97"/>
  <c r="I119" i="97"/>
  <c r="I74" i="97"/>
  <c r="I70" i="97"/>
  <c r="I115" i="97"/>
  <c r="I118" i="97"/>
  <c r="I73" i="97"/>
  <c r="I79" i="97"/>
  <c r="I124" i="97"/>
  <c r="I75" i="97"/>
  <c r="I120" i="97"/>
  <c r="I78" i="97"/>
  <c r="I123" i="97"/>
  <c r="I129" i="97"/>
  <c r="I84" i="97"/>
  <c r="I125" i="97"/>
  <c r="I80" i="97"/>
  <c r="I83" i="97"/>
  <c r="I128" i="97"/>
  <c r="I94" i="97"/>
  <c r="I139" i="97"/>
  <c r="I135" i="97"/>
  <c r="I90" i="97"/>
  <c r="I93" i="97"/>
  <c r="I138" i="97"/>
  <c r="I59" i="97"/>
  <c r="I104" i="97"/>
  <c r="I106" i="97"/>
  <c r="I61" i="97"/>
  <c r="I66" i="97"/>
  <c r="I111" i="97"/>
  <c r="I71" i="97"/>
  <c r="I116" i="97"/>
  <c r="I121" i="97"/>
  <c r="I76" i="97"/>
  <c r="I81" i="97"/>
  <c r="I126" i="97"/>
  <c r="I91" i="97"/>
  <c r="I136" i="97"/>
  <c r="I55" i="97"/>
  <c r="I56" i="97"/>
  <c r="I101" i="97"/>
  <c r="I102" i="97" s="1"/>
  <c r="I103" i="97"/>
  <c r="I58" i="97"/>
  <c r="I133" i="97"/>
  <c r="I88" i="97"/>
  <c r="I130" i="97"/>
  <c r="I85" i="97"/>
  <c r="I131" i="97"/>
  <c r="I86" i="97"/>
  <c r="I89" i="97"/>
  <c r="I134" i="97"/>
  <c r="H132" i="97"/>
  <c r="H92" i="97"/>
  <c r="H137" i="97"/>
  <c r="H57" i="97"/>
  <c r="H72" i="97"/>
  <c r="H87" i="97"/>
  <c r="H13" i="97"/>
  <c r="H14" i="97"/>
  <c r="H117" i="97"/>
  <c r="H102" i="97"/>
  <c r="T31" i="30" a="1"/>
  <c r="T31" i="30" s="1"/>
  <c r="T24" i="30" a="1"/>
  <c r="T24" i="30" s="1"/>
  <c r="T29" i="30" a="1"/>
  <c r="T29" i="30" s="1"/>
  <c r="T27" i="30" a="1"/>
  <c r="T27" i="30" s="1"/>
  <c r="T16" i="30" a="1"/>
  <c r="T16" i="30" s="1"/>
  <c r="T23" i="30" a="1"/>
  <c r="T23" i="30" s="1"/>
  <c r="T32" i="30" a="1"/>
  <c r="T32" i="30" s="1"/>
  <c r="T38" i="30" a="1"/>
  <c r="T38" i="30" s="1"/>
  <c r="T21" i="30" a="1"/>
  <c r="T21" i="30" s="1"/>
  <c r="V16" i="30" a="1"/>
  <c r="V16" i="30" s="1"/>
  <c r="V31" i="30" a="1"/>
  <c r="V31" i="30" s="1"/>
  <c r="V18" i="30" a="1"/>
  <c r="V18" i="30" s="1"/>
  <c r="V25" i="30" a="1"/>
  <c r="V25" i="30" s="1"/>
  <c r="V27" i="30" a="1"/>
  <c r="V27" i="30" s="1"/>
  <c r="V32" i="30" a="1"/>
  <c r="V32" i="30" s="1"/>
  <c r="V21" i="30" a="1"/>
  <c r="V21" i="30" s="1"/>
  <c r="V22" i="30" a="1"/>
  <c r="V22" i="30" s="1"/>
  <c r="V38" i="30" a="1"/>
  <c r="V38" i="30" s="1"/>
  <c r="V30" i="30" a="1"/>
  <c r="V30" i="30" s="1"/>
  <c r="V28" i="30" a="1"/>
  <c r="V28" i="30" s="1"/>
  <c r="V19" i="30" a="1"/>
  <c r="V19" i="30" s="1"/>
  <c r="V33" i="30" a="1"/>
  <c r="V33" i="30" s="1"/>
  <c r="V20" i="30" a="1"/>
  <c r="V20" i="30" s="1"/>
  <c r="V23" i="30" a="1"/>
  <c r="V23" i="30" s="1"/>
  <c r="V34" i="30" a="1"/>
  <c r="V34" i="30" s="1"/>
  <c r="V29" i="30" a="1"/>
  <c r="V29" i="30" s="1"/>
  <c r="V17" i="30" a="1"/>
  <c r="V17" i="30" s="1"/>
  <c r="V26" i="30" a="1"/>
  <c r="V26" i="30" s="1"/>
  <c r="V24" i="30" a="1"/>
  <c r="V24" i="30" s="1"/>
  <c r="T17" i="30" a="1"/>
  <c r="T17" i="30" s="1"/>
  <c r="T25" i="30" a="1"/>
  <c r="T25" i="30" s="1"/>
  <c r="T34" i="30" a="1"/>
  <c r="T34" i="30" s="1"/>
  <c r="T18" i="30" a="1"/>
  <c r="T18" i="30" s="1"/>
  <c r="T30" i="30" a="1"/>
  <c r="T30" i="30" s="1"/>
  <c r="T26" i="30" a="1"/>
  <c r="T26" i="30" s="1"/>
  <c r="T20" i="30" a="1"/>
  <c r="T20" i="30" s="1"/>
  <c r="T19" i="30" a="1"/>
  <c r="T19" i="30" s="1"/>
  <c r="T28" i="30" a="1"/>
  <c r="T28" i="30" s="1"/>
  <c r="T33" i="30" a="1"/>
  <c r="T33" i="30" s="1"/>
  <c r="T22" i="30" a="1"/>
  <c r="T22" i="30" s="1"/>
  <c r="T15" i="30" a="1"/>
  <c r="T15" i="30" s="1"/>
  <c r="L2" i="56"/>
  <c r="L4" i="56"/>
  <c r="L5" i="56"/>
  <c r="L6" i="56"/>
  <c r="L3" i="56"/>
  <c r="I4" i="56"/>
  <c r="I5" i="56"/>
  <c r="I6" i="56"/>
  <c r="I7" i="56"/>
  <c r="I3" i="56"/>
  <c r="E4" i="56"/>
  <c r="E5" i="56"/>
  <c r="E6" i="56"/>
  <c r="E7" i="56"/>
  <c r="E3" i="56"/>
  <c r="E2" i="56"/>
  <c r="J4" i="51"/>
  <c r="J5" i="51"/>
  <c r="J6" i="51"/>
  <c r="J3" i="51"/>
  <c r="H90" i="51"/>
  <c r="H51" i="30" s="1"/>
  <c r="H50" i="30"/>
  <c r="I68" i="97"/>
  <c r="I33" i="97"/>
  <c r="I113" i="97"/>
  <c r="I34" i="97"/>
  <c r="I21" i="97"/>
  <c r="I27" i="97"/>
  <c r="I20" i="97"/>
  <c r="I29" i="97"/>
  <c r="I19" i="97"/>
  <c r="I30" i="97"/>
  <c r="I48" i="97"/>
  <c r="I23" i="97"/>
  <c r="I40" i="97"/>
  <c r="I25" i="97"/>
  <c r="I36" i="97"/>
  <c r="I26" i="97"/>
  <c r="I32" i="97"/>
  <c r="I46" i="97"/>
  <c r="I28" i="97"/>
  <c r="I44" i="97"/>
  <c r="I24" i="97"/>
  <c r="I43" i="97"/>
  <c r="I22" i="97"/>
  <c r="I45" i="97"/>
  <c r="I47" i="97"/>
  <c r="I49" i="97"/>
  <c r="I50" i="97"/>
  <c r="I39" i="97"/>
  <c r="I41" i="97"/>
  <c r="I42" i="97"/>
  <c r="I35" i="97"/>
  <c r="I37" i="97"/>
  <c r="I38" i="97"/>
  <c r="I31" i="97"/>
  <c r="K41" i="98" l="1"/>
  <c r="U41" i="98" s="1"/>
  <c r="R41" i="98"/>
  <c r="Q41" i="98"/>
  <c r="S41" i="98"/>
  <c r="M41" i="98"/>
  <c r="O41" i="98"/>
  <c r="L41" i="98"/>
  <c r="N41" i="98"/>
  <c r="T41" i="98" s="1"/>
  <c r="P41" i="98"/>
  <c r="W35" i="98"/>
  <c r="V35" i="98"/>
  <c r="AC35" i="98"/>
  <c r="Y35" i="98"/>
  <c r="Z35" i="98"/>
  <c r="AA35" i="98"/>
  <c r="AE35" i="98"/>
  <c r="X35" i="98"/>
  <c r="AD35" i="98"/>
  <c r="AB35" i="98"/>
  <c r="V37" i="98"/>
  <c r="AB37" i="98"/>
  <c r="W37" i="98"/>
  <c r="X37" i="98"/>
  <c r="Y37" i="98"/>
  <c r="AA37" i="98"/>
  <c r="AE37" i="98"/>
  <c r="AC37" i="98"/>
  <c r="AD37" i="98"/>
  <c r="Z37" i="98"/>
  <c r="AE38" i="98"/>
  <c r="V38" i="98"/>
  <c r="W38" i="98"/>
  <c r="X38" i="98"/>
  <c r="AB38" i="98"/>
  <c r="Y38" i="98"/>
  <c r="Z38" i="98"/>
  <c r="AC38" i="98"/>
  <c r="AA38" i="98"/>
  <c r="AD38" i="98"/>
  <c r="K29" i="98"/>
  <c r="U29" i="98" s="1"/>
  <c r="S29" i="98"/>
  <c r="M29" i="98"/>
  <c r="O29" i="98"/>
  <c r="N29" i="98"/>
  <c r="T29" i="98" s="1"/>
  <c r="R29" i="98"/>
  <c r="P29" i="98"/>
  <c r="L29" i="98"/>
  <c r="Q29" i="98"/>
  <c r="K43" i="98"/>
  <c r="U43" i="98" s="1"/>
  <c r="O43" i="98"/>
  <c r="L43" i="98"/>
  <c r="R43" i="98"/>
  <c r="P43" i="98"/>
  <c r="N43" i="98"/>
  <c r="T43" i="98" s="1"/>
  <c r="Q43" i="98"/>
  <c r="S43" i="98"/>
  <c r="M43" i="98"/>
  <c r="AC23" i="98"/>
  <c r="Q43" i="1" s="1"/>
  <c r="AD23" i="98"/>
  <c r="R43" i="1" s="1"/>
  <c r="Y23" i="98"/>
  <c r="M43" i="1" s="1"/>
  <c r="AE23" i="98"/>
  <c r="S43" i="1" s="1"/>
  <c r="V23" i="98"/>
  <c r="J43" i="1" s="1"/>
  <c r="W23" i="98"/>
  <c r="K43" i="1" s="1"/>
  <c r="X23" i="98"/>
  <c r="L43" i="1" s="1"/>
  <c r="Z23" i="98"/>
  <c r="N43" i="1" s="1"/>
  <c r="AA23" i="98"/>
  <c r="O43" i="1" s="1"/>
  <c r="AB23" i="98"/>
  <c r="P43" i="1" s="1"/>
  <c r="K33" i="98"/>
  <c r="U33" i="98" s="1"/>
  <c r="P33" i="98"/>
  <c r="L33" i="98"/>
  <c r="R33" i="98"/>
  <c r="N33" i="98"/>
  <c r="T33" i="98" s="1"/>
  <c r="Q33" i="98"/>
  <c r="S33" i="98"/>
  <c r="O33" i="98"/>
  <c r="M33" i="98"/>
  <c r="K30" i="98"/>
  <c r="U30" i="98" s="1"/>
  <c r="P30" i="98"/>
  <c r="R30" i="98"/>
  <c r="Q30" i="98"/>
  <c r="S30" i="98"/>
  <c r="N30" i="98"/>
  <c r="T30" i="98" s="1"/>
  <c r="M30" i="98"/>
  <c r="L30" i="98"/>
  <c r="O30" i="98"/>
  <c r="K34" i="98"/>
  <c r="U34" i="98" s="1"/>
  <c r="M34" i="98"/>
  <c r="O34" i="98"/>
  <c r="N34" i="98"/>
  <c r="T34" i="98" s="1"/>
  <c r="R34" i="98"/>
  <c r="L34" i="98"/>
  <c r="Q34" i="98"/>
  <c r="S34" i="98"/>
  <c r="P34" i="98"/>
  <c r="AB31" i="98"/>
  <c r="AC31" i="98"/>
  <c r="AD31" i="98"/>
  <c r="AE31" i="98"/>
  <c r="Z31" i="98"/>
  <c r="V31" i="98"/>
  <c r="AA31" i="98"/>
  <c r="X31" i="98"/>
  <c r="W31" i="98"/>
  <c r="Y31" i="98"/>
  <c r="Y45" i="98"/>
  <c r="Z45" i="98"/>
  <c r="AA45" i="98"/>
  <c r="AB45" i="98"/>
  <c r="AC45" i="98"/>
  <c r="AD45" i="98"/>
  <c r="AE45" i="98"/>
  <c r="V45" i="98"/>
  <c r="W45" i="98"/>
  <c r="X45" i="98"/>
  <c r="AB41" i="98"/>
  <c r="AA41" i="98"/>
  <c r="X41" i="98"/>
  <c r="Y41" i="98"/>
  <c r="Z41" i="98"/>
  <c r="AE41" i="98"/>
  <c r="V41" i="98"/>
  <c r="AC41" i="98"/>
  <c r="AD41" i="98"/>
  <c r="W41" i="98"/>
  <c r="W24" i="98"/>
  <c r="K44" i="1" s="1"/>
  <c r="X24" i="98"/>
  <c r="L44" i="1" s="1"/>
  <c r="Y24" i="98"/>
  <c r="M44" i="1" s="1"/>
  <c r="Z24" i="98"/>
  <c r="N44" i="1" s="1"/>
  <c r="AB24" i="98"/>
  <c r="P44" i="1" s="1"/>
  <c r="AC24" i="98"/>
  <c r="Q44" i="1" s="1"/>
  <c r="AA24" i="98"/>
  <c r="O44" i="1" s="1"/>
  <c r="AD24" i="98"/>
  <c r="R44" i="1" s="1"/>
  <c r="AE24" i="98"/>
  <c r="S44" i="1" s="1"/>
  <c r="V24" i="98"/>
  <c r="J44" i="1" s="1"/>
  <c r="AD25" i="98"/>
  <c r="R45" i="1" s="1"/>
  <c r="AE25" i="98"/>
  <c r="S45" i="1" s="1"/>
  <c r="V25" i="98"/>
  <c r="J45" i="1" s="1"/>
  <c r="W25" i="98"/>
  <c r="K45" i="1" s="1"/>
  <c r="Y25" i="98"/>
  <c r="M45" i="1" s="1"/>
  <c r="Z25" i="98"/>
  <c r="N45" i="1" s="1"/>
  <c r="AB25" i="98"/>
  <c r="P45" i="1" s="1"/>
  <c r="X25" i="98"/>
  <c r="L45" i="1" s="1"/>
  <c r="AA25" i="98"/>
  <c r="O45" i="1" s="1"/>
  <c r="AC25" i="98"/>
  <c r="Q45" i="1" s="1"/>
  <c r="V40" i="98"/>
  <c r="W40" i="98"/>
  <c r="X40" i="98"/>
  <c r="Y40" i="98"/>
  <c r="AD40" i="98"/>
  <c r="Z40" i="98"/>
  <c r="AA40" i="98"/>
  <c r="AB40" i="98"/>
  <c r="AE40" i="98"/>
  <c r="AC40" i="98"/>
  <c r="Y26" i="98"/>
  <c r="M46" i="1" s="1"/>
  <c r="AA26" i="98"/>
  <c r="O46" i="1" s="1"/>
  <c r="Z26" i="98"/>
  <c r="N46" i="1" s="1"/>
  <c r="AB26" i="98"/>
  <c r="P46" i="1" s="1"/>
  <c r="AD26" i="98"/>
  <c r="R46" i="1" s="1"/>
  <c r="AE26" i="98"/>
  <c r="S46" i="1" s="1"/>
  <c r="AC26" i="98"/>
  <c r="Q46" i="1" s="1"/>
  <c r="V26" i="98"/>
  <c r="J46" i="1" s="1"/>
  <c r="X26" i="98"/>
  <c r="L46" i="1" s="1"/>
  <c r="W26" i="98"/>
  <c r="K46" i="1" s="1"/>
  <c r="W44" i="98"/>
  <c r="X44" i="98"/>
  <c r="Z44" i="98"/>
  <c r="AA44" i="98"/>
  <c r="AD44" i="98"/>
  <c r="Y44" i="98"/>
  <c r="V44" i="98"/>
  <c r="AB44" i="98"/>
  <c r="AC44" i="98"/>
  <c r="AE44" i="98"/>
  <c r="V34" i="98"/>
  <c r="W34" i="98"/>
  <c r="X34" i="98"/>
  <c r="AA34" i="98"/>
  <c r="Z34" i="98"/>
  <c r="Y34" i="98"/>
  <c r="AE34" i="98"/>
  <c r="AD34" i="98"/>
  <c r="AC34" i="98"/>
  <c r="AB34" i="98"/>
  <c r="X33" i="98"/>
  <c r="W33" i="98"/>
  <c r="Z33" i="98"/>
  <c r="AA33" i="98"/>
  <c r="Y33" i="98"/>
  <c r="V33" i="98"/>
  <c r="AC33" i="98"/>
  <c r="AB33" i="98"/>
  <c r="AD33" i="98"/>
  <c r="AE33" i="98"/>
  <c r="W27" i="98"/>
  <c r="K47" i="1" s="1"/>
  <c r="X27" i="98"/>
  <c r="L47" i="1" s="1"/>
  <c r="Z27" i="98"/>
  <c r="N47" i="1" s="1"/>
  <c r="AA27" i="98"/>
  <c r="O47" i="1" s="1"/>
  <c r="AB27" i="98"/>
  <c r="P47" i="1" s="1"/>
  <c r="Y27" i="98"/>
  <c r="M47" i="1" s="1"/>
  <c r="AC27" i="98"/>
  <c r="Q47" i="1" s="1"/>
  <c r="AD27" i="98"/>
  <c r="R47" i="1" s="1"/>
  <c r="V27" i="98"/>
  <c r="J47" i="1" s="1"/>
  <c r="AE27" i="98"/>
  <c r="S47" i="1" s="1"/>
  <c r="K39" i="98"/>
  <c r="U39" i="98" s="1"/>
  <c r="S39" i="98"/>
  <c r="M39" i="98"/>
  <c r="O39" i="98"/>
  <c r="R39" i="98"/>
  <c r="P39" i="98"/>
  <c r="L39" i="98"/>
  <c r="N39" i="98"/>
  <c r="T39" i="98" s="1"/>
  <c r="Q39" i="98"/>
  <c r="AC47" i="98"/>
  <c r="AB47" i="98"/>
  <c r="AD47" i="98"/>
  <c r="AE47" i="98"/>
  <c r="W47" i="98"/>
  <c r="V47" i="98"/>
  <c r="X47" i="98"/>
  <c r="Y47" i="98"/>
  <c r="Z47" i="98"/>
  <c r="AA47" i="98"/>
  <c r="K40" i="98"/>
  <c r="U40" i="98" s="1"/>
  <c r="O40" i="98"/>
  <c r="L40" i="98"/>
  <c r="N40" i="98"/>
  <c r="T40" i="98" s="1"/>
  <c r="R40" i="98"/>
  <c r="Q40" i="98"/>
  <c r="S40" i="98"/>
  <c r="M40" i="98"/>
  <c r="P40" i="98"/>
  <c r="Y48" i="98"/>
  <c r="X48" i="98"/>
  <c r="AC48" i="98"/>
  <c r="Z48" i="98"/>
  <c r="V48" i="98"/>
  <c r="AB48" i="98"/>
  <c r="AD48" i="98"/>
  <c r="AE48" i="98"/>
  <c r="W48" i="98"/>
  <c r="AA48" i="98"/>
  <c r="K28" i="98"/>
  <c r="U28" i="98" s="1"/>
  <c r="L28" i="98"/>
  <c r="N28" i="98"/>
  <c r="T28" i="98" s="1"/>
  <c r="P28" i="98"/>
  <c r="Q28" i="98"/>
  <c r="S28" i="98"/>
  <c r="M28" i="98"/>
  <c r="O28" i="98"/>
  <c r="R28" i="98"/>
  <c r="K36" i="98"/>
  <c r="U36" i="98" s="1"/>
  <c r="P36" i="98"/>
  <c r="N36" i="98"/>
  <c r="T36" i="98" s="1"/>
  <c r="L36" i="98"/>
  <c r="Q36" i="98"/>
  <c r="S36" i="98"/>
  <c r="M36" i="98"/>
  <c r="O36" i="98"/>
  <c r="R36" i="98"/>
  <c r="AA28" i="98"/>
  <c r="AC28" i="98"/>
  <c r="AD28" i="98"/>
  <c r="AE28" i="98"/>
  <c r="AB28" i="98"/>
  <c r="V28" i="98"/>
  <c r="W28" i="98"/>
  <c r="X28" i="98"/>
  <c r="Z28" i="98"/>
  <c r="Y28" i="98"/>
  <c r="K21" i="98"/>
  <c r="U21" i="98" s="1"/>
  <c r="N21" i="98"/>
  <c r="P21" i="98"/>
  <c r="R21" i="98"/>
  <c r="L21" i="98"/>
  <c r="K25" i="98"/>
  <c r="U25" i="98" s="1"/>
  <c r="N25" i="98"/>
  <c r="T25" i="98" s="1"/>
  <c r="R25" i="98"/>
  <c r="M25" i="98"/>
  <c r="I45" i="1" s="1"/>
  <c r="O25" i="98"/>
  <c r="G45" i="1" s="1"/>
  <c r="Q25" i="98"/>
  <c r="L25" i="98"/>
  <c r="S25" i="98"/>
  <c r="P25" i="98"/>
  <c r="K17" i="98"/>
  <c r="U17" i="98" s="1"/>
  <c r="N17" i="98"/>
  <c r="L17" i="98"/>
  <c r="R17" i="98"/>
  <c r="P17" i="98"/>
  <c r="W36" i="98"/>
  <c r="X36" i="98"/>
  <c r="AC36" i="98"/>
  <c r="Y36" i="98"/>
  <c r="Z36" i="98"/>
  <c r="AA36" i="98"/>
  <c r="AB36" i="98"/>
  <c r="AE36" i="98"/>
  <c r="AD36" i="98"/>
  <c r="V36" i="98"/>
  <c r="K45" i="98"/>
  <c r="U45" i="98" s="1"/>
  <c r="M45" i="98"/>
  <c r="N45" i="98"/>
  <c r="T45" i="98" s="1"/>
  <c r="O45" i="98"/>
  <c r="R45" i="98"/>
  <c r="S45" i="98"/>
  <c r="L45" i="98"/>
  <c r="P45" i="98"/>
  <c r="Q45" i="98"/>
  <c r="AB46" i="98"/>
  <c r="AC46" i="98"/>
  <c r="AE46" i="98"/>
  <c r="AA46" i="98"/>
  <c r="W46" i="98"/>
  <c r="X46" i="98"/>
  <c r="AD46" i="98"/>
  <c r="V46" i="98"/>
  <c r="Y46" i="98"/>
  <c r="Z46" i="98"/>
  <c r="AD30" i="98"/>
  <c r="Z30" i="98"/>
  <c r="X30" i="98"/>
  <c r="Y30" i="98"/>
  <c r="AA30" i="98"/>
  <c r="AB30" i="98"/>
  <c r="AC30" i="98"/>
  <c r="AE30" i="98"/>
  <c r="V30" i="98"/>
  <c r="W30" i="98"/>
  <c r="K26" i="98"/>
  <c r="U26" i="98" s="1"/>
  <c r="M26" i="98"/>
  <c r="I46" i="1" s="1"/>
  <c r="O26" i="98"/>
  <c r="G46" i="1" s="1"/>
  <c r="N26" i="98"/>
  <c r="T26" i="98" s="1"/>
  <c r="Q26" i="98"/>
  <c r="P26" i="98"/>
  <c r="S26" i="98"/>
  <c r="R26" i="98"/>
  <c r="L26" i="98"/>
  <c r="K19" i="98"/>
  <c r="U19" i="98" s="1"/>
  <c r="R19" i="98"/>
  <c r="N19" i="98"/>
  <c r="P19" i="98"/>
  <c r="L19" i="98"/>
  <c r="Z22" i="98"/>
  <c r="N42" i="1" s="1"/>
  <c r="W22" i="98"/>
  <c r="K42" i="1" s="1"/>
  <c r="AD22" i="98"/>
  <c r="R42" i="1" s="1"/>
  <c r="X22" i="98"/>
  <c r="L42" i="1" s="1"/>
  <c r="AA22" i="98"/>
  <c r="O42" i="1" s="1"/>
  <c r="Y22" i="98"/>
  <c r="M42" i="1" s="1"/>
  <c r="V22" i="98"/>
  <c r="J42" i="1" s="1"/>
  <c r="AC22" i="98"/>
  <c r="Q42" i="1" s="1"/>
  <c r="AE22" i="98"/>
  <c r="S42" i="1" s="1"/>
  <c r="AB22" i="98"/>
  <c r="P42" i="1" s="1"/>
  <c r="W32" i="98"/>
  <c r="X32" i="98"/>
  <c r="Y32" i="98"/>
  <c r="Z32" i="98"/>
  <c r="AB32" i="98"/>
  <c r="AC32" i="98"/>
  <c r="AD32" i="98"/>
  <c r="AE32" i="98"/>
  <c r="V32" i="98"/>
  <c r="AA32" i="98"/>
  <c r="AD43" i="98"/>
  <c r="Z43" i="98"/>
  <c r="AE43" i="98"/>
  <c r="AA43" i="98"/>
  <c r="AB43" i="98"/>
  <c r="AC43" i="98"/>
  <c r="V43" i="98"/>
  <c r="W43" i="98"/>
  <c r="X43" i="98"/>
  <c r="Y43" i="98"/>
  <c r="K22" i="98"/>
  <c r="U22" i="98" s="1"/>
  <c r="N22" i="98"/>
  <c r="T22" i="98" s="1"/>
  <c r="L22" i="98"/>
  <c r="P22" i="98"/>
  <c r="R22" i="98"/>
  <c r="Q22" i="98"/>
  <c r="S22" i="98"/>
  <c r="M22" i="98"/>
  <c r="I42" i="1" s="1"/>
  <c r="O22" i="98"/>
  <c r="G42" i="1" s="1"/>
  <c r="K35" i="98"/>
  <c r="U35" i="98" s="1"/>
  <c r="N35" i="98"/>
  <c r="T35" i="98" s="1"/>
  <c r="R35" i="98"/>
  <c r="Q35" i="98"/>
  <c r="S35" i="98"/>
  <c r="O35" i="98"/>
  <c r="P35" i="98"/>
  <c r="M35" i="98"/>
  <c r="L35" i="98"/>
  <c r="K44" i="98"/>
  <c r="U44" i="98" s="1"/>
  <c r="S44" i="98"/>
  <c r="Q44" i="98"/>
  <c r="M44" i="98"/>
  <c r="R44" i="98"/>
  <c r="O44" i="98"/>
  <c r="L44" i="98"/>
  <c r="N44" i="98"/>
  <c r="T44" i="98" s="1"/>
  <c r="P44" i="98"/>
  <c r="K31" i="98"/>
  <c r="U31" i="98" s="1"/>
  <c r="N31" i="98"/>
  <c r="T31" i="98" s="1"/>
  <c r="Q31" i="98"/>
  <c r="S31" i="98"/>
  <c r="M31" i="98"/>
  <c r="P31" i="98"/>
  <c r="O31" i="98"/>
  <c r="R31" i="98"/>
  <c r="L31" i="98"/>
  <c r="K32" i="98"/>
  <c r="U32" i="98" s="1"/>
  <c r="N32" i="98"/>
  <c r="T32" i="98" s="1"/>
  <c r="P32" i="98"/>
  <c r="L32" i="98"/>
  <c r="Q32" i="98"/>
  <c r="S32" i="98"/>
  <c r="R32" i="98"/>
  <c r="M32" i="98"/>
  <c r="O32" i="98"/>
  <c r="V42" i="98"/>
  <c r="Y42" i="98"/>
  <c r="AC42" i="98"/>
  <c r="W42" i="98"/>
  <c r="Z42" i="98"/>
  <c r="AB42" i="98"/>
  <c r="AA42" i="98"/>
  <c r="AD42" i="98"/>
  <c r="AE42" i="98"/>
  <c r="X42" i="98"/>
  <c r="K47" i="98"/>
  <c r="U47" i="98" s="1"/>
  <c r="O47" i="98"/>
  <c r="Q47" i="98"/>
  <c r="S47" i="98"/>
  <c r="L47" i="98"/>
  <c r="M47" i="98"/>
  <c r="N47" i="98"/>
  <c r="T47" i="98" s="1"/>
  <c r="P47" i="98"/>
  <c r="R47" i="98"/>
  <c r="K20" i="98"/>
  <c r="U20" i="98" s="1"/>
  <c r="R20" i="98"/>
  <c r="N20" i="98"/>
  <c r="L20" i="98"/>
  <c r="P20" i="98"/>
  <c r="K48" i="98"/>
  <c r="U48" i="98" s="1"/>
  <c r="N48" i="98"/>
  <c r="T48" i="98" s="1"/>
  <c r="M48" i="98"/>
  <c r="P48" i="98"/>
  <c r="R48" i="98"/>
  <c r="Q48" i="98"/>
  <c r="S48" i="98"/>
  <c r="L48" i="98"/>
  <c r="O48" i="98"/>
  <c r="K38" i="98"/>
  <c r="U38" i="98" s="1"/>
  <c r="M38" i="98"/>
  <c r="O38" i="98"/>
  <c r="R38" i="98"/>
  <c r="N38" i="98"/>
  <c r="T38" i="98" s="1"/>
  <c r="L38" i="98"/>
  <c r="P38" i="98"/>
  <c r="Q38" i="98"/>
  <c r="S38" i="98"/>
  <c r="K18" i="98"/>
  <c r="U18" i="98" s="1"/>
  <c r="L18" i="98"/>
  <c r="P18" i="98"/>
  <c r="N18" i="98"/>
  <c r="R18" i="98"/>
  <c r="K23" i="98"/>
  <c r="U23" i="98" s="1"/>
  <c r="Q23" i="98"/>
  <c r="S23" i="98"/>
  <c r="O23" i="98"/>
  <c r="G43" i="1" s="1"/>
  <c r="M23" i="98"/>
  <c r="I43" i="1" s="1"/>
  <c r="P23" i="98"/>
  <c r="R23" i="98"/>
  <c r="N23" i="98"/>
  <c r="T23" i="98" s="1"/>
  <c r="L23" i="98"/>
  <c r="K24" i="98"/>
  <c r="U24" i="98" s="1"/>
  <c r="P24" i="98"/>
  <c r="Q24" i="98"/>
  <c r="S24" i="98"/>
  <c r="R24" i="98"/>
  <c r="L24" i="98"/>
  <c r="M24" i="98"/>
  <c r="I44" i="1" s="1"/>
  <c r="O24" i="98"/>
  <c r="G44" i="1" s="1"/>
  <c r="N24" i="98"/>
  <c r="T24" i="98" s="1"/>
  <c r="K37" i="98"/>
  <c r="U37" i="98" s="1"/>
  <c r="L37" i="98"/>
  <c r="P37" i="98"/>
  <c r="Q37" i="98"/>
  <c r="R37" i="98"/>
  <c r="S37" i="98"/>
  <c r="N37" i="98"/>
  <c r="T37" i="98" s="1"/>
  <c r="M37" i="98"/>
  <c r="O37" i="98"/>
  <c r="K27" i="98"/>
  <c r="U27" i="98" s="1"/>
  <c r="S27" i="98"/>
  <c r="R27" i="98"/>
  <c r="N27" i="98"/>
  <c r="T27" i="98" s="1"/>
  <c r="Q27" i="98"/>
  <c r="P27" i="98"/>
  <c r="L27" i="98"/>
  <c r="M27" i="98"/>
  <c r="I47" i="1" s="1"/>
  <c r="O27" i="98"/>
  <c r="G47" i="1" s="1"/>
  <c r="K16" i="98"/>
  <c r="U16" i="98" s="1"/>
  <c r="P16" i="98"/>
  <c r="L16" i="98"/>
  <c r="R16" i="98"/>
  <c r="N16" i="98"/>
  <c r="AC39" i="98"/>
  <c r="AD39" i="98"/>
  <c r="AE39" i="98"/>
  <c r="AA39" i="98"/>
  <c r="AB39" i="98"/>
  <c r="V39" i="98"/>
  <c r="W39" i="98"/>
  <c r="X39" i="98"/>
  <c r="Z39" i="98"/>
  <c r="Y39" i="98"/>
  <c r="W29" i="98"/>
  <c r="Z29" i="98"/>
  <c r="V29" i="98"/>
  <c r="AC29" i="98"/>
  <c r="X29" i="98"/>
  <c r="Y29" i="98"/>
  <c r="AD29" i="98"/>
  <c r="AE29" i="98"/>
  <c r="AA29" i="98"/>
  <c r="AB29" i="98"/>
  <c r="K42" i="98"/>
  <c r="U42" i="98" s="1"/>
  <c r="L42" i="98"/>
  <c r="S42" i="98"/>
  <c r="N42" i="98"/>
  <c r="T42" i="98" s="1"/>
  <c r="R42" i="98"/>
  <c r="Q42" i="98"/>
  <c r="M42" i="98"/>
  <c r="O42" i="98"/>
  <c r="P42" i="98"/>
  <c r="K46" i="98"/>
  <c r="U46" i="98" s="1"/>
  <c r="M46" i="98"/>
  <c r="P46" i="98"/>
  <c r="L46" i="98"/>
  <c r="O46" i="98"/>
  <c r="R46" i="98"/>
  <c r="Q46" i="98"/>
  <c r="S46" i="98"/>
  <c r="N46" i="98"/>
  <c r="T46" i="98" s="1"/>
  <c r="I137" i="97"/>
  <c r="I92" i="97"/>
  <c r="I127" i="97"/>
  <c r="J133" i="97"/>
  <c r="J88" i="97"/>
  <c r="J130" i="97"/>
  <c r="J85" i="97"/>
  <c r="J131" i="97"/>
  <c r="J86" i="97"/>
  <c r="J89" i="97"/>
  <c r="J134" i="97"/>
  <c r="J64" i="97"/>
  <c r="J109" i="97"/>
  <c r="J63" i="97"/>
  <c r="J108" i="97"/>
  <c r="J105" i="97"/>
  <c r="J60" i="97"/>
  <c r="J69" i="97"/>
  <c r="J114" i="97"/>
  <c r="J68" i="97"/>
  <c r="J113" i="97"/>
  <c r="J110" i="97"/>
  <c r="J65" i="97"/>
  <c r="J119" i="97"/>
  <c r="J74" i="97"/>
  <c r="J118" i="97"/>
  <c r="J73" i="97"/>
  <c r="J115" i="97"/>
  <c r="J70" i="97"/>
  <c r="J124" i="97"/>
  <c r="J79" i="97"/>
  <c r="J123" i="97"/>
  <c r="J78" i="97"/>
  <c r="J75" i="97"/>
  <c r="J120" i="97"/>
  <c r="J84" i="97"/>
  <c r="J129" i="97"/>
  <c r="J128" i="97"/>
  <c r="J83" i="97"/>
  <c r="J80" i="97"/>
  <c r="J125" i="97"/>
  <c r="J94" i="97"/>
  <c r="J139" i="97"/>
  <c r="J93" i="97"/>
  <c r="J138" i="97"/>
  <c r="J90" i="97"/>
  <c r="J135" i="97"/>
  <c r="J59" i="97"/>
  <c r="J104" i="97"/>
  <c r="J111" i="97"/>
  <c r="J66" i="97"/>
  <c r="J71" i="97"/>
  <c r="J116" i="97"/>
  <c r="J76" i="97"/>
  <c r="J121" i="97"/>
  <c r="J81" i="97"/>
  <c r="J126" i="97"/>
  <c r="J91" i="97"/>
  <c r="J136" i="97"/>
  <c r="J55" i="97"/>
  <c r="J100" i="97"/>
  <c r="J101" i="97"/>
  <c r="J56" i="97"/>
  <c r="J58" i="97"/>
  <c r="J103" i="97"/>
  <c r="I122" i="97"/>
  <c r="I72" i="97"/>
  <c r="I112" i="97"/>
  <c r="I67" i="97"/>
  <c r="I14" i="97"/>
  <c r="I117" i="97"/>
  <c r="I57" i="97"/>
  <c r="I13" i="97"/>
  <c r="I87" i="97"/>
  <c r="I82" i="97"/>
  <c r="I107" i="97"/>
  <c r="I77" i="97"/>
  <c r="I132" i="97"/>
  <c r="I62" i="97"/>
  <c r="D44" i="56"/>
  <c r="D45" i="56"/>
  <c r="D46" i="56"/>
  <c r="D47" i="56"/>
  <c r="D48" i="56"/>
  <c r="D49" i="56"/>
  <c r="D50" i="56"/>
  <c r="D51" i="56"/>
  <c r="D52" i="56"/>
  <c r="D53" i="56"/>
  <c r="D54" i="56"/>
  <c r="D55" i="56"/>
  <c r="D56" i="56"/>
  <c r="D57" i="56"/>
  <c r="D58" i="56"/>
  <c r="D59" i="56"/>
  <c r="D60" i="56"/>
  <c r="D61" i="56"/>
  <c r="D62" i="56"/>
  <c r="D63" i="56"/>
  <c r="D64" i="56"/>
  <c r="D43" i="56"/>
  <c r="J61" i="97"/>
  <c r="J24" i="97"/>
  <c r="J106" i="97"/>
  <c r="J22" i="97"/>
  <c r="J39" i="97"/>
  <c r="O16" i="98"/>
  <c r="O17" i="98"/>
  <c r="M17" i="98"/>
  <c r="J35" i="97"/>
  <c r="Q20" i="98"/>
  <c r="O18" i="98"/>
  <c r="J38" i="97"/>
  <c r="J44" i="97"/>
  <c r="S18" i="98"/>
  <c r="J43" i="97"/>
  <c r="J34" i="97"/>
  <c r="M18" i="98"/>
  <c r="J21" i="97"/>
  <c r="Q18" i="98"/>
  <c r="J29" i="97"/>
  <c r="Q17" i="98"/>
  <c r="J30" i="97"/>
  <c r="O21" i="98"/>
  <c r="J23" i="97"/>
  <c r="S19" i="98"/>
  <c r="J25" i="97"/>
  <c r="S21" i="98"/>
  <c r="J26" i="97"/>
  <c r="J32" i="97"/>
  <c r="M21" i="98"/>
  <c r="J28" i="97"/>
  <c r="J47" i="97"/>
  <c r="J49" i="97"/>
  <c r="J50" i="97"/>
  <c r="O20" i="98"/>
  <c r="J41" i="97"/>
  <c r="J42" i="97"/>
  <c r="M20" i="98"/>
  <c r="J37" i="97"/>
  <c r="J46" i="97"/>
  <c r="S17" i="98"/>
  <c r="J31" i="97"/>
  <c r="J33" i="97"/>
  <c r="J45" i="97"/>
  <c r="J27" i="97"/>
  <c r="J20" i="97"/>
  <c r="J19" i="97"/>
  <c r="J48" i="97"/>
  <c r="J40" i="97"/>
  <c r="J36" i="97"/>
  <c r="O19" i="98"/>
  <c r="Q21" i="98"/>
  <c r="Q19" i="98"/>
  <c r="M19" i="98"/>
  <c r="Q16" i="98"/>
  <c r="M16" i="98"/>
  <c r="S20" i="98"/>
  <c r="S16" i="98"/>
  <c r="J62" i="97" l="1"/>
  <c r="J107" i="97"/>
  <c r="I40" i="1"/>
  <c r="I39" i="1"/>
  <c r="I41" i="1"/>
  <c r="I38" i="1"/>
  <c r="I37" i="1"/>
  <c r="G37" i="1"/>
  <c r="G40" i="1"/>
  <c r="G39" i="1"/>
  <c r="G41" i="1"/>
  <c r="G38" i="1"/>
  <c r="I36" i="1"/>
  <c r="G36" i="1"/>
  <c r="T17" i="98"/>
  <c r="T16" i="98"/>
  <c r="T20" i="98"/>
  <c r="J112" i="97"/>
  <c r="T19" i="98"/>
  <c r="T21" i="98"/>
  <c r="T18" i="98"/>
  <c r="J127" i="97"/>
  <c r="J67" i="97"/>
  <c r="J82" i="97"/>
  <c r="J77" i="97"/>
  <c r="J122" i="97"/>
  <c r="J87" i="97"/>
  <c r="J137" i="97"/>
  <c r="K64" i="97"/>
  <c r="K109" i="97"/>
  <c r="K63" i="97"/>
  <c r="K108" i="97"/>
  <c r="K60" i="97"/>
  <c r="K105" i="97"/>
  <c r="K114" i="97"/>
  <c r="K69" i="97"/>
  <c r="K68" i="97"/>
  <c r="K113" i="97"/>
  <c r="K110" i="97"/>
  <c r="K65" i="97"/>
  <c r="K119" i="97"/>
  <c r="K74" i="97"/>
  <c r="K118" i="97"/>
  <c r="K73" i="97"/>
  <c r="K115" i="97"/>
  <c r="K70" i="97"/>
  <c r="K124" i="97"/>
  <c r="K79" i="97"/>
  <c r="K78" i="97"/>
  <c r="K123" i="97"/>
  <c r="K75" i="97"/>
  <c r="K120" i="97"/>
  <c r="K84" i="97"/>
  <c r="K129" i="97"/>
  <c r="K83" i="97"/>
  <c r="K128" i="97"/>
  <c r="K80" i="97"/>
  <c r="K125" i="97"/>
  <c r="K94" i="97"/>
  <c r="K139" i="97"/>
  <c r="K93" i="97"/>
  <c r="K138" i="97"/>
  <c r="K59" i="97"/>
  <c r="K104" i="97"/>
  <c r="K61" i="97"/>
  <c r="K106" i="97"/>
  <c r="K111" i="97"/>
  <c r="K66" i="97"/>
  <c r="K116" i="97"/>
  <c r="K71" i="97"/>
  <c r="K76" i="97"/>
  <c r="K121" i="97"/>
  <c r="K126" i="97"/>
  <c r="K81" i="97"/>
  <c r="K136" i="97"/>
  <c r="K91" i="97"/>
  <c r="K100" i="97"/>
  <c r="K55" i="97"/>
  <c r="K56" i="97"/>
  <c r="K101" i="97"/>
  <c r="K58" i="97"/>
  <c r="K103" i="97"/>
  <c r="K133" i="97"/>
  <c r="K88" i="97"/>
  <c r="K130" i="97"/>
  <c r="K85" i="97"/>
  <c r="K131" i="97"/>
  <c r="K86" i="97"/>
  <c r="K134" i="97"/>
  <c r="K89" i="97"/>
  <c r="J92" i="97"/>
  <c r="J117" i="97"/>
  <c r="J132" i="97"/>
  <c r="J13" i="97"/>
  <c r="J57" i="97"/>
  <c r="J14" i="97"/>
  <c r="J102" i="97"/>
  <c r="J72" i="97"/>
  <c r="I58" i="56"/>
  <c r="I59" i="56"/>
  <c r="I60" i="56"/>
  <c r="I61" i="56"/>
  <c r="I64" i="56"/>
  <c r="K90" i="97"/>
  <c r="Z18" i="98"/>
  <c r="K49" i="97"/>
  <c r="K135" i="97"/>
  <c r="K50" i="97"/>
  <c r="K39" i="97"/>
  <c r="K41" i="97"/>
  <c r="K42" i="97"/>
  <c r="K37" i="97"/>
  <c r="K38" i="97"/>
  <c r="K31" i="97"/>
  <c r="K33" i="97"/>
  <c r="K34" i="97"/>
  <c r="K21" i="97"/>
  <c r="K29" i="97"/>
  <c r="X18" i="98"/>
  <c r="K19" i="97"/>
  <c r="K30" i="97"/>
  <c r="AE18" i="98"/>
  <c r="K23" i="97"/>
  <c r="K40" i="97"/>
  <c r="K25" i="97"/>
  <c r="K36" i="97"/>
  <c r="AB17" i="98"/>
  <c r="AA18" i="98"/>
  <c r="K46" i="97"/>
  <c r="Z17" i="98"/>
  <c r="AD18" i="98"/>
  <c r="K28" i="97"/>
  <c r="K44" i="97"/>
  <c r="AA17" i="98"/>
  <c r="Y18" i="98"/>
  <c r="K43" i="97"/>
  <c r="AC17" i="98"/>
  <c r="V18" i="98"/>
  <c r="K45" i="97"/>
  <c r="AD17" i="98"/>
  <c r="W18" i="98"/>
  <c r="K35" i="97"/>
  <c r="K27" i="97"/>
  <c r="K20" i="97"/>
  <c r="K48" i="97"/>
  <c r="AC18" i="98"/>
  <c r="AB18" i="98"/>
  <c r="K26" i="97"/>
  <c r="K32" i="97"/>
  <c r="AB20" i="98"/>
  <c r="Z20" i="98"/>
  <c r="K24" i="97"/>
  <c r="W20" i="98"/>
  <c r="K22" i="97"/>
  <c r="Y20" i="98"/>
  <c r="K47" i="97"/>
  <c r="X20" i="98"/>
  <c r="Y21" i="98"/>
  <c r="AE17" i="98"/>
  <c r="V16" i="98"/>
  <c r="Z19" i="98"/>
  <c r="K92" i="97" l="1"/>
  <c r="K137" i="97"/>
  <c r="N39" i="1"/>
  <c r="N38" i="1"/>
  <c r="M38" i="1"/>
  <c r="R38" i="1"/>
  <c r="O38" i="1"/>
  <c r="P38" i="1"/>
  <c r="Q38" i="1"/>
  <c r="S38" i="1"/>
  <c r="M41" i="1"/>
  <c r="M40" i="1"/>
  <c r="N40" i="1"/>
  <c r="P40" i="1"/>
  <c r="S37" i="1"/>
  <c r="R37" i="1"/>
  <c r="Q37" i="1"/>
  <c r="O37" i="1"/>
  <c r="N37" i="1"/>
  <c r="P37" i="1"/>
  <c r="L38" i="1"/>
  <c r="L40" i="1"/>
  <c r="K38" i="1"/>
  <c r="K40" i="1"/>
  <c r="J38" i="1"/>
  <c r="J36" i="1"/>
  <c r="K82" i="97"/>
  <c r="K127" i="97"/>
  <c r="K122" i="97"/>
  <c r="L133" i="97"/>
  <c r="L88" i="97"/>
  <c r="L130" i="97"/>
  <c r="L85" i="97"/>
  <c r="L131" i="97"/>
  <c r="L86" i="97"/>
  <c r="L89" i="97"/>
  <c r="L134" i="97"/>
  <c r="L109" i="97"/>
  <c r="L64" i="97"/>
  <c r="L63" i="97"/>
  <c r="L108" i="97"/>
  <c r="L60" i="97"/>
  <c r="L105" i="97"/>
  <c r="L69" i="97"/>
  <c r="L114" i="97"/>
  <c r="L68" i="97"/>
  <c r="L113" i="97"/>
  <c r="L110" i="97"/>
  <c r="L65" i="97"/>
  <c r="L119" i="97"/>
  <c r="L74" i="97"/>
  <c r="L73" i="97"/>
  <c r="L118" i="97"/>
  <c r="L115" i="97"/>
  <c r="L70" i="97"/>
  <c r="L124" i="97"/>
  <c r="L79" i="97"/>
  <c r="L78" i="97"/>
  <c r="L123" i="97"/>
  <c r="L120" i="97"/>
  <c r="L75" i="97"/>
  <c r="L84" i="97"/>
  <c r="L129" i="97"/>
  <c r="L83" i="97"/>
  <c r="L128" i="97"/>
  <c r="L125" i="97"/>
  <c r="L80" i="97"/>
  <c r="L94" i="97"/>
  <c r="L139" i="97"/>
  <c r="L138" i="97"/>
  <c r="L93" i="97"/>
  <c r="L90" i="97"/>
  <c r="L135" i="97"/>
  <c r="L104" i="97"/>
  <c r="L59" i="97"/>
  <c r="L61" i="97"/>
  <c r="L106" i="97"/>
  <c r="L66" i="97"/>
  <c r="L111" i="97"/>
  <c r="L116" i="97"/>
  <c r="L71" i="97"/>
  <c r="L121" i="97"/>
  <c r="L76" i="97"/>
  <c r="L126" i="97"/>
  <c r="L81" i="97"/>
  <c r="L91" i="97"/>
  <c r="L136" i="97"/>
  <c r="L100" i="97"/>
  <c r="L55" i="97"/>
  <c r="L56" i="97"/>
  <c r="L101" i="97"/>
  <c r="L103" i="97"/>
  <c r="L58" i="97"/>
  <c r="K87" i="97"/>
  <c r="K67" i="97"/>
  <c r="K72" i="97"/>
  <c r="K14" i="97"/>
  <c r="K132" i="97"/>
  <c r="K13" i="97"/>
  <c r="K107" i="97"/>
  <c r="K117" i="97"/>
  <c r="K112" i="97"/>
  <c r="K77" i="97"/>
  <c r="K57" i="97"/>
  <c r="K102" i="97"/>
  <c r="K62" i="97"/>
  <c r="K12" i="1"/>
  <c r="K11" i="1"/>
  <c r="U11" i="1"/>
  <c r="AC20" i="98"/>
  <c r="AC21" i="98"/>
  <c r="L49" i="97"/>
  <c r="AB16" i="98"/>
  <c r="Y16" i="98"/>
  <c r="L50" i="97"/>
  <c r="AD20" i="98"/>
  <c r="L46" i="97"/>
  <c r="V20" i="98"/>
  <c r="L38" i="97"/>
  <c r="X19" i="98"/>
  <c r="L43" i="97"/>
  <c r="AD16" i="98"/>
  <c r="L45" i="97"/>
  <c r="Z21" i="98"/>
  <c r="L21" i="97"/>
  <c r="L34" i="97"/>
  <c r="AC16" i="98"/>
  <c r="AA19" i="98"/>
  <c r="L20" i="97"/>
  <c r="L27" i="97"/>
  <c r="X21" i="98"/>
  <c r="X17" i="98"/>
  <c r="L19" i="97"/>
  <c r="L30" i="97"/>
  <c r="L23" i="97"/>
  <c r="AE20" i="98"/>
  <c r="L40" i="97"/>
  <c r="L25" i="97"/>
  <c r="AA16" i="98"/>
  <c r="L26" i="97"/>
  <c r="V17" i="98"/>
  <c r="L36" i="97"/>
  <c r="AE19" i="98"/>
  <c r="X16" i="98"/>
  <c r="L29" i="97"/>
  <c r="Z16" i="98"/>
  <c r="L22" i="97"/>
  <c r="V21" i="98"/>
  <c r="AC19" i="98"/>
  <c r="L39" i="97"/>
  <c r="W21" i="98"/>
  <c r="AB21" i="98"/>
  <c r="L42" i="97"/>
  <c r="Y17" i="98"/>
  <c r="W16" i="98"/>
  <c r="L35" i="97"/>
  <c r="AB19" i="98"/>
  <c r="L37" i="97"/>
  <c r="AA21" i="98"/>
  <c r="L44" i="97"/>
  <c r="AE16" i="98"/>
  <c r="L31" i="97"/>
  <c r="AD21" i="98"/>
  <c r="L33" i="97"/>
  <c r="W17" i="98"/>
  <c r="Y19" i="98"/>
  <c r="L48" i="97"/>
  <c r="V19" i="98"/>
  <c r="AA20" i="98"/>
  <c r="L41" i="97"/>
  <c r="L32" i="97"/>
  <c r="L28" i="97"/>
  <c r="W19" i="98"/>
  <c r="AE21" i="98"/>
  <c r="L24" i="97"/>
  <c r="AD19" i="98"/>
  <c r="L47" i="97"/>
  <c r="R39" i="1" l="1"/>
  <c r="S41" i="1"/>
  <c r="K39" i="1"/>
  <c r="O40" i="1"/>
  <c r="J39" i="1"/>
  <c r="M39" i="1"/>
  <c r="K37" i="1"/>
  <c r="R41" i="1"/>
  <c r="S36" i="1"/>
  <c r="O41" i="1"/>
  <c r="P39" i="1"/>
  <c r="K36" i="1"/>
  <c r="M37" i="1"/>
  <c r="P41" i="1"/>
  <c r="K41" i="1"/>
  <c r="Q39" i="1"/>
  <c r="J41" i="1"/>
  <c r="N36" i="1"/>
  <c r="L36" i="1"/>
  <c r="S39" i="1"/>
  <c r="J37" i="1"/>
  <c r="O36" i="1"/>
  <c r="S40" i="1"/>
  <c r="L37" i="1"/>
  <c r="L41" i="1"/>
  <c r="O39" i="1"/>
  <c r="Q36" i="1"/>
  <c r="N41" i="1"/>
  <c r="R36" i="1"/>
  <c r="L39" i="1"/>
  <c r="J40" i="1"/>
  <c r="R40" i="1"/>
  <c r="M36" i="1"/>
  <c r="P36" i="1"/>
  <c r="Q41" i="1"/>
  <c r="Q40" i="1"/>
  <c r="L107" i="97"/>
  <c r="L112" i="97"/>
  <c r="L67" i="97"/>
  <c r="L82" i="97"/>
  <c r="L127" i="97"/>
  <c r="L62" i="97"/>
  <c r="L77" i="97"/>
  <c r="L122" i="97"/>
  <c r="L137" i="97"/>
  <c r="M64" i="97"/>
  <c r="M109" i="97"/>
  <c r="M63" i="97"/>
  <c r="M108" i="97"/>
  <c r="M60" i="97"/>
  <c r="M105" i="97"/>
  <c r="M69" i="97"/>
  <c r="M114" i="97"/>
  <c r="M65" i="97"/>
  <c r="M110" i="97"/>
  <c r="M119" i="97"/>
  <c r="M74" i="97"/>
  <c r="M118" i="97"/>
  <c r="M73" i="97"/>
  <c r="M115" i="97"/>
  <c r="M70" i="97"/>
  <c r="M124" i="97"/>
  <c r="M79" i="97"/>
  <c r="M123" i="97"/>
  <c r="M78" i="97"/>
  <c r="M120" i="97"/>
  <c r="M75" i="97"/>
  <c r="M84" i="97"/>
  <c r="M129" i="97"/>
  <c r="M80" i="97"/>
  <c r="M125" i="97"/>
  <c r="M94" i="97"/>
  <c r="M139" i="97"/>
  <c r="M93" i="97"/>
  <c r="M138" i="97"/>
  <c r="M90" i="97"/>
  <c r="M135" i="97"/>
  <c r="M59" i="97"/>
  <c r="M104" i="97"/>
  <c r="M61" i="97"/>
  <c r="M106" i="97"/>
  <c r="M113" i="97"/>
  <c r="M68" i="97"/>
  <c r="M111" i="97"/>
  <c r="M66" i="97"/>
  <c r="M116" i="97"/>
  <c r="M71" i="97"/>
  <c r="M121" i="97"/>
  <c r="M76" i="97"/>
  <c r="M128" i="97"/>
  <c r="M83" i="97"/>
  <c r="M81" i="97"/>
  <c r="M126" i="97"/>
  <c r="M91" i="97"/>
  <c r="M136" i="97"/>
  <c r="M100" i="97"/>
  <c r="M55" i="97"/>
  <c r="M101" i="97"/>
  <c r="M56" i="97"/>
  <c r="M58" i="97"/>
  <c r="M103" i="97"/>
  <c r="M133" i="97"/>
  <c r="M88" i="97"/>
  <c r="M130" i="97"/>
  <c r="M85" i="97"/>
  <c r="M131" i="97"/>
  <c r="M86" i="97"/>
  <c r="M89" i="97"/>
  <c r="M134" i="97"/>
  <c r="L92" i="97"/>
  <c r="L57" i="97"/>
  <c r="L72" i="97"/>
  <c r="L87" i="97"/>
  <c r="L13" i="97"/>
  <c r="L117" i="97"/>
  <c r="L132" i="97"/>
  <c r="L102" i="97"/>
  <c r="L14" i="97"/>
  <c r="I57" i="56"/>
  <c r="I56" i="56"/>
  <c r="I55" i="56"/>
  <c r="I54" i="56"/>
  <c r="I53" i="56"/>
  <c r="I52" i="56"/>
  <c r="I51" i="56"/>
  <c r="I50" i="56"/>
  <c r="I49" i="56"/>
  <c r="I48" i="56"/>
  <c r="I47" i="56"/>
  <c r="I46" i="56"/>
  <c r="I45" i="56"/>
  <c r="I44" i="56"/>
  <c r="I43" i="56"/>
  <c r="J40" i="56"/>
  <c r="N40" i="56" s="1"/>
  <c r="J21" i="56" s="1"/>
  <c r="J15" i="56"/>
  <c r="J14" i="56"/>
  <c r="J13" i="56"/>
  <c r="J12" i="56"/>
  <c r="M47" i="97"/>
  <c r="M49" i="97"/>
  <c r="M35" i="97"/>
  <c r="M46" i="97"/>
  <c r="M44" i="97"/>
  <c r="M38" i="97"/>
  <c r="M43" i="97"/>
  <c r="M33" i="97"/>
  <c r="M21" i="97"/>
  <c r="M20" i="97"/>
  <c r="M30" i="97"/>
  <c r="M48" i="97"/>
  <c r="M40" i="97"/>
  <c r="M41" i="97"/>
  <c r="M36" i="97"/>
  <c r="M32" i="97"/>
  <c r="M28" i="97"/>
  <c r="M50" i="97"/>
  <c r="M39" i="97"/>
  <c r="M42" i="97"/>
  <c r="M37" i="97"/>
  <c r="M31" i="97"/>
  <c r="M45" i="97"/>
  <c r="M34" i="97"/>
  <c r="M27" i="97"/>
  <c r="M19" i="97"/>
  <c r="M23" i="97"/>
  <c r="M25" i="97"/>
  <c r="M26" i="97"/>
  <c r="M29" i="97"/>
  <c r="M24" i="97"/>
  <c r="M22" i="97"/>
  <c r="M137" i="97" l="1"/>
  <c r="M92" i="97"/>
  <c r="M77" i="97"/>
  <c r="M122" i="97"/>
  <c r="N64" i="97"/>
  <c r="N109" i="97"/>
  <c r="N108" i="97"/>
  <c r="N63" i="97"/>
  <c r="N105" i="97"/>
  <c r="N60" i="97"/>
  <c r="N69" i="97"/>
  <c r="N114" i="97"/>
  <c r="N65" i="97"/>
  <c r="N110" i="97"/>
  <c r="N119" i="97"/>
  <c r="N74" i="97"/>
  <c r="N118" i="97"/>
  <c r="N73" i="97"/>
  <c r="N70" i="97"/>
  <c r="N115" i="97"/>
  <c r="N124" i="97"/>
  <c r="N79" i="97"/>
  <c r="N123" i="97"/>
  <c r="N78" i="97"/>
  <c r="N120" i="97"/>
  <c r="N75" i="97"/>
  <c r="N84" i="97"/>
  <c r="N129" i="97"/>
  <c r="N80" i="97"/>
  <c r="N125" i="97"/>
  <c r="N94" i="97"/>
  <c r="N139" i="97"/>
  <c r="N93" i="97"/>
  <c r="N138" i="97"/>
  <c r="N90" i="97"/>
  <c r="N135" i="97"/>
  <c r="N59" i="97"/>
  <c r="N104" i="97"/>
  <c r="N61" i="97"/>
  <c r="N106" i="97"/>
  <c r="N113" i="97"/>
  <c r="N68" i="97"/>
  <c r="N111" i="97"/>
  <c r="N66" i="97"/>
  <c r="N71" i="97"/>
  <c r="N116" i="97"/>
  <c r="N121" i="97"/>
  <c r="N76" i="97"/>
  <c r="N83" i="97"/>
  <c r="N128" i="97"/>
  <c r="N81" i="97"/>
  <c r="N126" i="97"/>
  <c r="N91" i="97"/>
  <c r="N136" i="97"/>
  <c r="N100" i="97"/>
  <c r="N55" i="97"/>
  <c r="N101" i="97"/>
  <c r="N56" i="97"/>
  <c r="N103" i="97"/>
  <c r="N58" i="97"/>
  <c r="N133" i="97"/>
  <c r="N88" i="97"/>
  <c r="N130" i="97"/>
  <c r="N85" i="97"/>
  <c r="N131" i="97"/>
  <c r="N86" i="97"/>
  <c r="N134" i="97"/>
  <c r="N89" i="97"/>
  <c r="M132" i="97"/>
  <c r="M67" i="97"/>
  <c r="M102" i="97"/>
  <c r="M112" i="97"/>
  <c r="M13" i="97"/>
  <c r="M107" i="97"/>
  <c r="M62" i="97"/>
  <c r="M127" i="97"/>
  <c r="M87" i="97"/>
  <c r="M82" i="97"/>
  <c r="M117" i="97"/>
  <c r="M72" i="97"/>
  <c r="M14" i="97"/>
  <c r="M57" i="97"/>
  <c r="K16" i="56"/>
  <c r="I40" i="56"/>
  <c r="M40" i="56" s="1"/>
  <c r="J20" i="56" s="1"/>
  <c r="L20" i="56" s="1"/>
  <c r="N49" i="97"/>
  <c r="N26" i="97"/>
  <c r="N40" i="97"/>
  <c r="N23" i="97"/>
  <c r="N46" i="97"/>
  <c r="N36" i="97"/>
  <c r="N44" i="97"/>
  <c r="N37" i="97"/>
  <c r="N32" i="97"/>
  <c r="N45" i="97"/>
  <c r="N33" i="97"/>
  <c r="N28" i="97"/>
  <c r="N24" i="97"/>
  <c r="N25" i="97"/>
  <c r="N22" i="97"/>
  <c r="N50" i="97"/>
  <c r="N42" i="97"/>
  <c r="N39" i="97"/>
  <c r="N35" i="97"/>
  <c r="N21" i="97"/>
  <c r="N34" i="97"/>
  <c r="N20" i="97"/>
  <c r="N31" i="97"/>
  <c r="N19" i="97"/>
  <c r="N27" i="97"/>
  <c r="N48" i="97"/>
  <c r="N30" i="97"/>
  <c r="N41" i="97"/>
  <c r="N43" i="97"/>
  <c r="N29" i="97"/>
  <c r="N47" i="97"/>
  <c r="N38" i="97"/>
  <c r="N137" i="97" l="1"/>
  <c r="N92" i="97"/>
  <c r="N82" i="97"/>
  <c r="N77" i="97"/>
  <c r="O133" i="97"/>
  <c r="O88" i="97"/>
  <c r="O130" i="97"/>
  <c r="O85" i="97"/>
  <c r="O131" i="97"/>
  <c r="O86" i="97"/>
  <c r="O89" i="97"/>
  <c r="O134" i="97"/>
  <c r="O60" i="97"/>
  <c r="O105" i="97"/>
  <c r="O64" i="97"/>
  <c r="O109" i="97"/>
  <c r="O69" i="97"/>
  <c r="O114" i="97"/>
  <c r="O65" i="97"/>
  <c r="O110" i="97"/>
  <c r="O70" i="97"/>
  <c r="O72" i="97" s="1"/>
  <c r="O115" i="97"/>
  <c r="O119" i="97"/>
  <c r="O74" i="97"/>
  <c r="O120" i="97"/>
  <c r="O75" i="97"/>
  <c r="O124" i="97"/>
  <c r="O79" i="97"/>
  <c r="O80" i="97"/>
  <c r="O125" i="97"/>
  <c r="O129" i="97"/>
  <c r="O84" i="97"/>
  <c r="O135" i="97"/>
  <c r="O90" i="97"/>
  <c r="O94" i="97"/>
  <c r="O139" i="97"/>
  <c r="O104" i="97"/>
  <c r="O59" i="97"/>
  <c r="O63" i="97"/>
  <c r="O108" i="97"/>
  <c r="O61" i="97"/>
  <c r="O106" i="97"/>
  <c r="O111" i="97"/>
  <c r="O66" i="97"/>
  <c r="O68" i="97"/>
  <c r="O113" i="97"/>
  <c r="O118" i="97"/>
  <c r="O73" i="97"/>
  <c r="O116" i="97"/>
  <c r="O71" i="97"/>
  <c r="O78" i="97"/>
  <c r="O123" i="97"/>
  <c r="O121" i="97"/>
  <c r="O76" i="97"/>
  <c r="O83" i="97"/>
  <c r="O128" i="97"/>
  <c r="O126" i="97"/>
  <c r="O81" i="97"/>
  <c r="O93" i="97"/>
  <c r="O138" i="97"/>
  <c r="O91" i="97"/>
  <c r="O136" i="97"/>
  <c r="O100" i="97"/>
  <c r="O55" i="97"/>
  <c r="O101" i="97"/>
  <c r="O56" i="97"/>
  <c r="O58" i="97"/>
  <c r="O103" i="97"/>
  <c r="N122" i="97"/>
  <c r="N14" i="97"/>
  <c r="N132" i="97"/>
  <c r="N57" i="97"/>
  <c r="N102" i="97"/>
  <c r="N62" i="97"/>
  <c r="N127" i="97"/>
  <c r="N72" i="97"/>
  <c r="N67" i="97"/>
  <c r="N13" i="97"/>
  <c r="N117" i="97"/>
  <c r="N107" i="97"/>
  <c r="N87" i="97"/>
  <c r="N112" i="97"/>
  <c r="H23" i="56"/>
  <c r="O20" i="97"/>
  <c r="O31" i="97"/>
  <c r="O19" i="97"/>
  <c r="O30" i="97"/>
  <c r="O37" i="97"/>
  <c r="O32" i="97"/>
  <c r="O28" i="97"/>
  <c r="O29" i="97"/>
  <c r="O24" i="97"/>
  <c r="O50" i="97"/>
  <c r="O42" i="97"/>
  <c r="O39" i="97"/>
  <c r="O38" i="97"/>
  <c r="O45" i="97"/>
  <c r="O34" i="97"/>
  <c r="O48" i="97"/>
  <c r="O27" i="97"/>
  <c r="O49" i="97"/>
  <c r="O26" i="97"/>
  <c r="O40" i="97"/>
  <c r="O23" i="97"/>
  <c r="O41" i="97"/>
  <c r="O36" i="97"/>
  <c r="O33" i="97"/>
  <c r="O25" i="97"/>
  <c r="O22" i="97"/>
  <c r="O47" i="97"/>
  <c r="O46" i="97"/>
  <c r="O44" i="97"/>
  <c r="O43" i="97"/>
  <c r="O35" i="97"/>
  <c r="O21" i="97"/>
  <c r="O117" i="97" l="1"/>
  <c r="O77" i="97"/>
  <c r="O122" i="97"/>
  <c r="P105" i="97"/>
  <c r="P60" i="97"/>
  <c r="P109" i="97"/>
  <c r="P64" i="97"/>
  <c r="P110" i="97"/>
  <c r="P65" i="97"/>
  <c r="P69" i="97"/>
  <c r="P114" i="97"/>
  <c r="P115" i="97"/>
  <c r="P70" i="97"/>
  <c r="P119" i="97"/>
  <c r="P74" i="97"/>
  <c r="P75" i="97"/>
  <c r="P120" i="97"/>
  <c r="P79" i="97"/>
  <c r="P124" i="97"/>
  <c r="P125" i="97"/>
  <c r="P127" i="97" s="1"/>
  <c r="P80" i="97"/>
  <c r="P129" i="97"/>
  <c r="P84" i="97"/>
  <c r="P90" i="97"/>
  <c r="P135" i="97"/>
  <c r="P94" i="97"/>
  <c r="P139" i="97"/>
  <c r="P59" i="97"/>
  <c r="P104" i="97"/>
  <c r="P63" i="97"/>
  <c r="P108" i="97"/>
  <c r="P61" i="97"/>
  <c r="P106" i="97"/>
  <c r="P113" i="97"/>
  <c r="P68" i="97"/>
  <c r="P111" i="97"/>
  <c r="P66" i="97"/>
  <c r="P118" i="97"/>
  <c r="P73" i="97"/>
  <c r="P116" i="97"/>
  <c r="P71" i="97"/>
  <c r="P78" i="97"/>
  <c r="P123" i="97"/>
  <c r="P76" i="97"/>
  <c r="P121" i="97"/>
  <c r="P83" i="97"/>
  <c r="P128" i="97"/>
  <c r="P81" i="97"/>
  <c r="P126" i="97"/>
  <c r="P93" i="97"/>
  <c r="P138" i="97"/>
  <c r="P91" i="97"/>
  <c r="P136" i="97"/>
  <c r="P100" i="97"/>
  <c r="P55" i="97"/>
  <c r="P101" i="97"/>
  <c r="P56" i="97"/>
  <c r="P103" i="97"/>
  <c r="P58" i="97"/>
  <c r="P133" i="97"/>
  <c r="P88" i="97"/>
  <c r="P130" i="97"/>
  <c r="P85" i="97"/>
  <c r="P131" i="97"/>
  <c r="P86" i="97"/>
  <c r="P134" i="97"/>
  <c r="P89" i="97"/>
  <c r="O57" i="97"/>
  <c r="O67" i="97"/>
  <c r="O137" i="97"/>
  <c r="O107" i="97"/>
  <c r="O92" i="97"/>
  <c r="O127" i="97"/>
  <c r="O87" i="97"/>
  <c r="O102" i="97"/>
  <c r="O13" i="97"/>
  <c r="O62" i="97"/>
  <c r="O14" i="97"/>
  <c r="O82" i="97"/>
  <c r="O132" i="97"/>
  <c r="O112" i="97"/>
  <c r="E8" i="19"/>
  <c r="E8" i="3"/>
  <c r="P40" i="97"/>
  <c r="P23" i="97"/>
  <c r="P41" i="97"/>
  <c r="P46" i="97"/>
  <c r="P44" i="97"/>
  <c r="P37" i="97"/>
  <c r="P43" i="97"/>
  <c r="P32" i="97"/>
  <c r="P45" i="97"/>
  <c r="P33" i="97"/>
  <c r="P28" i="97"/>
  <c r="P24" i="97"/>
  <c r="P25" i="97"/>
  <c r="P50" i="97"/>
  <c r="P42" i="97"/>
  <c r="P39" i="97"/>
  <c r="P38" i="97"/>
  <c r="P35" i="97"/>
  <c r="P21" i="97"/>
  <c r="P34" i="97"/>
  <c r="P20" i="97"/>
  <c r="P31" i="97"/>
  <c r="P30" i="97"/>
  <c r="P48" i="97"/>
  <c r="P27" i="97"/>
  <c r="P49" i="97"/>
  <c r="P36" i="97"/>
  <c r="P29" i="97"/>
  <c r="P22" i="97"/>
  <c r="P47" i="97"/>
  <c r="P19" i="97"/>
  <c r="P26" i="97"/>
  <c r="P82" i="97" l="1"/>
  <c r="P137" i="97"/>
  <c r="P92" i="97"/>
  <c r="Q133" i="97"/>
  <c r="Q88" i="97"/>
  <c r="Q130" i="97"/>
  <c r="Q85" i="97"/>
  <c r="Q131" i="97"/>
  <c r="Q86" i="97"/>
  <c r="Q89" i="97"/>
  <c r="Q134" i="97"/>
  <c r="Q60" i="97"/>
  <c r="Q105" i="97"/>
  <c r="Q64" i="97"/>
  <c r="Q109" i="97"/>
  <c r="Q65" i="97"/>
  <c r="Q110" i="97"/>
  <c r="Q69" i="97"/>
  <c r="Q114" i="97"/>
  <c r="Q115" i="97"/>
  <c r="Q70" i="97"/>
  <c r="Q72" i="97" s="1"/>
  <c r="Q119" i="97"/>
  <c r="Q74" i="97"/>
  <c r="Q75" i="97"/>
  <c r="Q120" i="97"/>
  <c r="Q124" i="97"/>
  <c r="Q79" i="97"/>
  <c r="Q125" i="97"/>
  <c r="Q80" i="97"/>
  <c r="Q129" i="97"/>
  <c r="Q84" i="97"/>
  <c r="Q90" i="97"/>
  <c r="Q135" i="97"/>
  <c r="Q139" i="97"/>
  <c r="Q94" i="97"/>
  <c r="Q59" i="97"/>
  <c r="Q104" i="97"/>
  <c r="Q63" i="97"/>
  <c r="Q108" i="97"/>
  <c r="Q61" i="97"/>
  <c r="Q106" i="97"/>
  <c r="Q68" i="97"/>
  <c r="Q113" i="97"/>
  <c r="Q111" i="97"/>
  <c r="Q66" i="97"/>
  <c r="Q73" i="97"/>
  <c r="Q118" i="97"/>
  <c r="Q116" i="97"/>
  <c r="Q71" i="97"/>
  <c r="Q123" i="97"/>
  <c r="Q78" i="97"/>
  <c r="Q121" i="97"/>
  <c r="Q76" i="97"/>
  <c r="Q83" i="97"/>
  <c r="Q128" i="97"/>
  <c r="Q81" i="97"/>
  <c r="Q126" i="97"/>
  <c r="Q138" i="97"/>
  <c r="Q93" i="97"/>
  <c r="Q91" i="97"/>
  <c r="Q136" i="97"/>
  <c r="Q100" i="97"/>
  <c r="Q55" i="97"/>
  <c r="Q101" i="97"/>
  <c r="Q56" i="97"/>
  <c r="Q103" i="97"/>
  <c r="Q58" i="97"/>
  <c r="P132" i="97"/>
  <c r="P122" i="97"/>
  <c r="P14" i="97"/>
  <c r="P117" i="97"/>
  <c r="P102" i="97"/>
  <c r="P67" i="97"/>
  <c r="P112" i="97"/>
  <c r="P77" i="97"/>
  <c r="P13" i="97"/>
  <c r="P62" i="97"/>
  <c r="P87" i="97"/>
  <c r="P72" i="97"/>
  <c r="P57" i="97"/>
  <c r="P107" i="97"/>
  <c r="B8" i="3"/>
  <c r="Q19" i="97"/>
  <c r="Q30" i="97"/>
  <c r="Q48" i="97"/>
  <c r="Q27" i="97"/>
  <c r="Q33" i="97"/>
  <c r="Q29" i="97"/>
  <c r="Q24" i="97"/>
  <c r="Q25" i="97"/>
  <c r="Q22" i="97"/>
  <c r="Q47" i="97"/>
  <c r="Q46" i="97"/>
  <c r="Q39" i="97"/>
  <c r="Q38" i="97"/>
  <c r="Q45" i="97"/>
  <c r="Q20" i="97"/>
  <c r="Q31" i="97"/>
  <c r="Q49" i="97"/>
  <c r="Q26" i="97"/>
  <c r="Q40" i="97"/>
  <c r="Q23" i="97"/>
  <c r="Q41" i="97"/>
  <c r="Q36" i="97"/>
  <c r="Q37" i="97"/>
  <c r="Q32" i="97"/>
  <c r="Q28" i="97"/>
  <c r="Q50" i="97"/>
  <c r="Q42" i="97"/>
  <c r="Q44" i="97"/>
  <c r="Q43" i="97"/>
  <c r="Q35" i="97"/>
  <c r="Q21" i="97"/>
  <c r="Q34" i="97"/>
  <c r="Q117" i="97" l="1"/>
  <c r="Q122" i="97"/>
  <c r="Q77" i="97"/>
  <c r="R60" i="97"/>
  <c r="R105" i="97"/>
  <c r="R64" i="97"/>
  <c r="R109" i="97"/>
  <c r="R65" i="97"/>
  <c r="R110" i="97"/>
  <c r="R69" i="97"/>
  <c r="R114" i="97"/>
  <c r="R115" i="97"/>
  <c r="R70" i="97"/>
  <c r="R74" i="97"/>
  <c r="R119" i="97"/>
  <c r="R75" i="97"/>
  <c r="R120" i="97"/>
  <c r="R124" i="97"/>
  <c r="R79" i="97"/>
  <c r="R125" i="97"/>
  <c r="R80" i="97"/>
  <c r="R129" i="97"/>
  <c r="R84" i="97"/>
  <c r="R135" i="97"/>
  <c r="R90" i="97"/>
  <c r="R94" i="97"/>
  <c r="R139" i="97"/>
  <c r="R104" i="97"/>
  <c r="R59" i="97"/>
  <c r="R108" i="97"/>
  <c r="R63" i="97"/>
  <c r="R61" i="97"/>
  <c r="R106" i="97"/>
  <c r="R68" i="97"/>
  <c r="R113" i="97"/>
  <c r="R111" i="97"/>
  <c r="R66" i="97"/>
  <c r="R118" i="97"/>
  <c r="R73" i="97"/>
  <c r="R116" i="97"/>
  <c r="R71" i="97"/>
  <c r="R123" i="97"/>
  <c r="R78" i="97"/>
  <c r="R121" i="97"/>
  <c r="R76" i="97"/>
  <c r="R83" i="97"/>
  <c r="R128" i="97"/>
  <c r="R81" i="97"/>
  <c r="R126" i="97"/>
  <c r="R93" i="97"/>
  <c r="R138" i="97"/>
  <c r="R91" i="97"/>
  <c r="R136" i="97"/>
  <c r="R100" i="97"/>
  <c r="R55" i="97"/>
  <c r="R56" i="97"/>
  <c r="R101" i="97"/>
  <c r="R103" i="97"/>
  <c r="R58" i="97"/>
  <c r="R133" i="97"/>
  <c r="R88" i="97"/>
  <c r="R130" i="97"/>
  <c r="R85" i="97"/>
  <c r="R131" i="97"/>
  <c r="R86" i="97"/>
  <c r="R134" i="97"/>
  <c r="R89" i="97"/>
  <c r="Q112" i="97"/>
  <c r="Q13" i="97"/>
  <c r="Q102" i="97"/>
  <c r="Q67" i="97"/>
  <c r="Q107" i="97"/>
  <c r="Q137" i="97"/>
  <c r="Q14" i="97"/>
  <c r="Q82" i="97"/>
  <c r="Q87" i="97"/>
  <c r="Q127" i="97"/>
  <c r="Q132" i="97"/>
  <c r="Q57" i="97"/>
  <c r="Q62" i="97"/>
  <c r="Q92" i="97"/>
  <c r="B10" i="3"/>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R19" i="97"/>
  <c r="R34" i="97"/>
  <c r="R48" i="97"/>
  <c r="R27" i="97"/>
  <c r="R40" i="97"/>
  <c r="R26" i="97"/>
  <c r="R41" i="97"/>
  <c r="R42" i="97"/>
  <c r="R36" i="97"/>
  <c r="R37" i="97"/>
  <c r="R45" i="97"/>
  <c r="R32" i="97"/>
  <c r="R33" i="97"/>
  <c r="R28" i="97"/>
  <c r="R24" i="97"/>
  <c r="R25" i="97"/>
  <c r="R50" i="97"/>
  <c r="R39" i="97"/>
  <c r="R35" i="97"/>
  <c r="R21" i="97"/>
  <c r="R20" i="97"/>
  <c r="R49" i="97"/>
  <c r="R23" i="97"/>
  <c r="R46" i="97"/>
  <c r="R44" i="97"/>
  <c r="R43" i="97"/>
  <c r="R29" i="97"/>
  <c r="R30" i="97"/>
  <c r="R22" i="97"/>
  <c r="R47" i="97"/>
  <c r="R38" i="97"/>
  <c r="R31" i="97"/>
  <c r="R82" i="97" l="1"/>
  <c r="R127" i="97"/>
  <c r="R92" i="97"/>
  <c r="R137" i="97"/>
  <c r="S133" i="97"/>
  <c r="S88" i="97"/>
  <c r="S130" i="97"/>
  <c r="S85" i="97"/>
  <c r="S131" i="97"/>
  <c r="S86" i="97"/>
  <c r="S89" i="97"/>
  <c r="S134" i="97"/>
  <c r="S109" i="97"/>
  <c r="S64" i="97"/>
  <c r="S105" i="97"/>
  <c r="S60" i="97"/>
  <c r="S110" i="97"/>
  <c r="S65" i="97"/>
  <c r="S74" i="97"/>
  <c r="S119" i="97"/>
  <c r="S70" i="97"/>
  <c r="S115" i="97"/>
  <c r="S124" i="97"/>
  <c r="S79" i="97"/>
  <c r="S120" i="97"/>
  <c r="S75" i="97"/>
  <c r="S125" i="97"/>
  <c r="S80" i="97"/>
  <c r="S139" i="97"/>
  <c r="S94" i="97"/>
  <c r="S135" i="97"/>
  <c r="S90" i="97"/>
  <c r="S104" i="97"/>
  <c r="S59" i="97"/>
  <c r="S108" i="97"/>
  <c r="S63" i="97"/>
  <c r="S106" i="97"/>
  <c r="S61" i="97"/>
  <c r="S114" i="97"/>
  <c r="S69" i="97"/>
  <c r="S113" i="97"/>
  <c r="S68" i="97"/>
  <c r="S66" i="97"/>
  <c r="S111" i="97"/>
  <c r="S73" i="97"/>
  <c r="S118" i="97"/>
  <c r="S71" i="97"/>
  <c r="S116" i="97"/>
  <c r="S78" i="97"/>
  <c r="S123" i="97"/>
  <c r="S121" i="97"/>
  <c r="S76" i="97"/>
  <c r="S84" i="97"/>
  <c r="S129" i="97"/>
  <c r="S83" i="97"/>
  <c r="S128" i="97"/>
  <c r="S81" i="97"/>
  <c r="S126" i="97"/>
  <c r="S93" i="97"/>
  <c r="S138" i="97"/>
  <c r="S91" i="97"/>
  <c r="S136" i="97"/>
  <c r="S55" i="97"/>
  <c r="S100" i="97"/>
  <c r="S56" i="97"/>
  <c r="S101" i="97"/>
  <c r="S58" i="97"/>
  <c r="S103" i="97"/>
  <c r="R87" i="97"/>
  <c r="R132" i="97"/>
  <c r="R122" i="97"/>
  <c r="R77" i="97"/>
  <c r="R72" i="97"/>
  <c r="R117" i="97"/>
  <c r="R102" i="97"/>
  <c r="R57" i="97"/>
  <c r="R112" i="97"/>
  <c r="R14" i="97"/>
  <c r="R67" i="97"/>
  <c r="R13" i="97"/>
  <c r="R107" i="97"/>
  <c r="R62" i="97"/>
  <c r="BB19" i="19"/>
  <c r="J18" i="10"/>
  <c r="I18" i="10"/>
  <c r="S45" i="97"/>
  <c r="S35" i="97"/>
  <c r="S21" i="97"/>
  <c r="S38" i="97"/>
  <c r="S42" i="97"/>
  <c r="S37" i="97"/>
  <c r="S32" i="97"/>
  <c r="S29" i="97"/>
  <c r="S30" i="97"/>
  <c r="S47" i="97"/>
  <c r="S50" i="97"/>
  <c r="S43" i="97"/>
  <c r="S20" i="97"/>
  <c r="S31" i="97"/>
  <c r="S19" i="97"/>
  <c r="S34" i="97"/>
  <c r="S48" i="97"/>
  <c r="S27" i="97"/>
  <c r="S49" i="97"/>
  <c r="S23" i="97"/>
  <c r="S40" i="97"/>
  <c r="S26" i="97"/>
  <c r="S41" i="97"/>
  <c r="S36" i="97"/>
  <c r="S33" i="97"/>
  <c r="S28" i="97"/>
  <c r="S24" i="97"/>
  <c r="S25" i="97"/>
  <c r="S22" i="97"/>
  <c r="S46" i="97"/>
  <c r="S44" i="97"/>
  <c r="S39" i="97"/>
  <c r="S107" i="97" l="1"/>
  <c r="S62" i="97"/>
  <c r="S77" i="97"/>
  <c r="S122" i="97"/>
  <c r="T109" i="97"/>
  <c r="T64" i="97"/>
  <c r="T105" i="97"/>
  <c r="T60" i="97"/>
  <c r="T65" i="97"/>
  <c r="T110" i="97"/>
  <c r="T119" i="97"/>
  <c r="T74" i="97"/>
  <c r="T115" i="97"/>
  <c r="T70" i="97"/>
  <c r="T79" i="97"/>
  <c r="T124" i="97"/>
  <c r="T120" i="97"/>
  <c r="T75" i="97"/>
  <c r="T125" i="97"/>
  <c r="T127" i="97" s="1"/>
  <c r="T80" i="97"/>
  <c r="T139" i="97"/>
  <c r="T94" i="97"/>
  <c r="T135" i="97"/>
  <c r="T90" i="97"/>
  <c r="T104" i="97"/>
  <c r="T59" i="97"/>
  <c r="T108" i="97"/>
  <c r="T63" i="97"/>
  <c r="T106" i="97"/>
  <c r="T61" i="97"/>
  <c r="T69" i="97"/>
  <c r="T114" i="97"/>
  <c r="T68" i="97"/>
  <c r="T113" i="97"/>
  <c r="T66" i="97"/>
  <c r="T111" i="97"/>
  <c r="T118" i="97"/>
  <c r="T73" i="97"/>
  <c r="T116" i="97"/>
  <c r="T71" i="97"/>
  <c r="T78" i="97"/>
  <c r="T123" i="97"/>
  <c r="T121" i="97"/>
  <c r="T76" i="97"/>
  <c r="T84" i="97"/>
  <c r="T129" i="97"/>
  <c r="T83" i="97"/>
  <c r="T128" i="97"/>
  <c r="T81" i="97"/>
  <c r="T126" i="97"/>
  <c r="T93" i="97"/>
  <c r="T138" i="97"/>
  <c r="T91" i="97"/>
  <c r="T136" i="97"/>
  <c r="T100" i="97"/>
  <c r="T55" i="97"/>
  <c r="T101" i="97"/>
  <c r="T56" i="97"/>
  <c r="T103" i="97"/>
  <c r="T58" i="97"/>
  <c r="T133" i="97"/>
  <c r="T88" i="97"/>
  <c r="T130" i="97"/>
  <c r="T85" i="97"/>
  <c r="T131" i="97"/>
  <c r="T86" i="97"/>
  <c r="T134" i="97"/>
  <c r="T89" i="97"/>
  <c r="S117" i="97"/>
  <c r="S72" i="97"/>
  <c r="S102" i="97"/>
  <c r="S57" i="97"/>
  <c r="S112" i="97"/>
  <c r="S13" i="97"/>
  <c r="S14" i="97"/>
  <c r="S137" i="97"/>
  <c r="S87" i="97"/>
  <c r="S92" i="97"/>
  <c r="S132" i="97"/>
  <c r="S82" i="97"/>
  <c r="S67" i="97"/>
  <c r="S127" i="97"/>
  <c r="K19" i="1"/>
  <c r="T50" i="97"/>
  <c r="T22" i="97"/>
  <c r="T47" i="97"/>
  <c r="T46" i="97"/>
  <c r="T41" i="97"/>
  <c r="T43" i="97"/>
  <c r="T42" i="97"/>
  <c r="T45" i="97"/>
  <c r="T39" i="97"/>
  <c r="T37" i="97"/>
  <c r="T35" i="97"/>
  <c r="T33" i="97"/>
  <c r="T34" i="97"/>
  <c r="T31" i="97"/>
  <c r="T28" i="97"/>
  <c r="T30" i="97"/>
  <c r="T27" i="97"/>
  <c r="T20" i="97"/>
  <c r="T24" i="97"/>
  <c r="T19" i="97"/>
  <c r="T48" i="97"/>
  <c r="T26" i="97"/>
  <c r="T49" i="97"/>
  <c r="T40" i="97"/>
  <c r="T44" i="97"/>
  <c r="T36" i="97"/>
  <c r="T38" i="97"/>
  <c r="T32" i="97"/>
  <c r="T29" i="97"/>
  <c r="T21" i="97"/>
  <c r="T25" i="97"/>
  <c r="T23" i="97"/>
  <c r="T137" i="97" l="1"/>
  <c r="T92" i="97"/>
  <c r="U133" i="97"/>
  <c r="F133" i="97" s="1" a="1"/>
  <c r="F133" i="97" s="1"/>
  <c r="U88" i="97"/>
  <c r="F88" i="97" s="1"/>
  <c r="U130" i="97"/>
  <c r="F130" i="97" s="1" a="1"/>
  <c r="F130" i="97" s="1"/>
  <c r="U85" i="97"/>
  <c r="U131" i="97"/>
  <c r="F131" i="97" s="1" a="1"/>
  <c r="F131" i="97" s="1"/>
  <c r="U86" i="97"/>
  <c r="F86" i="97" s="1"/>
  <c r="U89" i="97"/>
  <c r="F89" i="97" s="1"/>
  <c r="U134" i="97"/>
  <c r="F134" i="97" s="1" a="1"/>
  <c r="F134" i="97" s="1"/>
  <c r="U59" i="97"/>
  <c r="F59" i="97" s="1"/>
  <c r="U104" i="97"/>
  <c r="F104" i="97" s="1" a="1"/>
  <c r="F104" i="97" s="1"/>
  <c r="U105" i="97"/>
  <c r="U60" i="97"/>
  <c r="U109" i="97"/>
  <c r="F109" i="97" s="1" a="1"/>
  <c r="F109" i="97" s="1"/>
  <c r="U64" i="97"/>
  <c r="F64" i="97" s="1"/>
  <c r="U108" i="97"/>
  <c r="F108" i="97" s="1" a="1"/>
  <c r="F108" i="97" s="1"/>
  <c r="U63" i="97"/>
  <c r="F63" i="97" s="1"/>
  <c r="U61" i="97"/>
  <c r="F61" i="97" s="1"/>
  <c r="U106" i="97"/>
  <c r="F106" i="97" s="1" a="1"/>
  <c r="F106" i="97" s="1"/>
  <c r="U65" i="97"/>
  <c r="U110" i="97"/>
  <c r="U114" i="97"/>
  <c r="F114" i="97" s="1" a="1"/>
  <c r="F114" i="97" s="1"/>
  <c r="U69" i="97"/>
  <c r="F69" i="97" s="1"/>
  <c r="U113" i="97"/>
  <c r="F113" i="97" s="1" a="1"/>
  <c r="F113" i="97" s="1"/>
  <c r="U68" i="97"/>
  <c r="F68" i="97" s="1"/>
  <c r="U111" i="97"/>
  <c r="F111" i="97" s="1" a="1"/>
  <c r="F111" i="97" s="1"/>
  <c r="U66" i="97"/>
  <c r="F66" i="97" s="1"/>
  <c r="U115" i="97"/>
  <c r="U70" i="97"/>
  <c r="U119" i="97"/>
  <c r="F119" i="97" s="1" a="1"/>
  <c r="F119" i="97" s="1"/>
  <c r="U74" i="97"/>
  <c r="F74" i="97" s="1"/>
  <c r="U73" i="97"/>
  <c r="F73" i="97" s="1"/>
  <c r="U118" i="97"/>
  <c r="F118" i="97" s="1" a="1"/>
  <c r="F118" i="97" s="1"/>
  <c r="U71" i="97"/>
  <c r="F71" i="97" s="1"/>
  <c r="U116" i="97"/>
  <c r="F116" i="97" s="1" a="1"/>
  <c r="F116" i="97" s="1"/>
  <c r="U75" i="97"/>
  <c r="U120" i="97"/>
  <c r="U79" i="97"/>
  <c r="F79" i="97" s="1"/>
  <c r="U124" i="97"/>
  <c r="F124" i="97" s="1" a="1"/>
  <c r="F124" i="97" s="1"/>
  <c r="U78" i="97"/>
  <c r="F78" i="97" s="1"/>
  <c r="U123" i="97"/>
  <c r="F123" i="97" s="1" a="1"/>
  <c r="F123" i="97" s="1"/>
  <c r="U76" i="97"/>
  <c r="F76" i="97" s="1"/>
  <c r="U121" i="97"/>
  <c r="F121" i="97" s="1" a="1"/>
  <c r="F121" i="97" s="1"/>
  <c r="U80" i="97"/>
  <c r="U125" i="97"/>
  <c r="U84" i="97"/>
  <c r="F84" i="97" s="1"/>
  <c r="U129" i="97"/>
  <c r="F129" i="97" s="1" a="1"/>
  <c r="F129" i="97" s="1"/>
  <c r="U128" i="97"/>
  <c r="F128" i="97" s="1" a="1"/>
  <c r="F128" i="97" s="1"/>
  <c r="U83" i="97"/>
  <c r="F83" i="97" s="1"/>
  <c r="U81" i="97"/>
  <c r="F81" i="97" s="1"/>
  <c r="U126" i="97"/>
  <c r="F126" i="97" s="1" a="1"/>
  <c r="F126" i="97" s="1"/>
  <c r="U135" i="97"/>
  <c r="U90" i="97"/>
  <c r="U139" i="97"/>
  <c r="F139" i="97" s="1" a="1"/>
  <c r="F139" i="97" s="1"/>
  <c r="U94" i="97"/>
  <c r="F94" i="97" s="1"/>
  <c r="U138" i="97"/>
  <c r="F138" i="97" s="1" a="1"/>
  <c r="F138" i="97" s="1"/>
  <c r="U93" i="97"/>
  <c r="F93" i="97" s="1"/>
  <c r="U136" i="97"/>
  <c r="F136" i="97" s="1" a="1"/>
  <c r="F136" i="97" s="1"/>
  <c r="U91" i="97"/>
  <c r="F91" i="97" s="1"/>
  <c r="U55" i="97"/>
  <c r="U100" i="97"/>
  <c r="U56" i="97"/>
  <c r="F56" i="97" s="1"/>
  <c r="U101" i="97"/>
  <c r="F101" i="97" s="1" a="1"/>
  <c r="F101" i="97" s="1"/>
  <c r="U103" i="97"/>
  <c r="F103" i="97" s="1" a="1"/>
  <c r="F103" i="97" s="1"/>
  <c r="U58" i="97"/>
  <c r="F58" i="97" s="1"/>
  <c r="T72" i="97"/>
  <c r="T57" i="97"/>
  <c r="T87" i="97"/>
  <c r="T82" i="97"/>
  <c r="T132" i="97"/>
  <c r="T77" i="97"/>
  <c r="T122" i="97"/>
  <c r="T102" i="97"/>
  <c r="T67" i="97"/>
  <c r="T107" i="97"/>
  <c r="T117" i="97"/>
  <c r="T112" i="97"/>
  <c r="T62" i="97"/>
  <c r="K55" i="10"/>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F125" i="97" l="1" a="1"/>
  <c r="F125" i="97" s="1"/>
  <c r="U127" i="97"/>
  <c r="F127" i="97" s="1" a="1"/>
  <c r="F127" i="97" s="1"/>
  <c r="U82" i="97"/>
  <c r="F82" i="97" s="1"/>
  <c r="E80" i="97" s="1"/>
  <c r="E21" i="1" s="1"/>
  <c r="F80" i="97"/>
  <c r="F100" i="97" a="1"/>
  <c r="F100" i="97" s="1"/>
  <c r="U102" i="97"/>
  <c r="F102" i="97" s="1" a="1"/>
  <c r="F102" i="97" s="1"/>
  <c r="U72" i="97"/>
  <c r="F72" i="97" s="1"/>
  <c r="E70" i="97" s="1"/>
  <c r="E17" i="1" s="1"/>
  <c r="F70" i="97"/>
  <c r="F115" i="97" a="1"/>
  <c r="F115" i="97" s="1"/>
  <c r="U117" i="97"/>
  <c r="F117" i="97" s="1" a="1"/>
  <c r="F117" i="97" s="1"/>
  <c r="F110" i="97" a="1"/>
  <c r="F110" i="97" s="1"/>
  <c r="U112" i="97"/>
  <c r="F112" i="97" s="1" a="1"/>
  <c r="F112" i="97" s="1"/>
  <c r="U57" i="97"/>
  <c r="F57" i="97" s="1"/>
  <c r="E55" i="97" s="1"/>
  <c r="E12" i="1" s="1"/>
  <c r="F55" i="97"/>
  <c r="U92" i="97"/>
  <c r="F92" i="97" s="1"/>
  <c r="E90" i="97" s="1"/>
  <c r="F90" i="97"/>
  <c r="F135" i="97" a="1"/>
  <c r="F135" i="97" s="1"/>
  <c r="U137" i="97"/>
  <c r="F137" i="97" s="1" a="1"/>
  <c r="F137" i="97" s="1"/>
  <c r="U132" i="97"/>
  <c r="F132" i="97" s="1" a="1"/>
  <c r="F132" i="97" s="1"/>
  <c r="E130" i="97" s="1" a="1"/>
  <c r="E130" i="97" s="1"/>
  <c r="U67" i="97"/>
  <c r="F67" i="97" s="1"/>
  <c r="E65" i="97" s="1"/>
  <c r="E16" i="1" s="1"/>
  <c r="F65" i="97"/>
  <c r="U77" i="97"/>
  <c r="F77" i="97" s="1"/>
  <c r="E75" i="97" s="1"/>
  <c r="E20" i="1" s="1"/>
  <c r="F75" i="97"/>
  <c r="U62" i="97"/>
  <c r="F62" i="97" s="1"/>
  <c r="E60" i="97" s="1"/>
  <c r="E13" i="1" s="1"/>
  <c r="F60" i="97"/>
  <c r="F120" i="97" a="1"/>
  <c r="F120" i="97" s="1"/>
  <c r="U122" i="97"/>
  <c r="F122" i="97" s="1" a="1"/>
  <c r="F122" i="97" s="1"/>
  <c r="F105" i="97" a="1"/>
  <c r="F105" i="97" s="1"/>
  <c r="U107" i="97"/>
  <c r="F107" i="97" s="1" a="1"/>
  <c r="F107" i="97" s="1"/>
  <c r="U87" i="97"/>
  <c r="F87" i="97" s="1"/>
  <c r="E85" i="97" s="1"/>
  <c r="F85" i="97"/>
  <c r="M29" i="24"/>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R22" i="1"/>
  <c r="Q22" i="1"/>
  <c r="P22" i="1"/>
  <c r="J22" i="1"/>
  <c r="I22" i="1"/>
  <c r="H22" i="1"/>
  <c r="J23" i="1"/>
  <c r="R23" i="1"/>
  <c r="Q23" i="1"/>
  <c r="P23" i="1"/>
  <c r="I23" i="1"/>
  <c r="H23" i="1"/>
  <c r="H19" i="1"/>
  <c r="E100" i="97" l="1" a="1"/>
  <c r="E100" i="97" s="1"/>
  <c r="D12" i="1" s="1"/>
  <c r="E105" i="97" a="1"/>
  <c r="E105" i="97" s="1"/>
  <c r="D13" i="1" s="1"/>
  <c r="E120" i="97" a="1"/>
  <c r="E120" i="97" s="1"/>
  <c r="D20" i="1" s="1"/>
  <c r="E135" i="97" a="1"/>
  <c r="E135" i="97" s="1"/>
  <c r="E125" i="97" a="1"/>
  <c r="E125" i="97" s="1"/>
  <c r="D21" i="1" s="1"/>
  <c r="E110" i="97" a="1"/>
  <c r="E110" i="97" s="1"/>
  <c r="D16" i="1" s="1"/>
  <c r="E115" i="97" a="1"/>
  <c r="E115" i="97" s="1"/>
  <c r="D17" i="1" s="1"/>
  <c r="P29" i="24"/>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I44" i="10" l="1"/>
  <c r="I52" i="10"/>
  <c r="I46" i="10"/>
  <c r="I54" i="10"/>
  <c r="I35" i="10"/>
  <c r="I37" i="10"/>
  <c r="I39" i="10"/>
  <c r="I41" i="10"/>
  <c r="E13" i="10" s="1" a="1"/>
  <c r="E13" i="10" s="1"/>
  <c r="I43" i="10"/>
  <c r="E14" i="10" s="1" a="1"/>
  <c r="E14" i="10" s="1"/>
  <c r="I45" i="10"/>
  <c r="I47" i="10"/>
  <c r="I49" i="10"/>
  <c r="E17" i="10" s="1" a="1"/>
  <c r="E17" i="10" s="1"/>
  <c r="I53" i="10"/>
  <c r="I55" i="10"/>
  <c r="C37" i="10"/>
  <c r="J19" i="1"/>
  <c r="I19" i="1"/>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T47" i="1"/>
  <c r="T46" i="1"/>
  <c r="T45" i="1"/>
  <c r="T44" i="1"/>
  <c r="T43" i="1"/>
  <c r="T42" i="1"/>
  <c r="T41" i="1"/>
  <c r="AM37" i="3"/>
  <c r="AH37" i="3"/>
  <c r="T40" i="1"/>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T39" i="1" l="1"/>
  <c r="T38" i="1"/>
  <c r="T37" i="1" l="1"/>
  <c r="T36" i="1"/>
  <c r="S37" i="3" l="1"/>
  <c r="N37" i="3" l="1"/>
  <c r="D19" i="3" l="1"/>
  <c r="D37" i="3" l="1"/>
  <c r="I37" i="3" l="1"/>
  <c r="BG37" i="3" l="1"/>
  <c r="AW37" i="3" l="1"/>
  <c r="BB37"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7"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<sst xmlns="http://schemas.openxmlformats.org/spreadsheetml/2006/main" count="2666" uniqueCount="817">
  <si>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</si>
  <si>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</si>
  <si>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</si>
  <si>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</si>
  <si>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NOM DE LA STATION de traitement :</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</si>
  <si>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</si>
  <si>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</si>
  <si>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</si>
  <si>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</si>
  <si>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</si>
  <si>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</si>
  <si>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</si>
  <si>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</si>
  <si>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</si>
  <si>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</si>
  <si>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ENTREE et SORTIE</t>
  </si>
  <si>
    <t>Score /100</t>
  </si>
  <si>
    <t>MAS à jour</t>
  </si>
  <si>
    <t>Point A3</t>
  </si>
  <si>
    <t>Système qualité interne suivi AS</t>
  </si>
  <si>
    <t>Point A4</t>
  </si>
  <si>
    <t>Q</t>
  </si>
  <si>
    <t>Evaluation des pratiques analytiques</t>
  </si>
  <si>
    <t>Fract.</t>
  </si>
  <si>
    <t>T°C</t>
  </si>
  <si>
    <t>Délai Tr.</t>
  </si>
  <si>
    <t>AquaRef</t>
  </si>
  <si>
    <t>DEVERSEMENT STATION</t>
  </si>
  <si>
    <t>Eau</t>
  </si>
  <si>
    <t>SDE</t>
  </si>
  <si>
    <t>Point A2</t>
  </si>
  <si>
    <t>Point A5</t>
  </si>
  <si>
    <t>Point 1</t>
  </si>
  <si>
    <t>Point 2</t>
  </si>
  <si>
    <t>Point 3</t>
  </si>
  <si>
    <t>BOUE et Apports extérieurs</t>
  </si>
  <si>
    <t>Boue</t>
  </si>
  <si>
    <t>Point A6</t>
  </si>
  <si>
    <t>Point A7</t>
  </si>
  <si>
    <t>Autres évaluations</t>
  </si>
  <si>
    <t>Sonde température</t>
  </si>
  <si>
    <t>Pluviomètre</t>
  </si>
  <si>
    <t>Commentaire général</t>
  </si>
  <si>
    <r>
      <t>SYNTHESE DISPOSITIFS AUTOSURVEILLANCE DE LA STATION D'</t>
    </r>
    <r>
      <rPr>
        <b/>
        <sz val="16"/>
        <color theme="1"/>
        <rFont val="Calibri"/>
        <family val="2"/>
      </rPr>
      <t>É</t>
    </r>
    <r>
      <rPr>
        <b/>
        <sz val="16"/>
        <color theme="1"/>
        <rFont val="Arial"/>
        <family val="2"/>
      </rPr>
      <t>PURATION</t>
    </r>
  </si>
  <si>
    <t>Détails des équipements contrôlés</t>
  </si>
  <si>
    <t>N° des critères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</si>
  <si>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</si>
  <si>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</si>
  <si>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</si>
  <si>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</si>
  <si>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</si>
  <si>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</si>
  <si>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</si>
  <si>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</si>
  <si>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</si>
  <si>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</si>
  <si>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</si>
  <si>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</si>
  <si>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</si>
  <si>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</si>
  <si>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</si>
  <si>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</si>
  <si>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</si>
  <si>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</si>
  <si>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</si>
  <si>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</si>
  <si>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</si>
  <si>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</si>
  <si>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</si>
  <si>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</si>
  <si>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</si>
  <si>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</si>
  <si>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</si>
  <si>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</si>
  <si>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</si>
  <si>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</si>
  <si>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</si>
  <si>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</si>
  <si>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</si>
  <si>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</si>
  <si>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</si>
  <si>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</si>
  <si>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</si>
  <si>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</si>
  <si>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</si>
  <si>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</si>
  <si>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</si>
  <si>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</si>
  <si>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</si>
  <si>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</si>
  <si>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</si>
  <si>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</si>
  <si>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</si>
  <si>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</si>
  <si>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Nb conformes</t>
  </si>
  <si>
    <t>LQ
en mg/l</t>
  </si>
  <si>
    <t>COFRAC</t>
  </si>
  <si>
    <t>Ecart (%)</t>
  </si>
  <si>
    <t>Conformité</t>
  </si>
  <si>
    <t>DBO5</t>
  </si>
  <si>
    <t>DCO</t>
  </si>
  <si>
    <t>ST DCO</t>
  </si>
  <si>
    <t>COT</t>
  </si>
  <si>
    <t>MEST</t>
  </si>
  <si>
    <t>NKJ (N)</t>
  </si>
  <si>
    <t>NH4 (NH4)</t>
  </si>
  <si>
    <t>NO2 (NO2)</t>
  </si>
  <si>
    <t>NO3 (NO3)</t>
  </si>
  <si>
    <t>NGL</t>
  </si>
  <si>
    <t>PT</t>
  </si>
  <si>
    <t>AOX</t>
  </si>
  <si>
    <t>As</t>
  </si>
  <si>
    <t>Cd</t>
  </si>
  <si>
    <t>Cr</t>
  </si>
  <si>
    <t>Cu</t>
  </si>
  <si>
    <t>Hg</t>
  </si>
  <si>
    <t>Ni</t>
  </si>
  <si>
    <t>Pb</t>
  </si>
  <si>
    <t>Zn</t>
  </si>
  <si>
    <t>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</si>
  <si>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</si>
  <si>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</si>
  <si>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</si>
  <si>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</si>
  <si>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</si>
  <si>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</si>
  <si>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</si>
  <si>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</si>
  <si>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</si>
  <si>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</si>
  <si>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</si>
  <si>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</si>
  <si>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</si>
  <si>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</si>
  <si>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</si>
  <si>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</si>
  <si>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</si>
  <si>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</si>
  <si>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</si>
  <si>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</si>
  <si>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</si>
  <si>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</si>
  <si>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</si>
  <si>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</si>
  <si>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</si>
  <si>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</si>
  <si>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</si>
  <si>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</si>
  <si>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</si>
  <si>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</si>
  <si>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</si>
  <si>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</si>
  <si>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</si>
  <si>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</si>
  <si>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</si>
  <si>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</si>
  <si>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</si>
  <si>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</si>
  <si>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</si>
  <si>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</si>
  <si>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</si>
  <si>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</si>
  <si>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</si>
  <si>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</si>
  <si>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</si>
  <si>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</si>
  <si>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</si>
  <si>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</si>
  <si>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</si>
  <si>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</si>
  <si>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</si>
  <si>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</si>
  <si>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</si>
  <si>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</si>
  <si>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</si>
  <si>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</si>
  <si>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</si>
  <si>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</si>
  <si>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</si>
  <si>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</si>
  <si>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</si>
  <si>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</si>
  <si>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</si>
  <si>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</si>
  <si>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</si>
  <si>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</si>
  <si>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</si>
  <si>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</si>
  <si>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</si>
  <si>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</si>
  <si>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 xml:space="preserve"> </t>
  </si>
  <si>
    <t>L'écart entre le volume théorique et le volume prélevé est-il ≤ à 10% ?</t>
  </si>
  <si>
    <t>LISTE_1</t>
  </si>
  <si>
    <t>LISTE_3</t>
  </si>
  <si>
    <t>LISTE_2</t>
  </si>
  <si>
    <t>LISTE_5</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</si>
  <si>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</si>
  <si>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</si>
  <si>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</si>
  <si>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</si>
  <si>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</si>
  <si>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</si>
  <si>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</si>
  <si>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</si>
  <si>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</si>
  <si>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</si>
  <si>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</si>
  <si>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</si>
  <si>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</si>
  <si>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</si>
  <si>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</si>
  <si>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</si>
  <si>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</si>
  <si>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</si>
  <si>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</si>
  <si>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</si>
  <si>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</si>
  <si>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</si>
  <si>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</si>
  <si>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</si>
  <si>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</si>
  <si>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</si>
  <si>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</si>
  <si>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</si>
  <si>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</si>
  <si>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</si>
  <si>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</si>
  <si>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</si>
  <si>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</si>
  <si>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</si>
  <si>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</si>
  <si>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</si>
  <si>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</si>
  <si>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</si>
  <si>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</si>
  <si>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</si>
  <si>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</si>
  <si>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</si>
  <si>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</si>
  <si>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</si>
  <si>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</si>
  <si>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</si>
  <si>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</si>
  <si>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</si>
  <si>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</si>
  <si>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</si>
  <si>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</si>
  <si>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</si>
  <si>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</si>
  <si>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</si>
  <si>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</si>
  <si>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</si>
  <si>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</si>
  <si>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</si>
  <si>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</si>
  <si>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</si>
  <si>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</si>
  <si>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</si>
  <si>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</si>
  <si>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</si>
  <si>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</si>
  <si>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</si>
  <si>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</si>
  <si>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</si>
  <si>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</si>
  <si>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</si>
  <si>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</si>
  <si>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</si>
  <si>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</si>
  <si>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</si>
  <si>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</si>
  <si>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Localisation</t>
  </si>
  <si>
    <t>pas forcément à conserver</t>
  </si>
  <si>
    <t>Commun à tous les points</t>
  </si>
  <si>
    <t>renommer la feuille en fractionnent, transport</t>
  </si>
  <si>
    <t>commun à tous les points</t>
  </si>
  <si>
    <t>NOM système d'assainissement :</t>
  </si>
  <si>
    <t>Analyses rendues sous agrément du ministère de l'environnement</t>
  </si>
  <si>
    <t xml:space="preserve">Etablissement Concentration
en mg/l </t>
  </si>
  <si>
    <t xml:space="preserve">Labo
 de contrôle Concentration
en mg/l </t>
  </si>
  <si>
    <t>TESTO avec sonde externe</t>
  </si>
  <si>
    <t>N° :</t>
  </si>
  <si>
    <t>Température extérieure</t>
  </si>
  <si>
    <t>Mesure Exploitant
Te en °C</t>
  </si>
  <si>
    <t>Mesure Intervenant
Ti en °C</t>
  </si>
  <si>
    <t>Localisation exacte du dispositif</t>
  </si>
  <si>
    <t>Contrôle de l'équipement</t>
  </si>
  <si>
    <t>Evaluation</t>
  </si>
  <si>
    <t>ÉCHANTILLONNAGE</t>
  </si>
  <si>
    <t>Point de prélèvement :</t>
  </si>
  <si>
    <t>Asservissement :</t>
  </si>
  <si>
    <t>Au débit</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</si>
  <si>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</si>
  <si>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</si>
  <si>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</si>
  <si>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</si>
  <si>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</si>
  <si>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</si>
  <si>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</si>
  <si>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</si>
  <si>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</si>
  <si>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</si>
  <si>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</si>
  <si>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</si>
  <si>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</si>
  <si>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</si>
  <si>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</si>
  <si>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</si>
  <si>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</si>
  <si>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t>Nombre théorique (N) de prélèvements à effectuer (N = V / F)</t>
  </si>
  <si>
    <t>Durée</t>
  </si>
  <si>
    <t>Plage horaire</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</si>
  <si>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</si>
  <si>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</si>
  <si>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</si>
  <si>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</si>
  <si>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</si>
  <si>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</si>
  <si>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</si>
  <si>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</si>
  <si>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</si>
  <si>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</si>
  <si>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</si>
  <si>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</si>
  <si>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</si>
  <si>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</si>
  <si>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</si>
  <si>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</si>
  <si>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</si>
  <si>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 xml:space="preserve">Mesure Exploitant
</t>
  </si>
  <si>
    <t>Type</t>
  </si>
  <si>
    <t>Type équipement</t>
  </si>
  <si>
    <t>DO1</t>
  </si>
  <si>
    <t xml:space="preserve">Libellé du point : </t>
  </si>
  <si>
    <t>Code du point :</t>
  </si>
  <si>
    <t>Liste des pluviométres du réseau</t>
  </si>
  <si>
    <t>Pluviométre de référence</t>
  </si>
  <si>
    <t>Système de traitement</t>
  </si>
  <si>
    <t>Liste des équipements du système de traitement</t>
  </si>
  <si>
    <t>Système test</t>
  </si>
  <si>
    <t>code_test</t>
  </si>
  <si>
    <t>Satese XX</t>
  </si>
  <si>
    <t>Eaux de France</t>
  </si>
  <si>
    <t>Annuelle</t>
  </si>
  <si>
    <t>Équipement de contrôle installé :</t>
  </si>
  <si>
    <t>En V</t>
  </si>
  <si>
    <t>Comparaison des volumes mesurés sur la période considérée</t>
  </si>
  <si>
    <t>Écart Maximum Toléré EMT</t>
  </si>
  <si>
    <t>Moyenne
(Ve + Vi) / 2</t>
  </si>
  <si>
    <t>Volume donné par le dispositif</t>
  </si>
  <si>
    <t>Volume reporté en salle de contrôle</t>
  </si>
  <si>
    <t>Réglet</t>
  </si>
  <si>
    <t>Satisfaisant</t>
  </si>
  <si>
    <t>Mensuelle</t>
  </si>
  <si>
    <t>Débimètre gravitaire</t>
  </si>
  <si>
    <t>François</t>
  </si>
  <si>
    <r>
      <t xml:space="preserve">Note forcée à </t>
    </r>
    <r>
      <rPr>
        <b/>
        <sz val="9"/>
        <rFont val="Arial"/>
        <family val="2"/>
      </rPr>
      <t>10</t>
    </r>
    <r>
      <rPr>
        <sz val="9"/>
        <rFont val="Arial"/>
        <family val="2"/>
      </rPr>
      <t xml:space="preserve"> en cas de rendu </t>
    </r>
    <r>
      <rPr>
        <b/>
        <sz val="9"/>
        <rFont val="Arial"/>
        <family val="2"/>
      </rPr>
      <t>sous agrément</t>
    </r>
  </si>
  <si>
    <t>Les échantillons sont-ils constitués, conservés et mis en analyse, selon les règles de l'art en vigueur ?</t>
  </si>
  <si>
    <t>Si pas de pluviomètre (non), veuillez ajouter en commentaire la provenance des données</t>
  </si>
  <si>
    <t>Exploitant de la station</t>
  </si>
  <si>
    <t>Exploitant du réseau</t>
  </si>
  <si>
    <t>Nom du Labo</t>
  </si>
  <si>
    <t>Agrément</t>
  </si>
  <si>
    <r>
      <t xml:space="preserve">Score Pénalité </t>
    </r>
    <r>
      <rPr>
        <b/>
        <vertAlign val="superscript"/>
        <sz val="11"/>
        <rFont val="Arial"/>
        <family val="2"/>
      </rPr>
      <t>(6)</t>
    </r>
  </si>
  <si>
    <t xml:space="preserve">Type : </t>
  </si>
  <si>
    <t>Localisation :</t>
  </si>
  <si>
    <t>Exploitant de la station :</t>
  </si>
  <si>
    <t>Exploitant du réseau :</t>
  </si>
  <si>
    <t xml:space="preserve">Exploitant de la station : </t>
  </si>
  <si>
    <t xml:space="preserve">Nom du Labo : </t>
  </si>
  <si>
    <t xml:space="preserve">Agrément : </t>
  </si>
  <si>
    <t xml:space="preserve">Localisation : </t>
  </si>
  <si>
    <t>Code agglomération :</t>
  </si>
  <si>
    <t>Nom STEU :</t>
  </si>
  <si>
    <t>Code STEU :</t>
  </si>
  <si>
    <t>Code du système de collecte :</t>
  </si>
  <si>
    <t>Nom système de collecte :</t>
  </si>
  <si>
    <t>entrer vos commentaires dans la case ci-dessous</t>
  </si>
  <si>
    <t>COMMENTAIRES</t>
  </si>
  <si>
    <t>Liste des équipements du système de collecte par point</t>
  </si>
  <si>
    <t>Système de collecte</t>
  </si>
  <si>
    <t>Si pas de pluviomètre, veuillez ajouter en commentaire la provenance des données</t>
  </si>
  <si>
    <t>Gérer l'équipement</t>
  </si>
  <si>
    <t>Actif</t>
  </si>
  <si>
    <t>Ajouter un équipement réseau</t>
  </si>
  <si>
    <t>Ajouter un équipement station</t>
  </si>
  <si>
    <t>Code de l'équipement</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</si>
  <si>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</si>
  <si>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</si>
  <si>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</si>
  <si>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</si>
  <si>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</si>
  <si>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</si>
  <si>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</si>
  <si>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</si>
  <si>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</si>
  <si>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</si>
  <si>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</si>
  <si>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</si>
  <si>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</si>
  <si>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</si>
  <si>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</si>
  <si>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</si>
  <si>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</si>
  <si>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</si>
  <si>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</si>
  <si>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</si>
  <si>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</si>
  <si>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</si>
  <si>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</si>
  <si>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</si>
  <si>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</si>
  <si>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</si>
  <si>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</si>
  <si>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</si>
  <si>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</si>
  <si>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</si>
  <si>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</si>
  <si>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</si>
  <si>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</si>
  <si>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</si>
  <si>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</si>
  <si>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</si>
  <si>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</si>
  <si>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</si>
  <si>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</si>
  <si>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</si>
  <si>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</si>
  <si>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</si>
  <si>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</si>
  <si>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</si>
  <si>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</si>
  <si>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</si>
  <si>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</si>
  <si>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</si>
  <si>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</si>
  <si>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</si>
  <si>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</si>
  <si>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</si>
  <si>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</si>
  <si>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</si>
  <si>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</si>
  <si>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</si>
  <si>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</si>
  <si>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</si>
  <si>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</si>
  <si>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</si>
  <si>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</si>
  <si>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</si>
  <si>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</si>
  <si>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</si>
  <si>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</si>
  <si>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</si>
  <si>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</si>
  <si>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</si>
  <si>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</si>
  <si>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</si>
  <si>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</si>
  <si>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</si>
  <si>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</si>
  <si>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</si>
  <si>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</si>
  <si>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</si>
  <si>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</si>
  <si>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</si>
  <si>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</si>
  <si>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</si>
  <si>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</si>
  <si>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</si>
  <si>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</si>
  <si>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</si>
  <si>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</si>
  <si>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</si>
  <si>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</si>
  <si>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</si>
  <si>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</si>
  <si>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</si>
  <si>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</si>
  <si>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</si>
  <si>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</si>
  <si>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</si>
  <si>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</si>
  <si>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</si>
  <si>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</si>
  <si>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</si>
  <si>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</si>
  <si>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</si>
  <si>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</si>
  <si>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</si>
  <si>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</si>
  <si>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</si>
  <si>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</si>
  <si>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</si>
  <si>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</si>
  <si>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</si>
  <si>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</si>
  <si>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</si>
  <si>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</si>
  <si>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</si>
  <si>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</si>
  <si>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</si>
  <si>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</si>
  <si>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Code SCL :</t>
  </si>
  <si>
    <t>Modèle</t>
  </si>
  <si>
    <t>Marque de l'échantilonneur :</t>
  </si>
  <si>
    <t>Critères d'évaluation</t>
  </si>
  <si>
    <t>Informations sur le critère</t>
  </si>
  <si>
    <t>Nom du controleur :</t>
  </si>
  <si>
    <t>Nom du maitre d'ouvrage :</t>
  </si>
  <si>
    <t>Nom système d'assainissement :</t>
  </si>
  <si>
    <t>Montage sonde</t>
  </si>
  <si>
    <t>En W</t>
  </si>
  <si>
    <t>En direct</t>
  </si>
  <si>
    <t>Présence d'un écoulement</t>
  </si>
  <si>
    <t>Conditions météo :</t>
  </si>
  <si>
    <t>Présence d'un écoulement :</t>
  </si>
  <si>
    <t>Modèle :</t>
  </si>
  <si>
    <t>Poid de l'impulsion</t>
  </si>
  <si>
    <t>Marque de l'équipement existant sur site :</t>
  </si>
  <si>
    <t>Mesure Intervenant</t>
  </si>
  <si>
    <t>Écart ± 1 unité</t>
  </si>
  <si>
    <t>Le système d'assainissement dispose-t-il d'un pluviomètre (o/n)?</t>
  </si>
  <si>
    <t>Ajouter un pluviomètre réseau</t>
  </si>
  <si>
    <t>Manuel d’autosurveillance</t>
  </si>
  <si>
    <t>Le manuel d’autosurveillance est-il présent sur la station ?</t>
  </si>
  <si>
    <t>Est-ce qu’il s’agit d’un manuel système, avec la partie réseau de collecte détaillée dans son intégralité ?</t>
  </si>
  <si>
    <t>Est-ce que le manuel est à jour ?</t>
  </si>
  <si>
    <t>Si la réponse 3 est négative, est ce qu’une version actualisée a été envoyée à l’agence de l’eau pour expertise ?</t>
  </si>
  <si>
    <t>Format &amp; Numéro de version
Date de signature par l’agence de l’eau</t>
  </si>
  <si>
    <t>Dans la négative, préciser les éléments manquants : Numéro de version, date d’envoi…</t>
  </si>
  <si>
    <t>Procédures de contrôles internes des débitmètres</t>
  </si>
  <si>
    <t>Comparaison des volumes hebdomadaires ou mensuels
entrée /sortie station (EMT ± 10 %) ?</t>
  </si>
  <si>
    <t>Débitmètre en charge :
Contrôle du zéro et de plusieurs débits si possibilité de se caler sur des débits de pompes 
EMT ± 5 % sur le débit (Q)</t>
  </si>
  <si>
    <t>Préciser la fréquence</t>
  </si>
  <si>
    <t>Préciser la fréquence
Date des 3 derniers contrôles</t>
  </si>
  <si>
    <t>Préciser la fréquence 
Vérifier la formule utilisée</t>
  </si>
  <si>
    <t>Débitmètres à surface libre : 
   Contrôle du zéro hydraulique 
   Contrôle de la relation Hauteur / Débit 
   Si écoulement permanent, contrôle de la hauteur d’eau affichée sur le dispositif 
   Si écoulement occasionnel, simulation de 3 hauteurs dans la gamme de mesure (20%, 60%, 80%)
Points A3 et A4 : EMT ± 5 % sur le débit (Q) 
Points A2 et A5 : EMT ± 10 % sur le débit (Q)</t>
  </si>
  <si>
    <t>Contrôle du report en supervision ?</t>
  </si>
  <si>
    <t>Commentaires :</t>
  </si>
  <si>
    <t>5</t>
  </si>
  <si>
    <t>6</t>
  </si>
  <si>
    <t>7</t>
  </si>
  <si>
    <t>8</t>
  </si>
  <si>
    <t>9</t>
  </si>
  <si>
    <t>10</t>
  </si>
  <si>
    <t>Date du dernier étalonnage 
Joindre le certificat en annexe</t>
  </si>
  <si>
    <t>Procédures de contrôles internes des échantillonneurs</t>
  </si>
  <si>
    <t>Volume unitaire prélevé (≥ 50 ml) ?</t>
  </si>
  <si>
    <t>Répétitivité (EMT ≤ 5 %) ?</t>
  </si>
  <si>
    <t>Vitesse ascensionnelle (V ≥ 0,5 m/s) ?</t>
  </si>
  <si>
    <t>Comparaison du volume prélevé/volume théorique
(EMT ≤ 10 %) à chaque bilan ?</t>
  </si>
  <si>
    <t>Suivi de la température dans l’enceinte du préleveur
(EMT = 5°C ± 3°C) à chaque bilan ?</t>
  </si>
  <si>
    <t>11</t>
  </si>
  <si>
    <t>12</t>
  </si>
  <si>
    <t>13</t>
  </si>
  <si>
    <t>14</t>
  </si>
  <si>
    <t>15</t>
  </si>
  <si>
    <t>Préciser la fréquence
Date des 3 derniers contrôles
Vérifier les formules utilisées</t>
  </si>
  <si>
    <t xml:space="preserve">Préciser la fréquence
Date des 3 derniers contrôles
</t>
  </si>
  <si>
    <t>Procédures de contrôles des autres matériels</t>
  </si>
  <si>
    <t>Thermomètres</t>
  </si>
  <si>
    <t>Balances</t>
  </si>
  <si>
    <t>Chronomètre</t>
  </si>
  <si>
    <t>Préciser les modalités de contrôle et les fréquences</t>
  </si>
  <si>
    <t>Traçabilité des contrôles internes</t>
  </si>
  <si>
    <t>16</t>
  </si>
  <si>
    <t>17</t>
  </si>
  <si>
    <t>18</t>
  </si>
  <si>
    <t>19</t>
  </si>
  <si>
    <t>20</t>
  </si>
  <si>
    <t>21</t>
  </si>
  <si>
    <t>22</t>
  </si>
  <si>
    <t>23</t>
  </si>
  <si>
    <t>Les contrôles internes sont-ils tous tracés ?</t>
  </si>
  <si>
    <t>Fiches de non-conformité ou d’action corrective</t>
  </si>
  <si>
    <t>Des fiches de non-conformité ont-elles été produites ?</t>
  </si>
  <si>
    <t>Le cadre de surveillance (Paramètres à suivre et fréquences), est-il conforme au programme d’autosurveillance ?</t>
  </si>
  <si>
    <t>Transmission des données d’autosurveillance</t>
  </si>
  <si>
    <t xml:space="preserve">Les données d’autosurveillance sont-elles déposées dans le portail national VERSEAU ? </t>
  </si>
  <si>
    <t>Procéder à un contrôle en choisissant un bulletin d’analyse</t>
  </si>
  <si>
    <t>Contrôles externes des dispositifs d’autosurveillance</t>
  </si>
  <si>
    <t>La station de traitement des eaux usées fait-elle l’objet de contrôles biannuels de ses dispositifs d’autosurveillance ?</t>
  </si>
  <si>
    <t>Le rapport est-il déposé et les notes sont-elles saisies dans le portail Mesures des Rejets (MR) ?</t>
  </si>
  <si>
    <t>Si Oui, fréquence et nom de l’organisme ?</t>
  </si>
  <si>
    <t>Système qualité</t>
  </si>
  <si>
    <t>24</t>
  </si>
  <si>
    <t>25</t>
  </si>
  <si>
    <t>26</t>
  </si>
  <si>
    <t>27</t>
  </si>
  <si>
    <t>Libellé de l'équipement</t>
  </si>
  <si>
    <t>Système qualité interne suivi Autosurveillance</t>
  </si>
  <si>
    <t>Les analyses sont-elles correctement effectuées ?</t>
  </si>
  <si>
    <t xml:space="preserve">Nombre d'analyses ayant fait l'objet d'un comparatif : </t>
  </si>
  <si>
    <t>Nombre de résultats analytiques conformes :</t>
  </si>
  <si>
    <r>
      <t xml:space="preserve">CONTRÔLE ANNUEL DES DISPOSITIFS D'AUTOSURVEILLANCE 
</t>
    </r>
    <r>
      <rPr>
        <b/>
        <sz val="16"/>
        <color theme="0"/>
        <rFont val="Arial"/>
        <family val="2"/>
      </rPr>
      <t>DES SYSTÈMES D'ASSAINISSEMENT COLLECTIF</t>
    </r>
  </si>
  <si>
    <t xml:space="preserve">Libellé équipement : </t>
  </si>
  <si>
    <t>MESURE DE DÉBIT - DEM</t>
  </si>
  <si>
    <r>
      <t>Équipement existant sur site :</t>
    </r>
    <r>
      <rPr>
        <sz val="10"/>
        <rFont val="Arial"/>
        <family val="2"/>
      </rPr>
      <t xml:space="preserve"> </t>
    </r>
  </si>
  <si>
    <t xml:space="preserve">Marque de l'équipement : </t>
  </si>
  <si>
    <t xml:space="preserve">Modèle de l'équipement : </t>
  </si>
  <si>
    <r>
      <t>Plage de mesure (m</t>
    </r>
    <r>
      <rPr>
        <b/>
        <vertAlign val="superscript"/>
        <sz val="10"/>
        <rFont val="Arial"/>
        <family val="2"/>
      </rPr>
      <t>3</t>
    </r>
    <r>
      <rPr>
        <b/>
        <sz val="10"/>
        <rFont val="Arial"/>
        <family val="2"/>
      </rPr>
      <t>/h) :</t>
    </r>
    <r>
      <rPr>
        <sz val="10"/>
        <rFont val="Arial"/>
        <family val="2"/>
      </rPr>
      <t xml:space="preserve"> </t>
    </r>
  </si>
  <si>
    <r>
      <t>Diamètre de la canalisation (mm) :</t>
    </r>
    <r>
      <rPr>
        <sz val="10"/>
        <rFont val="Arial"/>
        <family val="2"/>
      </rPr>
      <t xml:space="preserve"> </t>
    </r>
  </si>
  <si>
    <r>
      <t>Débit moyen d'écoulement (m</t>
    </r>
    <r>
      <rPr>
        <b/>
        <vertAlign val="superscript"/>
        <sz val="10"/>
        <rFont val="Arial"/>
        <family val="2"/>
      </rPr>
      <t>3</t>
    </r>
    <r>
      <rPr>
        <b/>
        <sz val="10"/>
        <rFont val="Arial"/>
        <family val="2"/>
      </rPr>
      <t>/h) :</t>
    </r>
    <r>
      <rPr>
        <sz val="10"/>
        <rFont val="Arial"/>
        <family val="2"/>
      </rPr>
      <t xml:space="preserve"> </t>
    </r>
  </si>
  <si>
    <r>
      <t>Longueur droite amont (mm) :</t>
    </r>
    <r>
      <rPr>
        <sz val="10"/>
        <rFont val="Arial"/>
        <family val="2"/>
      </rPr>
      <t xml:space="preserve"> </t>
    </r>
  </si>
  <si>
    <r>
      <t>Plage horaire de mesure :</t>
    </r>
    <r>
      <rPr>
        <sz val="10"/>
        <rFont val="Arial"/>
        <family val="2"/>
      </rPr>
      <t xml:space="preserve"> </t>
    </r>
  </si>
  <si>
    <r>
      <t>Longueur droite aval (mm) :</t>
    </r>
    <r>
      <rPr>
        <sz val="10"/>
        <rFont val="Arial"/>
        <family val="2"/>
      </rPr>
      <t xml:space="preserve"> </t>
    </r>
  </si>
  <si>
    <r>
      <t>Fréquence de vérification sur site :</t>
    </r>
    <r>
      <rPr>
        <sz val="10"/>
        <rFont val="Arial"/>
        <family val="2"/>
      </rPr>
      <t xml:space="preserve"> </t>
    </r>
  </si>
  <si>
    <t>Date de la derniére vérification :</t>
  </si>
  <si>
    <t>N° de l'équipement :</t>
  </si>
  <si>
    <t>Marque de l'équipement :</t>
  </si>
  <si>
    <t>Modèle de l'équipement :</t>
  </si>
  <si>
    <r>
      <t xml:space="preserve">Date du dernier étalonnage : </t>
    </r>
    <r>
      <rPr>
        <sz val="10"/>
        <rFont val="Arial"/>
        <family val="2"/>
      </rPr>
      <t xml:space="preserve"> </t>
    </r>
  </si>
  <si>
    <r>
      <t xml:space="preserve">Principe de mesure : </t>
    </r>
    <r>
      <rPr>
        <sz val="10"/>
        <rFont val="Arial"/>
        <family val="2"/>
      </rPr>
      <t xml:space="preserve"> </t>
    </r>
  </si>
  <si>
    <r>
      <t xml:space="preserve">Positionnement : </t>
    </r>
    <r>
      <rPr>
        <sz val="10"/>
        <rFont val="Arial"/>
        <family val="2"/>
      </rPr>
      <t xml:space="preserve"> </t>
    </r>
  </si>
  <si>
    <r>
      <t xml:space="preserve">Type de montage des sondes : </t>
    </r>
    <r>
      <rPr>
        <sz val="10"/>
        <rFont val="Arial"/>
        <family val="2"/>
      </rPr>
      <t xml:space="preserve"> </t>
    </r>
  </si>
  <si>
    <t xml:space="preserve">Gain en dB : </t>
  </si>
  <si>
    <r>
      <t xml:space="preserve">Ecartement des sondes (mm) : </t>
    </r>
    <r>
      <rPr>
        <sz val="10"/>
        <rFont val="Arial"/>
        <family val="2"/>
      </rPr>
      <t xml:space="preserve"> </t>
    </r>
  </si>
  <si>
    <t>Indice de qualité :</t>
  </si>
  <si>
    <r>
      <t>Mesure Exploitant
Ve en m</t>
    </r>
    <r>
      <rPr>
        <b/>
        <vertAlign val="superscript"/>
        <sz val="10"/>
        <rFont val="Arial"/>
        <family val="2"/>
      </rPr>
      <t>3</t>
    </r>
  </si>
  <si>
    <r>
      <t>Mesure Intervenant
Vi en m</t>
    </r>
    <r>
      <rPr>
        <b/>
        <vertAlign val="superscript"/>
        <sz val="10"/>
        <rFont val="Arial"/>
        <family val="2"/>
      </rPr>
      <t>3</t>
    </r>
  </si>
  <si>
    <r>
      <t>Écart en m</t>
    </r>
    <r>
      <rPr>
        <b/>
        <vertAlign val="superscript"/>
        <sz val="10"/>
        <rFont val="Arial"/>
        <family val="2"/>
      </rPr>
      <t>3</t>
    </r>
    <r>
      <rPr>
        <b/>
        <sz val="10"/>
        <rFont val="Arial"/>
        <family val="2"/>
      </rPr>
      <t xml:space="preserve"> / moyenne</t>
    </r>
  </si>
  <si>
    <t>Écart en %
/ moyenne</t>
  </si>
  <si>
    <t>Débimètre en charge</t>
  </si>
  <si>
    <t>Vérification de la fréquence de prèlèvement
Objectif ≥ 4 / heure</t>
  </si>
  <si>
    <r>
      <t>Fréquence (F) d'asservissement par impulsion débitmétrique (m</t>
    </r>
    <r>
      <rPr>
        <b/>
        <vertAlign val="superscript"/>
        <sz val="10"/>
        <rFont val="Arial"/>
        <family val="2"/>
      </rPr>
      <t>3</t>
    </r>
    <r>
      <rPr>
        <b/>
        <sz val="10"/>
        <rFont val="Arial"/>
        <family val="2"/>
      </rPr>
      <t>)</t>
    </r>
  </si>
  <si>
    <r>
      <t>Volume (V) d'effluent mesuré par le débitmètre (m</t>
    </r>
    <r>
      <rPr>
        <b/>
        <vertAlign val="superscript"/>
        <sz val="10"/>
        <rFont val="Arial"/>
        <family val="2"/>
      </rPr>
      <t>3</t>
    </r>
    <r>
      <rPr>
        <b/>
        <sz val="10"/>
        <rFont val="Arial"/>
        <family val="2"/>
      </rPr>
      <t>)</t>
    </r>
  </si>
  <si>
    <t>Sonde de température</t>
  </si>
  <si>
    <t xml:space="preserve">si les réponses 3 et 4 sont non, l'évaluation est forcement Non validé </t>
  </si>
  <si>
    <t>Manuel d'Autosurveillance à jour et validé ou en cours d'expertise</t>
  </si>
  <si>
    <t>Evaluation globale du contrôleur</t>
  </si>
  <si>
    <t>Comparatif analytique</t>
  </si>
  <si>
    <t>Total pénalité</t>
  </si>
  <si>
    <t>Nom de la station</t>
  </si>
  <si>
    <t>le code de la station</t>
  </si>
  <si>
    <t xml:space="preserve">Si oui, préciser : </t>
  </si>
  <si>
    <t>Nb Analyses</t>
  </si>
  <si>
    <t>Proposer une maquette</t>
  </si>
  <si>
    <t>Date du comparatif</t>
  </si>
  <si>
    <t>Le comparatif est-il effectué à partir des prélévements d'une autre station ?</t>
  </si>
  <si>
    <t>Thermomètre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</si>
  <si>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</si>
  <si>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</si>
  <si>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</si>
  <si>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</si>
  <si>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</si>
  <si>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</si>
  <si>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</si>
  <si>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</si>
  <si>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</si>
  <si>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</si>
  <si>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</si>
  <si>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Le guide AQUAREF est-il respecté pour le prélèvement des échantillons SDE ?</t>
  </si>
  <si>
    <t>Les échantillons sont-ils fractionnés selon la norme FDT 90-523-2 ?</t>
  </si>
  <si>
    <t>La conservation pendant le transport des échantillons est-elle assurée à 5°C ± 3°C ?</t>
  </si>
  <si>
    <r>
      <t xml:space="preserve">Contrôle électronique ? </t>
    </r>
    <r>
      <rPr>
        <sz val="10"/>
        <color rgb="FF548DD4"/>
        <rFont val="Arial"/>
        <family val="2"/>
      </rPr>
      <t>(biannuel si mesure comparative impossible et bilan eau non cohérent)</t>
    </r>
  </si>
  <si>
    <r>
      <t xml:space="preserve">Recalibrage sur banc ? </t>
    </r>
    <r>
      <rPr>
        <sz val="10"/>
        <color rgb="FF548DD4"/>
        <rFont val="Arial"/>
        <family val="2"/>
      </rPr>
      <t>(tous les 7 ans si mesure comparative impossible et bilan eau non cohérent)</t>
    </r>
  </si>
  <si>
    <r>
      <t xml:space="preserve">Les contrôles ont-ils été effectués par des organismes habilités </t>
    </r>
    <r>
      <rPr>
        <sz val="10"/>
        <color rgb="FF1B60C0"/>
        <rFont val="Arial"/>
        <family val="2"/>
      </rPr>
      <t>(*)</t>
    </r>
  </si>
  <si>
    <r>
      <t>(*) Le contrôle du dispositif d’autosurveillance peut être réalisé jusqu’au 1</t>
    </r>
    <r>
      <rPr>
        <b/>
        <i/>
        <vertAlign val="superscript"/>
        <sz val="10"/>
        <color rgb="FF1B60C0"/>
        <rFont val="Arial"/>
        <family val="2"/>
      </rPr>
      <t>er</t>
    </r>
    <r>
      <rPr>
        <b/>
        <i/>
        <sz val="10"/>
        <color rgb="FF1B60C0"/>
        <rFont val="Arial"/>
        <family val="2"/>
      </rPr>
      <t xml:space="preserve"> janvier 2028 par un SATESE non habilité pour les communes éligibles à 
l’assistance technique ou par un organisme habilité pour la réalisation des diagnostics de fonctionnement sur site des dispositifs d’autosurveillance, 
la liste est disponible sur le site internet de l’agence de l’eau.</t>
    </r>
  </si>
  <si>
    <t>Existe-il un système qualité performant et les résultats analytiques sont-ils déposés selon le scénario d'échange en vigueur ?</t>
  </si>
  <si>
    <t>28</t>
  </si>
  <si>
    <t>Veuillez remplir la feuille "Qualité"</t>
  </si>
  <si>
    <t>si oui, veuillez indiquer l'identifiant du pluviomètre</t>
  </si>
  <si>
    <t>Conductivité</t>
  </si>
  <si>
    <t>Cl</t>
  </si>
  <si>
    <t>Ajouter un comparatif analytique</t>
  </si>
  <si>
    <t>Ne rien mettre dans cette colonne</t>
  </si>
  <si>
    <t>Libellé des critères</t>
  </si>
  <si>
    <t>Les conditions de transport permettent-elles l'acheminement et la réception des échantillons dans les 24 heures</t>
  </si>
  <si>
    <t>Code du point</t>
  </si>
  <si>
    <t>PLUVIO_station</t>
  </si>
  <si>
    <t>ajouter texte du (6)</t>
  </si>
  <si>
    <t>mise à jour</t>
  </si>
  <si>
    <t>Diamètre du pluviomètre (cm)</t>
  </si>
  <si>
    <t>20/05/2025, 21/05/2025</t>
  </si>
  <si>
    <t>Préleveur</t>
  </si>
  <si>
    <t>Note</t>
  </si>
  <si>
    <t>Equipement de contrôle H</t>
  </si>
  <si>
    <t>Sonde</t>
  </si>
  <si>
    <t>Câble</t>
  </si>
  <si>
    <t>Si Oui, date et pourquoi dans le champ commentaires ?</t>
  </si>
  <si>
    <t>Sinon lesquels dans le champ commentaires ?</t>
  </si>
  <si>
    <t>Evaluation finale</t>
  </si>
  <si>
    <t xml:space="preserve">Capacité de la station : </t>
  </si>
  <si>
    <t xml:space="preserve">Capacité de la station :  </t>
  </si>
  <si>
    <t>A1_A1_DO1_prel</t>
  </si>
  <si>
    <t>Date d'installation</t>
  </si>
  <si>
    <t xml:space="preserve">Date du dernier étalonnage :  </t>
  </si>
  <si>
    <t>Liste préleveurs</t>
  </si>
  <si>
    <t>Liste débimètres</t>
  </si>
  <si>
    <t>(Dupliquer ce bloc en cas de comparatif multiple)</t>
  </si>
  <si>
    <t>Coefficient</t>
  </si>
  <si>
    <t>début données sys collect</t>
  </si>
  <si>
    <t>début données station</t>
  </si>
  <si>
    <t>fin données sys collect</t>
  </si>
  <si>
    <t>fin données station</t>
  </si>
  <si>
    <t>A3_A3_A3_dem</t>
  </si>
  <si>
    <t>PLUVIO_SCL_1</t>
  </si>
  <si>
    <t>A3_A3_A3_prel</t>
  </si>
  <si>
    <t>Coefficient fixeé à 100 en cas de réalisation par un laboratoire agréé au titre du code de l’environnement, ou à défaut procédant annuellement à un exercice concluant d’intercalibration avec un laboratoire agréé</t>
  </si>
  <si>
    <t>Score total de la chaine analytique (échantillonnage &amp; analyses)</t>
  </si>
  <si>
    <t>Conforme avec réserve</t>
  </si>
  <si>
    <t>A2_A2_test_prel</t>
  </si>
  <si>
    <t>test</t>
  </si>
  <si>
    <t>Agrément :</t>
  </si>
  <si>
    <t>Nom du Labo :</t>
  </si>
  <si>
    <t>MESURE DE DÉBIT - Gravitaire</t>
  </si>
  <si>
    <t xml:space="preserve">Marque de l'équipement existant sur site : </t>
  </si>
  <si>
    <t>Planéité, horizontalité :</t>
  </si>
  <si>
    <t xml:space="preserve">Modèle de l'équipement existant sur site : </t>
  </si>
  <si>
    <r>
      <t>Positionnement :</t>
    </r>
    <r>
      <rPr>
        <sz val="10"/>
        <rFont val="Arial"/>
        <family val="2"/>
      </rPr>
      <t xml:space="preserve"> </t>
    </r>
  </si>
  <si>
    <r>
      <t>Marque de capteur de mesure :</t>
    </r>
    <r>
      <rPr>
        <sz val="10"/>
        <rFont val="Arial"/>
        <family val="2"/>
      </rPr>
      <t xml:space="preserve"> </t>
    </r>
  </si>
  <si>
    <r>
      <t>Type du capteur de mesure :</t>
    </r>
    <r>
      <rPr>
        <sz val="10"/>
        <rFont val="Arial"/>
        <family val="2"/>
      </rPr>
      <t xml:space="preserve"> </t>
    </r>
  </si>
  <si>
    <t>Date de la mesure</t>
  </si>
  <si>
    <r>
      <t>Dispositif de contrôle :</t>
    </r>
    <r>
      <rPr>
        <sz val="10"/>
        <rFont val="Arial"/>
        <family val="2"/>
      </rPr>
      <t xml:space="preserve"> </t>
    </r>
  </si>
  <si>
    <t>N° de l'équipement de contrôle :</t>
  </si>
  <si>
    <t>Date du dernier étalonnage :</t>
  </si>
  <si>
    <t>Marque de l'équipement de contrôle :</t>
  </si>
  <si>
    <t>Matériel de contrôle de la hauteur :</t>
  </si>
  <si>
    <t>Modèle de l'équipement de contrôle :</t>
  </si>
  <si>
    <r>
      <t xml:space="preserve">Loi hydraulique utilisée : </t>
    </r>
    <r>
      <rPr>
        <sz val="10"/>
        <rFont val="Arial"/>
        <family val="2"/>
      </rPr>
      <t xml:space="preserve"> </t>
    </r>
  </si>
  <si>
    <t>Tableau de corrélation H/Q</t>
  </si>
  <si>
    <t>Comparaison des Hauteurs d'eau en mm</t>
  </si>
  <si>
    <t>Valeur lue sur le matériel de contrôle</t>
  </si>
  <si>
    <t>Valeurs mesurées</t>
  </si>
  <si>
    <t>Valeur lue sur la sonde de mesure du site</t>
  </si>
  <si>
    <t>Écart en mm / Réglet de contrôle du site</t>
  </si>
  <si>
    <t>Valeur lue sur la sonde de mesure du contrôleur</t>
  </si>
  <si>
    <t>Écart en mm / Sonde de mesure du site</t>
  </si>
  <si>
    <r>
      <t>Comparaison des Débits d'eau en m</t>
    </r>
    <r>
      <rPr>
        <b/>
        <vertAlign val="superscript"/>
        <sz val="10"/>
        <rFont val="Arial"/>
        <family val="2"/>
      </rPr>
      <t>3</t>
    </r>
    <r>
      <rPr>
        <b/>
        <sz val="10"/>
        <rFont val="Arial"/>
        <family val="2"/>
      </rPr>
      <t>/h</t>
    </r>
  </si>
  <si>
    <t>Valeur donnée par la loi hydraulique</t>
  </si>
  <si>
    <t>Débimètre
du site</t>
  </si>
  <si>
    <t>Écart en %
/ Loi hydraulique</t>
  </si>
  <si>
    <t>Débitmètre
du contrôleur</t>
  </si>
  <si>
    <t>Écart en % / Loi hydraulique</t>
  </si>
  <si>
    <t>Écart en % / Débitmètre du site</t>
  </si>
  <si>
    <r>
      <t>Écart en m</t>
    </r>
    <r>
      <rPr>
        <b/>
        <vertAlign val="superscript"/>
        <sz val="10"/>
        <rFont val="Arial"/>
        <family val="2"/>
      </rPr>
      <t>3</t>
    </r>
    <r>
      <rPr>
        <b/>
        <sz val="10"/>
        <rFont val="Arial"/>
        <family val="2"/>
      </rPr>
      <t xml:space="preserve"> / moyenne des 2 valeurs</t>
    </r>
  </si>
  <si>
    <t>Écart en %
/ moyenne des 2 valeurs</t>
  </si>
  <si>
    <t>A4_A4_test_aaaaaa</t>
  </si>
  <si>
    <t>Débimètre en gravitaire</t>
  </si>
  <si>
    <t>A8_A8_A8_zzzzz</t>
  </si>
  <si>
    <t>cellule score</t>
  </si>
  <si>
    <t>Type Equipement</t>
  </si>
  <si>
    <t>cellule typeE</t>
  </si>
  <si>
    <t>D57</t>
  </si>
  <si>
    <t>D53</t>
  </si>
  <si>
    <t>D38</t>
  </si>
  <si>
    <t>D21</t>
  </si>
  <si>
    <t>G28</t>
  </si>
  <si>
    <t>D22</t>
  </si>
  <si>
    <t>G30</t>
  </si>
  <si>
    <t>J70</t>
  </si>
  <si>
    <t>H66</t>
  </si>
  <si>
    <t>H51</t>
  </si>
  <si>
    <t>cellule commentaire score</t>
  </si>
  <si>
    <t>cellule commentaire</t>
  </si>
  <si>
    <t>D30</t>
  </si>
  <si>
    <t>D51</t>
  </si>
  <si>
    <t>D66</t>
  </si>
  <si>
    <t>D70</t>
  </si>
  <si>
    <t>D28</t>
  </si>
  <si>
    <t>D35</t>
  </si>
  <si>
    <t>C58</t>
  </si>
  <si>
    <t>C72</t>
  </si>
  <si>
    <t>D75</t>
  </si>
  <si>
    <t>D33</t>
  </si>
  <si>
    <t>Point 13</t>
  </si>
  <si>
    <t>Point 14</t>
  </si>
  <si>
    <t>Point 15</t>
  </si>
  <si>
    <t>Paramètres de localisation des données dans les cellules</t>
  </si>
  <si>
    <t>Identification des feuilles de données</t>
  </si>
  <si>
    <t>Préparation des données pour la feuilles synthèse et pour les exports</t>
  </si>
  <si>
    <t>Reg.</t>
  </si>
  <si>
    <t>Log.</t>
  </si>
  <si>
    <t>cellule eval</t>
  </si>
  <si>
    <t>F30</t>
  </si>
  <si>
    <t>G51</t>
  </si>
  <si>
    <t>G66</t>
  </si>
  <si>
    <t>F28</t>
  </si>
  <si>
    <t>Ligne STEU</t>
  </si>
  <si>
    <t>Ligne SCL</t>
  </si>
  <si>
    <t>Ligne</t>
  </si>
  <si>
    <t>Type ligne</t>
  </si>
  <si>
    <t>Scores</t>
  </si>
  <si>
    <t>Débimètre</t>
  </si>
  <si>
    <t>H70</t>
  </si>
  <si>
    <t>Moyennes individuelles</t>
  </si>
  <si>
    <t>Moyennes générales</t>
  </si>
  <si>
    <t>Evaluations individuelles</t>
  </si>
  <si>
    <t>cellules non trouvées</t>
  </si>
  <si>
    <t>TODO</t>
  </si>
  <si>
    <t>Evaluation globale</t>
  </si>
  <si>
    <t>Loc</t>
  </si>
  <si>
    <t>Liste équipements</t>
  </si>
  <si>
    <t>E</t>
  </si>
  <si>
    <t>G</t>
  </si>
  <si>
    <t>H</t>
  </si>
  <si>
    <t>I</t>
  </si>
  <si>
    <t>Lignes SCL</t>
  </si>
  <si>
    <t>Lignes STEU</t>
  </si>
  <si>
    <t>Feuille</t>
  </si>
  <si>
    <t>loc</t>
  </si>
  <si>
    <t>type</t>
  </si>
  <si>
    <t>typeE</t>
  </si>
  <si>
    <t>n°</t>
  </si>
  <si>
    <t>utilisable</t>
  </si>
  <si>
    <t>Colonnes</t>
  </si>
  <si>
    <t>Données équipement</t>
  </si>
  <si>
    <t>Commentaire eval</t>
  </si>
  <si>
    <t>src</t>
  </si>
  <si>
    <t>val</t>
  </si>
  <si>
    <t>Commentaire equipement</t>
  </si>
  <si>
    <t>cellule score global</t>
  </si>
  <si>
    <t>cellule eval global</t>
  </si>
  <si>
    <t>col</t>
  </si>
  <si>
    <t>ligne</t>
  </si>
  <si>
    <t>TypeE</t>
  </si>
  <si>
    <t>Critères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</si>
</sst>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
    <numFmt numFmtId="166" formatCode="#,##0.0"/>
    <numFmt numFmtId="167" formatCode="#,##0.000"/>
    <numFmt numFmtId="168" formatCode="&quot;± &quot;0%"/>
    <numFmt numFmtId="169" formatCode="0&quot; heures&quot;"/>
    <numFmt numFmtId="170" formatCode="0.000000"/>
    <numFmt numFmtId="171" formatCode="\±\ #,##0"/>
  </numFmts>
  <fonts count="119" x14ac:knownFonts="1">
    <font>
      <sz val="10"/>
      <color theme="1"/>
      <name val="Arial"/>
      <family val="2"/>
    </font>
    <font>
      <sz val="11"/>
      <color theme="1"/>
      <name val="Calibri"/>
      <family val="2"/>
      <scheme val="minor"/>
    </font>
    <font>
      <sz val="11"/>
      <color theme="1"/>
      <name val="Calibri"/>
      <family val="2"/>
      <scheme val="minor"/>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12"/>
      <color indexed="8"/>
      <name val="Arial"/>
      <family val="2"/>
    </font>
    <font>
      <b/>
      <sz val="9"/>
      <name val="Arial"/>
      <family val="2"/>
    </font>
    <font>
      <sz val="10"/>
      <name val="Arial"/>
      <family val="2"/>
    </font>
    <font>
      <u/>
      <sz val="10"/>
      <color theme="10"/>
      <name val="Arial"/>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10"/>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6"/>
      <color theme="1"/>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4"/>
      <color theme="0"/>
      <name val="Arial"/>
      <family val="2"/>
    </font>
    <font>
      <b/>
      <vertAlign val="superscript"/>
      <sz val="11"/>
      <name val="Arial"/>
      <family val="2"/>
    </font>
    <font>
      <b/>
      <sz val="11"/>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sz val="10"/>
      <color rgb="FFC00000"/>
      <name val="Arial"/>
      <family val="2"/>
    </font>
    <font>
      <sz val="10"/>
      <color rgb="FFC00000"/>
      <name val="Arial"/>
      <family val="2"/>
    </font>
    <font>
      <b/>
      <sz val="10"/>
      <color rgb="FFEE0000"/>
      <name val="Arial"/>
      <family val="2"/>
    </font>
    <font>
      <b/>
      <sz val="10"/>
      <color indexed="8"/>
      <name val="Arial"/>
      <family val="2"/>
    </font>
    <font>
      <b/>
      <vertAlign val="superscript"/>
      <sz val="10"/>
      <name val="Arial"/>
      <family val="2"/>
    </font>
    <font>
      <sz val="12"/>
      <color theme="0"/>
      <name val="Arial"/>
      <family val="2"/>
    </font>
    <font>
      <sz val="10"/>
      <color rgb="FFEE0000"/>
      <name val="Arial"/>
      <family val="2"/>
    </font>
    <font>
      <sz val="10"/>
      <color rgb="FF548DD4"/>
      <name val="Arial"/>
      <family val="2"/>
    </font>
    <font>
      <sz val="10"/>
      <color rgb="FF0070C0"/>
      <name val="Arial"/>
      <family val="2"/>
    </font>
    <font>
      <sz val="10"/>
      <color rgb="FF1B60C0"/>
      <name val="Arial"/>
      <family val="2"/>
    </font>
    <font>
      <b/>
      <u/>
      <sz val="10"/>
      <color theme="1"/>
      <name val="Arial"/>
      <family val="2"/>
    </font>
    <font>
      <b/>
      <i/>
      <sz val="10"/>
      <color rgb="FF1B60C0"/>
      <name val="Arial"/>
      <family val="2"/>
    </font>
    <font>
      <b/>
      <i/>
      <vertAlign val="superscript"/>
      <sz val="10"/>
      <color rgb="FF1B60C0"/>
      <name val="Arial"/>
      <family val="2"/>
    </font>
    <font>
      <sz val="10"/>
      <color theme="1"/>
      <name val="Calibri"/>
      <family val="2"/>
      <scheme val="minor"/>
    </font>
    <font>
      <b/>
      <sz val="10"/>
      <name val="Calibri"/>
      <family val="2"/>
      <scheme val="minor"/>
    </font>
    <font>
      <sz val="10"/>
      <name val="Calibri"/>
      <family val="2"/>
      <scheme val="minor"/>
    </font>
    <font>
      <b/>
      <sz val="18"/>
      <color rgb="FFFF0000"/>
      <name val="Arial"/>
      <family val="2"/>
    </font>
    <font>
      <b/>
      <sz val="10"/>
      <color rgb="FFFFFFFF"/>
      <name val="Arial"/>
      <family val="2"/>
    </font>
    <font>
      <i/>
      <sz val="10"/>
      <color theme="0"/>
      <name val="Arial"/>
      <family val="2"/>
    </font>
    <font>
      <sz val="12"/>
      <name val="Arial"/>
      <family val="2"/>
    </font>
  </fonts>
  <fills count="3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theme="6" tint="0.79998168889431442"/>
        <bgColor indexed="64"/>
      </patternFill>
    </fill>
    <fill>
      <patternFill patternType="solid">
        <fgColor rgb="FFFFC000"/>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rgb="FFAD5207"/>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009FE3"/>
        <bgColor indexed="64"/>
      </patternFill>
    </fill>
    <fill>
      <patternFill patternType="solid">
        <fgColor rgb="FF76B82A"/>
        <bgColor indexed="64"/>
      </patternFill>
    </fill>
    <fill>
      <patternFill patternType="solid">
        <fgColor rgb="FFF2F2F2"/>
        <bgColor indexed="64"/>
      </patternFill>
    </fill>
    <fill>
      <patternFill patternType="solid">
        <fgColor rgb="FF8FC5EC"/>
        <bgColor indexed="64"/>
      </patternFill>
    </fill>
    <fill>
      <patternFill patternType="lightDown">
        <bgColor rgb="FFF2F2F2"/>
      </patternFill>
    </fill>
    <fill>
      <patternFill patternType="solid">
        <fgColor rgb="FFFFFFEB"/>
        <bgColor indexed="64"/>
      </patternFill>
    </fill>
    <fill>
      <patternFill patternType="solid">
        <fgColor rgb="FFFFFFFF"/>
        <bgColor indexed="64"/>
      </patternFill>
    </fill>
    <fill>
      <patternFill patternType="solid">
        <fgColor theme="0" tint="-0.249977111117893"/>
        <bgColor indexed="64"/>
      </patternFill>
    </fill>
    <fill>
      <patternFill patternType="solid">
        <fgColor theme="3"/>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6" tint="0.39997558519241921"/>
        <bgColor indexed="64"/>
      </patternFill>
    </fill>
  </fills>
  <borders count="20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dotted">
        <color indexed="64"/>
      </bottom>
      <diagonal/>
    </border>
    <border>
      <left style="medium">
        <color indexed="64"/>
      </left>
      <right/>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dotted">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thin">
        <color indexed="64"/>
      </left>
      <right style="medium">
        <color indexed="64"/>
      </right>
      <top style="thin">
        <color indexed="64"/>
      </top>
      <bottom/>
      <diagonal/>
    </border>
    <border>
      <left style="mediumDashed">
        <color theme="0" tint="-0.499984740745262"/>
      </left>
      <right/>
      <top style="thin">
        <color indexed="64"/>
      </top>
      <bottom style="thin">
        <color indexed="64"/>
      </bottom>
      <diagonal/>
    </border>
    <border>
      <left style="mediumDashed">
        <color theme="0" tint="-0.499984740745262"/>
      </left>
      <right/>
      <top style="thin">
        <color indexed="64"/>
      </top>
      <bottom style="medium">
        <color indexed="64"/>
      </bottom>
      <diagonal/>
    </border>
    <border>
      <left/>
      <right style="mediumDashed">
        <color theme="0" tint="-0.499984740745262"/>
      </right>
      <top style="thin">
        <color indexed="64"/>
      </top>
      <bottom style="medium">
        <color indexed="64"/>
      </bottom>
      <diagonal/>
    </border>
    <border>
      <left style="thin">
        <color indexed="64"/>
      </left>
      <right style="medium">
        <color indexed="64"/>
      </right>
      <top/>
      <bottom style="dotted">
        <color indexed="64"/>
      </bottom>
      <diagonal/>
    </border>
    <border>
      <left style="mediumDashed">
        <color indexed="64"/>
      </left>
      <right/>
      <top/>
      <bottom style="medium">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right style="mediumDashed">
        <color theme="0" tint="-0.499984740745262"/>
      </right>
      <top style="thin">
        <color indexed="64"/>
      </top>
      <bottom/>
      <diagonal/>
    </border>
    <border>
      <left style="thin">
        <color theme="1"/>
      </left>
      <right style="thin">
        <color indexed="64"/>
      </right>
      <top style="thin">
        <color theme="1"/>
      </top>
      <bottom/>
      <diagonal/>
    </border>
    <border>
      <left style="mediumDashed">
        <color theme="0" tint="-0.499984740745262"/>
      </left>
      <right style="mediumDashed">
        <color theme="0" tint="-0.499984740745262"/>
      </right>
      <top style="thin">
        <color indexed="64"/>
      </top>
      <bottom/>
      <diagonal/>
    </border>
    <border>
      <left/>
      <right style="mediumDashed">
        <color theme="0" tint="-0.499984740745262"/>
      </right>
      <top style="medium">
        <color indexed="64"/>
      </top>
      <bottom style="medium">
        <color indexed="64"/>
      </bottom>
      <diagonal/>
    </border>
    <border>
      <left/>
      <right style="mediumDashed">
        <color theme="0" tint="-0.499984740745262"/>
      </right>
      <top/>
      <bottom style="medium">
        <color indexed="64"/>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style="medium">
        <color indexed="64"/>
      </left>
      <right/>
      <top style="hair">
        <color indexed="64"/>
      </top>
      <bottom/>
      <diagonal/>
    </border>
    <border>
      <left style="medium">
        <color indexed="64"/>
      </left>
      <right style="medium">
        <color indexed="64"/>
      </right>
      <top style="hair">
        <color indexed="64"/>
      </top>
      <bottom/>
      <diagonal/>
    </border>
    <border>
      <left style="medium">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top style="thin">
        <color indexed="64"/>
      </top>
      <bottom style="hair">
        <color indexed="64"/>
      </bottom>
      <diagonal/>
    </border>
    <border>
      <left style="medium">
        <color indexed="64"/>
      </left>
      <right/>
      <top/>
      <bottom style="hair">
        <color indexed="64"/>
      </bottom>
      <diagonal/>
    </border>
    <border>
      <left style="mediumDashed">
        <color theme="0" tint="-0.499984740745262"/>
      </left>
      <right/>
      <top style="medium">
        <color indexed="64"/>
      </top>
      <bottom style="medium">
        <color indexed="64"/>
      </bottom>
      <diagonal/>
    </border>
    <border>
      <left/>
      <right style="thin">
        <color theme="1"/>
      </right>
      <top/>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dotted">
        <color indexed="64"/>
      </left>
      <right style="medium">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thin">
        <color indexed="64"/>
      </top>
      <bottom style="medium">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s>
  <cellStyleXfs count="6">
    <xf numFmtId="0" fontId="0" fillId="0" borderId="0"/>
    <xf numFmtId="0" fontId="18" fillId="0" borderId="0" applyNumberFormat="0" applyFill="0" applyBorder="0" applyAlignment="0" applyProtection="0"/>
    <xf numFmtId="0" fontId="17" fillId="0" borderId="0"/>
    <xf numFmtId="9" fontId="17" fillId="0" borderId="0" applyFont="0" applyFill="0" applyBorder="0" applyAlignment="0" applyProtection="0"/>
    <xf numFmtId="0" fontId="2" fillId="0" borderId="0"/>
    <xf numFmtId="0" fontId="1" fillId="0" borderId="0"/>
  </cellStyleXfs>
  <cellXfs count="1813">
    <xf numFmtId="0" fontId="0" fillId="0" borderId="0" xfId="0"/>
    <xf numFmtId="0" fontId="0" fillId="2" borderId="0" xfId="0" applyFill="1"/>
    <xf numFmtId="0" fontId="0" fillId="0" borderId="0" xfId="0" applyAlignment="1">
      <alignment horizontal="center"/>
    </xf>
    <xf numFmtId="0" fontId="0" fillId="0" borderId="46" xfId="0" applyBorder="1"/>
    <xf numFmtId="0" fontId="0" fillId="0" borderId="47" xfId="0" applyBorder="1"/>
    <xf numFmtId="0" fontId="10" fillId="3" borderId="3" xfId="0" applyFont="1" applyFill="1" applyBorder="1" applyAlignment="1" applyProtection="1">
      <alignment horizontal="left" vertical="top" wrapText="1"/>
      <protection hidden="1"/>
    </xf>
    <xf numFmtId="0" fontId="24" fillId="6" borderId="4" xfId="0" applyFont="1" applyFill="1" applyBorder="1" applyAlignment="1">
      <alignment horizontal="center" vertical="center"/>
    </xf>
    <xf numFmtId="0" fontId="17" fillId="0" borderId="0" xfId="0" applyFont="1" applyAlignment="1">
      <alignment horizontal="center"/>
    </xf>
    <xf numFmtId="0" fontId="10" fillId="8" borderId="4" xfId="0" applyFont="1" applyFill="1" applyBorder="1" applyAlignment="1">
      <alignment horizontal="center" vertical="center"/>
    </xf>
    <xf numFmtId="0" fontId="17" fillId="0" borderId="0" xfId="0" applyFont="1" applyAlignment="1">
      <alignment horizontal="center" vertical="center"/>
    </xf>
    <xf numFmtId="0" fontId="0" fillId="0" borderId="44" xfId="0" applyBorder="1"/>
    <xf numFmtId="0" fontId="10" fillId="3" borderId="1" xfId="0" applyFont="1" applyFill="1" applyBorder="1" applyAlignment="1" applyProtection="1">
      <alignment horizontal="left" vertical="top" wrapText="1"/>
      <protection hidden="1"/>
    </xf>
    <xf numFmtId="0" fontId="10" fillId="3" borderId="2" xfId="0" applyFont="1" applyFill="1" applyBorder="1" applyAlignment="1" applyProtection="1">
      <alignment horizontal="left" vertical="top" wrapText="1"/>
      <protection hidden="1"/>
    </xf>
    <xf numFmtId="0" fontId="10" fillId="3" borderId="22" xfId="0" applyFont="1" applyFill="1" applyBorder="1" applyAlignment="1" applyProtection="1">
      <alignment horizontal="left" vertical="top" wrapText="1"/>
      <protection hidden="1"/>
    </xf>
    <xf numFmtId="0" fontId="10" fillId="10" borderId="4" xfId="0" applyFont="1" applyFill="1" applyBorder="1" applyAlignment="1">
      <alignment horizontal="center" vertical="center"/>
    </xf>
    <xf numFmtId="0" fontId="17" fillId="0" borderId="0" xfId="2" applyAlignment="1">
      <alignment vertical="center"/>
    </xf>
    <xf numFmtId="0" fontId="17" fillId="2" borderId="0" xfId="2" applyFill="1" applyAlignment="1" applyProtection="1">
      <alignment vertical="center"/>
      <protection hidden="1"/>
    </xf>
    <xf numFmtId="0" fontId="17" fillId="0" borderId="0" xfId="2" applyAlignment="1" applyProtection="1">
      <alignment vertical="center"/>
      <protection hidden="1"/>
    </xf>
    <xf numFmtId="0" fontId="17" fillId="0" borderId="0" xfId="2" applyAlignment="1" applyProtection="1">
      <alignment vertical="center" wrapText="1"/>
      <protection hidden="1"/>
    </xf>
    <xf numFmtId="0" fontId="17" fillId="11" borderId="79" xfId="2" applyFill="1" applyBorder="1" applyAlignment="1" applyProtection="1">
      <alignment vertical="center"/>
      <protection hidden="1"/>
    </xf>
    <xf numFmtId="0" fontId="17" fillId="11" borderId="80" xfId="2" applyFill="1" applyBorder="1" applyAlignment="1" applyProtection="1">
      <alignment vertical="center"/>
      <protection hidden="1"/>
    </xf>
    <xf numFmtId="0" fontId="17" fillId="0" borderId="0" xfId="2" applyAlignment="1" applyProtection="1">
      <alignment horizontal="center" vertical="center"/>
      <protection hidden="1"/>
    </xf>
    <xf numFmtId="0" fontId="7" fillId="0" borderId="0" xfId="2" applyFont="1" applyAlignment="1" applyProtection="1">
      <alignment vertical="center"/>
      <protection hidden="1"/>
    </xf>
    <xf numFmtId="3" fontId="17" fillId="0" borderId="0" xfId="2" applyNumberFormat="1" applyAlignment="1" applyProtection="1">
      <alignment vertical="center"/>
      <protection hidden="1"/>
    </xf>
    <xf numFmtId="0" fontId="10" fillId="2" borderId="0" xfId="0" applyFont="1" applyFill="1"/>
    <xf numFmtId="0" fontId="7" fillId="0" borderId="4" xfId="2" applyFont="1" applyBorder="1" applyAlignment="1" applyProtection="1">
      <alignment horizontal="center" vertical="center"/>
      <protection locked="0"/>
    </xf>
    <xf numFmtId="0" fontId="10" fillId="3" borderId="0" xfId="0" applyFont="1" applyFill="1" applyAlignment="1" applyProtection="1">
      <alignment horizontal="left" vertical="top" wrapText="1"/>
      <protection hidden="1"/>
    </xf>
    <xf numFmtId="0" fontId="16" fillId="5" borderId="92" xfId="0" applyFont="1" applyFill="1" applyBorder="1" applyAlignment="1" applyProtection="1">
      <alignment horizontal="center" vertical="center"/>
      <protection locked="0"/>
    </xf>
    <xf numFmtId="0" fontId="10" fillId="3" borderId="85" xfId="0" applyFont="1" applyFill="1" applyBorder="1" applyAlignment="1" applyProtection="1">
      <alignment horizontal="left" vertical="top" wrapText="1"/>
      <protection hidden="1"/>
    </xf>
    <xf numFmtId="0" fontId="57" fillId="3" borderId="0" xfId="0" applyFont="1" applyFill="1" applyAlignment="1">
      <alignment horizontal="center" vertical="center" wrapText="1"/>
    </xf>
    <xf numFmtId="0" fontId="59" fillId="3" borderId="0" xfId="0" applyFont="1" applyFill="1" applyAlignment="1">
      <alignment horizontal="center" vertical="center" wrapText="1"/>
    </xf>
    <xf numFmtId="0" fontId="60" fillId="3" borderId="0" xfId="0" applyFont="1" applyFill="1" applyAlignment="1">
      <alignment vertical="center" wrapText="1"/>
    </xf>
    <xf numFmtId="0" fontId="60" fillId="3" borderId="0" xfId="0" applyFont="1" applyFill="1" applyAlignment="1">
      <alignment horizontal="center" vertical="center"/>
    </xf>
    <xf numFmtId="0" fontId="60" fillId="3" borderId="0" xfId="0" applyFont="1" applyFill="1" applyAlignment="1">
      <alignment vertical="center"/>
    </xf>
    <xf numFmtId="0" fontId="55" fillId="0" borderId="0" xfId="0" applyFont="1" applyAlignment="1">
      <alignment vertical="center" wrapText="1"/>
    </xf>
    <xf numFmtId="14" fontId="35"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64" fillId="3" borderId="53" xfId="0" applyFont="1" applyFill="1" applyBorder="1" applyAlignment="1">
      <alignment vertical="center" wrapText="1"/>
    </xf>
    <xf numFmtId="0" fontId="64" fillId="3" borderId="18" xfId="0" applyFont="1" applyFill="1" applyBorder="1" applyAlignment="1">
      <alignment vertical="center" wrapText="1"/>
    </xf>
    <xf numFmtId="0" fontId="64" fillId="3" borderId="53" xfId="0" applyFont="1" applyFill="1" applyBorder="1" applyAlignment="1">
      <alignment horizontal="justify" vertical="center" wrapText="1"/>
    </xf>
    <xf numFmtId="0" fontId="64" fillId="3" borderId="90" xfId="0" applyFont="1" applyFill="1" applyBorder="1" applyAlignment="1">
      <alignment horizontal="justify" vertical="center" wrapText="1"/>
    </xf>
    <xf numFmtId="0" fontId="65" fillId="0" borderId="0" xfId="0" applyFont="1"/>
    <xf numFmtId="0" fontId="65" fillId="0" borderId="0" xfId="0" quotePrefix="1" applyFont="1"/>
    <xf numFmtId="0" fontId="10" fillId="3" borderId="22" xfId="0" applyFont="1" applyFill="1" applyBorder="1" applyAlignment="1" applyProtection="1">
      <alignment horizontal="left" vertical="center" wrapText="1"/>
      <protection hidden="1"/>
    </xf>
    <xf numFmtId="0" fontId="10" fillId="3" borderId="2" xfId="0" applyFont="1" applyFill="1" applyBorder="1" applyAlignment="1" applyProtection="1">
      <alignment horizontal="left" vertical="center" wrapText="1"/>
      <protection hidden="1"/>
    </xf>
    <xf numFmtId="0" fontId="10" fillId="3" borderId="1" xfId="0" applyFont="1" applyFill="1" applyBorder="1" applyAlignment="1" applyProtection="1">
      <alignment horizontal="left" vertical="center" wrapText="1"/>
      <protection hidden="1"/>
    </xf>
    <xf numFmtId="0" fontId="0" fillId="0" borderId="0" xfId="0" applyAlignment="1">
      <alignment vertical="center"/>
    </xf>
    <xf numFmtId="0" fontId="10" fillId="3" borderId="85" xfId="0" applyFont="1" applyFill="1" applyBorder="1" applyAlignment="1" applyProtection="1">
      <alignment horizontal="left" vertical="center" wrapText="1"/>
      <protection hidden="1"/>
    </xf>
    <xf numFmtId="0" fontId="10" fillId="3" borderId="3" xfId="0" applyFont="1" applyFill="1" applyBorder="1" applyAlignment="1" applyProtection="1">
      <alignment horizontal="left" vertical="center" wrapText="1"/>
      <protection hidden="1"/>
    </xf>
    <xf numFmtId="0" fontId="10" fillId="3" borderId="0" xfId="0" applyFont="1" applyFill="1" applyAlignment="1" applyProtection="1">
      <alignment horizontal="left" vertical="center" wrapText="1"/>
      <protection hidden="1"/>
    </xf>
    <xf numFmtId="0" fontId="19" fillId="3" borderId="22" xfId="0" applyFont="1" applyFill="1" applyBorder="1" applyAlignment="1" applyProtection="1">
      <alignment horizontal="left" vertical="center" wrapText="1"/>
      <protection hidden="1"/>
    </xf>
    <xf numFmtId="0" fontId="19" fillId="3" borderId="2" xfId="0" applyFont="1" applyFill="1" applyBorder="1" applyAlignment="1" applyProtection="1">
      <alignment horizontal="left" vertical="center" wrapText="1"/>
      <protection hidden="1"/>
    </xf>
    <xf numFmtId="0" fontId="19" fillId="3" borderId="0" xfId="0" applyFont="1" applyFill="1" applyAlignment="1" applyProtection="1">
      <alignment horizontal="left" vertical="center" wrapText="1"/>
      <protection hidden="1"/>
    </xf>
    <xf numFmtId="0" fontId="62" fillId="18" borderId="82" xfId="0" applyFont="1" applyFill="1" applyBorder="1" applyAlignment="1">
      <alignment horizontal="center" vertical="center" wrapText="1"/>
    </xf>
    <xf numFmtId="0" fontId="75" fillId="18" borderId="40" xfId="0" applyFont="1" applyFill="1" applyBorder="1" applyAlignment="1">
      <alignment horizontal="center" vertical="center" wrapText="1"/>
    </xf>
    <xf numFmtId="0" fontId="44" fillId="0" borderId="90" xfId="0" applyFont="1" applyBorder="1" applyAlignment="1">
      <alignment vertical="center" wrapText="1"/>
    </xf>
    <xf numFmtId="0" fontId="44" fillId="3" borderId="53" xfId="0" applyFont="1" applyFill="1" applyBorder="1" applyAlignment="1">
      <alignment horizontal="justify" vertical="center" wrapText="1"/>
    </xf>
    <xf numFmtId="0" fontId="44" fillId="3" borderId="90" xfId="0" applyFont="1" applyFill="1" applyBorder="1" applyAlignment="1">
      <alignment horizontal="justify" vertical="center" wrapText="1"/>
    </xf>
    <xf numFmtId="0" fontId="7" fillId="0" borderId="87" xfId="2" applyFont="1" applyBorder="1" applyAlignment="1" applyProtection="1">
      <alignment horizontal="center" vertical="center"/>
      <protection locked="0"/>
    </xf>
    <xf numFmtId="0" fontId="13" fillId="16" borderId="61" xfId="0" applyFont="1" applyFill="1" applyBorder="1" applyAlignment="1">
      <alignment horizontal="center" vertical="center" textRotation="90" wrapText="1"/>
    </xf>
    <xf numFmtId="0" fontId="13" fillId="16" borderId="62" xfId="0" applyFont="1" applyFill="1" applyBorder="1" applyAlignment="1">
      <alignment horizontal="center" vertical="center" textRotation="90" wrapText="1"/>
    </xf>
    <xf numFmtId="0" fontId="13" fillId="13" borderId="7" xfId="0" applyFont="1" applyFill="1" applyBorder="1" applyAlignment="1">
      <alignment horizontal="center" vertical="center" textRotation="90" wrapText="1"/>
    </xf>
    <xf numFmtId="0" fontId="61" fillId="3" borderId="107" xfId="0" applyFont="1" applyFill="1" applyBorder="1" applyAlignment="1" applyProtection="1">
      <alignment horizontal="center" vertical="center"/>
      <protection locked="0"/>
    </xf>
    <xf numFmtId="0" fontId="60" fillId="3" borderId="54" xfId="0" applyFont="1" applyFill="1" applyBorder="1" applyAlignment="1" applyProtection="1">
      <alignment vertical="center"/>
      <protection locked="0"/>
    </xf>
    <xf numFmtId="0" fontId="60" fillId="3" borderId="42" xfId="0" applyFont="1" applyFill="1" applyBorder="1" applyAlignment="1" applyProtection="1">
      <alignment vertical="center"/>
      <protection locked="0"/>
    </xf>
    <xf numFmtId="0" fontId="60" fillId="3" borderId="107" xfId="0" applyFont="1" applyFill="1" applyBorder="1" applyAlignment="1" applyProtection="1">
      <alignment vertical="center"/>
      <protection locked="0"/>
    </xf>
    <xf numFmtId="0" fontId="59" fillId="3" borderId="20" xfId="0" applyFont="1" applyFill="1" applyBorder="1" applyAlignment="1" applyProtection="1">
      <alignment horizontal="center" vertical="center" wrapText="1"/>
      <protection locked="0"/>
    </xf>
    <xf numFmtId="0" fontId="61" fillId="3" borderId="107" xfId="0" applyFont="1" applyFill="1" applyBorder="1" applyAlignment="1" applyProtection="1">
      <alignment horizontal="left" vertical="center"/>
      <protection locked="0"/>
    </xf>
    <xf numFmtId="0" fontId="60" fillId="3" borderId="54" xfId="0" applyFont="1" applyFill="1" applyBorder="1" applyAlignment="1" applyProtection="1">
      <alignment horizontal="left" vertical="center"/>
      <protection locked="0"/>
    </xf>
    <xf numFmtId="0" fontId="60" fillId="3" borderId="42" xfId="0" applyFont="1" applyFill="1" applyBorder="1" applyAlignment="1" applyProtection="1">
      <alignment horizontal="left" vertical="center"/>
      <protection locked="0"/>
    </xf>
    <xf numFmtId="0" fontId="60" fillId="0" borderId="54" xfId="0" applyFont="1" applyBorder="1" applyAlignment="1" applyProtection="1">
      <alignment horizontal="left" vertical="center"/>
      <protection locked="0"/>
    </xf>
    <xf numFmtId="0" fontId="60" fillId="0" borderId="131" xfId="0" applyFont="1" applyBorder="1" applyAlignment="1" applyProtection="1">
      <alignment horizontal="left" vertical="center"/>
      <protection locked="0"/>
    </xf>
    <xf numFmtId="0" fontId="59" fillId="3" borderId="19" xfId="0" applyFont="1" applyFill="1" applyBorder="1" applyAlignment="1" applyProtection="1">
      <alignment horizontal="center" vertical="center" wrapText="1"/>
      <protection locked="0"/>
    </xf>
    <xf numFmtId="0" fontId="60" fillId="0" borderId="107" xfId="0" applyFont="1" applyBorder="1" applyAlignment="1" applyProtection="1">
      <alignment horizontal="left" vertical="center"/>
      <protection locked="0"/>
    </xf>
    <xf numFmtId="0" fontId="61" fillId="3" borderId="42" xfId="0" applyFont="1" applyFill="1" applyBorder="1" applyAlignment="1" applyProtection="1">
      <alignment horizontal="left" vertical="center"/>
      <protection locked="0"/>
    </xf>
    <xf numFmtId="0" fontId="60" fillId="3" borderId="107" xfId="0" applyFont="1" applyFill="1" applyBorder="1" applyAlignment="1" applyProtection="1">
      <alignment horizontal="left" vertical="center"/>
      <protection locked="0"/>
    </xf>
    <xf numFmtId="0" fontId="78" fillId="0" borderId="4" xfId="0" applyFont="1" applyBorder="1" applyAlignment="1" applyProtection="1">
      <alignment horizontal="center" vertical="center" wrapText="1"/>
      <protection locked="0"/>
    </xf>
    <xf numFmtId="164" fontId="66" fillId="3" borderId="136" xfId="0" applyNumberFormat="1" applyFont="1" applyFill="1" applyBorder="1" applyAlignment="1" applyProtection="1">
      <alignment horizontal="center" vertical="center" wrapText="1"/>
      <protection locked="0"/>
    </xf>
    <xf numFmtId="164" fontId="66" fillId="3" borderId="137" xfId="0" applyNumberFormat="1" applyFont="1" applyFill="1" applyBorder="1" applyAlignment="1" applyProtection="1">
      <alignment horizontal="center" vertical="center" wrapText="1"/>
      <protection locked="0"/>
    </xf>
    <xf numFmtId="164" fontId="59" fillId="3" borderId="138" xfId="0" applyNumberFormat="1" applyFont="1" applyFill="1" applyBorder="1" applyAlignment="1" applyProtection="1">
      <alignment horizontal="center" vertical="center" wrapText="1"/>
      <protection locked="0"/>
    </xf>
    <xf numFmtId="0" fontId="59" fillId="3" borderId="36" xfId="0" applyFont="1" applyFill="1" applyBorder="1" applyAlignment="1" applyProtection="1">
      <alignment horizontal="center" vertical="center"/>
      <protection locked="0"/>
    </xf>
    <xf numFmtId="0" fontId="79" fillId="3" borderId="36" xfId="0" applyFont="1" applyFill="1" applyBorder="1" applyAlignment="1" applyProtection="1">
      <alignment horizontal="center" vertical="center"/>
      <protection locked="0"/>
    </xf>
    <xf numFmtId="0" fontId="59" fillId="3" borderId="118" xfId="0" applyFont="1" applyFill="1" applyBorder="1" applyAlignment="1" applyProtection="1">
      <alignment horizontal="center" vertical="center"/>
      <protection locked="0"/>
    </xf>
    <xf numFmtId="0" fontId="17" fillId="2" borderId="0" xfId="2" applyFill="1" applyAlignment="1">
      <alignment vertical="center"/>
    </xf>
    <xf numFmtId="0" fontId="17" fillId="7" borderId="0" xfId="2" applyFill="1" applyAlignment="1">
      <alignment vertical="center"/>
    </xf>
    <xf numFmtId="0" fontId="32" fillId="19" borderId="0" xfId="2" applyFont="1" applyFill="1" applyAlignment="1" applyProtection="1">
      <alignment vertical="center"/>
      <protection hidden="1"/>
    </xf>
    <xf numFmtId="0" fontId="19" fillId="3" borderId="22" xfId="0" applyFont="1" applyFill="1" applyBorder="1" applyAlignment="1" applyProtection="1">
      <alignment horizontal="left" vertical="top" wrapText="1"/>
      <protection hidden="1"/>
    </xf>
    <xf numFmtId="0" fontId="19" fillId="3" borderId="2" xfId="0" applyFont="1" applyFill="1" applyBorder="1" applyAlignment="1" applyProtection="1">
      <alignment horizontal="left" vertical="top" wrapText="1"/>
      <protection hidden="1"/>
    </xf>
    <xf numFmtId="0" fontId="19" fillId="3" borderId="0" xfId="0" applyFont="1" applyFill="1" applyAlignment="1" applyProtection="1">
      <alignment horizontal="left" vertical="top" wrapText="1"/>
      <protection hidden="1"/>
    </xf>
    <xf numFmtId="164" fontId="26" fillId="5" borderId="55" xfId="0" applyNumberFormat="1" applyFont="1" applyFill="1" applyBorder="1" applyAlignment="1" applyProtection="1">
      <alignment horizontal="center" vertical="center" wrapText="1"/>
      <protection hidden="1"/>
    </xf>
    <xf numFmtId="1" fontId="16" fillId="5" borderId="56" xfId="0" applyNumberFormat="1" applyFont="1" applyFill="1" applyBorder="1" applyAlignment="1" applyProtection="1">
      <alignment horizontal="center" vertical="center"/>
      <protection hidden="1"/>
    </xf>
    <xf numFmtId="164" fontId="14" fillId="5" borderId="62" xfId="0" applyNumberFormat="1" applyFont="1" applyFill="1" applyBorder="1" applyAlignment="1" applyProtection="1">
      <alignment horizontal="center" vertical="center" textRotation="90" wrapText="1"/>
      <protection hidden="1"/>
    </xf>
    <xf numFmtId="164" fontId="14" fillId="5" borderId="7" xfId="0" applyNumberFormat="1" applyFont="1" applyFill="1" applyBorder="1" applyAlignment="1" applyProtection="1">
      <alignment horizontal="center" vertical="center" textRotation="90" wrapText="1"/>
      <protection hidden="1"/>
    </xf>
    <xf numFmtId="0" fontId="49" fillId="5" borderId="33" xfId="0" applyFont="1" applyFill="1" applyBorder="1" applyAlignment="1" applyProtection="1">
      <alignment horizontal="center"/>
      <protection hidden="1"/>
    </xf>
    <xf numFmtId="0" fontId="16" fillId="5" borderId="13" xfId="0" applyFont="1" applyFill="1" applyBorder="1" applyAlignment="1" applyProtection="1">
      <alignment horizontal="center" vertical="center"/>
      <protection hidden="1"/>
    </xf>
    <xf numFmtId="0" fontId="11" fillId="5" borderId="16" xfId="0" applyFont="1" applyFill="1" applyBorder="1" applyAlignment="1" applyProtection="1">
      <alignment horizontal="center" vertical="center"/>
      <protection hidden="1"/>
    </xf>
    <xf numFmtId="0" fontId="50" fillId="5" borderId="36" xfId="0" applyFont="1" applyFill="1" applyBorder="1" applyAlignment="1" applyProtection="1">
      <alignment horizontal="center"/>
      <protection hidden="1"/>
    </xf>
    <xf numFmtId="0" fontId="16" fillId="5" borderId="20" xfId="0" applyFont="1" applyFill="1" applyBorder="1" applyAlignment="1" applyProtection="1">
      <alignment horizontal="center" vertical="center"/>
      <protection hidden="1"/>
    </xf>
    <xf numFmtId="0" fontId="11" fillId="5" borderId="20"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5" fillId="3" borderId="37" xfId="0" applyFont="1" applyFill="1" applyBorder="1" applyAlignment="1" applyProtection="1">
      <alignment horizontal="center" vertical="center"/>
      <protection hidden="1"/>
    </xf>
    <xf numFmtId="0" fontId="13" fillId="19" borderId="61" xfId="0" applyFont="1" applyFill="1" applyBorder="1" applyAlignment="1" applyProtection="1">
      <alignment horizontal="center" vertical="center" textRotation="90" wrapText="1"/>
      <protection hidden="1"/>
    </xf>
    <xf numFmtId="0" fontId="13" fillId="19" borderId="62" xfId="0" applyFont="1" applyFill="1" applyBorder="1" applyAlignment="1" applyProtection="1">
      <alignment horizontal="center" vertical="center" textRotation="90" wrapText="1"/>
      <protection hidden="1"/>
    </xf>
    <xf numFmtId="0" fontId="13" fillId="19" borderId="7" xfId="0" applyFont="1" applyFill="1" applyBorder="1" applyAlignment="1" applyProtection="1">
      <alignment horizontal="center" vertical="center" textRotation="90" wrapText="1"/>
      <protection hidden="1"/>
    </xf>
    <xf numFmtId="0" fontId="9" fillId="19" borderId="29" xfId="0" applyFont="1" applyFill="1" applyBorder="1" applyAlignment="1" applyProtection="1">
      <alignment horizontal="center" vertical="center" wrapText="1"/>
      <protection hidden="1"/>
    </xf>
    <xf numFmtId="0" fontId="9" fillId="19" borderId="29" xfId="0" applyFont="1" applyFill="1" applyBorder="1" applyAlignment="1" applyProtection="1">
      <alignment vertical="center" wrapText="1"/>
      <protection hidden="1"/>
    </xf>
    <xf numFmtId="0" fontId="17" fillId="5" borderId="13" xfId="0" applyFont="1" applyFill="1" applyBorder="1" applyAlignment="1" applyProtection="1">
      <alignment horizontal="center" vertical="center" wrapText="1"/>
      <protection hidden="1"/>
    </xf>
    <xf numFmtId="0" fontId="17" fillId="5" borderId="20" xfId="0" applyFont="1" applyFill="1" applyBorder="1" applyAlignment="1" applyProtection="1">
      <alignment horizontal="center" vertical="center" wrapText="1"/>
      <protection hidden="1"/>
    </xf>
    <xf numFmtId="164" fontId="7" fillId="3" borderId="13" xfId="0" applyNumberFormat="1" applyFont="1" applyFill="1" applyBorder="1" applyAlignment="1" applyProtection="1">
      <alignment horizontal="center" vertical="center" wrapText="1"/>
      <protection locked="0" hidden="1"/>
    </xf>
    <xf numFmtId="164" fontId="7" fillId="3" borderId="116" xfId="0" applyNumberFormat="1" applyFont="1" applyFill="1" applyBorder="1" applyAlignment="1" applyProtection="1">
      <alignment horizontal="center" vertical="center" wrapText="1"/>
      <protection locked="0" hidden="1"/>
    </xf>
    <xf numFmtId="0" fontId="48" fillId="0" borderId="0" xfId="0" applyFont="1" applyProtection="1">
      <protection hidden="1"/>
    </xf>
    <xf numFmtId="0" fontId="0" fillId="0" borderId="0" xfId="0" applyAlignment="1" applyProtection="1">
      <alignment horizontal="center" vertical="center"/>
      <protection hidden="1"/>
    </xf>
    <xf numFmtId="0" fontId="68" fillId="0" borderId="0" xfId="0" applyFont="1" applyProtection="1">
      <protection hidden="1"/>
    </xf>
    <xf numFmtId="0" fontId="23" fillId="0" borderId="46" xfId="0" applyFont="1" applyBorder="1" applyAlignment="1" applyProtection="1">
      <alignment horizontal="right" vertical="center"/>
      <protection hidden="1"/>
    </xf>
    <xf numFmtId="0" fontId="23" fillId="0" borderId="0" xfId="0" applyFont="1" applyAlignment="1" applyProtection="1">
      <alignment horizontal="center" vertical="center"/>
      <protection hidden="1"/>
    </xf>
    <xf numFmtId="0" fontId="0" fillId="0" borderId="57" xfId="0" applyBorder="1" applyProtection="1">
      <protection hidden="1"/>
    </xf>
    <xf numFmtId="0" fontId="0" fillId="0" borderId="47" xfId="0" applyBorder="1" applyProtection="1">
      <protection hidden="1"/>
    </xf>
    <xf numFmtId="0" fontId="23" fillId="0" borderId="22" xfId="0" applyFont="1" applyBorder="1" applyAlignment="1" applyProtection="1">
      <alignment horizontal="center" vertical="center"/>
      <protection hidden="1"/>
    </xf>
    <xf numFmtId="0" fontId="23" fillId="0" borderId="57" xfId="0" applyFont="1" applyBorder="1" applyAlignment="1" applyProtection="1">
      <alignment horizontal="center" vertical="center"/>
      <protection hidden="1"/>
    </xf>
    <xf numFmtId="0" fontId="19" fillId="0" borderId="2" xfId="0" applyFont="1" applyBorder="1" applyAlignment="1" applyProtection="1">
      <alignment wrapText="1"/>
      <protection hidden="1"/>
    </xf>
    <xf numFmtId="0" fontId="19" fillId="0" borderId="0" xfId="0" applyFont="1" applyAlignment="1" applyProtection="1">
      <alignment wrapText="1"/>
      <protection hidden="1"/>
    </xf>
    <xf numFmtId="0" fontId="19" fillId="3" borderId="2" xfId="0" applyFont="1" applyFill="1" applyBorder="1" applyAlignment="1" applyProtection="1">
      <alignment horizontal="center" vertical="center" textRotation="90"/>
      <protection hidden="1"/>
    </xf>
    <xf numFmtId="0" fontId="24" fillId="3" borderId="54" xfId="0" applyFont="1" applyFill="1" applyBorder="1" applyAlignment="1" applyProtection="1">
      <alignment horizontal="center" vertical="center"/>
      <protection hidden="1"/>
    </xf>
    <xf numFmtId="0" fontId="5" fillId="0" borderId="54" xfId="0" applyFont="1" applyBorder="1" applyProtection="1">
      <protection hidden="1"/>
    </xf>
    <xf numFmtId="0" fontId="19" fillId="3" borderId="0" xfId="0" applyFont="1" applyFill="1" applyAlignment="1" applyProtection="1">
      <alignment horizontal="center" vertical="center" textRotation="90"/>
      <protection hidden="1"/>
    </xf>
    <xf numFmtId="0" fontId="24" fillId="0" borderId="54"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4" fillId="3" borderId="30" xfId="0" applyNumberFormat="1" applyFont="1" applyFill="1" applyBorder="1" applyAlignment="1" applyProtection="1">
      <alignment horizontal="center" vertical="center"/>
      <protection hidden="1"/>
    </xf>
    <xf numFmtId="0" fontId="17" fillId="3" borderId="0" xfId="0" applyFont="1" applyFill="1" applyProtection="1">
      <protection hidden="1"/>
    </xf>
    <xf numFmtId="0" fontId="14" fillId="0" borderId="0" xfId="0" applyFont="1" applyProtection="1">
      <protection hidden="1"/>
    </xf>
    <xf numFmtId="0" fontId="27" fillId="14" borderId="0" xfId="0" applyFont="1" applyFill="1" applyAlignment="1" applyProtection="1">
      <alignment horizontal="right"/>
      <protection hidden="1"/>
    </xf>
    <xf numFmtId="0" fontId="27" fillId="14" borderId="0" xfId="0" applyFont="1" applyFill="1" applyAlignment="1" applyProtection="1">
      <alignment horizontal="left" vertical="top"/>
      <protection hidden="1"/>
    </xf>
    <xf numFmtId="164" fontId="14" fillId="14" borderId="0" xfId="0" applyNumberFormat="1" applyFont="1" applyFill="1" applyAlignment="1" applyProtection="1">
      <alignment horizontal="center" vertical="center" wrapText="1"/>
      <protection hidden="1"/>
    </xf>
    <xf numFmtId="1" fontId="27" fillId="14" borderId="0" xfId="0" applyNumberFormat="1" applyFont="1" applyFill="1" applyAlignment="1" applyProtection="1">
      <alignment horizontal="center" vertical="center"/>
      <protection hidden="1"/>
    </xf>
    <xf numFmtId="0" fontId="0" fillId="14" borderId="0" xfId="0" applyFill="1" applyProtection="1">
      <protection hidden="1"/>
    </xf>
    <xf numFmtId="0" fontId="0" fillId="3" borderId="0" xfId="0" applyFill="1" applyProtection="1">
      <protection hidden="1"/>
    </xf>
    <xf numFmtId="0" fontId="27" fillId="0" borderId="0" xfId="0" applyFont="1" applyProtection="1">
      <protection hidden="1"/>
    </xf>
    <xf numFmtId="0" fontId="0" fillId="0" borderId="6" xfId="0" applyBorder="1" applyProtection="1">
      <protection hidden="1"/>
    </xf>
    <xf numFmtId="0" fontId="23" fillId="0" borderId="47" xfId="0" applyFont="1" applyBorder="1" applyAlignment="1" applyProtection="1">
      <alignment horizontal="center" vertical="center"/>
      <protection hidden="1"/>
    </xf>
    <xf numFmtId="0" fontId="12" fillId="17" borderId="97" xfId="0" applyFont="1" applyFill="1" applyBorder="1" applyAlignment="1" applyProtection="1">
      <alignment horizontal="center" vertical="center" wrapText="1"/>
      <protection hidden="1"/>
    </xf>
    <xf numFmtId="0" fontId="12" fillId="17" borderId="54" xfId="0" applyFont="1" applyFill="1" applyBorder="1" applyAlignment="1" applyProtection="1">
      <alignment horizontal="center" vertical="center" wrapText="1"/>
      <protection hidden="1"/>
    </xf>
    <xf numFmtId="0" fontId="12" fillId="17" borderId="2" xfId="0" applyFont="1" applyFill="1" applyBorder="1" applyAlignment="1" applyProtection="1">
      <alignment horizontal="center" vertical="center" wrapText="1"/>
      <protection hidden="1"/>
    </xf>
    <xf numFmtId="0" fontId="12" fillId="17" borderId="140" xfId="0" applyFont="1" applyFill="1" applyBorder="1" applyAlignment="1" applyProtection="1">
      <alignment horizontal="center" vertical="center" wrapText="1"/>
      <protection hidden="1"/>
    </xf>
    <xf numFmtId="0" fontId="5" fillId="3" borderId="111" xfId="0" applyFont="1" applyFill="1" applyBorder="1" applyProtection="1">
      <protection hidden="1"/>
    </xf>
    <xf numFmtId="0" fontId="5" fillId="3" borderId="57" xfId="0" applyFont="1" applyFill="1" applyBorder="1" applyProtection="1">
      <protection hidden="1"/>
    </xf>
    <xf numFmtId="0" fontId="53" fillId="5" borderId="101" xfId="0" applyFont="1" applyFill="1" applyBorder="1" applyAlignment="1" applyProtection="1">
      <alignment horizontal="center" vertical="center"/>
      <protection hidden="1"/>
    </xf>
    <xf numFmtId="0" fontId="5" fillId="3" borderId="57" xfId="0" applyFont="1" applyFill="1" applyBorder="1" applyAlignment="1" applyProtection="1">
      <alignment vertical="center"/>
      <protection hidden="1"/>
    </xf>
    <xf numFmtId="0" fontId="5" fillId="0" borderId="57" xfId="0" applyFont="1" applyBorder="1" applyAlignment="1" applyProtection="1">
      <alignment vertical="center"/>
      <protection hidden="1"/>
    </xf>
    <xf numFmtId="0" fontId="0" fillId="0" borderId="0" xfId="0" applyAlignment="1" applyProtection="1">
      <alignment vertical="top"/>
      <protection hidden="1"/>
    </xf>
    <xf numFmtId="0" fontId="53" fillId="5" borderId="100" xfId="0" applyFont="1" applyFill="1" applyBorder="1" applyAlignment="1" applyProtection="1">
      <alignment horizontal="center" vertical="center"/>
      <protection hidden="1"/>
    </xf>
    <xf numFmtId="0" fontId="24" fillId="3" borderId="47" xfId="0" applyFont="1" applyFill="1" applyBorder="1" applyAlignment="1" applyProtection="1">
      <alignment horizontal="center" vertical="center"/>
      <protection hidden="1"/>
    </xf>
    <xf numFmtId="0" fontId="20" fillId="0" borderId="38" xfId="0" applyFont="1" applyBorder="1" applyAlignment="1" applyProtection="1">
      <alignment horizontal="right" vertical="top"/>
      <protection hidden="1"/>
    </xf>
    <xf numFmtId="0" fontId="20" fillId="0" borderId="38" xfId="0" applyFont="1" applyBorder="1" applyAlignment="1" applyProtection="1">
      <alignment horizontal="center" vertical="top"/>
      <protection hidden="1"/>
    </xf>
    <xf numFmtId="0" fontId="24" fillId="0" borderId="47"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7" fillId="0" borderId="29" xfId="0" applyFont="1" applyBorder="1" applyProtection="1">
      <protection hidden="1"/>
    </xf>
    <xf numFmtId="0" fontId="16" fillId="0" borderId="28" xfId="0" applyFont="1" applyBorder="1" applyAlignment="1" applyProtection="1">
      <alignment horizontal="right"/>
      <protection hidden="1"/>
    </xf>
    <xf numFmtId="0" fontId="16" fillId="0" borderId="28" xfId="0" applyFont="1" applyBorder="1" applyProtection="1">
      <protection hidden="1"/>
    </xf>
    <xf numFmtId="0" fontId="17" fillId="0" borderId="0" xfId="0" applyFont="1" applyProtection="1">
      <protection hidden="1"/>
    </xf>
    <xf numFmtId="0" fontId="0" fillId="0" borderId="0" xfId="0" applyAlignment="1" applyProtection="1">
      <alignment horizontal="right"/>
      <protection hidden="1"/>
    </xf>
    <xf numFmtId="0" fontId="19" fillId="0" borderId="0" xfId="0" applyFont="1" applyProtection="1">
      <protection hidden="1"/>
    </xf>
    <xf numFmtId="164" fontId="16" fillId="3" borderId="99" xfId="0" applyNumberFormat="1" applyFont="1" applyFill="1" applyBorder="1" applyAlignment="1" applyProtection="1">
      <alignment horizontal="center" vertical="center" wrapText="1"/>
      <protection locked="0" hidden="1"/>
    </xf>
    <xf numFmtId="164" fontId="14" fillId="3" borderId="97" xfId="0" applyNumberFormat="1" applyFont="1" applyFill="1" applyBorder="1" applyAlignment="1" applyProtection="1">
      <alignment horizontal="center" vertical="center" wrapText="1"/>
      <protection locked="0" hidden="1"/>
    </xf>
    <xf numFmtId="164" fontId="14" fillId="3" borderId="98" xfId="0" applyNumberFormat="1" applyFont="1" applyFill="1" applyBorder="1" applyAlignment="1" applyProtection="1">
      <alignment horizontal="center" vertical="center" wrapText="1"/>
      <protection locked="0" hidden="1"/>
    </xf>
    <xf numFmtId="0" fontId="14" fillId="0" borderId="116" xfId="0" applyFont="1" applyBorder="1" applyProtection="1">
      <protection locked="0" hidden="1"/>
    </xf>
    <xf numFmtId="164" fontId="14" fillId="3" borderId="129" xfId="0" applyNumberFormat="1" applyFont="1" applyFill="1" applyBorder="1" applyAlignment="1" applyProtection="1">
      <alignment horizontal="center" vertical="center" wrapText="1"/>
      <protection locked="0" hidden="1"/>
    </xf>
    <xf numFmtId="0" fontId="14" fillId="0" borderId="116" xfId="0" applyFont="1" applyBorder="1" applyAlignment="1" applyProtection="1">
      <alignment horizontal="left" vertical="top"/>
      <protection locked="0" hidden="1"/>
    </xf>
    <xf numFmtId="164" fontId="16" fillId="3" borderId="97" xfId="0" applyNumberFormat="1" applyFont="1" applyFill="1" applyBorder="1" applyAlignment="1" applyProtection="1">
      <alignment horizontal="center" vertical="center" wrapText="1"/>
      <protection locked="0" hidden="1"/>
    </xf>
    <xf numFmtId="0" fontId="14" fillId="0" borderId="36" xfId="0" applyFont="1" applyBorder="1" applyProtection="1">
      <protection locked="0" hidden="1"/>
    </xf>
    <xf numFmtId="0" fontId="14" fillId="0" borderId="36" xfId="0" applyFont="1" applyBorder="1" applyAlignment="1" applyProtection="1">
      <alignment horizontal="left" vertical="top"/>
      <protection locked="0" hidden="1"/>
    </xf>
    <xf numFmtId="0" fontId="0" fillId="0" borderId="0" xfId="0" applyProtection="1">
      <protection locked="0" hidden="1"/>
    </xf>
    <xf numFmtId="0" fontId="68" fillId="0" borderId="0" xfId="0" applyFont="1" applyProtection="1">
      <protection locked="0" hidden="1"/>
    </xf>
    <xf numFmtId="164" fontId="53" fillId="3" borderId="99" xfId="0" applyNumberFormat="1" applyFont="1" applyFill="1" applyBorder="1" applyAlignment="1" applyProtection="1">
      <alignment horizontal="center" vertical="center" wrapText="1"/>
      <protection locked="0" hidden="1"/>
    </xf>
    <xf numFmtId="164" fontId="27" fillId="3" borderId="97" xfId="0" applyNumberFormat="1" applyFont="1" applyFill="1" applyBorder="1" applyAlignment="1" applyProtection="1">
      <alignment horizontal="center" vertical="center" wrapText="1"/>
      <protection locked="0" hidden="1"/>
    </xf>
    <xf numFmtId="164" fontId="27" fillId="3" borderId="98" xfId="0" applyNumberFormat="1" applyFont="1" applyFill="1" applyBorder="1" applyAlignment="1" applyProtection="1">
      <alignment horizontal="center" vertical="center" wrapText="1"/>
      <protection locked="0" hidden="1"/>
    </xf>
    <xf numFmtId="0" fontId="14" fillId="0" borderId="125" xfId="0" applyFont="1" applyBorder="1" applyAlignment="1" applyProtection="1">
      <alignment horizontal="left" vertical="top"/>
      <protection locked="0" hidden="1"/>
    </xf>
    <xf numFmtId="0" fontId="14" fillId="0" borderId="125" xfId="0" applyFont="1" applyBorder="1" applyProtection="1">
      <protection locked="0" hidden="1"/>
    </xf>
    <xf numFmtId="0" fontId="0" fillId="19" borderId="0" xfId="0" applyFill="1" applyProtection="1">
      <protection hidden="1"/>
    </xf>
    <xf numFmtId="0" fontId="12" fillId="19" borderId="97" xfId="0" applyFont="1" applyFill="1" applyBorder="1" applyAlignment="1" applyProtection="1">
      <alignment horizontal="center" vertical="center" wrapText="1"/>
      <protection hidden="1"/>
    </xf>
    <xf numFmtId="0" fontId="12" fillId="19" borderId="128" xfId="0" applyFont="1" applyFill="1" applyBorder="1" applyAlignment="1" applyProtection="1">
      <alignment horizontal="center" vertical="center" wrapText="1"/>
      <protection hidden="1"/>
    </xf>
    <xf numFmtId="0" fontId="12" fillId="19" borderId="54" xfId="0" applyFont="1" applyFill="1" applyBorder="1" applyAlignment="1" applyProtection="1">
      <alignment horizontal="center" vertical="center" wrapText="1"/>
      <protection hidden="1"/>
    </xf>
    <xf numFmtId="0" fontId="12" fillId="19" borderId="96" xfId="0" applyFont="1" applyFill="1" applyBorder="1" applyAlignment="1" applyProtection="1">
      <alignment horizontal="center" vertical="center" wrapText="1"/>
      <protection hidden="1"/>
    </xf>
    <xf numFmtId="0" fontId="12" fillId="19" borderId="127" xfId="0" applyFont="1" applyFill="1" applyBorder="1" applyAlignment="1" applyProtection="1">
      <alignment horizontal="center" vertical="center" wrapText="1"/>
      <protection hidden="1"/>
    </xf>
    <xf numFmtId="0" fontId="0" fillId="19" borderId="2" xfId="0" applyFill="1" applyBorder="1" applyAlignment="1" applyProtection="1">
      <alignment horizontal="center"/>
      <protection hidden="1"/>
    </xf>
    <xf numFmtId="0" fontId="0" fillId="19"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7" fillId="7" borderId="0" xfId="2" applyFill="1" applyAlignment="1" applyProtection="1">
      <alignment vertical="center"/>
      <protection hidden="1"/>
    </xf>
    <xf numFmtId="0" fontId="13" fillId="19" borderId="132" xfId="0" applyFont="1" applyFill="1" applyBorder="1" applyAlignment="1" applyProtection="1">
      <alignment horizontal="center" vertical="center" wrapText="1"/>
      <protection hidden="1"/>
    </xf>
    <xf numFmtId="0" fontId="37" fillId="19" borderId="0" xfId="2" applyFont="1" applyFill="1" applyAlignment="1" applyProtection="1">
      <alignment horizontal="center" vertical="center"/>
      <protection hidden="1"/>
    </xf>
    <xf numFmtId="0" fontId="13" fillId="19" borderId="89" xfId="0" applyFont="1" applyFill="1" applyBorder="1" applyAlignment="1" applyProtection="1">
      <alignment horizontal="center" vertical="center" wrapText="1"/>
      <protection hidden="1"/>
    </xf>
    <xf numFmtId="0" fontId="16" fillId="5" borderId="81" xfId="0" applyFont="1" applyFill="1" applyBorder="1" applyAlignment="1" applyProtection="1">
      <alignment horizontal="center" vertical="center"/>
      <protection locked="0" hidden="1"/>
    </xf>
    <xf numFmtId="0" fontId="16" fillId="5" borderId="91" xfId="0" applyFont="1" applyFill="1" applyBorder="1" applyAlignment="1" applyProtection="1">
      <alignment horizontal="center" vertical="center"/>
      <protection locked="0" hidden="1"/>
    </xf>
    <xf numFmtId="0" fontId="16" fillId="5" borderId="92" xfId="0" applyFont="1" applyFill="1" applyBorder="1" applyAlignment="1" applyProtection="1">
      <alignment horizontal="center" vertical="center"/>
      <protection locked="0" hidden="1"/>
    </xf>
    <xf numFmtId="0" fontId="16" fillId="5" borderId="93" xfId="0" applyFont="1" applyFill="1" applyBorder="1" applyAlignment="1" applyProtection="1">
      <alignment horizontal="center" vertical="center"/>
      <protection locked="0" hidden="1"/>
    </xf>
    <xf numFmtId="0" fontId="7" fillId="0" borderId="4" xfId="2" applyFont="1" applyBorder="1" applyAlignment="1" applyProtection="1">
      <alignment horizontal="center" vertical="center"/>
      <protection locked="0" hidden="1"/>
    </xf>
    <xf numFmtId="0" fontId="7" fillId="0" borderId="87" xfId="2" applyFont="1" applyBorder="1" applyAlignment="1" applyProtection="1">
      <alignment horizontal="center" vertical="center"/>
      <protection locked="0" hidden="1"/>
    </xf>
    <xf numFmtId="0" fontId="44" fillId="20" borderId="53" xfId="0" applyFont="1" applyFill="1" applyBorder="1" applyAlignment="1">
      <alignment vertical="center" wrapText="1"/>
    </xf>
    <xf numFmtId="0" fontId="80" fillId="20" borderId="90" xfId="0" applyFont="1" applyFill="1" applyBorder="1" applyAlignment="1">
      <alignment vertical="center" wrapText="1"/>
    </xf>
    <xf numFmtId="0" fontId="9" fillId="19" borderId="24" xfId="0" applyFont="1" applyFill="1" applyBorder="1" applyAlignment="1" applyProtection="1">
      <alignment horizontal="center" vertical="center" wrapText="1"/>
      <protection hidden="1"/>
    </xf>
    <xf numFmtId="0" fontId="0" fillId="3" borderId="54" xfId="0" applyFill="1" applyBorder="1" applyProtection="1">
      <protection hidden="1"/>
    </xf>
    <xf numFmtId="0" fontId="19" fillId="3" borderId="54" xfId="0" applyFont="1" applyFill="1" applyBorder="1" applyAlignment="1" applyProtection="1">
      <alignment horizontal="center" vertical="center"/>
      <protection hidden="1"/>
    </xf>
    <xf numFmtId="164" fontId="7" fillId="3" borderId="53" xfId="0" applyNumberFormat="1" applyFont="1" applyFill="1" applyBorder="1" applyAlignment="1" applyProtection="1">
      <alignment horizontal="center" vertical="center" wrapText="1"/>
      <protection locked="0" hidden="1"/>
    </xf>
    <xf numFmtId="1" fontId="16" fillId="5" borderId="141" xfId="0" applyNumberFormat="1" applyFont="1" applyFill="1" applyBorder="1" applyAlignment="1" applyProtection="1">
      <alignment horizontal="center" vertical="center"/>
      <protection hidden="1"/>
    </xf>
    <xf numFmtId="1" fontId="16" fillId="5" borderId="142" xfId="0" applyNumberFormat="1" applyFont="1" applyFill="1" applyBorder="1" applyAlignment="1" applyProtection="1">
      <alignment horizontal="center" vertical="center"/>
      <protection hidden="1"/>
    </xf>
    <xf numFmtId="1" fontId="16" fillId="5" borderId="143" xfId="0" applyNumberFormat="1" applyFont="1" applyFill="1" applyBorder="1" applyAlignment="1" applyProtection="1">
      <alignment horizontal="center" vertical="center"/>
      <protection hidden="1"/>
    </xf>
    <xf numFmtId="0" fontId="82" fillId="3" borderId="54" xfId="0" applyFont="1" applyFill="1" applyBorder="1" applyProtection="1">
      <protection hidden="1"/>
    </xf>
    <xf numFmtId="0" fontId="83" fillId="3" borderId="54" xfId="0" applyFont="1" applyFill="1" applyBorder="1" applyAlignment="1" applyProtection="1">
      <alignment horizontal="center" vertical="center"/>
      <protection hidden="1"/>
    </xf>
    <xf numFmtId="0" fontId="0" fillId="0" borderId="29" xfId="0" applyBorder="1" applyProtection="1">
      <protection hidden="1"/>
    </xf>
    <xf numFmtId="0" fontId="0" fillId="3" borderId="0" xfId="0" applyFill="1" applyAlignment="1" applyProtection="1">
      <alignment horizontal="center" vertical="center"/>
      <protection locked="0" hidden="1"/>
    </xf>
    <xf numFmtId="0" fontId="48" fillId="3" borderId="0" xfId="0" applyFont="1" applyFill="1" applyProtection="1">
      <protection hidden="1"/>
    </xf>
    <xf numFmtId="0" fontId="0" fillId="3" borderId="0" xfId="0" applyFill="1"/>
    <xf numFmtId="0" fontId="0" fillId="3" borderId="11" xfId="0" applyFill="1" applyBorder="1"/>
    <xf numFmtId="0" fontId="0" fillId="3" borderId="46" xfId="0" applyFill="1" applyBorder="1"/>
    <xf numFmtId="0" fontId="0" fillId="3" borderId="47" xfId="0" applyFill="1" applyBorder="1"/>
    <xf numFmtId="0" fontId="0" fillId="3" borderId="29" xfId="0" applyFill="1" applyBorder="1"/>
    <xf numFmtId="0" fontId="0" fillId="3" borderId="29" xfId="0" applyFill="1" applyBorder="1" applyAlignment="1" applyProtection="1">
      <alignment horizontal="center"/>
      <protection hidden="1"/>
    </xf>
    <xf numFmtId="0" fontId="11" fillId="7" borderId="16" xfId="0" applyFont="1" applyFill="1" applyBorder="1" applyAlignment="1" applyProtection="1">
      <alignment horizontal="center" vertical="center"/>
      <protection hidden="1"/>
    </xf>
    <xf numFmtId="0" fontId="0" fillId="7" borderId="0" xfId="0" applyFill="1" applyProtection="1">
      <protection hidden="1"/>
    </xf>
    <xf numFmtId="0" fontId="0" fillId="3" borderId="4" xfId="0" applyFill="1" applyBorder="1" applyAlignment="1">
      <alignment horizontal="center"/>
    </xf>
    <xf numFmtId="0" fontId="7" fillId="0" borderId="0" xfId="0" applyFont="1" applyAlignment="1">
      <alignment vertical="center"/>
    </xf>
    <xf numFmtId="0" fontId="0" fillId="3" borderId="0" xfId="0" applyFill="1" applyAlignment="1" applyProtection="1">
      <alignment horizontal="left"/>
      <protection hidden="1"/>
    </xf>
    <xf numFmtId="0" fontId="0" fillId="3" borderId="29" xfId="0" applyFill="1" applyBorder="1" applyProtection="1">
      <protection hidden="1"/>
    </xf>
    <xf numFmtId="0" fontId="0" fillId="3" borderId="30" xfId="0" applyFill="1" applyBorder="1" applyProtection="1">
      <protection hidden="1"/>
    </xf>
    <xf numFmtId="0" fontId="6" fillId="3" borderId="0" xfId="0" applyFont="1" applyFill="1" applyAlignment="1">
      <alignment vertical="center" wrapText="1"/>
    </xf>
    <xf numFmtId="0" fontId="35" fillId="3" borderId="0" xfId="0" applyFont="1" applyFill="1" applyAlignment="1">
      <alignment vertical="center" wrapText="1"/>
    </xf>
    <xf numFmtId="0" fontId="29" fillId="3" borderId="0" xfId="0" applyFont="1" applyFill="1" applyAlignment="1" applyProtection="1">
      <alignment vertical="center"/>
      <protection locked="0"/>
    </xf>
    <xf numFmtId="0" fontId="35" fillId="3" borderId="0" xfId="0" applyFont="1" applyFill="1" applyAlignment="1" applyProtection="1">
      <alignment vertical="center" wrapText="1"/>
      <protection locked="0"/>
    </xf>
    <xf numFmtId="0" fontId="26" fillId="3" borderId="0" xfId="0" applyFont="1" applyFill="1" applyAlignment="1" applyProtection="1">
      <alignment vertical="center" wrapText="1"/>
      <protection locked="0"/>
    </xf>
    <xf numFmtId="0" fontId="0" fillId="3" borderId="47" xfId="0" applyFill="1" applyBorder="1" applyProtection="1">
      <protection hidden="1"/>
    </xf>
    <xf numFmtId="0" fontId="0" fillId="3" borderId="46" xfId="0" applyFill="1" applyBorder="1" applyProtection="1">
      <protection hidden="1"/>
    </xf>
    <xf numFmtId="0" fontId="17" fillId="0" borderId="0" xfId="0" applyFont="1" applyAlignment="1">
      <alignment vertical="center"/>
    </xf>
    <xf numFmtId="0" fontId="7" fillId="0" borderId="47" xfId="0" applyFont="1" applyBorder="1" applyAlignment="1">
      <alignment vertical="center"/>
    </xf>
    <xf numFmtId="0" fontId="7" fillId="0" borderId="0" xfId="0" applyFont="1" applyAlignment="1">
      <alignment horizontal="center" vertical="center" wrapText="1"/>
    </xf>
    <xf numFmtId="0" fontId="0" fillId="5" borderId="46" xfId="0" applyFill="1" applyBorder="1"/>
    <xf numFmtId="0" fontId="0" fillId="5" borderId="47" xfId="0" applyFill="1" applyBorder="1"/>
    <xf numFmtId="0" fontId="0" fillId="5" borderId="30" xfId="0" applyFill="1" applyBorder="1"/>
    <xf numFmtId="0" fontId="0" fillId="5" borderId="28" xfId="0" applyFill="1" applyBorder="1"/>
    <xf numFmtId="0" fontId="48" fillId="0" borderId="11" xfId="0" applyFont="1" applyBorder="1" applyProtection="1">
      <protection hidden="1"/>
    </xf>
    <xf numFmtId="0" fontId="0" fillId="0" borderId="46" xfId="0" applyBorder="1" applyProtection="1">
      <protection hidden="1"/>
    </xf>
    <xf numFmtId="0" fontId="0" fillId="0" borderId="46" xfId="0" applyBorder="1" applyAlignment="1" applyProtection="1">
      <alignment horizontal="center" vertical="center"/>
      <protection locked="0" hidden="1"/>
    </xf>
    <xf numFmtId="0" fontId="0" fillId="3" borderId="46" xfId="0" applyFill="1" applyBorder="1" applyAlignment="1" applyProtection="1">
      <alignment horizontal="center" vertical="center"/>
      <protection locked="0" hidden="1"/>
    </xf>
    <xf numFmtId="0" fontId="0" fillId="3" borderId="0" xfId="0" applyFill="1" applyAlignment="1" applyProtection="1">
      <alignment vertical="top" textRotation="90"/>
      <protection hidden="1"/>
    </xf>
    <xf numFmtId="0" fontId="0" fillId="0" borderId="28" xfId="0" applyBorder="1" applyProtection="1">
      <protection hidden="1"/>
    </xf>
    <xf numFmtId="0" fontId="0" fillId="0" borderId="29" xfId="0" applyBorder="1" applyAlignment="1" applyProtection="1">
      <alignment horizontal="right"/>
      <protection hidden="1"/>
    </xf>
    <xf numFmtId="0" fontId="17" fillId="3" borderId="0" xfId="0" applyFont="1" applyFill="1" applyAlignment="1">
      <alignment vertical="center"/>
    </xf>
    <xf numFmtId="0" fontId="0" fillId="3" borderId="47" xfId="0" applyFill="1" applyBorder="1" applyAlignment="1" applyProtection="1">
      <alignment horizontal="center"/>
      <protection hidden="1"/>
    </xf>
    <xf numFmtId="0" fontId="0" fillId="5" borderId="0" xfId="0" applyFill="1"/>
    <xf numFmtId="0" fontId="4" fillId="5" borderId="0" xfId="0" applyFont="1" applyFill="1"/>
    <xf numFmtId="0" fontId="17" fillId="5" borderId="0" xfId="2" applyFill="1" applyAlignment="1">
      <alignment vertical="center"/>
    </xf>
    <xf numFmtId="0" fontId="31" fillId="5" borderId="29" xfId="2" applyFont="1" applyFill="1" applyBorder="1" applyAlignment="1">
      <alignment vertical="center"/>
    </xf>
    <xf numFmtId="0" fontId="16" fillId="3" borderId="91" xfId="0" applyFont="1" applyFill="1" applyBorder="1" applyAlignment="1" applyProtection="1">
      <alignment horizontal="center" vertical="center"/>
      <protection locked="0"/>
    </xf>
    <xf numFmtId="0" fontId="16" fillId="3" borderId="4" xfId="0" applyFont="1" applyFill="1" applyBorder="1" applyAlignment="1" applyProtection="1">
      <alignment horizontal="center" vertical="center"/>
      <protection locked="0"/>
    </xf>
    <xf numFmtId="0" fontId="0" fillId="21" borderId="0" xfId="0" applyFill="1"/>
    <xf numFmtId="0" fontId="4" fillId="22" borderId="157" xfId="0" applyFont="1" applyFill="1" applyBorder="1" applyAlignment="1">
      <alignment horizontal="center" vertical="center" wrapText="1"/>
    </xf>
    <xf numFmtId="0" fontId="0" fillId="22" borderId="158" xfId="0" applyFill="1" applyBorder="1" applyAlignment="1">
      <alignment vertical="top" wrapText="1"/>
    </xf>
    <xf numFmtId="0" fontId="0" fillId="22" borderId="159" xfId="0" applyFill="1" applyBorder="1" applyAlignment="1">
      <alignment vertical="top" wrapText="1"/>
    </xf>
    <xf numFmtId="0" fontId="0" fillId="22" borderId="159" xfId="0" applyFill="1" applyBorder="1" applyAlignment="1">
      <alignment horizontal="center" vertical="top" wrapText="1"/>
    </xf>
    <xf numFmtId="0" fontId="0" fillId="22" borderId="160" xfId="0" applyFill="1" applyBorder="1" applyAlignment="1">
      <alignment horizontal="center" vertical="top" wrapText="1"/>
    </xf>
    <xf numFmtId="0" fontId="0" fillId="22" borderId="161" xfId="0" applyFill="1" applyBorder="1" applyAlignment="1">
      <alignment vertical="top" wrapText="1"/>
    </xf>
    <xf numFmtId="0" fontId="4" fillId="22" borderId="162" xfId="0" applyFont="1" applyFill="1" applyBorder="1" applyAlignment="1">
      <alignment horizontal="center" vertical="center" wrapText="1"/>
    </xf>
    <xf numFmtId="0" fontId="0" fillId="22" borderId="163" xfId="0" applyFill="1" applyBorder="1" applyAlignment="1">
      <alignment vertical="top" wrapText="1"/>
    </xf>
    <xf numFmtId="0" fontId="0" fillId="22" borderId="164" xfId="0" applyFill="1" applyBorder="1" applyAlignment="1">
      <alignment vertical="top" wrapText="1"/>
    </xf>
    <xf numFmtId="0" fontId="0" fillId="22" borderId="164" xfId="0" applyFill="1" applyBorder="1" applyAlignment="1">
      <alignment horizontal="center" vertical="top" wrapText="1"/>
    </xf>
    <xf numFmtId="0" fontId="0" fillId="22" borderId="165" xfId="0" applyFill="1" applyBorder="1" applyAlignment="1">
      <alignment horizontal="center" vertical="top" wrapText="1"/>
    </xf>
    <xf numFmtId="0" fontId="0" fillId="22" borderId="166" xfId="0" applyFill="1" applyBorder="1" applyAlignment="1">
      <alignment vertical="top" wrapText="1"/>
    </xf>
    <xf numFmtId="0" fontId="82" fillId="22" borderId="164" xfId="0" applyFont="1" applyFill="1" applyBorder="1" applyAlignment="1">
      <alignment vertical="top" wrapText="1"/>
    </xf>
    <xf numFmtId="0" fontId="92" fillId="22" borderId="163" xfId="0" applyFont="1" applyFill="1" applyBorder="1" applyAlignment="1">
      <alignment vertical="top" wrapText="1"/>
    </xf>
    <xf numFmtId="0" fontId="92" fillId="22" borderId="164" xfId="0" applyFont="1" applyFill="1" applyBorder="1" applyAlignment="1">
      <alignment vertical="top" wrapText="1"/>
    </xf>
    <xf numFmtId="0" fontId="92" fillId="22" borderId="164" xfId="0" applyFont="1" applyFill="1" applyBorder="1" applyAlignment="1">
      <alignment horizontal="center" vertical="top" wrapText="1"/>
    </xf>
    <xf numFmtId="0" fontId="92" fillId="22" borderId="165" xfId="0" applyFont="1" applyFill="1" applyBorder="1" applyAlignment="1">
      <alignment horizontal="center" vertical="top" wrapText="1"/>
    </xf>
    <xf numFmtId="0" fontId="17" fillId="22" borderId="164" xfId="0" applyFont="1" applyFill="1" applyBorder="1" applyAlignment="1">
      <alignment vertical="top" wrapText="1"/>
    </xf>
    <xf numFmtId="0" fontId="92" fillId="22" borderId="166" xfId="0" applyFont="1" applyFill="1" applyBorder="1" applyAlignment="1">
      <alignment vertical="top" wrapText="1"/>
    </xf>
    <xf numFmtId="0" fontId="0" fillId="0" borderId="166" xfId="0" applyBorder="1" applyAlignment="1">
      <alignment vertical="top" wrapText="1"/>
    </xf>
    <xf numFmtId="0" fontId="0" fillId="22" borderId="165" xfId="0" applyFill="1" applyBorder="1" applyAlignment="1">
      <alignment vertical="top" wrapText="1"/>
    </xf>
    <xf numFmtId="0" fontId="0" fillId="23" borderId="0" xfId="0" applyFill="1" applyAlignment="1">
      <alignment vertical="top" wrapText="1"/>
    </xf>
    <xf numFmtId="0" fontId="4" fillId="22" borderId="168" xfId="0" applyFont="1" applyFill="1" applyBorder="1" applyAlignment="1">
      <alignment horizontal="center" vertical="center" wrapText="1"/>
    </xf>
    <xf numFmtId="0" fontId="0" fillId="0" borderId="169" xfId="0" applyBorder="1" applyAlignment="1">
      <alignment vertical="top" wrapText="1"/>
    </xf>
    <xf numFmtId="0" fontId="0" fillId="0" borderId="170" xfId="0" applyBorder="1" applyAlignment="1">
      <alignment vertical="top" wrapText="1"/>
    </xf>
    <xf numFmtId="0" fontId="0" fillId="0" borderId="170" xfId="0" applyBorder="1" applyAlignment="1">
      <alignment horizontal="center" vertical="top" wrapText="1"/>
    </xf>
    <xf numFmtId="0" fontId="0" fillId="0" borderId="171" xfId="0" applyBorder="1" applyAlignment="1">
      <alignment horizontal="center" vertical="top" wrapText="1"/>
    </xf>
    <xf numFmtId="0" fontId="0" fillId="22" borderId="169" xfId="0" applyFill="1" applyBorder="1" applyAlignment="1">
      <alignment vertical="top" wrapText="1"/>
    </xf>
    <xf numFmtId="0" fontId="0" fillId="22" borderId="170" xfId="0" applyFill="1" applyBorder="1" applyAlignment="1">
      <alignment vertical="top" wrapText="1"/>
    </xf>
    <xf numFmtId="0" fontId="0" fillId="22" borderId="170" xfId="0" applyFill="1" applyBorder="1" applyAlignment="1">
      <alignment horizontal="center" vertical="top" wrapText="1"/>
    </xf>
    <xf numFmtId="0" fontId="0" fillId="22" borderId="171" xfId="0" applyFill="1" applyBorder="1" applyAlignment="1">
      <alignment horizontal="center" vertical="top" wrapText="1"/>
    </xf>
    <xf numFmtId="0" fontId="0" fillId="22" borderId="172" xfId="0" applyFill="1" applyBorder="1" applyAlignment="1">
      <alignment vertical="top" wrapText="1"/>
    </xf>
    <xf numFmtId="0" fontId="92" fillId="22" borderId="169" xfId="0" applyFont="1" applyFill="1" applyBorder="1" applyAlignment="1">
      <alignment vertical="top" wrapText="1"/>
    </xf>
    <xf numFmtId="0" fontId="92" fillId="22" borderId="170" xfId="0" applyFont="1" applyFill="1" applyBorder="1" applyAlignment="1">
      <alignment vertical="top" wrapText="1"/>
    </xf>
    <xf numFmtId="0" fontId="92" fillId="22" borderId="170" xfId="0" applyFont="1" applyFill="1" applyBorder="1" applyAlignment="1">
      <alignment horizontal="center" vertical="top" wrapText="1"/>
    </xf>
    <xf numFmtId="0" fontId="92" fillId="22" borderId="171" xfId="0" applyFont="1" applyFill="1" applyBorder="1" applyAlignment="1">
      <alignment horizontal="center" vertical="top" wrapText="1"/>
    </xf>
    <xf numFmtId="0" fontId="82" fillId="22" borderId="170" xfId="0" applyFont="1" applyFill="1" applyBorder="1" applyAlignment="1">
      <alignment vertical="top" wrapText="1"/>
    </xf>
    <xf numFmtId="0" fontId="0" fillId="0" borderId="0" xfId="0" applyAlignment="1">
      <alignment horizontal="center" vertical="center" wrapText="1"/>
    </xf>
    <xf numFmtId="0" fontId="22" fillId="0" borderId="0" xfId="0" applyFont="1" applyAlignment="1">
      <alignment horizontal="left" vertical="center"/>
    </xf>
    <xf numFmtId="0" fontId="22"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77" xfId="0" applyBorder="1" applyAlignment="1">
      <alignment wrapText="1"/>
    </xf>
    <xf numFmtId="0" fontId="0" fillId="22"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4" fillId="3" borderId="4" xfId="0" applyFont="1" applyFill="1" applyBorder="1" applyProtection="1">
      <protection hidden="1"/>
    </xf>
    <xf numFmtId="14" fontId="7" fillId="3" borderId="48" xfId="0" applyNumberFormat="1" applyFont="1" applyFill="1" applyBorder="1" applyAlignment="1" applyProtection="1">
      <alignment horizontal="center" vertical="center" wrapText="1"/>
      <protection locked="0"/>
    </xf>
    <xf numFmtId="0" fontId="7" fillId="3" borderId="4" xfId="0" applyFont="1" applyFill="1" applyBorder="1" applyAlignment="1" applyProtection="1">
      <alignment vertical="center"/>
      <protection locked="0"/>
    </xf>
    <xf numFmtId="14" fontId="7" fillId="3" borderId="4" xfId="0" applyNumberFormat="1" applyFont="1" applyFill="1" applyBorder="1" applyAlignment="1" applyProtection="1">
      <alignment vertical="center"/>
      <protection locked="0"/>
    </xf>
    <xf numFmtId="14" fontId="7" fillId="3" borderId="20" xfId="0" applyNumberFormat="1" applyFont="1" applyFill="1" applyBorder="1" applyAlignment="1" applyProtection="1">
      <alignment vertical="center"/>
      <protection locked="0"/>
    </xf>
    <xf numFmtId="0" fontId="7" fillId="3" borderId="48" xfId="0" applyFont="1" applyFill="1" applyBorder="1" applyAlignment="1" applyProtection="1">
      <alignment vertical="center" wrapText="1"/>
      <protection locked="0"/>
    </xf>
    <xf numFmtId="0" fontId="7" fillId="3" borderId="10" xfId="0" applyFont="1" applyFill="1" applyBorder="1" applyAlignment="1" applyProtection="1">
      <alignment vertical="center" wrapText="1"/>
      <protection locked="0"/>
    </xf>
    <xf numFmtId="0" fontId="4" fillId="3" borderId="0" xfId="0" applyFont="1" applyFill="1"/>
    <xf numFmtId="0" fontId="16" fillId="3" borderId="180" xfId="0" applyFont="1" applyFill="1" applyBorder="1" applyAlignment="1" applyProtection="1">
      <alignment horizontal="center" vertical="center"/>
      <protection locked="0"/>
    </xf>
    <xf numFmtId="1" fontId="25" fillId="3" borderId="4" xfId="0" applyNumberFormat="1" applyFont="1" applyFill="1" applyBorder="1" applyAlignment="1" applyProtection="1">
      <alignment horizontal="center"/>
      <protection hidden="1"/>
    </xf>
    <xf numFmtId="0" fontId="25" fillId="3" borderId="48" xfId="0" applyFont="1" applyFill="1" applyBorder="1" applyAlignment="1" applyProtection="1">
      <alignment horizontal="center"/>
      <protection hidden="1"/>
    </xf>
    <xf numFmtId="0" fontId="17" fillId="0" borderId="65" xfId="2" applyBorder="1" applyAlignment="1" applyProtection="1">
      <alignment horizontal="center" vertical="center"/>
      <protection locked="0" hidden="1"/>
    </xf>
    <xf numFmtId="0" fontId="17" fillId="0" borderId="117" xfId="2" applyBorder="1" applyAlignment="1" applyProtection="1">
      <alignment horizontal="center" vertical="center"/>
      <protection locked="0" hidden="1"/>
    </xf>
    <xf numFmtId="165" fontId="17" fillId="0" borderId="66" xfId="2" applyNumberFormat="1" applyBorder="1" applyAlignment="1" applyProtection="1">
      <alignment horizontal="center" vertical="center"/>
      <protection hidden="1"/>
    </xf>
    <xf numFmtId="0" fontId="17" fillId="0" borderId="67" xfId="2" applyBorder="1" applyAlignment="1" applyProtection="1">
      <alignment horizontal="center" vertical="center"/>
      <protection locked="0" hidden="1"/>
    </xf>
    <xf numFmtId="0" fontId="17" fillId="0" borderId="68" xfId="2" applyBorder="1" applyAlignment="1" applyProtection="1">
      <alignment horizontal="center" vertical="center"/>
      <protection locked="0" hidden="1"/>
    </xf>
    <xf numFmtId="0" fontId="17" fillId="0" borderId="66" xfId="2" applyBorder="1" applyAlignment="1" applyProtection="1">
      <alignment horizontal="center" vertical="center"/>
      <protection locked="0" hidden="1"/>
    </xf>
    <xf numFmtId="0" fontId="48" fillId="0" borderId="0" xfId="0" applyFont="1"/>
    <xf numFmtId="0" fontId="26" fillId="5" borderId="46" xfId="2" applyFont="1" applyFill="1" applyBorder="1" applyAlignment="1" applyProtection="1">
      <alignment vertical="center"/>
      <protection hidden="1"/>
    </xf>
    <xf numFmtId="0" fontId="86" fillId="5" borderId="0" xfId="2" applyFont="1" applyFill="1" applyAlignment="1" applyProtection="1">
      <alignment vertical="center"/>
      <protection hidden="1"/>
    </xf>
    <xf numFmtId="0" fontId="26" fillId="5" borderId="0" xfId="2" applyFont="1" applyFill="1" applyAlignment="1" applyProtection="1">
      <alignment vertical="center"/>
      <protection hidden="1"/>
    </xf>
    <xf numFmtId="0" fontId="3" fillId="5" borderId="46" xfId="2" applyFont="1" applyFill="1" applyBorder="1" applyAlignment="1" applyProtection="1">
      <alignment horizontal="center" vertical="center"/>
      <protection locked="0"/>
    </xf>
    <xf numFmtId="0" fontId="17" fillId="5" borderId="46" xfId="2" applyFill="1" applyBorder="1" applyAlignment="1">
      <alignment vertical="center"/>
    </xf>
    <xf numFmtId="0" fontId="43" fillId="5" borderId="46" xfId="2" applyFont="1" applyFill="1" applyBorder="1" applyAlignment="1">
      <alignment vertical="center"/>
    </xf>
    <xf numFmtId="0" fontId="4" fillId="5" borderId="46" xfId="2" applyFont="1" applyFill="1" applyBorder="1" applyAlignment="1">
      <alignment vertical="top" wrapText="1"/>
    </xf>
    <xf numFmtId="0" fontId="4" fillId="5" borderId="47" xfId="0" applyFont="1" applyFill="1" applyBorder="1"/>
    <xf numFmtId="0" fontId="71" fillId="5" borderId="46" xfId="2" applyFont="1" applyFill="1" applyBorder="1" applyAlignment="1">
      <alignment vertical="center"/>
    </xf>
    <xf numFmtId="0" fontId="31" fillId="5" borderId="0" xfId="2" applyFont="1" applyFill="1" applyAlignment="1">
      <alignment vertical="center"/>
    </xf>
    <xf numFmtId="0" fontId="0" fillId="5" borderId="29" xfId="0" applyFill="1" applyBorder="1"/>
    <xf numFmtId="0" fontId="0" fillId="3" borderId="4" xfId="0" applyFill="1" applyBorder="1" applyAlignment="1">
      <alignment horizontal="center" vertical="center"/>
    </xf>
    <xf numFmtId="0" fontId="101" fillId="7" borderId="0" xfId="0" applyFont="1" applyFill="1"/>
    <xf numFmtId="0" fontId="0" fillId="3" borderId="45" xfId="0" applyFill="1" applyBorder="1" applyProtection="1">
      <protection hidden="1"/>
    </xf>
    <xf numFmtId="0" fontId="48" fillId="3" borderId="46" xfId="0" applyFont="1" applyFill="1" applyBorder="1" applyProtection="1">
      <protection hidden="1"/>
    </xf>
    <xf numFmtId="0" fontId="48" fillId="3" borderId="47" xfId="0" applyFont="1" applyFill="1" applyBorder="1" applyProtection="1">
      <protection hidden="1"/>
    </xf>
    <xf numFmtId="0" fontId="3" fillId="3" borderId="0" xfId="0" applyFont="1" applyFill="1" applyAlignment="1">
      <alignment horizontal="center" vertical="center"/>
    </xf>
    <xf numFmtId="0" fontId="3" fillId="3" borderId="47" xfId="0" applyFont="1" applyFill="1" applyBorder="1" applyAlignment="1">
      <alignment horizontal="center" vertical="center"/>
    </xf>
    <xf numFmtId="0" fontId="4" fillId="3" borderId="0" xfId="0" applyFont="1" applyFill="1" applyAlignment="1" applyProtection="1">
      <alignment horizontal="right" vertical="center"/>
      <protection hidden="1"/>
    </xf>
    <xf numFmtId="0" fontId="17" fillId="0" borderId="0" xfId="0" applyFont="1" applyAlignment="1">
      <alignment horizontal="centerContinuous" vertical="center"/>
    </xf>
    <xf numFmtId="0" fontId="7" fillId="0" borderId="0" xfId="0" applyFont="1" applyAlignment="1">
      <alignment horizontal="right" vertical="center"/>
    </xf>
    <xf numFmtId="0" fontId="7" fillId="3" borderId="0" xfId="0" applyFont="1" applyFill="1" applyAlignment="1">
      <alignment horizontal="right" vertical="center"/>
    </xf>
    <xf numFmtId="0" fontId="17" fillId="3" borderId="0" xfId="0" applyFont="1" applyFill="1" applyAlignment="1" applyProtection="1">
      <alignment vertical="center"/>
      <protection locked="0"/>
    </xf>
    <xf numFmtId="0" fontId="17" fillId="3" borderId="0" xfId="0" applyFont="1" applyFill="1" applyAlignment="1" applyProtection="1">
      <alignment horizontal="center" vertical="center"/>
      <protection locked="0"/>
    </xf>
    <xf numFmtId="0" fontId="4" fillId="0" borderId="46" xfId="0" applyFont="1" applyBorder="1" applyProtection="1">
      <protection locked="0" hidden="1"/>
    </xf>
    <xf numFmtId="0" fontId="4" fillId="3" borderId="0" xfId="0" applyFont="1" applyFill="1" applyProtection="1">
      <protection locked="0" hidden="1"/>
    </xf>
    <xf numFmtId="0" fontId="4" fillId="0" borderId="0" xfId="0" applyFont="1" applyProtection="1">
      <protection locked="0" hidden="1"/>
    </xf>
    <xf numFmtId="0" fontId="4" fillId="0" borderId="0" xfId="0" applyFont="1" applyAlignment="1" applyProtection="1">
      <alignment horizontal="left"/>
      <protection locked="0" hidden="1"/>
    </xf>
    <xf numFmtId="0" fontId="4" fillId="0" borderId="47" xfId="0" applyFont="1" applyBorder="1" applyAlignment="1" applyProtection="1">
      <alignment horizontal="left"/>
      <protection locked="0" hidden="1"/>
    </xf>
    <xf numFmtId="0" fontId="0" fillId="0" borderId="2" xfId="0" applyBorder="1" applyAlignment="1" applyProtection="1">
      <alignment wrapText="1"/>
      <protection hidden="1"/>
    </xf>
    <xf numFmtId="164" fontId="7" fillId="3" borderId="97" xfId="0" applyNumberFormat="1" applyFont="1" applyFill="1" applyBorder="1" applyAlignment="1" applyProtection="1">
      <alignment horizontal="center" vertical="center" wrapText="1"/>
      <protection locked="0" hidden="1"/>
    </xf>
    <xf numFmtId="0" fontId="0" fillId="3" borderId="2" xfId="0" applyFill="1" applyBorder="1" applyAlignment="1" applyProtection="1">
      <alignment horizontal="center" vertical="center"/>
      <protection hidden="1"/>
    </xf>
    <xf numFmtId="0" fontId="0" fillId="3" borderId="2" xfId="0" applyFill="1" applyBorder="1" applyAlignment="1" applyProtection="1">
      <alignment horizontal="center" vertical="center" textRotation="90"/>
      <protection hidden="1"/>
    </xf>
    <xf numFmtId="164" fontId="17" fillId="3" borderId="129" xfId="0" applyNumberFormat="1" applyFont="1" applyFill="1" applyBorder="1" applyAlignment="1" applyProtection="1">
      <alignment horizontal="center" vertical="center" wrapText="1"/>
      <protection locked="0" hidden="1"/>
    </xf>
    <xf numFmtId="1" fontId="17" fillId="3" borderId="30" xfId="0" applyNumberFormat="1" applyFont="1" applyFill="1" applyBorder="1" applyAlignment="1" applyProtection="1">
      <alignment horizontal="center" vertical="center"/>
      <protection hidden="1"/>
    </xf>
    <xf numFmtId="0" fontId="17" fillId="0" borderId="46" xfId="0" applyFont="1" applyBorder="1" applyProtection="1">
      <protection hidden="1"/>
    </xf>
    <xf numFmtId="0" fontId="17" fillId="0" borderId="47" xfId="0" applyFont="1" applyBorder="1" applyProtection="1">
      <protection hidden="1"/>
    </xf>
    <xf numFmtId="0" fontId="3" fillId="3" borderId="47" xfId="0" applyFont="1" applyFill="1" applyBorder="1" applyAlignment="1" applyProtection="1">
      <alignment horizontal="center" vertical="center" wrapText="1"/>
      <protection hidden="1"/>
    </xf>
    <xf numFmtId="0" fontId="7" fillId="0" borderId="4" xfId="0" applyFont="1" applyBorder="1" applyAlignment="1">
      <alignment vertical="center"/>
    </xf>
    <xf numFmtId="0" fontId="17" fillId="0" borderId="47" xfId="0" applyFont="1" applyBorder="1" applyAlignment="1">
      <alignment vertical="center"/>
    </xf>
    <xf numFmtId="164" fontId="7" fillId="3" borderId="0" xfId="0" applyNumberFormat="1" applyFont="1" applyFill="1" applyAlignment="1">
      <alignment horizontal="center" vertical="center"/>
    </xf>
    <xf numFmtId="164" fontId="7" fillId="3" borderId="47" xfId="0" applyNumberFormat="1" applyFont="1" applyFill="1" applyBorder="1" applyAlignment="1">
      <alignment horizontal="center" vertical="center"/>
    </xf>
    <xf numFmtId="0" fontId="17" fillId="0" borderId="0" xfId="0" applyFont="1" applyAlignment="1">
      <alignment vertical="center" wrapText="1"/>
    </xf>
    <xf numFmtId="10" fontId="17" fillId="0" borderId="0" xfId="3" applyNumberFormat="1" applyFont="1" applyBorder="1" applyAlignment="1" applyProtection="1">
      <alignment horizontal="center" vertical="center" wrapText="1"/>
    </xf>
    <xf numFmtId="2" fontId="7" fillId="0" borderId="47" xfId="0" applyNumberFormat="1" applyFont="1" applyBorder="1" applyAlignment="1">
      <alignment horizontal="center" vertical="center" wrapText="1"/>
    </xf>
    <xf numFmtId="2" fontId="7" fillId="0" borderId="0" xfId="0" applyNumberFormat="1" applyFont="1" applyAlignment="1">
      <alignment horizontal="center" vertical="center" wrapText="1"/>
    </xf>
    <xf numFmtId="165" fontId="7" fillId="0" borderId="0" xfId="0" applyNumberFormat="1" applyFont="1" applyAlignment="1">
      <alignment horizontal="center" vertical="center"/>
    </xf>
    <xf numFmtId="0" fontId="48" fillId="3" borderId="46" xfId="0" applyFont="1" applyFill="1" applyBorder="1" applyAlignment="1" applyProtection="1">
      <alignment horizontal="left"/>
      <protection hidden="1"/>
    </xf>
    <xf numFmtId="0" fontId="48" fillId="3" borderId="0" xfId="0" applyFont="1" applyFill="1" applyAlignment="1" applyProtection="1">
      <alignment horizontal="left"/>
      <protection hidden="1"/>
    </xf>
    <xf numFmtId="0" fontId="3" fillId="17" borderId="54" xfId="0" applyFont="1" applyFill="1" applyBorder="1" applyAlignment="1" applyProtection="1">
      <alignment horizontal="center" vertical="center" wrapText="1"/>
      <protection hidden="1"/>
    </xf>
    <xf numFmtId="0" fontId="3" fillId="17" borderId="2" xfId="0" applyFont="1" applyFill="1" applyBorder="1" applyAlignment="1" applyProtection="1">
      <alignment horizontal="center" vertical="center" wrapText="1"/>
      <protection hidden="1"/>
    </xf>
    <xf numFmtId="0" fontId="17" fillId="3" borderId="2" xfId="0" applyFont="1" applyFill="1" applyBorder="1" applyAlignment="1" applyProtection="1">
      <alignment horizontal="center" vertical="center"/>
      <protection hidden="1"/>
    </xf>
    <xf numFmtId="0" fontId="4" fillId="3" borderId="0" xfId="0" applyFont="1" applyFill="1" applyAlignment="1" applyProtection="1">
      <alignment horizontal="left"/>
      <protection locked="0" hidden="1"/>
    </xf>
    <xf numFmtId="1" fontId="17" fillId="3" borderId="29" xfId="0" applyNumberFormat="1" applyFont="1" applyFill="1" applyBorder="1" applyAlignment="1" applyProtection="1">
      <alignment horizontal="center" vertical="center"/>
      <protection hidden="1"/>
    </xf>
    <xf numFmtId="0" fontId="48" fillId="0" borderId="46" xfId="0" applyFont="1" applyBorder="1" applyProtection="1">
      <protection hidden="1"/>
    </xf>
    <xf numFmtId="0" fontId="48" fillId="0" borderId="0" xfId="0" applyFont="1" applyAlignment="1" applyProtection="1">
      <alignment horizontal="right"/>
      <protection hidden="1"/>
    </xf>
    <xf numFmtId="0" fontId="77" fillId="0" borderId="0" xfId="0" applyFont="1" applyProtection="1">
      <protection hidden="1"/>
    </xf>
    <xf numFmtId="0" fontId="101" fillId="5" borderId="0" xfId="0" applyFont="1" applyFill="1"/>
    <xf numFmtId="0" fontId="0" fillId="7" borderId="0" xfId="0" applyFill="1"/>
    <xf numFmtId="0" fontId="105" fillId="5" borderId="0" xfId="0" applyFont="1" applyFill="1"/>
    <xf numFmtId="0" fontId="0" fillId="0" borderId="163" xfId="0" applyBorder="1" applyAlignment="1">
      <alignment vertical="top" wrapText="1"/>
    </xf>
    <xf numFmtId="0" fontId="0" fillId="0" borderId="164" xfId="0" applyBorder="1" applyAlignment="1">
      <alignment vertical="top" wrapText="1"/>
    </xf>
    <xf numFmtId="0" fontId="3" fillId="25" borderId="4" xfId="0" applyFont="1" applyFill="1" applyBorder="1" applyAlignment="1">
      <alignment horizontal="center" vertical="center"/>
    </xf>
    <xf numFmtId="0" fontId="17" fillId="5" borderId="29" xfId="2" applyFill="1" applyBorder="1" applyAlignment="1">
      <alignment vertical="center"/>
    </xf>
    <xf numFmtId="0" fontId="12" fillId="24" borderId="97" xfId="0" applyFont="1" applyFill="1" applyBorder="1" applyAlignment="1" applyProtection="1">
      <alignment horizontal="center" vertical="center" wrapText="1"/>
      <protection hidden="1"/>
    </xf>
    <xf numFmtId="0" fontId="12" fillId="24" borderId="128" xfId="0" applyFont="1" applyFill="1" applyBorder="1" applyAlignment="1" applyProtection="1">
      <alignment horizontal="center" vertical="center" wrapText="1"/>
      <protection hidden="1"/>
    </xf>
    <xf numFmtId="0" fontId="12" fillId="24" borderId="54" xfId="0" applyFont="1" applyFill="1" applyBorder="1" applyAlignment="1" applyProtection="1">
      <alignment horizontal="center" vertical="center" wrapText="1"/>
      <protection hidden="1"/>
    </xf>
    <xf numFmtId="0" fontId="53" fillId="26" borderId="108" xfId="0" applyFont="1" applyFill="1" applyBorder="1" applyAlignment="1" applyProtection="1">
      <alignment horizontal="center" vertical="center"/>
      <protection hidden="1"/>
    </xf>
    <xf numFmtId="0" fontId="53" fillId="26" borderId="50" xfId="0" applyFont="1" applyFill="1" applyBorder="1" applyAlignment="1" applyProtection="1">
      <alignment horizontal="center" vertical="center"/>
      <protection hidden="1"/>
    </xf>
    <xf numFmtId="0" fontId="12" fillId="24" borderId="96" xfId="0" applyFont="1" applyFill="1" applyBorder="1" applyAlignment="1" applyProtection="1">
      <alignment horizontal="center" vertical="center" wrapText="1"/>
      <protection hidden="1"/>
    </xf>
    <xf numFmtId="0" fontId="12" fillId="24" borderId="127" xfId="0" applyFont="1" applyFill="1" applyBorder="1" applyAlignment="1" applyProtection="1">
      <alignment horizontal="center" vertical="center" wrapText="1"/>
      <protection hidden="1"/>
    </xf>
    <xf numFmtId="0" fontId="14" fillId="26" borderId="35" xfId="0" applyFont="1" applyFill="1" applyBorder="1" applyAlignment="1" applyProtection="1">
      <alignment horizontal="right"/>
      <protection hidden="1"/>
    </xf>
    <xf numFmtId="0" fontId="14" fillId="26" borderId="28" xfId="0" applyFont="1" applyFill="1" applyBorder="1" applyAlignment="1" applyProtection="1">
      <alignment horizontal="right"/>
      <protection hidden="1"/>
    </xf>
    <xf numFmtId="0" fontId="14" fillId="26" borderId="31" xfId="0" applyFont="1" applyFill="1" applyBorder="1" applyAlignment="1" applyProtection="1">
      <alignment horizontal="right"/>
      <protection hidden="1"/>
    </xf>
    <xf numFmtId="0" fontId="14" fillId="26" borderId="28" xfId="0" applyFont="1" applyFill="1" applyBorder="1" applyProtection="1">
      <protection hidden="1"/>
    </xf>
    <xf numFmtId="0" fontId="53" fillId="26" borderId="101" xfId="0" applyFont="1" applyFill="1" applyBorder="1" applyAlignment="1" applyProtection="1">
      <alignment horizontal="center" vertical="center"/>
      <protection hidden="1"/>
    </xf>
    <xf numFmtId="0" fontId="53" fillId="26" borderId="100" xfId="0" applyFont="1" applyFill="1" applyBorder="1" applyAlignment="1" applyProtection="1">
      <alignment horizontal="center" vertical="center"/>
      <protection hidden="1"/>
    </xf>
    <xf numFmtId="0" fontId="20" fillId="26" borderId="38" xfId="0" applyFont="1" applyFill="1" applyBorder="1" applyAlignment="1" applyProtection="1">
      <alignment horizontal="right" vertical="top"/>
      <protection hidden="1"/>
    </xf>
    <xf numFmtId="0" fontId="20" fillId="26" borderId="38" xfId="0" applyFont="1" applyFill="1" applyBorder="1" applyAlignment="1" applyProtection="1">
      <alignment horizontal="center" vertical="top"/>
      <protection hidden="1"/>
    </xf>
    <xf numFmtId="0" fontId="68" fillId="26" borderId="44" xfId="0" applyFont="1" applyFill="1" applyBorder="1" applyAlignment="1" applyProtection="1">
      <alignment vertical="center" wrapText="1"/>
      <protection hidden="1"/>
    </xf>
    <xf numFmtId="0" fontId="0" fillId="26" borderId="0" xfId="0" applyFill="1" applyProtection="1">
      <protection hidden="1"/>
    </xf>
    <xf numFmtId="0" fontId="8" fillId="26" borderId="0" xfId="0" applyFont="1" applyFill="1" applyProtection="1">
      <protection hidden="1"/>
    </xf>
    <xf numFmtId="0" fontId="21" fillId="26" borderId="0" xfId="0" applyFont="1" applyFill="1" applyAlignment="1" applyProtection="1">
      <alignment vertical="center"/>
      <protection hidden="1"/>
    </xf>
    <xf numFmtId="0" fontId="28" fillId="26" borderId="0" xfId="0" applyFont="1" applyFill="1" applyProtection="1">
      <protection hidden="1"/>
    </xf>
    <xf numFmtId="0" fontId="19" fillId="26" borderId="0" xfId="0" applyFont="1" applyFill="1" applyAlignment="1" applyProtection="1">
      <alignment wrapText="1"/>
      <protection hidden="1"/>
    </xf>
    <xf numFmtId="0" fontId="47" fillId="26" borderId="0" xfId="0" applyFont="1" applyFill="1" applyProtection="1">
      <protection hidden="1"/>
    </xf>
    <xf numFmtId="0" fontId="27" fillId="26" borderId="0" xfId="0" applyFont="1" applyFill="1" applyProtection="1">
      <protection hidden="1"/>
    </xf>
    <xf numFmtId="0" fontId="45" fillId="26" borderId="0" xfId="0" applyFont="1" applyFill="1" applyAlignment="1" applyProtection="1">
      <alignment horizontal="center" wrapText="1"/>
      <protection hidden="1"/>
    </xf>
    <xf numFmtId="1" fontId="0" fillId="26" borderId="0" xfId="0" applyNumberFormat="1" applyFill="1" applyAlignment="1" applyProtection="1">
      <alignment horizontal="center" vertical="center"/>
      <protection hidden="1"/>
    </xf>
    <xf numFmtId="0" fontId="0" fillId="26" borderId="0" xfId="0" applyFill="1" applyAlignment="1" applyProtection="1">
      <alignment horizontal="left" vertical="center"/>
      <protection hidden="1"/>
    </xf>
    <xf numFmtId="0" fontId="77" fillId="26" borderId="0" xfId="0" applyFont="1" applyFill="1" applyAlignment="1" applyProtection="1">
      <alignment horizontal="left"/>
      <protection hidden="1"/>
    </xf>
    <xf numFmtId="0" fontId="10" fillId="26" borderId="0" xfId="0" applyFont="1" applyFill="1" applyProtection="1">
      <protection hidden="1"/>
    </xf>
    <xf numFmtId="0" fontId="7" fillId="26" borderId="0" xfId="0" applyFont="1" applyFill="1" applyProtection="1">
      <protection hidden="1"/>
    </xf>
    <xf numFmtId="0" fontId="62" fillId="24" borderId="82" xfId="0" applyFont="1" applyFill="1" applyBorder="1" applyAlignment="1">
      <alignment horizontal="center" vertical="center" wrapText="1"/>
    </xf>
    <xf numFmtId="0" fontId="35" fillId="27" borderId="109" xfId="0" applyFont="1" applyFill="1" applyBorder="1" applyAlignment="1">
      <alignment horizontal="right" vertical="center" wrapText="1"/>
    </xf>
    <xf numFmtId="0" fontId="58" fillId="26" borderId="48" xfId="0" applyFont="1" applyFill="1" applyBorder="1" applyAlignment="1">
      <alignment horizontal="center" vertical="center" wrapText="1"/>
    </xf>
    <xf numFmtId="0" fontId="61" fillId="26" borderId="40" xfId="0" applyFont="1" applyFill="1" applyBorder="1" applyAlignment="1">
      <alignment horizontal="center" vertical="center"/>
    </xf>
    <xf numFmtId="0" fontId="75" fillId="24" borderId="40" xfId="0" applyFont="1" applyFill="1" applyBorder="1" applyAlignment="1">
      <alignment horizontal="center" vertical="center" wrapText="1"/>
    </xf>
    <xf numFmtId="0" fontId="58" fillId="28" borderId="31" xfId="0" applyFont="1" applyFill="1" applyBorder="1" applyAlignment="1">
      <alignment horizontal="center" vertical="center" wrapText="1"/>
    </xf>
    <xf numFmtId="0" fontId="66" fillId="26" borderId="43" xfId="0" applyFont="1" applyFill="1" applyBorder="1" applyAlignment="1">
      <alignment horizontal="center" vertical="center"/>
    </xf>
    <xf numFmtId="0" fontId="66" fillId="26" borderId="16" xfId="0" applyFont="1" applyFill="1" applyBorder="1" applyAlignment="1">
      <alignment horizontal="center" vertical="center"/>
    </xf>
    <xf numFmtId="0" fontId="0" fillId="24" borderId="5" xfId="0" applyFill="1" applyBorder="1"/>
    <xf numFmtId="0" fontId="0" fillId="27" borderId="53" xfId="0" applyFill="1" applyBorder="1"/>
    <xf numFmtId="0" fontId="0" fillId="27" borderId="18" xfId="0" applyFill="1" applyBorder="1"/>
    <xf numFmtId="0" fontId="4" fillId="27" borderId="4" xfId="0" applyFont="1" applyFill="1" applyBorder="1" applyAlignment="1">
      <alignment horizontal="center" vertical="center"/>
    </xf>
    <xf numFmtId="0" fontId="4" fillId="27" borderId="4" xfId="0" applyFont="1" applyFill="1" applyBorder="1" applyAlignment="1">
      <alignment vertical="center"/>
    </xf>
    <xf numFmtId="0" fontId="4" fillId="27" borderId="4" xfId="0" applyFont="1" applyFill="1" applyBorder="1" applyAlignment="1">
      <alignment horizontal="center"/>
    </xf>
    <xf numFmtId="0" fontId="4" fillId="27" borderId="4" xfId="0" applyFont="1" applyFill="1" applyBorder="1" applyAlignment="1">
      <alignment horizontal="right"/>
    </xf>
    <xf numFmtId="0" fontId="5" fillId="24" borderId="5" xfId="0" applyFont="1" applyFill="1" applyBorder="1"/>
    <xf numFmtId="0" fontId="84" fillId="24" borderId="6" xfId="0" applyFont="1" applyFill="1" applyBorder="1" applyAlignment="1">
      <alignment vertical="center"/>
    </xf>
    <xf numFmtId="0" fontId="5" fillId="24" borderId="6" xfId="0" applyFont="1" applyFill="1" applyBorder="1"/>
    <xf numFmtId="0" fontId="5" fillId="24" borderId="23" xfId="0" applyFont="1" applyFill="1" applyBorder="1"/>
    <xf numFmtId="0" fontId="7" fillId="27" borderId="1" xfId="0" applyFont="1" applyFill="1" applyBorder="1" applyAlignment="1">
      <alignment horizontal="center" vertical="center" wrapText="1"/>
    </xf>
    <xf numFmtId="0" fontId="7" fillId="27" borderId="149" xfId="0" applyFont="1" applyFill="1" applyBorder="1" applyAlignment="1">
      <alignment vertical="center" wrapText="1"/>
    </xf>
    <xf numFmtId="0" fontId="7" fillId="27" borderId="30" xfId="0" applyFont="1" applyFill="1" applyBorder="1" applyAlignment="1">
      <alignment vertical="center" wrapText="1"/>
    </xf>
    <xf numFmtId="0" fontId="36" fillId="24" borderId="5" xfId="2" applyFont="1" applyFill="1" applyBorder="1" applyAlignment="1" applyProtection="1">
      <alignment vertical="center"/>
      <protection hidden="1"/>
    </xf>
    <xf numFmtId="0" fontId="36" fillId="24" borderId="6" xfId="2" applyFont="1" applyFill="1" applyBorder="1" applyAlignment="1" applyProtection="1">
      <alignment vertical="center"/>
      <protection hidden="1"/>
    </xf>
    <xf numFmtId="0" fontId="36" fillId="24" borderId="23" xfId="2" applyFont="1" applyFill="1" applyBorder="1" applyAlignment="1" applyProtection="1">
      <alignment vertical="center"/>
      <protection hidden="1"/>
    </xf>
    <xf numFmtId="0" fontId="36" fillId="24" borderId="5" xfId="0" applyFont="1" applyFill="1" applyBorder="1"/>
    <xf numFmtId="0" fontId="36" fillId="24" borderId="6" xfId="0" applyFont="1" applyFill="1" applyBorder="1"/>
    <xf numFmtId="0" fontId="36" fillId="24" borderId="23" xfId="0" applyFont="1" applyFill="1" applyBorder="1"/>
    <xf numFmtId="0" fontId="3" fillId="24" borderId="16" xfId="0" applyFont="1" applyFill="1" applyBorder="1" applyAlignment="1" applyProtection="1">
      <alignment vertical="center"/>
      <protection hidden="1"/>
    </xf>
    <xf numFmtId="0" fontId="3" fillId="24" borderId="17" xfId="0" applyFont="1" applyFill="1" applyBorder="1" applyAlignment="1" applyProtection="1">
      <alignment vertical="center"/>
      <protection hidden="1"/>
    </xf>
    <xf numFmtId="0" fontId="41" fillId="27" borderId="64" xfId="2" applyFont="1" applyFill="1" applyBorder="1" applyAlignment="1" applyProtection="1">
      <alignment horizontal="center" vertical="center"/>
      <protection hidden="1"/>
    </xf>
    <xf numFmtId="0" fontId="41" fillId="27" borderId="86" xfId="2" applyFont="1" applyFill="1" applyBorder="1" applyAlignment="1" applyProtection="1">
      <alignment horizontal="center" vertical="center"/>
      <protection locked="0" hidden="1"/>
    </xf>
    <xf numFmtId="0" fontId="17" fillId="27" borderId="66" xfId="2" applyFill="1" applyBorder="1" applyAlignment="1" applyProtection="1">
      <alignment horizontal="center" vertical="center"/>
      <protection locked="0" hidden="1"/>
    </xf>
    <xf numFmtId="0" fontId="41" fillId="27" borderId="63" xfId="2" applyFont="1" applyFill="1" applyBorder="1" applyAlignment="1" applyProtection="1">
      <alignment horizontal="center" vertical="center"/>
      <protection locked="0" hidden="1"/>
    </xf>
    <xf numFmtId="0" fontId="17" fillId="27" borderId="67" xfId="2" applyFill="1" applyBorder="1" applyAlignment="1" applyProtection="1">
      <alignment horizontal="center" vertical="center"/>
      <protection locked="0" hidden="1"/>
    </xf>
    <xf numFmtId="0" fontId="41" fillId="27" borderId="148" xfId="2" applyFont="1" applyFill="1" applyBorder="1" applyAlignment="1" applyProtection="1">
      <alignment horizontal="center" vertical="center"/>
      <protection locked="0" hidden="1"/>
    </xf>
    <xf numFmtId="0" fontId="41" fillId="27" borderId="67" xfId="2" applyFont="1" applyFill="1" applyBorder="1" applyAlignment="1" applyProtection="1">
      <alignment horizontal="center" vertical="center"/>
      <protection locked="0" hidden="1"/>
    </xf>
    <xf numFmtId="0" fontId="0" fillId="26" borderId="0" xfId="0" applyFill="1"/>
    <xf numFmtId="0" fontId="8" fillId="26" borderId="0" xfId="0" applyFont="1" applyFill="1"/>
    <xf numFmtId="0" fontId="21" fillId="26" borderId="0" xfId="0" applyFont="1" applyFill="1" applyAlignment="1">
      <alignment vertical="center"/>
    </xf>
    <xf numFmtId="0" fontId="19" fillId="26" borderId="29" xfId="0" applyFont="1" applyFill="1" applyBorder="1" applyAlignment="1">
      <alignment wrapText="1"/>
    </xf>
    <xf numFmtId="0" fontId="28" fillId="26" borderId="0" xfId="0" applyFont="1" applyFill="1"/>
    <xf numFmtId="0" fontId="19" fillId="26" borderId="0" xfId="0" applyFont="1" applyFill="1" applyAlignment="1">
      <alignment wrapText="1"/>
    </xf>
    <xf numFmtId="0" fontId="47" fillId="26" borderId="0" xfId="0" applyFont="1" applyFill="1"/>
    <xf numFmtId="0" fontId="27" fillId="26" borderId="0" xfId="0" applyFont="1" applyFill="1"/>
    <xf numFmtId="0" fontId="9" fillId="24" borderId="24" xfId="0" applyFont="1" applyFill="1" applyBorder="1" applyAlignment="1">
      <alignment horizontal="center" vertical="center" textRotation="90" wrapText="1"/>
    </xf>
    <xf numFmtId="0" fontId="13" fillId="24" borderId="61" xfId="0" applyFont="1" applyFill="1" applyBorder="1" applyAlignment="1">
      <alignment horizontal="center" vertical="center" textRotation="90" wrapText="1"/>
    </xf>
    <xf numFmtId="0" fontId="13" fillId="24" borderId="62" xfId="0" applyFont="1" applyFill="1" applyBorder="1" applyAlignment="1">
      <alignment horizontal="center" vertical="center" textRotation="90" wrapText="1"/>
    </xf>
    <xf numFmtId="0" fontId="13" fillId="24" borderId="7" xfId="0" applyFont="1" applyFill="1" applyBorder="1" applyAlignment="1">
      <alignment horizontal="center" vertical="center" textRotation="90" wrapText="1"/>
    </xf>
    <xf numFmtId="0" fontId="13" fillId="24" borderId="8" xfId="0" applyFont="1" applyFill="1" applyBorder="1" applyAlignment="1">
      <alignment horizontal="center" vertical="center" textRotation="90" wrapText="1"/>
    </xf>
    <xf numFmtId="0" fontId="46" fillId="26" borderId="0" xfId="0" applyFont="1" applyFill="1" applyAlignment="1">
      <alignment vertical="center"/>
    </xf>
    <xf numFmtId="0" fontId="4" fillId="26" borderId="0" xfId="0" applyFont="1" applyFill="1" applyAlignment="1">
      <alignment vertical="center"/>
    </xf>
    <xf numFmtId="0" fontId="68" fillId="26" borderId="0" xfId="0" applyFont="1" applyFill="1" applyAlignment="1">
      <alignment vertical="center"/>
    </xf>
    <xf numFmtId="0" fontId="10" fillId="26" borderId="0" xfId="0" applyFont="1" applyFill="1"/>
    <xf numFmtId="0" fontId="45" fillId="26" borderId="0" xfId="0" applyFont="1" applyFill="1" applyAlignment="1">
      <alignment wrapText="1"/>
    </xf>
    <xf numFmtId="14" fontId="13" fillId="24" borderId="61" xfId="0" applyNumberFormat="1" applyFont="1" applyFill="1" applyBorder="1" applyAlignment="1">
      <alignment horizontal="center" vertical="center" textRotation="90" wrapText="1"/>
    </xf>
    <xf numFmtId="14" fontId="13" fillId="24" borderId="62" xfId="0" applyNumberFormat="1" applyFont="1" applyFill="1" applyBorder="1" applyAlignment="1">
      <alignment horizontal="center" vertical="center" textRotation="90" wrapText="1"/>
    </xf>
    <xf numFmtId="14" fontId="13" fillId="24" borderId="7" xfId="0" applyNumberFormat="1" applyFont="1" applyFill="1" applyBorder="1" applyAlignment="1">
      <alignment horizontal="center" vertical="center" textRotation="90" wrapText="1"/>
    </xf>
    <xf numFmtId="0" fontId="15" fillId="26" borderId="0" xfId="0" applyFont="1" applyFill="1" applyAlignment="1" applyProtection="1">
      <alignment horizontal="left"/>
      <protection hidden="1"/>
    </xf>
    <xf numFmtId="0" fontId="7" fillId="26" borderId="0" xfId="0" applyFont="1" applyFill="1"/>
    <xf numFmtId="0" fontId="17" fillId="26" borderId="0" xfId="2" applyFill="1" applyAlignment="1">
      <alignment vertical="center"/>
    </xf>
    <xf numFmtId="0" fontId="7" fillId="26" borderId="44" xfId="2" applyFont="1" applyFill="1" applyBorder="1" applyAlignment="1" applyProtection="1">
      <alignment horizontal="right" vertical="center"/>
      <protection hidden="1"/>
    </xf>
    <xf numFmtId="0" fontId="7" fillId="26" borderId="44" xfId="2" applyFont="1" applyFill="1" applyBorder="1" applyAlignment="1" applyProtection="1">
      <alignment horizontal="center" vertical="center"/>
      <protection hidden="1"/>
    </xf>
    <xf numFmtId="0" fontId="71" fillId="26" borderId="0" xfId="2" applyFont="1" applyFill="1" applyAlignment="1">
      <alignment vertical="center"/>
    </xf>
    <xf numFmtId="0" fontId="31" fillId="26" borderId="0" xfId="2" applyFont="1" applyFill="1" applyAlignment="1">
      <alignment vertical="center"/>
    </xf>
    <xf numFmtId="0" fontId="31" fillId="26" borderId="0" xfId="2" applyFont="1" applyFill="1" applyAlignment="1">
      <alignment horizontal="right" vertical="center"/>
    </xf>
    <xf numFmtId="0" fontId="31" fillId="26" borderId="0" xfId="2" applyFont="1" applyFill="1" applyAlignment="1">
      <alignment horizontal="center" vertical="center"/>
    </xf>
    <xf numFmtId="0" fontId="17" fillId="26" borderId="0" xfId="2" applyFill="1" applyAlignment="1" applyProtection="1">
      <alignment vertical="center"/>
      <protection hidden="1"/>
    </xf>
    <xf numFmtId="0" fontId="7" fillId="26" borderId="0" xfId="2" applyFont="1" applyFill="1" applyAlignment="1" applyProtection="1">
      <alignment horizontal="right" vertical="center"/>
      <protection hidden="1"/>
    </xf>
    <xf numFmtId="0" fontId="32" fillId="26" borderId="0" xfId="2" applyFont="1" applyFill="1" applyAlignment="1">
      <alignment vertical="center"/>
    </xf>
    <xf numFmtId="0" fontId="32" fillId="24" borderId="0" xfId="2" applyFont="1" applyFill="1" applyAlignment="1" applyProtection="1">
      <alignment vertical="center"/>
      <protection hidden="1"/>
    </xf>
    <xf numFmtId="0" fontId="7" fillId="26" borderId="0" xfId="2" applyFont="1" applyFill="1" applyAlignment="1">
      <alignment wrapText="1"/>
    </xf>
    <xf numFmtId="0" fontId="7" fillId="26" borderId="0" xfId="2" applyFont="1" applyFill="1" applyAlignment="1">
      <alignment vertical="center" wrapText="1"/>
    </xf>
    <xf numFmtId="0" fontId="17" fillId="26" borderId="0" xfId="2" applyFill="1"/>
    <xf numFmtId="0" fontId="13" fillId="24" borderId="132" xfId="0" applyFont="1" applyFill="1" applyBorder="1" applyAlignment="1">
      <alignment horizontal="center" vertical="center" wrapText="1"/>
    </xf>
    <xf numFmtId="0" fontId="17" fillId="26" borderId="87" xfId="2" applyFill="1" applyBorder="1" applyAlignment="1" applyProtection="1">
      <alignment horizontal="center" vertical="center"/>
      <protection hidden="1"/>
    </xf>
    <xf numFmtId="0" fontId="37" fillId="24" borderId="0" xfId="2" applyFont="1" applyFill="1" applyAlignment="1">
      <alignment horizontal="center" vertical="center"/>
    </xf>
    <xf numFmtId="1" fontId="7" fillId="26" borderId="4" xfId="2" applyNumberFormat="1" applyFont="1" applyFill="1" applyBorder="1" applyAlignment="1" applyProtection="1">
      <alignment horizontal="center" vertical="center"/>
      <protection hidden="1"/>
    </xf>
    <xf numFmtId="0" fontId="17" fillId="26" borderId="4" xfId="2" applyFill="1" applyBorder="1" applyAlignment="1" applyProtection="1">
      <alignment horizontal="center" vertical="center"/>
      <protection hidden="1"/>
    </xf>
    <xf numFmtId="0" fontId="13" fillId="24" borderId="89" xfId="0" applyFont="1" applyFill="1" applyBorder="1" applyAlignment="1">
      <alignment horizontal="center" vertical="center" wrapText="1"/>
    </xf>
    <xf numFmtId="0" fontId="71" fillId="26" borderId="0" xfId="2" applyFont="1" applyFill="1" applyAlignment="1">
      <alignment horizontal="left" vertical="center"/>
    </xf>
    <xf numFmtId="1" fontId="34" fillId="26" borderId="0" xfId="2" applyNumberFormat="1" applyFont="1" applyFill="1" applyAlignment="1" applyProtection="1">
      <alignment horizontal="center" vertical="center"/>
      <protection hidden="1"/>
    </xf>
    <xf numFmtId="0" fontId="25" fillId="26" borderId="0" xfId="2" applyFont="1" applyFill="1" applyAlignment="1">
      <alignment vertical="center"/>
    </xf>
    <xf numFmtId="0" fontId="7" fillId="26" borderId="0" xfId="2" applyFont="1" applyFill="1" applyAlignment="1" applyProtection="1">
      <alignment horizontal="center" vertical="center"/>
      <protection hidden="1"/>
    </xf>
    <xf numFmtId="1" fontId="4" fillId="26" borderId="0" xfId="2" applyNumberFormat="1" applyFont="1" applyFill="1" applyAlignment="1" applyProtection="1">
      <alignment horizontal="center" vertical="center"/>
      <protection hidden="1"/>
    </xf>
    <xf numFmtId="164" fontId="7" fillId="26" borderId="0" xfId="2" quotePrefix="1" applyNumberFormat="1" applyFont="1" applyFill="1" applyAlignment="1">
      <alignment horizontal="center" vertical="center"/>
    </xf>
    <xf numFmtId="0" fontId="38" fillId="26" borderId="0" xfId="2" applyFont="1" applyFill="1" applyAlignment="1">
      <alignment vertical="center"/>
    </xf>
    <xf numFmtId="0" fontId="32" fillId="26" borderId="0" xfId="2" applyFont="1" applyFill="1" applyAlignment="1" applyProtection="1">
      <alignment vertical="center"/>
      <protection hidden="1"/>
    </xf>
    <xf numFmtId="0" fontId="3" fillId="27" borderId="8" xfId="2" applyFont="1" applyFill="1" applyBorder="1" applyAlignment="1" applyProtection="1">
      <alignment horizontal="center" vertical="center"/>
      <protection hidden="1"/>
    </xf>
    <xf numFmtId="0" fontId="31" fillId="27" borderId="0" xfId="2" applyFont="1" applyFill="1" applyAlignment="1" applyProtection="1">
      <alignment vertical="center"/>
      <protection hidden="1"/>
    </xf>
    <xf numFmtId="0" fontId="17" fillId="27" borderId="0" xfId="2" applyFill="1" applyAlignment="1" applyProtection="1">
      <alignment vertical="center"/>
      <protection hidden="1"/>
    </xf>
    <xf numFmtId="0" fontId="4" fillId="27" borderId="0" xfId="2" applyFont="1" applyFill="1" applyAlignment="1" applyProtection="1">
      <alignment horizontal="right" vertical="center"/>
      <protection hidden="1"/>
    </xf>
    <xf numFmtId="0" fontId="25" fillId="26" borderId="0" xfId="2" applyFont="1" applyFill="1" applyAlignment="1" applyProtection="1">
      <alignment vertical="center"/>
      <protection hidden="1"/>
    </xf>
    <xf numFmtId="0" fontId="31" fillId="26" borderId="0" xfId="2" applyFont="1" applyFill="1" applyAlignment="1" applyProtection="1">
      <alignment vertical="center"/>
      <protection hidden="1"/>
    </xf>
    <xf numFmtId="0" fontId="43" fillId="26" borderId="0" xfId="2" applyFont="1" applyFill="1" applyAlignment="1" applyProtection="1">
      <alignment vertical="center"/>
      <protection hidden="1"/>
    </xf>
    <xf numFmtId="0" fontId="4" fillId="26" borderId="0" xfId="2" applyFont="1" applyFill="1" applyAlignment="1" applyProtection="1">
      <alignment horizontal="right" vertical="center"/>
      <protection hidden="1"/>
    </xf>
    <xf numFmtId="9" fontId="17" fillId="26" borderId="0" xfId="3" applyFont="1" applyFill="1" applyBorder="1" applyAlignment="1" applyProtection="1">
      <alignment horizontal="center" vertical="center"/>
      <protection hidden="1"/>
    </xf>
    <xf numFmtId="0" fontId="71" fillId="26" borderId="0" xfId="2" applyFont="1" applyFill="1" applyAlignment="1" applyProtection="1">
      <alignment horizontal="left" vertical="center"/>
      <protection hidden="1"/>
    </xf>
    <xf numFmtId="0" fontId="69" fillId="26" borderId="0" xfId="2" applyFont="1" applyFill="1" applyAlignment="1" applyProtection="1">
      <alignment vertical="center"/>
      <protection hidden="1"/>
    </xf>
    <xf numFmtId="9" fontId="69" fillId="26" borderId="0" xfId="3" applyFont="1" applyFill="1" applyBorder="1" applyAlignment="1" applyProtection="1">
      <alignment horizontal="center" vertical="center"/>
      <protection hidden="1"/>
    </xf>
    <xf numFmtId="0" fontId="31" fillId="26" borderId="0" xfId="2" applyFont="1" applyFill="1" applyAlignment="1" applyProtection="1">
      <alignment horizontal="right" vertical="center"/>
      <protection hidden="1"/>
    </xf>
    <xf numFmtId="0" fontId="31" fillId="26" borderId="0" xfId="2" applyFont="1" applyFill="1" applyAlignment="1" applyProtection="1">
      <alignment horizontal="center" vertical="center"/>
      <protection hidden="1"/>
    </xf>
    <xf numFmtId="0" fontId="71" fillId="26" borderId="0" xfId="2" applyFont="1" applyFill="1" applyAlignment="1" applyProtection="1">
      <alignment vertical="center"/>
      <protection hidden="1"/>
    </xf>
    <xf numFmtId="0" fontId="7" fillId="26" borderId="0" xfId="2" applyFont="1" applyFill="1" applyAlignment="1" applyProtection="1">
      <alignment wrapText="1"/>
      <protection hidden="1"/>
    </xf>
    <xf numFmtId="0" fontId="7" fillId="26" borderId="0" xfId="2" applyFont="1" applyFill="1" applyAlignment="1" applyProtection="1">
      <alignment vertical="center" wrapText="1"/>
      <protection hidden="1"/>
    </xf>
    <xf numFmtId="0" fontId="17" fillId="26" borderId="0" xfId="2" applyFill="1" applyProtection="1">
      <protection hidden="1"/>
    </xf>
    <xf numFmtId="0" fontId="35" fillId="27" borderId="52" xfId="0" applyFont="1" applyFill="1" applyBorder="1" applyAlignment="1">
      <alignment vertical="center" wrapText="1"/>
    </xf>
    <xf numFmtId="0" fontId="7" fillId="27" borderId="53" xfId="0" applyFont="1" applyFill="1" applyBorder="1" applyAlignment="1">
      <alignment vertical="center" wrapText="1"/>
    </xf>
    <xf numFmtId="0" fontId="7" fillId="27" borderId="4" xfId="0" applyFont="1" applyFill="1" applyBorder="1" applyAlignment="1">
      <alignment vertical="center" wrapText="1"/>
    </xf>
    <xf numFmtId="0" fontId="7" fillId="27" borderId="50" xfId="0" applyFont="1" applyFill="1" applyBorder="1" applyAlignment="1">
      <alignment vertical="center" wrapText="1"/>
    </xf>
    <xf numFmtId="0" fontId="7" fillId="27" borderId="51" xfId="0" applyFont="1" applyFill="1" applyBorder="1" applyAlignment="1">
      <alignment vertical="center" wrapText="1"/>
    </xf>
    <xf numFmtId="0" fontId="7" fillId="27" borderId="20" xfId="0" applyFont="1" applyFill="1" applyBorder="1" applyAlignment="1">
      <alignment vertical="center" wrapText="1"/>
    </xf>
    <xf numFmtId="0" fontId="87" fillId="24" borderId="24" xfId="0" applyFont="1" applyFill="1" applyBorder="1" applyAlignment="1">
      <alignment horizontal="center" vertical="center"/>
    </xf>
    <xf numFmtId="0" fontId="87" fillId="24" borderId="150" xfId="0" applyFont="1" applyFill="1" applyBorder="1" applyAlignment="1">
      <alignment vertical="center"/>
    </xf>
    <xf numFmtId="0" fontId="87" fillId="24" borderId="150" xfId="0" applyFont="1" applyFill="1" applyBorder="1" applyAlignment="1">
      <alignment horizontal="center" vertical="center"/>
    </xf>
    <xf numFmtId="0" fontId="87" fillId="24" borderId="151" xfId="0" applyFont="1" applyFill="1" applyBorder="1" applyAlignment="1">
      <alignment horizontal="center" vertical="center"/>
    </xf>
    <xf numFmtId="0" fontId="87" fillId="24" borderId="152" xfId="0" applyFont="1" applyFill="1" applyBorder="1" applyAlignment="1">
      <alignment vertical="center"/>
    </xf>
    <xf numFmtId="0" fontId="88" fillId="24" borderId="150" xfId="0" applyFont="1" applyFill="1" applyBorder="1" applyAlignment="1">
      <alignment vertical="center"/>
    </xf>
    <xf numFmtId="0" fontId="89" fillId="24" borderId="150" xfId="0" applyFont="1" applyFill="1" applyBorder="1" applyAlignment="1">
      <alignment vertical="center"/>
    </xf>
    <xf numFmtId="0" fontId="89" fillId="24" borderId="150" xfId="0" applyFont="1" applyFill="1" applyBorder="1" applyAlignment="1">
      <alignment horizontal="center" vertical="center"/>
    </xf>
    <xf numFmtId="0" fontId="89" fillId="24" borderId="151" xfId="0" applyFont="1" applyFill="1" applyBorder="1" applyAlignment="1">
      <alignment horizontal="center" vertical="center"/>
    </xf>
    <xf numFmtId="0" fontId="87" fillId="24" borderId="153" xfId="0" applyFont="1" applyFill="1" applyBorder="1" applyAlignment="1">
      <alignment horizontal="center" vertical="center" wrapText="1"/>
    </xf>
    <xf numFmtId="0" fontId="90" fillId="24" borderId="154" xfId="0" applyFont="1" applyFill="1" applyBorder="1" applyAlignment="1">
      <alignment horizontal="center" vertical="center" wrapText="1"/>
    </xf>
    <xf numFmtId="0" fontId="90" fillId="24" borderId="155" xfId="0" applyFont="1" applyFill="1" applyBorder="1" applyAlignment="1">
      <alignment horizontal="center" vertical="center" wrapText="1"/>
    </xf>
    <xf numFmtId="0" fontId="90" fillId="24" borderId="156" xfId="0" applyFont="1" applyFill="1" applyBorder="1" applyAlignment="1">
      <alignment horizontal="center" vertical="center" wrapText="1"/>
    </xf>
    <xf numFmtId="0" fontId="4" fillId="27" borderId="162" xfId="0" applyFont="1" applyFill="1" applyBorder="1" applyAlignment="1">
      <alignment horizontal="center" vertical="center" wrapText="1"/>
    </xf>
    <xf numFmtId="0" fontId="0" fillId="27" borderId="163" xfId="0" applyFill="1" applyBorder="1" applyAlignment="1">
      <alignment vertical="top" wrapText="1"/>
    </xf>
    <xf numFmtId="0" fontId="0" fillId="27" borderId="164" xfId="0" applyFill="1" applyBorder="1" applyAlignment="1">
      <alignment vertical="top" wrapText="1"/>
    </xf>
    <xf numFmtId="0" fontId="0" fillId="27" borderId="164" xfId="0" applyFill="1" applyBorder="1" applyAlignment="1">
      <alignment horizontal="center" vertical="top" wrapText="1"/>
    </xf>
    <xf numFmtId="0" fontId="0" fillId="27" borderId="165" xfId="0" applyFill="1" applyBorder="1" applyAlignment="1">
      <alignment horizontal="center" vertical="top" wrapText="1"/>
    </xf>
    <xf numFmtId="0" fontId="0" fillId="27" borderId="166" xfId="0" applyFill="1" applyBorder="1" applyAlignment="1">
      <alignment vertical="top" wrapText="1"/>
    </xf>
    <xf numFmtId="0" fontId="82" fillId="27" borderId="164" xfId="0" applyFont="1" applyFill="1" applyBorder="1" applyAlignment="1">
      <alignment vertical="top" wrapText="1"/>
    </xf>
    <xf numFmtId="0" fontId="0" fillId="27" borderId="0" xfId="0" applyFill="1" applyAlignment="1">
      <alignment vertical="top" wrapText="1"/>
    </xf>
    <xf numFmtId="0" fontId="92" fillId="27" borderId="163" xfId="0" applyFont="1" applyFill="1" applyBorder="1" applyAlignment="1">
      <alignment vertical="top" wrapText="1"/>
    </xf>
    <xf numFmtId="0" fontId="92" fillId="27" borderId="164" xfId="0" applyFont="1" applyFill="1" applyBorder="1" applyAlignment="1">
      <alignment vertical="top" wrapText="1"/>
    </xf>
    <xf numFmtId="0" fontId="92" fillId="27" borderId="164" xfId="0" applyFont="1" applyFill="1" applyBorder="1" applyAlignment="1">
      <alignment horizontal="center" vertical="top" wrapText="1"/>
    </xf>
    <xf numFmtId="0" fontId="92" fillId="27" borderId="165" xfId="0" applyFont="1" applyFill="1" applyBorder="1" applyAlignment="1">
      <alignment horizontal="center" vertical="top" wrapText="1"/>
    </xf>
    <xf numFmtId="0" fontId="0" fillId="27" borderId="167" xfId="0" applyFill="1" applyBorder="1" applyAlignment="1">
      <alignment vertical="top" wrapText="1"/>
    </xf>
    <xf numFmtId="0" fontId="4" fillId="27" borderId="112" xfId="0" applyFont="1" applyFill="1" applyBorder="1" applyAlignment="1">
      <alignment horizontal="center" vertical="center" wrapText="1"/>
    </xf>
    <xf numFmtId="0" fontId="0" fillId="27" borderId="173" xfId="0" applyFill="1" applyBorder="1" applyAlignment="1">
      <alignment vertical="top" wrapText="1"/>
    </xf>
    <xf numFmtId="0" fontId="0" fillId="27" borderId="174" xfId="0" applyFill="1" applyBorder="1" applyAlignment="1">
      <alignment vertical="top" wrapText="1"/>
    </xf>
    <xf numFmtId="0" fontId="0" fillId="27" borderId="174" xfId="0" applyFill="1" applyBorder="1" applyAlignment="1">
      <alignment horizontal="center" vertical="top" wrapText="1"/>
    </xf>
    <xf numFmtId="0" fontId="0" fillId="27" borderId="175" xfId="0" applyFill="1" applyBorder="1" applyAlignment="1">
      <alignment horizontal="center" vertical="top" wrapText="1"/>
    </xf>
    <xf numFmtId="0" fontId="0" fillId="27" borderId="176" xfId="0" applyFill="1" applyBorder="1" applyAlignment="1">
      <alignment vertical="top" wrapText="1"/>
    </xf>
    <xf numFmtId="0" fontId="0" fillId="24" borderId="11" xfId="0" applyFill="1" applyBorder="1"/>
    <xf numFmtId="0" fontId="7" fillId="27" borderId="18" xfId="0" applyFont="1" applyFill="1" applyBorder="1" applyAlignment="1">
      <alignment horizontal="center" vertical="center" wrapText="1"/>
    </xf>
    <xf numFmtId="0" fontId="48" fillId="24" borderId="5" xfId="0" applyFont="1" applyFill="1" applyBorder="1" applyProtection="1">
      <protection hidden="1"/>
    </xf>
    <xf numFmtId="0" fontId="36" fillId="24" borderId="6" xfId="0" applyFont="1" applyFill="1" applyBorder="1" applyAlignment="1">
      <alignment vertical="center"/>
    </xf>
    <xf numFmtId="0" fontId="36" fillId="24" borderId="23" xfId="0" applyFont="1" applyFill="1" applyBorder="1" applyAlignment="1">
      <alignment vertical="center"/>
    </xf>
    <xf numFmtId="0" fontId="0" fillId="26" borderId="41" xfId="0" applyFill="1" applyBorder="1" applyProtection="1">
      <protection hidden="1"/>
    </xf>
    <xf numFmtId="0" fontId="7" fillId="26" borderId="41" xfId="0" applyFont="1" applyFill="1" applyBorder="1" applyAlignment="1">
      <alignment horizontal="left" vertical="center"/>
    </xf>
    <xf numFmtId="0" fontId="17" fillId="29" borderId="0" xfId="0" applyFont="1" applyFill="1" applyAlignment="1" applyProtection="1">
      <alignment vertical="center"/>
      <protection locked="0"/>
    </xf>
    <xf numFmtId="3" fontId="17" fillId="29" borderId="0" xfId="0" applyNumberFormat="1" applyFont="1" applyFill="1" applyAlignment="1" applyProtection="1">
      <alignment horizontal="center" vertical="center"/>
      <protection locked="0"/>
    </xf>
    <xf numFmtId="0" fontId="17" fillId="29" borderId="0" xfId="0" applyFont="1" applyFill="1" applyAlignment="1" applyProtection="1">
      <alignment horizontal="center" vertical="center"/>
      <protection locked="0"/>
    </xf>
    <xf numFmtId="0" fontId="17" fillId="26" borderId="41" xfId="0" applyFont="1" applyFill="1" applyBorder="1" applyAlignment="1">
      <alignment horizontal="centerContinuous" vertical="center"/>
    </xf>
    <xf numFmtId="0" fontId="17" fillId="26" borderId="41" xfId="0" applyFont="1" applyFill="1" applyBorder="1" applyAlignment="1">
      <alignment horizontal="center" vertical="center"/>
    </xf>
    <xf numFmtId="14" fontId="17" fillId="29" borderId="0" xfId="0" applyNumberFormat="1" applyFont="1" applyFill="1" applyAlignment="1" applyProtection="1">
      <alignment horizontal="center" vertical="center"/>
      <protection locked="0"/>
    </xf>
    <xf numFmtId="9" fontId="17" fillId="29" borderId="0" xfId="0" applyNumberFormat="1" applyFont="1" applyFill="1" applyAlignment="1" applyProtection="1">
      <alignment horizontal="center" vertical="center"/>
      <protection locked="0"/>
    </xf>
    <xf numFmtId="0" fontId="7" fillId="26" borderId="87" xfId="0" applyFont="1" applyFill="1" applyBorder="1" applyAlignment="1">
      <alignment horizontal="center" vertical="center" wrapText="1"/>
    </xf>
    <xf numFmtId="0" fontId="0" fillId="29" borderId="87" xfId="0" applyFill="1" applyBorder="1" applyAlignment="1" applyProtection="1">
      <alignment horizontal="center" vertical="center" wrapText="1"/>
      <protection locked="0"/>
    </xf>
    <xf numFmtId="168" fontId="0" fillId="26" borderId="87" xfId="0" applyNumberFormat="1" applyFill="1" applyBorder="1" applyAlignment="1">
      <alignment horizontal="center" vertical="center" wrapText="1"/>
    </xf>
    <xf numFmtId="0" fontId="4" fillId="26" borderId="85" xfId="0" applyFont="1" applyFill="1" applyBorder="1" applyAlignment="1">
      <alignment horizontal="center" vertical="center" wrapText="1"/>
    </xf>
    <xf numFmtId="10" fontId="4" fillId="26" borderId="10" xfId="0" applyNumberFormat="1" applyFont="1" applyFill="1" applyBorder="1" applyAlignment="1">
      <alignment horizontal="center" vertical="center" wrapText="1"/>
    </xf>
    <xf numFmtId="0" fontId="0" fillId="29" borderId="20" xfId="0" applyFill="1" applyBorder="1" applyAlignment="1" applyProtection="1">
      <alignment horizontal="center" vertical="center"/>
      <protection locked="0"/>
    </xf>
    <xf numFmtId="168" fontId="0" fillId="26" borderId="20" xfId="0" applyNumberFormat="1" applyFill="1" applyBorder="1" applyAlignment="1">
      <alignment horizontal="center" vertical="center"/>
    </xf>
    <xf numFmtId="0" fontId="4" fillId="26" borderId="19" xfId="0" applyFont="1" applyFill="1" applyBorder="1" applyAlignment="1">
      <alignment horizontal="center" vertical="center" wrapText="1"/>
    </xf>
    <xf numFmtId="0" fontId="36" fillId="24" borderId="6" xfId="0" applyFont="1" applyFill="1" applyBorder="1" applyAlignment="1" applyProtection="1">
      <alignment horizontal="left" vertical="center"/>
      <protection hidden="1"/>
    </xf>
    <xf numFmtId="0" fontId="104" fillId="24" borderId="6" xfId="0" applyFont="1" applyFill="1" applyBorder="1" applyAlignment="1" applyProtection="1">
      <alignment horizontal="center" vertical="center"/>
      <protection hidden="1"/>
    </xf>
    <xf numFmtId="0" fontId="104" fillId="24" borderId="23" xfId="0" applyFont="1" applyFill="1" applyBorder="1" applyAlignment="1" applyProtection="1">
      <alignment horizontal="center" vertical="center"/>
      <protection hidden="1"/>
    </xf>
    <xf numFmtId="0" fontId="4" fillId="26" borderId="108" xfId="0" applyFont="1" applyFill="1" applyBorder="1" applyAlignment="1" applyProtection="1">
      <alignment horizontal="center" vertical="center"/>
      <protection hidden="1"/>
    </xf>
    <xf numFmtId="0" fontId="4" fillId="26" borderId="50" xfId="0" applyFont="1" applyFill="1" applyBorder="1" applyAlignment="1" applyProtection="1">
      <alignment horizontal="center" vertical="center"/>
      <protection hidden="1"/>
    </xf>
    <xf numFmtId="0" fontId="0" fillId="24" borderId="5" xfId="0" applyFill="1" applyBorder="1" applyProtection="1">
      <protection hidden="1"/>
    </xf>
    <xf numFmtId="0" fontId="7" fillId="26" borderId="4" xfId="0" applyFont="1" applyFill="1" applyBorder="1" applyAlignment="1">
      <alignment vertical="center" wrapText="1"/>
    </xf>
    <xf numFmtId="0" fontId="0" fillId="29" borderId="4" xfId="0" applyFill="1" applyBorder="1" applyAlignment="1" applyProtection="1">
      <alignment horizontal="center" vertical="center"/>
      <protection locked="0"/>
    </xf>
    <xf numFmtId="0" fontId="0" fillId="29" borderId="4" xfId="0" applyFill="1" applyBorder="1" applyAlignment="1" applyProtection="1">
      <alignment vertical="center"/>
      <protection locked="0"/>
    </xf>
    <xf numFmtId="0" fontId="7" fillId="27" borderId="8" xfId="0" applyFont="1" applyFill="1" applyBorder="1" applyAlignment="1">
      <alignment vertical="center"/>
    </xf>
    <xf numFmtId="0" fontId="7" fillId="27" borderId="6" xfId="0" applyFont="1" applyFill="1" applyBorder="1" applyAlignment="1">
      <alignment vertical="center"/>
    </xf>
    <xf numFmtId="0" fontId="7" fillId="27" borderId="23" xfId="0" applyFont="1" applyFill="1" applyBorder="1" applyAlignment="1">
      <alignment vertical="center"/>
    </xf>
    <xf numFmtId="0" fontId="7" fillId="26" borderId="5" xfId="0" applyFont="1" applyFill="1" applyBorder="1" applyAlignment="1">
      <alignment horizontal="center" vertical="center" wrapText="1"/>
    </xf>
    <xf numFmtId="0" fontId="7" fillId="26" borderId="55" xfId="0" applyFont="1" applyFill="1" applyBorder="1" applyAlignment="1">
      <alignment horizontal="center" vertical="center" wrapText="1"/>
    </xf>
    <xf numFmtId="0" fontId="7" fillId="26" borderId="5" xfId="0" applyFont="1" applyFill="1" applyBorder="1" applyAlignment="1">
      <alignment vertical="center" wrapText="1"/>
    </xf>
    <xf numFmtId="0" fontId="7" fillId="26" borderId="8" xfId="0" applyFont="1" applyFill="1" applyBorder="1" applyAlignment="1">
      <alignment vertical="center" wrapText="1"/>
    </xf>
    <xf numFmtId="0" fontId="0" fillId="29" borderId="55" xfId="0" applyFill="1" applyBorder="1" applyAlignment="1" applyProtection="1">
      <alignment vertical="center"/>
      <protection locked="0"/>
    </xf>
    <xf numFmtId="1" fontId="7" fillId="26" borderId="5" xfId="0" applyNumberFormat="1" applyFont="1" applyFill="1" applyBorder="1" applyAlignment="1">
      <alignment vertical="center" wrapText="1"/>
    </xf>
    <xf numFmtId="2" fontId="7" fillId="26" borderId="5" xfId="0" applyNumberFormat="1" applyFont="1" applyFill="1" applyBorder="1" applyAlignment="1">
      <alignment vertical="center"/>
    </xf>
    <xf numFmtId="10" fontId="7" fillId="26" borderId="8" xfId="0" applyNumberFormat="1" applyFont="1" applyFill="1" applyBorder="1" applyAlignment="1">
      <alignment vertical="center"/>
    </xf>
    <xf numFmtId="0" fontId="7" fillId="26" borderId="16" xfId="0" applyFont="1" applyFill="1" applyBorder="1" applyAlignment="1">
      <alignment horizontal="center" vertical="center"/>
    </xf>
    <xf numFmtId="164" fontId="7" fillId="26" borderId="20" xfId="0" applyNumberFormat="1" applyFont="1" applyFill="1" applyBorder="1" applyAlignment="1">
      <alignment horizontal="center" vertical="center"/>
    </xf>
    <xf numFmtId="0" fontId="4" fillId="26" borderId="101" xfId="0" applyFont="1" applyFill="1" applyBorder="1" applyAlignment="1" applyProtection="1">
      <alignment horizontal="center" vertical="center"/>
      <protection hidden="1"/>
    </xf>
    <xf numFmtId="0" fontId="36" fillId="24" borderId="0" xfId="0" applyFont="1" applyFill="1" applyAlignment="1" applyProtection="1">
      <alignment vertical="center"/>
      <protection hidden="1"/>
    </xf>
    <xf numFmtId="0" fontId="36" fillId="24" borderId="47" xfId="0" applyFont="1" applyFill="1" applyBorder="1" applyAlignment="1" applyProtection="1">
      <alignment vertical="center"/>
      <protection hidden="1"/>
    </xf>
    <xf numFmtId="166" fontId="0" fillId="29" borderId="52" xfId="0" applyNumberFormat="1" applyFill="1" applyBorder="1" applyAlignment="1" applyProtection="1">
      <alignment horizontal="center" vertical="center" wrapText="1"/>
      <protection locked="0"/>
    </xf>
    <xf numFmtId="166" fontId="0" fillId="29" borderId="4" xfId="0" applyNumberFormat="1" applyFill="1" applyBorder="1" applyAlignment="1" applyProtection="1">
      <alignment vertical="center" wrapText="1"/>
      <protection locked="0"/>
    </xf>
    <xf numFmtId="0" fontId="0" fillId="27" borderId="52" xfId="0" applyFill="1" applyBorder="1"/>
    <xf numFmtId="0" fontId="36" fillId="24" borderId="44" xfId="2" applyFont="1" applyFill="1" applyBorder="1" applyAlignment="1" applyProtection="1">
      <alignment vertical="center"/>
      <protection hidden="1"/>
    </xf>
    <xf numFmtId="9" fontId="7" fillId="27" borderId="10" xfId="0" applyNumberFormat="1" applyFont="1" applyFill="1" applyBorder="1" applyAlignment="1">
      <alignment horizontal="center" vertical="center" wrapText="1"/>
    </xf>
    <xf numFmtId="0" fontId="48" fillId="3" borderId="11" xfId="0" applyFont="1" applyFill="1" applyBorder="1" applyProtection="1">
      <protection hidden="1"/>
    </xf>
    <xf numFmtId="0" fontId="0" fillId="3" borderId="44" xfId="0" applyFill="1" applyBorder="1"/>
    <xf numFmtId="0" fontId="3" fillId="5" borderId="0" xfId="0" applyFont="1" applyFill="1" applyAlignment="1">
      <alignment horizontal="center" vertical="center"/>
    </xf>
    <xf numFmtId="0" fontId="3" fillId="5" borderId="47" xfId="0" applyFont="1" applyFill="1" applyBorder="1" applyAlignment="1">
      <alignment horizontal="center" vertical="center"/>
    </xf>
    <xf numFmtId="0" fontId="100" fillId="5" borderId="0" xfId="0" applyFont="1" applyFill="1"/>
    <xf numFmtId="0" fontId="0" fillId="5" borderId="0" xfId="0" applyFill="1" applyAlignment="1">
      <alignment horizontal="center"/>
    </xf>
    <xf numFmtId="0" fontId="4" fillId="7" borderId="0" xfId="0" applyFont="1" applyFill="1"/>
    <xf numFmtId="0" fontId="99" fillId="5" borderId="0" xfId="0" applyFont="1" applyFill="1"/>
    <xf numFmtId="0" fontId="77" fillId="5" borderId="0" xfId="0" applyFont="1" applyFill="1"/>
    <xf numFmtId="0" fontId="31" fillId="5" borderId="47" xfId="0" applyFont="1" applyFill="1" applyBorder="1" applyAlignment="1">
      <alignment horizontal="center" vertical="center"/>
    </xf>
    <xf numFmtId="0" fontId="4" fillId="5" borderId="0" xfId="0" applyFont="1" applyFill="1" applyAlignment="1">
      <alignment horizontal="right"/>
    </xf>
    <xf numFmtId="0" fontId="31" fillId="5" borderId="0" xfId="0" applyFont="1" applyFill="1" applyAlignment="1">
      <alignment vertical="center"/>
    </xf>
    <xf numFmtId="0" fontId="4" fillId="5" borderId="0" xfId="0" applyFont="1" applyFill="1" applyAlignment="1">
      <alignment vertical="center"/>
    </xf>
    <xf numFmtId="0" fontId="0" fillId="5" borderId="0" xfId="0" applyFill="1" applyAlignment="1">
      <alignment wrapText="1"/>
    </xf>
    <xf numFmtId="0" fontId="69" fillId="5" borderId="0" xfId="0" applyFont="1" applyFill="1"/>
    <xf numFmtId="0" fontId="0" fillId="5" borderId="47" xfId="0" applyFill="1" applyBorder="1" applyAlignment="1">
      <alignment wrapText="1"/>
    </xf>
    <xf numFmtId="49" fontId="101" fillId="5" borderId="0" xfId="0" applyNumberFormat="1" applyFont="1" applyFill="1"/>
    <xf numFmtId="0" fontId="31" fillId="5" borderId="0" xfId="0" quotePrefix="1" applyFont="1" applyFill="1"/>
    <xf numFmtId="0" fontId="7" fillId="5" borderId="0" xfId="2" applyFont="1" applyFill="1" applyAlignment="1">
      <alignment horizontal="left" vertical="center"/>
    </xf>
    <xf numFmtId="0" fontId="69" fillId="5" borderId="0" xfId="2" applyFont="1" applyFill="1" applyAlignment="1" applyProtection="1">
      <alignment vertical="center"/>
      <protection hidden="1"/>
    </xf>
    <xf numFmtId="9" fontId="69" fillId="5" borderId="47" xfId="3" applyFont="1" applyFill="1" applyBorder="1" applyAlignment="1" applyProtection="1">
      <alignment horizontal="center" vertical="center"/>
    </xf>
    <xf numFmtId="0" fontId="0" fillId="3" borderId="28" xfId="0" applyFill="1" applyBorder="1"/>
    <xf numFmtId="9" fontId="69" fillId="5" borderId="30" xfId="3" applyFont="1" applyFill="1" applyBorder="1" applyAlignment="1" applyProtection="1">
      <alignment horizontal="center" vertical="center"/>
    </xf>
    <xf numFmtId="3" fontId="17" fillId="26" borderId="0" xfId="2" applyNumberFormat="1" applyFill="1" applyAlignment="1" applyProtection="1">
      <alignment vertical="center"/>
      <protection hidden="1"/>
    </xf>
    <xf numFmtId="0" fontId="34" fillId="26" borderId="0" xfId="2" applyFont="1" applyFill="1" applyAlignment="1" applyProtection="1">
      <alignment vertical="center"/>
      <protection hidden="1"/>
    </xf>
    <xf numFmtId="0" fontId="17" fillId="26" borderId="0" xfId="2" applyFill="1" applyAlignment="1" applyProtection="1">
      <alignment vertical="center" wrapText="1"/>
      <protection hidden="1"/>
    </xf>
    <xf numFmtId="0" fontId="39" fillId="24" borderId="61" xfId="2" applyFont="1" applyFill="1" applyBorder="1" applyAlignment="1" applyProtection="1">
      <alignment horizontal="center" vertical="center" wrapText="1"/>
      <protection hidden="1"/>
    </xf>
    <xf numFmtId="0" fontId="39" fillId="24" borderId="62" xfId="2" applyFont="1" applyFill="1" applyBorder="1" applyAlignment="1" applyProtection="1">
      <alignment horizontal="center" vertical="center" wrapText="1"/>
      <protection hidden="1"/>
    </xf>
    <xf numFmtId="3" fontId="39" fillId="24" borderId="7" xfId="2" applyNumberFormat="1" applyFont="1" applyFill="1" applyBorder="1" applyAlignment="1" applyProtection="1">
      <alignment horizontal="center" vertical="center" wrapText="1"/>
      <protection hidden="1"/>
    </xf>
    <xf numFmtId="0" fontId="17" fillId="27" borderId="15" xfId="2" applyFill="1" applyBorder="1" applyAlignment="1" applyProtection="1">
      <alignment horizontal="center" vertical="center"/>
      <protection hidden="1"/>
    </xf>
    <xf numFmtId="0" fontId="17" fillId="27" borderId="16" xfId="2" applyFill="1" applyBorder="1" applyAlignment="1" applyProtection="1">
      <alignment horizontal="center" vertical="center"/>
      <protection hidden="1"/>
    </xf>
    <xf numFmtId="0" fontId="25" fillId="27" borderId="16" xfId="2" applyFont="1" applyFill="1" applyBorder="1" applyAlignment="1" applyProtection="1">
      <alignment horizontal="center" vertical="center"/>
      <protection hidden="1"/>
    </xf>
    <xf numFmtId="3" fontId="17" fillId="27" borderId="17" xfId="2" applyNumberFormat="1" applyFill="1" applyBorder="1" applyAlignment="1" applyProtection="1">
      <alignment horizontal="center" vertical="center"/>
      <protection hidden="1"/>
    </xf>
    <xf numFmtId="0" fontId="17" fillId="27" borderId="50" xfId="2" applyFill="1" applyBorder="1" applyAlignment="1" applyProtection="1">
      <alignment horizontal="center" vertical="center"/>
      <protection hidden="1"/>
    </xf>
    <xf numFmtId="0" fontId="17" fillId="27" borderId="4" xfId="2" applyFill="1" applyBorder="1" applyAlignment="1" applyProtection="1">
      <alignment horizontal="center" vertical="center"/>
      <protection hidden="1"/>
    </xf>
    <xf numFmtId="0" fontId="25" fillId="27" borderId="4" xfId="2" applyFont="1" applyFill="1" applyBorder="1" applyAlignment="1" applyProtection="1">
      <alignment horizontal="center" vertical="center"/>
      <protection hidden="1"/>
    </xf>
    <xf numFmtId="3" fontId="17" fillId="27" borderId="48" xfId="2" applyNumberFormat="1" applyFill="1" applyBorder="1" applyAlignment="1" applyProtection="1">
      <alignment horizontal="center" vertical="center"/>
      <protection hidden="1"/>
    </xf>
    <xf numFmtId="0" fontId="17" fillId="27" borderId="50" xfId="2" applyFill="1" applyBorder="1" applyAlignment="1" applyProtection="1">
      <alignment horizontal="center" vertical="center" wrapText="1"/>
      <protection hidden="1"/>
    </xf>
    <xf numFmtId="0" fontId="17" fillId="27" borderId="4" xfId="2" applyFill="1" applyBorder="1" applyAlignment="1" applyProtection="1">
      <alignment horizontal="center" vertical="center" wrapText="1"/>
      <protection hidden="1"/>
    </xf>
    <xf numFmtId="0" fontId="7" fillId="26" borderId="0" xfId="2" applyFont="1" applyFill="1" applyAlignment="1" applyProtection="1">
      <alignment vertical="center"/>
      <protection hidden="1"/>
    </xf>
    <xf numFmtId="0" fontId="17" fillId="27" borderId="51" xfId="2" applyFill="1" applyBorder="1" applyAlignment="1" applyProtection="1">
      <alignment horizontal="center" vertical="center" wrapText="1"/>
      <protection hidden="1"/>
    </xf>
    <xf numFmtId="0" fontId="17" fillId="27" borderId="20" xfId="2" applyFill="1" applyBorder="1" applyAlignment="1" applyProtection="1">
      <alignment horizontal="center" vertical="center" wrapText="1"/>
      <protection hidden="1"/>
    </xf>
    <xf numFmtId="0" fontId="17" fillId="27" borderId="20" xfId="2" applyFill="1" applyBorder="1" applyAlignment="1" applyProtection="1">
      <alignment horizontal="center" vertical="center"/>
      <protection hidden="1"/>
    </xf>
    <xf numFmtId="3" fontId="17" fillId="27" borderId="10" xfId="2" applyNumberFormat="1" applyFill="1" applyBorder="1" applyAlignment="1" applyProtection="1">
      <alignment horizontal="center" vertical="center"/>
      <protection hidden="1"/>
    </xf>
    <xf numFmtId="0" fontId="17" fillId="26" borderId="0" xfId="2" applyFill="1" applyAlignment="1" applyProtection="1">
      <alignment horizontal="left" vertical="center"/>
      <protection hidden="1"/>
    </xf>
    <xf numFmtId="0" fontId="17" fillId="26" borderId="0" xfId="2" applyFill="1" applyAlignment="1" applyProtection="1">
      <alignment horizontal="center" vertical="center"/>
      <protection hidden="1"/>
    </xf>
    <xf numFmtId="3" fontId="17" fillId="26" borderId="0" xfId="2" applyNumberFormat="1" applyFill="1" applyAlignment="1" applyProtection="1">
      <alignment horizontal="center" vertical="center"/>
      <protection hidden="1"/>
    </xf>
    <xf numFmtId="0" fontId="39" fillId="24" borderId="5" xfId="2" applyFont="1" applyFill="1" applyBorder="1" applyAlignment="1" applyProtection="1">
      <alignment horizontal="center" vertical="center" wrapText="1"/>
      <protection hidden="1"/>
    </xf>
    <xf numFmtId="0" fontId="39" fillId="24" borderId="8" xfId="2" applyFont="1" applyFill="1" applyBorder="1" applyAlignment="1" applyProtection="1">
      <alignment horizontal="center" vertical="center" wrapText="1"/>
      <protection hidden="1"/>
    </xf>
    <xf numFmtId="0" fontId="39" fillId="24" borderId="69" xfId="2" applyFont="1" applyFill="1" applyBorder="1" applyAlignment="1" applyProtection="1">
      <alignment horizontal="center" vertical="center" wrapText="1"/>
      <protection hidden="1"/>
    </xf>
    <xf numFmtId="0" fontId="5" fillId="24" borderId="70" xfId="2" applyFont="1" applyFill="1" applyBorder="1" applyAlignment="1" applyProtection="1">
      <alignment horizontal="center" vertical="center" wrapText="1"/>
      <protection hidden="1"/>
    </xf>
    <xf numFmtId="0" fontId="17" fillId="26" borderId="46" xfId="2" applyFill="1" applyBorder="1" applyAlignment="1" applyProtection="1">
      <alignment vertical="center" wrapText="1"/>
      <protection hidden="1"/>
    </xf>
    <xf numFmtId="0" fontId="17" fillId="27" borderId="71" xfId="2" applyFill="1" applyBorder="1" applyAlignment="1" applyProtection="1">
      <alignment horizontal="center" vertical="center"/>
      <protection hidden="1"/>
    </xf>
    <xf numFmtId="0" fontId="17" fillId="27" borderId="72" xfId="2" applyFill="1" applyBorder="1" applyAlignment="1" applyProtection="1">
      <alignment horizontal="center" vertical="center"/>
      <protection hidden="1"/>
    </xf>
    <xf numFmtId="0" fontId="25" fillId="27" borderId="71" xfId="2" applyFont="1" applyFill="1" applyBorder="1" applyAlignment="1" applyProtection="1">
      <alignment horizontal="center" vertical="center"/>
      <protection hidden="1"/>
    </xf>
    <xf numFmtId="0" fontId="17" fillId="27" borderId="73" xfId="2" applyFill="1" applyBorder="1" applyAlignment="1" applyProtection="1">
      <alignment horizontal="center" vertical="center"/>
      <protection hidden="1"/>
    </xf>
    <xf numFmtId="9" fontId="17" fillId="27" borderId="74" xfId="2" applyNumberFormat="1" applyFill="1" applyBorder="1" applyAlignment="1" applyProtection="1">
      <alignment horizontal="center" vertical="center"/>
      <protection hidden="1"/>
    </xf>
    <xf numFmtId="0" fontId="17" fillId="27" borderId="75" xfId="2" applyFill="1" applyBorder="1" applyAlignment="1" applyProtection="1">
      <alignment horizontal="center" vertical="center"/>
      <protection hidden="1"/>
    </xf>
    <xf numFmtId="9" fontId="17" fillId="27" borderId="76" xfId="2" applyNumberFormat="1" applyFill="1" applyBorder="1" applyAlignment="1" applyProtection="1">
      <alignment horizontal="center" vertical="center"/>
      <protection hidden="1"/>
    </xf>
    <xf numFmtId="0" fontId="17" fillId="27" borderId="77" xfId="2" applyFill="1" applyBorder="1" applyAlignment="1" applyProtection="1">
      <alignment horizontal="center" vertical="center"/>
      <protection hidden="1"/>
    </xf>
    <xf numFmtId="0" fontId="17" fillId="27" borderId="78" xfId="2" applyFill="1" applyBorder="1" applyAlignment="1" applyProtection="1">
      <alignment horizontal="center" vertical="center"/>
      <protection hidden="1"/>
    </xf>
    <xf numFmtId="0" fontId="25" fillId="27" borderId="77" xfId="2" applyFont="1" applyFill="1" applyBorder="1" applyAlignment="1" applyProtection="1">
      <alignment horizontal="center" vertical="center"/>
      <protection hidden="1"/>
    </xf>
    <xf numFmtId="0" fontId="17" fillId="27" borderId="79" xfId="2" applyFill="1" applyBorder="1" applyAlignment="1" applyProtection="1">
      <alignment horizontal="center" vertical="center"/>
      <protection hidden="1"/>
    </xf>
    <xf numFmtId="9" fontId="17" fillId="27" borderId="80" xfId="2" applyNumberFormat="1" applyFill="1" applyBorder="1" applyAlignment="1" applyProtection="1">
      <alignment horizontal="center" vertical="center"/>
      <protection hidden="1"/>
    </xf>
    <xf numFmtId="0" fontId="41" fillId="27" borderId="78" xfId="2" applyFont="1" applyFill="1" applyBorder="1" applyAlignment="1" applyProtection="1">
      <alignment horizontal="center" vertical="center"/>
      <protection hidden="1"/>
    </xf>
    <xf numFmtId="0" fontId="17" fillId="27" borderId="78" xfId="2" applyFill="1" applyBorder="1" applyAlignment="1" applyProtection="1">
      <alignment horizontal="center" vertical="center" wrapText="1"/>
      <protection hidden="1"/>
    </xf>
    <xf numFmtId="0" fontId="3" fillId="24" borderId="0" xfId="0" applyFont="1" applyFill="1"/>
    <xf numFmtId="0" fontId="3" fillId="24" borderId="0" xfId="0" applyFont="1" applyFill="1" applyAlignment="1">
      <alignment horizontal="center"/>
    </xf>
    <xf numFmtId="0" fontId="10" fillId="27" borderId="4" xfId="0" applyFont="1" applyFill="1" applyBorder="1" applyAlignment="1">
      <alignment horizontal="center" vertical="center"/>
    </xf>
    <xf numFmtId="0" fontId="5" fillId="27" borderId="0" xfId="0" applyFont="1" applyFill="1"/>
    <xf numFmtId="0" fontId="3" fillId="27" borderId="0" xfId="0" applyFont="1" applyFill="1"/>
    <xf numFmtId="49" fontId="0" fillId="3" borderId="0" xfId="0" applyNumberFormat="1" applyFill="1" applyAlignment="1">
      <alignment vertical="top"/>
    </xf>
    <xf numFmtId="49" fontId="0" fillId="3" borderId="0" xfId="0" applyNumberFormat="1" applyFill="1" applyAlignment="1">
      <alignment horizontal="left" vertical="top"/>
    </xf>
    <xf numFmtId="49" fontId="0" fillId="0" borderId="0" xfId="0" applyNumberFormat="1" applyAlignment="1">
      <alignment vertical="top"/>
    </xf>
    <xf numFmtId="49" fontId="0" fillId="3" borderId="46" xfId="0" applyNumberFormat="1" applyFill="1" applyBorder="1" applyAlignment="1">
      <alignment vertical="top"/>
    </xf>
    <xf numFmtId="49" fontId="0" fillId="0" borderId="4" xfId="0" applyNumberFormat="1" applyBorder="1" applyAlignment="1">
      <alignment vertical="top"/>
    </xf>
    <xf numFmtId="49" fontId="0" fillId="3" borderId="4" xfId="0" applyNumberFormat="1" applyFill="1" applyBorder="1" applyAlignment="1">
      <alignment vertical="top"/>
    </xf>
    <xf numFmtId="49" fontId="0" fillId="0" borderId="0" xfId="0" applyNumberFormat="1" applyAlignment="1">
      <alignment horizontal="left" vertical="top"/>
    </xf>
    <xf numFmtId="49" fontId="0" fillId="3" borderId="28" xfId="0" applyNumberFormat="1" applyFill="1" applyBorder="1" applyAlignment="1">
      <alignment vertical="top"/>
    </xf>
    <xf numFmtId="49" fontId="0" fillId="3" borderId="29" xfId="0" applyNumberFormat="1" applyFill="1" applyBorder="1" applyAlignment="1">
      <alignment vertical="top"/>
    </xf>
    <xf numFmtId="49" fontId="0" fillId="3" borderId="29" xfId="0" applyNumberFormat="1" applyFill="1" applyBorder="1" applyAlignment="1">
      <alignment horizontal="left" vertical="top"/>
    </xf>
    <xf numFmtId="49" fontId="48" fillId="3" borderId="0" xfId="0" applyNumberFormat="1" applyFont="1" applyFill="1" applyAlignment="1">
      <alignment vertical="top"/>
    </xf>
    <xf numFmtId="49" fontId="48" fillId="0" borderId="0" xfId="0" applyNumberFormat="1" applyFont="1" applyAlignment="1">
      <alignment vertical="top"/>
    </xf>
    <xf numFmtId="0" fontId="7" fillId="3" borderId="1" xfId="0" applyFont="1" applyFill="1" applyBorder="1" applyAlignment="1" applyProtection="1">
      <alignment vertical="center" wrapText="1"/>
      <protection locked="0"/>
    </xf>
    <xf numFmtId="0" fontId="7" fillId="3" borderId="82" xfId="0" applyFont="1" applyFill="1" applyBorder="1" applyAlignment="1" applyProtection="1">
      <alignment vertical="center" wrapText="1"/>
      <protection locked="0"/>
    </xf>
    <xf numFmtId="0" fontId="7" fillId="3" borderId="37" xfId="0" applyFont="1" applyFill="1" applyBorder="1" applyAlignment="1" applyProtection="1">
      <alignment vertical="center" wrapText="1"/>
      <protection locked="0"/>
    </xf>
    <xf numFmtId="49" fontId="0" fillId="3" borderId="4" xfId="0" applyNumberFormat="1" applyFill="1" applyBorder="1" applyAlignment="1">
      <alignment horizontal="left" vertical="top"/>
    </xf>
    <xf numFmtId="49" fontId="48" fillId="3" borderId="46" xfId="0" applyNumberFormat="1" applyFont="1" applyFill="1" applyBorder="1" applyAlignment="1">
      <alignment vertical="top"/>
    </xf>
    <xf numFmtId="49" fontId="48" fillId="3" borderId="0" xfId="0" applyNumberFormat="1" applyFont="1" applyFill="1" applyAlignment="1">
      <alignment vertical="center"/>
    </xf>
    <xf numFmtId="0" fontId="45" fillId="26" borderId="0" xfId="0" applyFont="1" applyFill="1" applyAlignment="1">
      <alignment vertical="center"/>
    </xf>
    <xf numFmtId="49" fontId="48" fillId="0" borderId="0" xfId="0" applyNumberFormat="1" applyFont="1" applyAlignment="1">
      <alignment vertical="center"/>
    </xf>
    <xf numFmtId="49" fontId="48" fillId="26" borderId="46" xfId="0" applyNumberFormat="1" applyFont="1" applyFill="1" applyBorder="1" applyAlignment="1">
      <alignment vertical="center"/>
    </xf>
    <xf numFmtId="49" fontId="48" fillId="26" borderId="0" xfId="0" applyNumberFormat="1" applyFont="1" applyFill="1" applyAlignment="1">
      <alignment horizontal="left" vertical="center"/>
    </xf>
    <xf numFmtId="49" fontId="48" fillId="26" borderId="0" xfId="0" applyNumberFormat="1" applyFont="1" applyFill="1" applyAlignment="1">
      <alignment vertical="center"/>
    </xf>
    <xf numFmtId="49" fontId="48" fillId="3" borderId="0" xfId="0" applyNumberFormat="1" applyFont="1" applyFill="1" applyAlignment="1">
      <alignment horizontal="left" vertical="center"/>
    </xf>
    <xf numFmtId="49" fontId="48" fillId="0" borderId="0" xfId="0" applyNumberFormat="1" applyFont="1" applyAlignment="1">
      <alignment horizontal="left" vertical="center"/>
    </xf>
    <xf numFmtId="49" fontId="0" fillId="3" borderId="0" xfId="0" applyNumberFormat="1" applyFill="1"/>
    <xf numFmtId="49" fontId="0" fillId="0" borderId="0" xfId="0" applyNumberFormat="1"/>
    <xf numFmtId="49" fontId="0" fillId="3" borderId="11" xfId="0" applyNumberFormat="1" applyFill="1" applyBorder="1" applyAlignment="1">
      <alignment vertical="top"/>
    </xf>
    <xf numFmtId="49" fontId="0" fillId="3" borderId="47" xfId="0" applyNumberFormat="1" applyFill="1" applyBorder="1" applyAlignment="1">
      <alignment vertical="top"/>
    </xf>
    <xf numFmtId="49" fontId="0" fillId="3" borderId="50" xfId="0" applyNumberFormat="1" applyFill="1" applyBorder="1" applyAlignment="1">
      <alignment vertical="top"/>
    </xf>
    <xf numFmtId="49" fontId="48" fillId="3" borderId="46" xfId="0" applyNumberFormat="1" applyFont="1" applyFill="1" applyBorder="1" applyAlignment="1">
      <alignment vertical="center"/>
    </xf>
    <xf numFmtId="49" fontId="48" fillId="26" borderId="47" xfId="0" applyNumberFormat="1" applyFont="1" applyFill="1" applyBorder="1" applyAlignment="1">
      <alignment horizontal="left" vertical="center"/>
    </xf>
    <xf numFmtId="49" fontId="0" fillId="3" borderId="50" xfId="0" applyNumberFormat="1" applyFill="1" applyBorder="1"/>
    <xf numFmtId="49" fontId="48" fillId="3" borderId="46" xfId="0" applyNumberFormat="1" applyFont="1" applyFill="1" applyBorder="1" applyAlignment="1">
      <alignment horizontal="left" vertical="center"/>
    </xf>
    <xf numFmtId="49" fontId="0" fillId="3" borderId="30" xfId="0" applyNumberFormat="1" applyFill="1" applyBorder="1" applyAlignment="1">
      <alignment vertical="top"/>
    </xf>
    <xf numFmtId="49" fontId="4" fillId="3" borderId="87" xfId="0" applyNumberFormat="1" applyFont="1" applyFill="1" applyBorder="1" applyAlignment="1">
      <alignment vertical="top"/>
    </xf>
    <xf numFmtId="49" fontId="48" fillId="3" borderId="5" xfId="0" applyNumberFormat="1" applyFont="1" applyFill="1" applyBorder="1" applyAlignment="1">
      <alignment vertical="center"/>
    </xf>
    <xf numFmtId="0" fontId="45" fillId="26" borderId="6" xfId="0" applyFont="1" applyFill="1" applyBorder="1" applyAlignment="1">
      <alignment vertical="center"/>
    </xf>
    <xf numFmtId="0" fontId="45" fillId="26" borderId="23" xfId="0" applyFont="1" applyFill="1" applyBorder="1" applyAlignment="1">
      <alignment vertical="center"/>
    </xf>
    <xf numFmtId="49" fontId="0" fillId="3" borderId="87" xfId="0" applyNumberFormat="1" applyFill="1" applyBorder="1" applyAlignment="1">
      <alignment vertical="top"/>
    </xf>
    <xf numFmtId="49" fontId="48" fillId="26" borderId="5" xfId="0" applyNumberFormat="1" applyFont="1" applyFill="1" applyBorder="1" applyAlignment="1">
      <alignment vertical="center"/>
    </xf>
    <xf numFmtId="49" fontId="48" fillId="26" borderId="6" xfId="0" applyNumberFormat="1" applyFont="1" applyFill="1" applyBorder="1" applyAlignment="1">
      <alignment horizontal="left" vertical="center"/>
    </xf>
    <xf numFmtId="49" fontId="48" fillId="26" borderId="6" xfId="0" applyNumberFormat="1" applyFont="1" applyFill="1" applyBorder="1" applyAlignment="1">
      <alignment vertical="center"/>
    </xf>
    <xf numFmtId="49" fontId="48" fillId="26" borderId="23" xfId="0" applyNumberFormat="1" applyFont="1" applyFill="1" applyBorder="1" applyAlignment="1">
      <alignment horizontal="left" vertical="center"/>
    </xf>
    <xf numFmtId="49" fontId="48" fillId="26" borderId="5" xfId="0" applyNumberFormat="1" applyFont="1" applyFill="1" applyBorder="1" applyAlignment="1">
      <alignment horizontal="left" vertical="center"/>
    </xf>
    <xf numFmtId="0" fontId="45" fillId="26" borderId="6" xfId="0" applyFont="1" applyFill="1" applyBorder="1" applyAlignment="1">
      <alignment horizontal="left" vertical="center"/>
    </xf>
    <xf numFmtId="49" fontId="0" fillId="3" borderId="87" xfId="0" applyNumberFormat="1" applyFill="1" applyBorder="1"/>
    <xf numFmtId="49" fontId="0" fillId="3" borderId="87" xfId="0" applyNumberFormat="1" applyFill="1" applyBorder="1" applyAlignment="1">
      <alignment horizontal="left" vertical="top"/>
    </xf>
    <xf numFmtId="0" fontId="45" fillId="26" borderId="5" xfId="0" applyFont="1" applyFill="1" applyBorder="1" applyAlignment="1">
      <alignment vertical="center"/>
    </xf>
    <xf numFmtId="49" fontId="0" fillId="0" borderId="87" xfId="0" applyNumberFormat="1" applyBorder="1" applyAlignment="1">
      <alignment vertical="top"/>
    </xf>
    <xf numFmtId="49" fontId="45" fillId="26" borderId="5" xfId="0" applyNumberFormat="1" applyFont="1" applyFill="1" applyBorder="1" applyAlignment="1">
      <alignment vertical="top"/>
    </xf>
    <xf numFmtId="49" fontId="45" fillId="26" borderId="6" xfId="0" applyNumberFormat="1" applyFont="1" applyFill="1" applyBorder="1" applyAlignment="1">
      <alignment vertical="top"/>
    </xf>
    <xf numFmtId="49" fontId="45" fillId="26" borderId="23" xfId="0" applyNumberFormat="1" applyFont="1" applyFill="1" applyBorder="1" applyAlignment="1">
      <alignment vertical="top"/>
    </xf>
    <xf numFmtId="0" fontId="105" fillId="5" borderId="47" xfId="0" applyFont="1" applyFill="1" applyBorder="1" applyAlignment="1">
      <alignment horizontal="left" vertical="center"/>
    </xf>
    <xf numFmtId="0" fontId="69" fillId="5" borderId="0" xfId="0" applyFont="1" applyFill="1" applyAlignment="1">
      <alignment vertical="center"/>
    </xf>
    <xf numFmtId="0" fontId="18" fillId="3" borderId="4" xfId="1" applyFill="1" applyBorder="1" applyAlignment="1">
      <alignment vertical="center"/>
    </xf>
    <xf numFmtId="0" fontId="7" fillId="27" borderId="4" xfId="0" applyFont="1" applyFill="1" applyBorder="1" applyAlignment="1">
      <alignment horizontal="left" vertical="center" wrapText="1"/>
    </xf>
    <xf numFmtId="164" fontId="7" fillId="3" borderId="181" xfId="0" applyNumberFormat="1" applyFont="1" applyFill="1" applyBorder="1" applyAlignment="1" applyProtection="1">
      <alignment horizontal="center" vertical="center" wrapText="1"/>
      <protection locked="0" hidden="1"/>
    </xf>
    <xf numFmtId="164" fontId="7" fillId="3" borderId="99" xfId="0" applyNumberFormat="1" applyFont="1" applyFill="1" applyBorder="1" applyAlignment="1" applyProtection="1">
      <alignment horizontal="center" vertical="center" wrapText="1"/>
      <protection locked="0" hidden="1"/>
    </xf>
    <xf numFmtId="0" fontId="48" fillId="0" borderId="0" xfId="0" applyFont="1" applyAlignment="1" applyProtection="1">
      <alignment vertical="top"/>
      <protection hidden="1"/>
    </xf>
    <xf numFmtId="0" fontId="0" fillId="3" borderId="0" xfId="0" applyFill="1" applyAlignment="1" applyProtection="1">
      <alignment vertical="top"/>
      <protection hidden="1"/>
    </xf>
    <xf numFmtId="0" fontId="0" fillId="0" borderId="0" xfId="0" applyAlignment="1" applyProtection="1">
      <alignment horizontal="center" vertical="top"/>
      <protection locked="0" hidden="1"/>
    </xf>
    <xf numFmtId="0" fontId="0" fillId="3" borderId="0" xfId="0" applyFill="1" applyAlignment="1" applyProtection="1">
      <alignment horizontal="center" vertical="top"/>
      <protection locked="0" hidden="1"/>
    </xf>
    <xf numFmtId="0" fontId="3" fillId="3" borderId="0" xfId="0" applyFont="1" applyFill="1" applyAlignment="1" applyProtection="1">
      <alignment horizontal="center" vertical="top" wrapText="1"/>
      <protection hidden="1"/>
    </xf>
    <xf numFmtId="0" fontId="48" fillId="3" borderId="0" xfId="0" applyFont="1" applyFill="1" applyAlignment="1" applyProtection="1">
      <alignment vertical="top"/>
      <protection hidden="1"/>
    </xf>
    <xf numFmtId="0" fontId="17" fillId="0" borderId="0" xfId="0" applyFont="1" applyAlignment="1">
      <alignment vertical="top"/>
    </xf>
    <xf numFmtId="164" fontId="17" fillId="0" borderId="0" xfId="0" applyNumberFormat="1" applyFont="1" applyAlignment="1">
      <alignment horizontal="center" vertical="top"/>
    </xf>
    <xf numFmtId="170" fontId="0" fillId="3" borderId="0" xfId="0" applyNumberFormat="1" applyFill="1" applyProtection="1">
      <protection hidden="1"/>
    </xf>
    <xf numFmtId="0" fontId="7" fillId="0" borderId="0" xfId="0" applyFont="1" applyAlignment="1">
      <alignment vertical="top"/>
    </xf>
    <xf numFmtId="2" fontId="7" fillId="0" borderId="0" xfId="0" applyNumberFormat="1" applyFont="1" applyAlignment="1">
      <alignment horizontal="center" vertical="top" wrapText="1"/>
    </xf>
    <xf numFmtId="165" fontId="17" fillId="0" borderId="0" xfId="0" applyNumberFormat="1" applyFont="1" applyAlignment="1">
      <alignment vertical="top"/>
    </xf>
    <xf numFmtId="0" fontId="48" fillId="3" borderId="0" xfId="0" applyFont="1" applyFill="1" applyAlignment="1" applyProtection="1">
      <alignment horizontal="left" vertical="top"/>
      <protection hidden="1"/>
    </xf>
    <xf numFmtId="0" fontId="4" fillId="0" borderId="0" xfId="0" applyFont="1" applyAlignment="1" applyProtection="1">
      <alignment vertical="top"/>
      <protection locked="0" hidden="1"/>
    </xf>
    <xf numFmtId="0" fontId="0" fillId="0" borderId="2" xfId="0" applyBorder="1" applyAlignment="1" applyProtection="1">
      <alignment vertical="top" wrapText="1"/>
      <protection hidden="1"/>
    </xf>
    <xf numFmtId="0" fontId="0" fillId="3" borderId="0" xfId="0" applyFill="1" applyAlignment="1" applyProtection="1">
      <alignment horizontal="center" vertical="top" textRotation="90"/>
      <protection hidden="1"/>
    </xf>
    <xf numFmtId="10" fontId="0" fillId="3" borderId="0" xfId="0" applyNumberFormat="1" applyFill="1" applyProtection="1">
      <protection hidden="1"/>
    </xf>
    <xf numFmtId="0" fontId="36" fillId="24" borderId="6" xfId="0" applyFont="1" applyFill="1" applyBorder="1" applyAlignment="1" applyProtection="1">
      <alignment horizontal="center" vertical="center"/>
      <protection hidden="1"/>
    </xf>
    <xf numFmtId="164" fontId="7" fillId="0" borderId="8" xfId="0" applyNumberFormat="1" applyFont="1" applyBorder="1" applyAlignment="1" applyProtection="1">
      <alignment horizontal="center" vertical="center" wrapText="1"/>
      <protection locked="0" hidden="1"/>
    </xf>
    <xf numFmtId="0" fontId="4" fillId="26" borderId="49" xfId="0" applyFont="1" applyFill="1" applyBorder="1" applyAlignment="1" applyProtection="1">
      <alignment horizontal="center" vertical="center"/>
      <protection hidden="1"/>
    </xf>
    <xf numFmtId="0" fontId="36" fillId="24" borderId="4" xfId="0" applyFont="1" applyFill="1" applyBorder="1" applyAlignment="1" applyProtection="1">
      <alignment horizontal="center" vertical="center"/>
      <protection hidden="1"/>
    </xf>
    <xf numFmtId="0" fontId="17" fillId="0" borderId="184" xfId="2" applyBorder="1" applyAlignment="1" applyProtection="1">
      <alignment horizontal="center" vertical="center"/>
      <protection locked="0" hidden="1"/>
    </xf>
    <xf numFmtId="0" fontId="41" fillId="27" borderId="185" xfId="2" applyFont="1" applyFill="1" applyBorder="1" applyAlignment="1" applyProtection="1">
      <alignment horizontal="center" vertical="center"/>
      <protection locked="0" hidden="1"/>
    </xf>
    <xf numFmtId="0" fontId="17" fillId="0" borderId="185" xfId="2" applyBorder="1" applyAlignment="1" applyProtection="1">
      <alignment horizontal="center" vertical="center"/>
      <protection locked="0" hidden="1"/>
    </xf>
    <xf numFmtId="0" fontId="17" fillId="27" borderId="185" xfId="2" applyFill="1" applyBorder="1" applyAlignment="1" applyProtection="1">
      <alignment horizontal="center" vertical="center"/>
      <protection locked="0" hidden="1"/>
    </xf>
    <xf numFmtId="0" fontId="17" fillId="27" borderId="186" xfId="2" applyFill="1" applyBorder="1" applyAlignment="1" applyProtection="1">
      <alignment horizontal="center" vertical="center"/>
      <protection hidden="1"/>
    </xf>
    <xf numFmtId="0" fontId="17" fillId="27" borderId="187" xfId="2" applyFill="1" applyBorder="1" applyAlignment="1" applyProtection="1">
      <alignment horizontal="center" vertical="center" wrapText="1"/>
      <protection hidden="1"/>
    </xf>
    <xf numFmtId="0" fontId="25" fillId="27" borderId="186" xfId="2" applyFont="1" applyFill="1" applyBorder="1" applyAlignment="1" applyProtection="1">
      <alignment horizontal="center" vertical="center"/>
      <protection hidden="1"/>
    </xf>
    <xf numFmtId="0" fontId="17" fillId="27" borderId="187" xfId="2" applyFill="1" applyBorder="1" applyAlignment="1" applyProtection="1">
      <alignment horizontal="center" vertical="center"/>
      <protection hidden="1"/>
    </xf>
    <xf numFmtId="0" fontId="17" fillId="27" borderId="188" xfId="2" applyFill="1" applyBorder="1" applyAlignment="1" applyProtection="1">
      <alignment horizontal="center" vertical="center"/>
      <protection hidden="1"/>
    </xf>
    <xf numFmtId="9" fontId="17" fillId="27" borderId="189" xfId="2" applyNumberFormat="1" applyFill="1" applyBorder="1" applyAlignment="1" applyProtection="1">
      <alignment horizontal="center" vertical="center"/>
      <protection hidden="1"/>
    </xf>
    <xf numFmtId="0" fontId="17" fillId="27" borderId="5" xfId="2" applyFill="1" applyBorder="1" applyAlignment="1" applyProtection="1">
      <alignment horizontal="center" vertical="center"/>
      <protection hidden="1"/>
    </xf>
    <xf numFmtId="0" fontId="17" fillId="27" borderId="8" xfId="2" applyFill="1" applyBorder="1" applyAlignment="1" applyProtection="1">
      <alignment horizontal="center" vertical="center" wrapText="1"/>
      <protection hidden="1"/>
    </xf>
    <xf numFmtId="0" fontId="17" fillId="27" borderId="8" xfId="2" applyFill="1" applyBorder="1" applyAlignment="1" applyProtection="1">
      <alignment horizontal="center" vertical="center"/>
      <protection hidden="1"/>
    </xf>
    <xf numFmtId="0" fontId="17" fillId="27" borderId="69" xfId="2" applyFill="1" applyBorder="1" applyAlignment="1" applyProtection="1">
      <alignment horizontal="center" vertical="center"/>
      <protection hidden="1"/>
    </xf>
    <xf numFmtId="9" fontId="17" fillId="27" borderId="70" xfId="2" applyNumberFormat="1" applyFill="1" applyBorder="1" applyAlignment="1" applyProtection="1">
      <alignment horizontal="center" vertical="center"/>
      <protection hidden="1"/>
    </xf>
    <xf numFmtId="0" fontId="17" fillId="0" borderId="190" xfId="2" applyBorder="1" applyAlignment="1" applyProtection="1">
      <alignment horizontal="center" vertical="center"/>
      <protection locked="0" hidden="1"/>
    </xf>
    <xf numFmtId="0" fontId="41" fillId="27" borderId="191" xfId="2" applyFont="1" applyFill="1" applyBorder="1" applyAlignment="1" applyProtection="1">
      <alignment horizontal="center" vertical="center"/>
      <protection locked="0" hidden="1"/>
    </xf>
    <xf numFmtId="0" fontId="17" fillId="0" borderId="191" xfId="2" applyBorder="1" applyAlignment="1" applyProtection="1">
      <alignment horizontal="center" vertical="center"/>
      <protection locked="0" hidden="1"/>
    </xf>
    <xf numFmtId="0" fontId="17" fillId="27" borderId="191" xfId="2" applyFill="1" applyBorder="1" applyAlignment="1" applyProtection="1">
      <alignment horizontal="center" vertical="center"/>
      <protection locked="0" hidden="1"/>
    </xf>
    <xf numFmtId="165" fontId="17" fillId="0" borderId="36" xfId="2" applyNumberFormat="1" applyBorder="1" applyAlignment="1" applyProtection="1">
      <alignment horizontal="center" vertical="center"/>
      <protection hidden="1"/>
    </xf>
    <xf numFmtId="0" fontId="41" fillId="27" borderId="88" xfId="2" applyFont="1" applyFill="1" applyBorder="1" applyAlignment="1" applyProtection="1">
      <alignment horizontal="center" vertical="center"/>
      <protection locked="0" hidden="1"/>
    </xf>
    <xf numFmtId="0" fontId="0" fillId="5" borderId="0" xfId="0" applyFill="1" applyAlignment="1">
      <alignment horizontal="right"/>
    </xf>
    <xf numFmtId="0" fontId="7" fillId="27" borderId="71" xfId="2" applyFont="1" applyFill="1" applyBorder="1" applyAlignment="1" applyProtection="1">
      <alignment horizontal="center" vertical="center"/>
      <protection hidden="1"/>
    </xf>
    <xf numFmtId="0" fontId="7" fillId="27" borderId="77" xfId="2" applyFont="1" applyFill="1" applyBorder="1" applyAlignment="1" applyProtection="1">
      <alignment horizontal="center" vertical="center"/>
      <protection hidden="1"/>
    </xf>
    <xf numFmtId="0" fontId="102" fillId="27" borderId="78" xfId="2" applyFont="1" applyFill="1" applyBorder="1" applyAlignment="1" applyProtection="1">
      <alignment horizontal="center" vertical="center"/>
      <protection hidden="1"/>
    </xf>
    <xf numFmtId="0" fontId="7" fillId="27" borderId="186" xfId="2" applyFont="1" applyFill="1" applyBorder="1" applyAlignment="1" applyProtection="1">
      <alignment horizontal="center" vertical="center"/>
      <protection hidden="1"/>
    </xf>
    <xf numFmtId="1" fontId="105" fillId="7" borderId="0" xfId="0" applyNumberFormat="1" applyFont="1" applyFill="1"/>
    <xf numFmtId="0" fontId="32" fillId="25" borderId="23" xfId="0" applyFont="1" applyFill="1" applyBorder="1" applyAlignment="1">
      <alignment vertical="center"/>
    </xf>
    <xf numFmtId="0" fontId="32" fillId="25" borderId="5" xfId="0" applyFont="1" applyFill="1" applyBorder="1" applyAlignment="1">
      <alignment horizontal="left" vertical="center"/>
    </xf>
    <xf numFmtId="0" fontId="112" fillId="3" borderId="0" xfId="0" applyFont="1" applyFill="1" applyAlignment="1">
      <alignment horizontal="center" vertical="center" wrapText="1"/>
    </xf>
    <xf numFmtId="0" fontId="113" fillId="26" borderId="15" xfId="0" applyFont="1" applyFill="1" applyBorder="1" applyAlignment="1">
      <alignment horizontal="right" vertical="center" wrapText="1"/>
    </xf>
    <xf numFmtId="0" fontId="113" fillId="26" borderId="50" xfId="0" applyFont="1" applyFill="1" applyBorder="1" applyAlignment="1">
      <alignment horizontal="right" vertical="center" wrapText="1"/>
    </xf>
    <xf numFmtId="0" fontId="113" fillId="26" borderId="51" xfId="0" applyFont="1" applyFill="1" applyBorder="1" applyAlignment="1">
      <alignment horizontal="right" vertical="center" wrapText="1"/>
    </xf>
    <xf numFmtId="0" fontId="114" fillId="3" borderId="0" xfId="0" applyFont="1" applyFill="1" applyAlignment="1" applyProtection="1">
      <alignment horizontal="center" vertical="center" wrapText="1"/>
      <protection locked="0"/>
    </xf>
    <xf numFmtId="0" fontId="114" fillId="3" borderId="0" xfId="0" applyFont="1" applyFill="1" applyAlignment="1" applyProtection="1">
      <alignment horizontal="left" vertical="center" wrapText="1"/>
      <protection locked="0"/>
    </xf>
    <xf numFmtId="0" fontId="36" fillId="24" borderId="5" xfId="0" applyFont="1" applyFill="1" applyBorder="1" applyAlignment="1">
      <alignment vertical="center"/>
    </xf>
    <xf numFmtId="0" fontId="7" fillId="3" borderId="87" xfId="0" applyFont="1" applyFill="1" applyBorder="1" applyAlignment="1">
      <alignment horizontal="right" vertical="top"/>
    </xf>
    <xf numFmtId="0" fontId="0" fillId="29" borderId="87" xfId="0" applyFill="1" applyBorder="1" applyAlignment="1" applyProtection="1">
      <alignment vertical="top"/>
      <protection locked="0"/>
    </xf>
    <xf numFmtId="0" fontId="4" fillId="3" borderId="87" xfId="0" applyFont="1" applyFill="1" applyBorder="1" applyAlignment="1">
      <alignment horizontal="right" vertical="top"/>
    </xf>
    <xf numFmtId="0" fontId="7" fillId="0" borderId="87" xfId="0" applyFont="1" applyBorder="1" applyAlignment="1">
      <alignment horizontal="right" vertical="top"/>
    </xf>
    <xf numFmtId="0" fontId="0" fillId="29" borderId="111" xfId="0" applyFill="1" applyBorder="1" applyAlignment="1" applyProtection="1">
      <alignment vertical="top"/>
      <protection locked="0"/>
    </xf>
    <xf numFmtId="0" fontId="7" fillId="3" borderId="4" xfId="0" applyFont="1" applyFill="1" applyBorder="1" applyAlignment="1" applyProtection="1">
      <alignment horizontal="right" vertical="top" wrapText="1"/>
      <protection locked="0"/>
    </xf>
    <xf numFmtId="0" fontId="0" fillId="29" borderId="4" xfId="0" applyFill="1" applyBorder="1" applyAlignment="1" applyProtection="1">
      <alignment vertical="top"/>
      <protection locked="0"/>
    </xf>
    <xf numFmtId="0" fontId="4" fillId="3" borderId="4" xfId="0" applyFont="1" applyFill="1" applyBorder="1" applyAlignment="1">
      <alignment horizontal="right" vertical="top"/>
    </xf>
    <xf numFmtId="0" fontId="7" fillId="0" borderId="4" xfId="0" applyFont="1" applyBorder="1" applyAlignment="1">
      <alignment horizontal="right" vertical="top"/>
    </xf>
    <xf numFmtId="0" fontId="0" fillId="29" borderId="48" xfId="0" applyFill="1" applyBorder="1" applyAlignment="1" applyProtection="1">
      <alignment vertical="top"/>
      <protection locked="0"/>
    </xf>
    <xf numFmtId="0" fontId="7" fillId="3" borderId="0" xfId="0" applyFont="1" applyFill="1" applyAlignment="1" applyProtection="1">
      <alignment horizontal="right" vertical="top" wrapText="1"/>
      <protection locked="0"/>
    </xf>
    <xf numFmtId="0" fontId="0" fillId="3" borderId="0" xfId="0" applyFill="1" applyAlignment="1" applyProtection="1">
      <alignment vertical="top"/>
      <protection locked="0"/>
    </xf>
    <xf numFmtId="0" fontId="4" fillId="3" borderId="0" xfId="0" applyFont="1" applyFill="1" applyAlignment="1">
      <alignment horizontal="right" vertical="top"/>
    </xf>
    <xf numFmtId="0" fontId="0" fillId="3" borderId="2" xfId="0" applyFill="1" applyBorder="1" applyAlignment="1" applyProtection="1">
      <alignment vertical="top"/>
      <protection locked="0"/>
    </xf>
    <xf numFmtId="0" fontId="7" fillId="3" borderId="0" xfId="0" applyFont="1" applyFill="1" applyAlignment="1">
      <alignment horizontal="right" vertical="top"/>
    </xf>
    <xf numFmtId="166" fontId="7" fillId="0" borderId="4" xfId="0" applyNumberFormat="1" applyFont="1" applyBorder="1" applyAlignment="1">
      <alignment vertical="center"/>
    </xf>
    <xf numFmtId="166" fontId="0" fillId="29" borderId="53" xfId="0" applyNumberFormat="1" applyFill="1" applyBorder="1" applyAlignment="1" applyProtection="1">
      <alignment horizontal="center" vertical="center" wrapText="1"/>
      <protection locked="0"/>
    </xf>
    <xf numFmtId="166" fontId="0" fillId="3" borderId="0" xfId="0" applyNumberFormat="1" applyFill="1" applyAlignment="1" applyProtection="1">
      <alignment vertical="center" wrapText="1"/>
      <protection locked="0"/>
    </xf>
    <xf numFmtId="0" fontId="3" fillId="24" borderId="11" xfId="0" applyFont="1" applyFill="1" applyBorder="1" applyAlignment="1">
      <alignment vertical="center"/>
    </xf>
    <xf numFmtId="0" fontId="3" fillId="24" borderId="44" xfId="0" applyFont="1" applyFill="1" applyBorder="1" applyAlignment="1">
      <alignment vertical="center"/>
    </xf>
    <xf numFmtId="0" fontId="4" fillId="26" borderId="192" xfId="0" applyFont="1" applyFill="1" applyBorder="1" applyAlignment="1" applyProtection="1">
      <alignment horizontal="center" vertical="center"/>
      <protection hidden="1"/>
    </xf>
    <xf numFmtId="164" fontId="7" fillId="3" borderId="4" xfId="0" applyNumberFormat="1" applyFont="1" applyFill="1" applyBorder="1" applyAlignment="1" applyProtection="1">
      <alignment horizontal="center" vertical="center" wrapText="1"/>
      <protection locked="0" hidden="1"/>
    </xf>
    <xf numFmtId="0" fontId="4" fillId="26" borderId="193" xfId="0" applyFont="1" applyFill="1" applyBorder="1" applyAlignment="1" applyProtection="1">
      <alignment horizontal="center" vertical="center"/>
      <protection hidden="1"/>
    </xf>
    <xf numFmtId="0" fontId="3" fillId="24" borderId="5" xfId="0" applyFont="1" applyFill="1" applyBorder="1" applyAlignment="1">
      <alignment horizontal="center" vertical="center"/>
    </xf>
    <xf numFmtId="0" fontId="3" fillId="24" borderId="8" xfId="0" applyFont="1" applyFill="1" applyBorder="1" applyAlignment="1">
      <alignment horizontal="center" vertical="center"/>
    </xf>
    <xf numFmtId="164" fontId="17" fillId="3" borderId="194" xfId="0" applyNumberFormat="1" applyFont="1" applyFill="1" applyBorder="1" applyAlignment="1" applyProtection="1">
      <alignment vertical="center" wrapText="1"/>
      <protection locked="0" hidden="1"/>
    </xf>
    <xf numFmtId="1" fontId="17" fillId="3" borderId="23" xfId="0" applyNumberFormat="1" applyFont="1" applyFill="1" applyBorder="1" applyAlignment="1" applyProtection="1">
      <alignment horizontal="center" vertical="center"/>
      <protection hidden="1"/>
    </xf>
    <xf numFmtId="0" fontId="31" fillId="3" borderId="0" xfId="0" applyFont="1" applyFill="1" applyAlignment="1" applyProtection="1">
      <alignment vertical="center"/>
      <protection hidden="1"/>
    </xf>
    <xf numFmtId="0" fontId="36" fillId="24" borderId="5" xfId="0" applyFont="1" applyFill="1" applyBorder="1" applyAlignment="1" applyProtection="1">
      <alignment vertical="center"/>
      <protection hidden="1"/>
    </xf>
    <xf numFmtId="0" fontId="36" fillId="24" borderId="6" xfId="0" applyFont="1" applyFill="1" applyBorder="1" applyAlignment="1" applyProtection="1">
      <alignment vertical="center"/>
      <protection hidden="1"/>
    </xf>
    <xf numFmtId="0" fontId="36" fillId="24" borderId="23" xfId="0" applyFont="1" applyFill="1" applyBorder="1" applyAlignment="1" applyProtection="1">
      <alignment vertical="center"/>
      <protection hidden="1"/>
    </xf>
    <xf numFmtId="0" fontId="115" fillId="3" borderId="0" xfId="0" applyFont="1" applyFill="1" applyAlignment="1" applyProtection="1">
      <alignment vertical="center"/>
      <protection locked="0"/>
    </xf>
    <xf numFmtId="0" fontId="82" fillId="3" borderId="0" xfId="0" applyFont="1" applyFill="1"/>
    <xf numFmtId="0" fontId="3" fillId="17" borderId="53" xfId="0" applyFont="1" applyFill="1" applyBorder="1" applyAlignment="1" applyProtection="1">
      <alignment horizontal="center" vertical="center" wrapText="1"/>
      <protection hidden="1"/>
    </xf>
    <xf numFmtId="0" fontId="7" fillId="27" borderId="4" xfId="0" applyFont="1" applyFill="1" applyBorder="1" applyAlignment="1">
      <alignment horizontal="center" vertical="center" wrapText="1"/>
    </xf>
    <xf numFmtId="0" fontId="5" fillId="5" borderId="47" xfId="0" applyFont="1" applyFill="1" applyBorder="1" applyAlignment="1">
      <alignment horizontal="center" vertical="center"/>
    </xf>
    <xf numFmtId="0" fontId="18" fillId="30" borderId="164" xfId="1" applyFill="1" applyBorder="1" applyAlignment="1">
      <alignment horizontal="center" vertical="center"/>
    </xf>
    <xf numFmtId="0" fontId="116" fillId="25" borderId="164" xfId="0" applyFont="1" applyFill="1" applyBorder="1" applyAlignment="1">
      <alignment horizontal="center" vertical="center"/>
    </xf>
    <xf numFmtId="0" fontId="0" fillId="3" borderId="4" xfId="0" applyFill="1" applyBorder="1" applyAlignment="1" applyProtection="1">
      <alignment horizontal="center" vertical="top" wrapText="1"/>
      <protection hidden="1"/>
    </xf>
    <xf numFmtId="49" fontId="4" fillId="3" borderId="0" xfId="0" applyNumberFormat="1" applyFont="1" applyFill="1" applyAlignment="1">
      <alignment vertical="top"/>
    </xf>
    <xf numFmtId="0" fontId="31" fillId="5" borderId="0" xfId="0" applyFont="1" applyFill="1" applyAlignment="1">
      <alignment horizontal="center" vertical="center"/>
    </xf>
    <xf numFmtId="0" fontId="7" fillId="3" borderId="45" xfId="0" applyFont="1" applyFill="1" applyBorder="1" applyAlignment="1" applyProtection="1">
      <alignment vertical="center"/>
      <protection locked="0"/>
    </xf>
    <xf numFmtId="14" fontId="7" fillId="3" borderId="54" xfId="0" applyNumberFormat="1" applyFont="1" applyFill="1" applyBorder="1" applyAlignment="1" applyProtection="1">
      <alignment horizontal="center" vertical="center" wrapText="1"/>
      <protection locked="0"/>
    </xf>
    <xf numFmtId="0" fontId="7" fillId="3" borderId="54" xfId="0" applyFont="1" applyFill="1" applyBorder="1" applyAlignment="1" applyProtection="1">
      <alignment horizontal="center" vertical="center" wrapText="1"/>
      <protection locked="0"/>
    </xf>
    <xf numFmtId="0" fontId="7" fillId="3" borderId="54" xfId="0" applyFont="1" applyFill="1" applyBorder="1" applyAlignment="1">
      <alignment horizontal="center" vertical="center" wrapText="1"/>
    </xf>
    <xf numFmtId="0" fontId="7" fillId="3" borderId="48" xfId="0" applyFont="1" applyFill="1" applyBorder="1" applyAlignment="1" applyProtection="1">
      <alignment horizontal="center" vertical="center" wrapText="1"/>
      <protection locked="0"/>
    </xf>
    <xf numFmtId="0" fontId="0" fillId="5" borderId="4" xfId="0" applyFill="1" applyBorder="1" applyAlignment="1" applyProtection="1">
      <alignment horizontal="center" vertical="center" wrapText="1"/>
      <protection hidden="1"/>
    </xf>
    <xf numFmtId="0" fontId="17" fillId="30" borderId="164" xfId="0" applyFont="1" applyFill="1" applyBorder="1" applyAlignment="1">
      <alignment horizontal="center" vertical="center" wrapText="1"/>
    </xf>
    <xf numFmtId="0" fontId="7" fillId="3" borderId="107" xfId="0" applyFont="1" applyFill="1" applyBorder="1" applyAlignment="1" applyProtection="1">
      <alignment vertical="center"/>
      <protection locked="0"/>
    </xf>
    <xf numFmtId="0" fontId="7" fillId="27" borderId="2" xfId="0" applyFont="1" applyFill="1" applyBorder="1" applyAlignment="1">
      <alignment vertical="center" wrapText="1"/>
    </xf>
    <xf numFmtId="0" fontId="7" fillId="26" borderId="21" xfId="0" applyFont="1" applyFill="1" applyBorder="1" applyAlignment="1">
      <alignment horizontal="center" vertical="center" wrapText="1"/>
    </xf>
    <xf numFmtId="0" fontId="7" fillId="26" borderId="85" xfId="0" applyFont="1" applyFill="1" applyBorder="1" applyAlignment="1">
      <alignment horizontal="center" vertical="center" wrapText="1"/>
    </xf>
    <xf numFmtId="0" fontId="36" fillId="24" borderId="5" xfId="0" applyFont="1" applyFill="1" applyBorder="1" applyAlignment="1" applyProtection="1">
      <alignment horizontal="left" vertical="center"/>
      <protection hidden="1"/>
    </xf>
    <xf numFmtId="0" fontId="36" fillId="24" borderId="23" xfId="0" applyFont="1" applyFill="1" applyBorder="1" applyAlignment="1" applyProtection="1">
      <alignment horizontal="left" vertical="center"/>
      <protection hidden="1"/>
    </xf>
    <xf numFmtId="0" fontId="0" fillId="3" borderId="22" xfId="0" applyFill="1" applyBorder="1" applyAlignment="1" applyProtection="1">
      <alignment horizontal="center" vertical="center"/>
      <protection hidden="1"/>
    </xf>
    <xf numFmtId="0" fontId="0" fillId="3" borderId="87" xfId="0" applyFill="1" applyBorder="1" applyAlignment="1" applyProtection="1">
      <alignment horizontal="center" vertical="top" wrapText="1"/>
      <protection hidden="1"/>
    </xf>
    <xf numFmtId="0" fontId="117" fillId="24" borderId="6" xfId="0" applyFont="1" applyFill="1" applyBorder="1" applyAlignment="1">
      <alignment vertical="center"/>
    </xf>
    <xf numFmtId="0" fontId="17" fillId="3" borderId="4" xfId="0" applyFont="1" applyFill="1" applyBorder="1" applyAlignment="1">
      <alignment horizontal="center" vertical="center"/>
    </xf>
    <xf numFmtId="0" fontId="82" fillId="0" borderId="0" xfId="0" applyFont="1"/>
    <xf numFmtId="0" fontId="4" fillId="7" borderId="0" xfId="0" applyFont="1" applyFill="1" applyAlignment="1">
      <alignment wrapText="1"/>
    </xf>
    <xf numFmtId="0" fontId="48" fillId="7" borderId="0" xfId="0" applyFont="1" applyFill="1"/>
    <xf numFmtId="0" fontId="35" fillId="7" borderId="0" xfId="0" applyFont="1" applyFill="1" applyAlignment="1">
      <alignment vertical="center" wrapText="1"/>
    </xf>
    <xf numFmtId="0" fontId="118" fillId="7" borderId="0" xfId="0" applyFont="1" applyFill="1" applyAlignment="1" applyProtection="1">
      <alignment vertical="center"/>
      <protection locked="0"/>
    </xf>
    <xf numFmtId="0" fontId="118" fillId="7" borderId="0" xfId="0" applyFont="1" applyFill="1" applyAlignment="1" applyProtection="1">
      <alignment vertical="center" wrapText="1"/>
      <protection locked="0"/>
    </xf>
    <xf numFmtId="0" fontId="0" fillId="7" borderId="117" xfId="0" applyFill="1" applyBorder="1"/>
    <xf numFmtId="0" fontId="0" fillId="30" borderId="164" xfId="0" applyFill="1" applyBorder="1" applyAlignment="1">
      <alignment horizontal="center" vertical="center"/>
    </xf>
    <xf numFmtId="0" fontId="4" fillId="7" borderId="117" xfId="0" applyFont="1" applyFill="1" applyBorder="1" applyAlignment="1">
      <alignment horizontal="center" vertical="center"/>
    </xf>
    <xf numFmtId="0" fontId="29" fillId="3" borderId="45" xfId="0" applyFont="1" applyFill="1" applyBorder="1" applyAlignment="1" applyProtection="1">
      <alignment vertical="center"/>
      <protection locked="0"/>
    </xf>
    <xf numFmtId="0" fontId="7" fillId="26" borderId="0" xfId="0" applyFont="1" applyFill="1" applyAlignment="1">
      <alignment vertical="center" wrapText="1"/>
    </xf>
    <xf numFmtId="166" fontId="7" fillId="0" borderId="0" xfId="0" applyNumberFormat="1" applyFont="1" applyAlignment="1">
      <alignment vertical="center"/>
    </xf>
    <xf numFmtId="0" fontId="0" fillId="5" borderId="1" xfId="0" applyFill="1" applyBorder="1" applyAlignment="1" applyProtection="1">
      <alignment vertical="top" wrapText="1"/>
      <protection hidden="1"/>
    </xf>
    <xf numFmtId="0" fontId="7" fillId="26" borderId="4" xfId="0" applyFont="1" applyFill="1" applyBorder="1" applyAlignment="1">
      <alignment horizontal="center" vertical="center" wrapText="1"/>
    </xf>
    <xf numFmtId="0" fontId="7" fillId="3" borderId="4" xfId="0" applyFont="1" applyFill="1" applyBorder="1" applyAlignment="1" applyProtection="1">
      <alignment horizontal="center" vertical="center" wrapText="1"/>
      <protection locked="0"/>
    </xf>
    <xf numFmtId="0" fontId="7" fillId="3" borderId="20" xfId="0" applyFont="1" applyFill="1" applyBorder="1" applyAlignment="1" applyProtection="1">
      <alignment horizontal="center" vertical="center" wrapText="1"/>
      <protection locked="0"/>
    </xf>
    <xf numFmtId="0" fontId="36" fillId="24" borderId="4" xfId="0" applyFont="1" applyFill="1" applyBorder="1" applyAlignment="1">
      <alignment horizontal="center" vertical="center"/>
    </xf>
    <xf numFmtId="0" fontId="0" fillId="7" borderId="87" xfId="0" applyFill="1" applyBorder="1"/>
    <xf numFmtId="0" fontId="0" fillId="26" borderId="42" xfId="0" applyFill="1" applyBorder="1" applyProtection="1">
      <protection hidden="1"/>
    </xf>
    <xf numFmtId="0" fontId="7" fillId="0" borderId="0" xfId="0" applyFont="1" applyAlignment="1" applyProtection="1">
      <alignment vertical="center"/>
      <protection locked="0"/>
    </xf>
    <xf numFmtId="14" fontId="17" fillId="29" borderId="0" xfId="0" applyNumberFormat="1" applyFont="1" applyFill="1" applyAlignment="1" applyProtection="1">
      <alignment vertical="center"/>
      <protection locked="0"/>
    </xf>
    <xf numFmtId="9" fontId="17" fillId="3" borderId="0" xfId="0" applyNumberFormat="1" applyFont="1" applyFill="1" applyAlignment="1" applyProtection="1">
      <alignment horizontal="center" vertical="center"/>
      <protection locked="0"/>
    </xf>
    <xf numFmtId="0" fontId="7" fillId="26" borderId="46" xfId="0" applyFont="1" applyFill="1" applyBorder="1" applyAlignment="1">
      <alignment vertical="center"/>
    </xf>
    <xf numFmtId="0" fontId="7" fillId="26" borderId="0" xfId="0" applyFont="1" applyFill="1" applyAlignment="1">
      <alignment vertical="center"/>
    </xf>
    <xf numFmtId="0" fontId="7" fillId="26" borderId="47" xfId="0" applyFont="1" applyFill="1" applyBorder="1" applyAlignment="1">
      <alignment vertical="center"/>
    </xf>
    <xf numFmtId="0" fontId="7" fillId="26" borderId="196" xfId="0" applyFont="1" applyFill="1" applyBorder="1" applyAlignment="1">
      <alignment horizontal="center" vertical="center" wrapText="1"/>
    </xf>
    <xf numFmtId="0" fontId="7" fillId="26" borderId="197" xfId="0" applyFont="1" applyFill="1" applyBorder="1" applyAlignment="1">
      <alignment vertical="center" wrapText="1"/>
    </xf>
    <xf numFmtId="0" fontId="7" fillId="26" borderId="198" xfId="0" applyFont="1" applyFill="1" applyBorder="1" applyAlignment="1">
      <alignment vertical="center" wrapText="1"/>
    </xf>
    <xf numFmtId="171" fontId="82" fillId="26" borderId="39" xfId="0" applyNumberFormat="1" applyFont="1" applyFill="1" applyBorder="1" applyAlignment="1">
      <alignment horizontal="center" vertical="center" wrapText="1"/>
    </xf>
    <xf numFmtId="4" fontId="17" fillId="29" borderId="199" xfId="0" applyNumberFormat="1" applyFont="1" applyFill="1" applyBorder="1" applyAlignment="1" applyProtection="1">
      <alignment horizontal="center" vertical="center" wrapText="1"/>
      <protection locked="0"/>
    </xf>
    <xf numFmtId="3" fontId="7" fillId="26" borderId="200" xfId="0" applyNumberFormat="1" applyFont="1" applyFill="1" applyBorder="1" applyAlignment="1">
      <alignment vertical="center" wrapText="1"/>
    </xf>
    <xf numFmtId="1" fontId="4" fillId="26" borderId="201" xfId="0" applyNumberFormat="1" applyFont="1" applyFill="1" applyBorder="1" applyAlignment="1">
      <alignment vertical="center" wrapText="1"/>
    </xf>
    <xf numFmtId="4" fontId="17" fillId="29" borderId="202" xfId="0" applyNumberFormat="1" applyFont="1" applyFill="1" applyBorder="1" applyAlignment="1" applyProtection="1">
      <alignment horizontal="center" vertical="center" wrapText="1"/>
      <protection locked="0"/>
    </xf>
    <xf numFmtId="1" fontId="0" fillId="3" borderId="0" xfId="0" applyNumberFormat="1" applyFill="1" applyProtection="1">
      <protection hidden="1"/>
    </xf>
    <xf numFmtId="4" fontId="17" fillId="29" borderId="203" xfId="0" applyNumberFormat="1" applyFont="1" applyFill="1" applyBorder="1" applyAlignment="1" applyProtection="1">
      <alignment horizontal="center" vertical="center" wrapText="1"/>
      <protection locked="0"/>
    </xf>
    <xf numFmtId="0" fontId="7" fillId="26" borderId="197" xfId="0" applyFont="1" applyFill="1" applyBorder="1" applyAlignment="1">
      <alignment horizontal="center" vertical="center" wrapText="1"/>
    </xf>
    <xf numFmtId="0" fontId="7" fillId="26" borderId="198" xfId="0" applyFont="1" applyFill="1" applyBorder="1" applyAlignment="1">
      <alignment horizontal="center" vertical="center" wrapText="1"/>
    </xf>
    <xf numFmtId="168" fontId="82" fillId="26" borderId="39" xfId="0" applyNumberFormat="1" applyFont="1" applyFill="1" applyBorder="1" applyAlignment="1">
      <alignment horizontal="center" vertical="center" wrapText="1"/>
    </xf>
    <xf numFmtId="10" fontId="4" fillId="26" borderId="201" xfId="0" applyNumberFormat="1" applyFont="1" applyFill="1" applyBorder="1" applyAlignment="1">
      <alignment vertical="center" wrapText="1"/>
    </xf>
    <xf numFmtId="0" fontId="7" fillId="26" borderId="50" xfId="0" applyFont="1" applyFill="1" applyBorder="1" applyAlignment="1">
      <alignment vertical="center"/>
    </xf>
    <xf numFmtId="0" fontId="7" fillId="26" borderId="4" xfId="0" applyFont="1" applyFill="1" applyBorder="1" applyAlignment="1">
      <alignment vertical="center"/>
    </xf>
    <xf numFmtId="0" fontId="7" fillId="26" borderId="48" xfId="0" applyFont="1" applyFill="1" applyBorder="1" applyAlignment="1">
      <alignment vertical="center"/>
    </xf>
    <xf numFmtId="0" fontId="7" fillId="26" borderId="48" xfId="0" applyFont="1" applyFill="1" applyBorder="1" applyAlignment="1">
      <alignment vertical="center" wrapText="1"/>
    </xf>
    <xf numFmtId="2" fontId="0" fillId="29" borderId="21" xfId="0" applyNumberFormat="1" applyFill="1" applyBorder="1" applyAlignment="1" applyProtection="1">
      <alignment vertical="center" wrapText="1"/>
      <protection locked="0"/>
    </xf>
    <xf numFmtId="168" fontId="0" fillId="26" borderId="21" xfId="0" applyNumberFormat="1" applyFill="1" applyBorder="1" applyAlignment="1">
      <alignment vertical="center" wrapText="1"/>
    </xf>
    <xf numFmtId="0" fontId="4" fillId="26" borderId="87" xfId="0" applyFont="1" applyFill="1" applyBorder="1" applyAlignment="1">
      <alignment vertical="center" wrapText="1"/>
    </xf>
    <xf numFmtId="0" fontId="4" fillId="26" borderId="4" xfId="0" applyFont="1" applyFill="1" applyBorder="1" applyAlignment="1">
      <alignment vertical="center" wrapText="1"/>
    </xf>
    <xf numFmtId="2" fontId="0" fillId="29" borderId="37" xfId="0" applyNumberFormat="1" applyFill="1" applyBorder="1" applyAlignment="1" applyProtection="1">
      <alignment vertical="center"/>
      <protection locked="0"/>
    </xf>
    <xf numFmtId="168" fontId="0" fillId="26" borderId="116" xfId="0" applyNumberFormat="1" applyFill="1" applyBorder="1" applyAlignment="1">
      <alignment vertical="center"/>
    </xf>
    <xf numFmtId="0" fontId="4" fillId="26" borderId="4" xfId="0" applyFont="1" applyFill="1" applyBorder="1" applyAlignment="1">
      <alignment vertical="center"/>
    </xf>
    <xf numFmtId="0" fontId="0" fillId="3" borderId="44" xfId="0" applyFill="1" applyBorder="1" applyAlignment="1" applyProtection="1">
      <alignment horizontal="center"/>
      <protection hidden="1"/>
    </xf>
    <xf numFmtId="0" fontId="4" fillId="3" borderId="46" xfId="0" applyFont="1" applyFill="1" applyBorder="1" applyProtection="1">
      <protection locked="0" hidden="1"/>
    </xf>
    <xf numFmtId="0" fontId="3" fillId="19" borderId="97" xfId="0" applyFont="1" applyFill="1" applyBorder="1" applyAlignment="1" applyProtection="1">
      <alignment horizontal="center" vertical="center" wrapText="1"/>
      <protection hidden="1"/>
    </xf>
    <xf numFmtId="0" fontId="3" fillId="19" borderId="145" xfId="0" applyFont="1" applyFill="1" applyBorder="1" applyAlignment="1" applyProtection="1">
      <alignment horizontal="center" vertical="center" wrapText="1"/>
      <protection hidden="1"/>
    </xf>
    <xf numFmtId="0" fontId="0" fillId="3" borderId="1" xfId="0" applyFill="1" applyBorder="1" applyAlignment="1" applyProtection="1">
      <alignment horizontal="center" vertical="center" wrapText="1"/>
      <protection hidden="1"/>
    </xf>
    <xf numFmtId="164" fontId="7" fillId="3" borderId="8" xfId="0" applyNumberFormat="1" applyFont="1" applyFill="1" applyBorder="1" applyAlignment="1" applyProtection="1">
      <alignment horizontal="center" vertical="center" wrapText="1"/>
      <protection locked="0" hidden="1"/>
    </xf>
    <xf numFmtId="0" fontId="3" fillId="19" borderId="96" xfId="0" applyFont="1" applyFill="1" applyBorder="1" applyAlignment="1" applyProtection="1">
      <alignment horizontal="center" vertical="center" wrapText="1"/>
      <protection hidden="1"/>
    </xf>
    <xf numFmtId="0" fontId="3" fillId="19" borderId="127" xfId="0" applyFont="1" applyFill="1" applyBorder="1" applyAlignment="1" applyProtection="1">
      <alignment horizontal="center" vertical="center" wrapText="1"/>
      <protection hidden="1"/>
    </xf>
    <xf numFmtId="0" fontId="0" fillId="0" borderId="0" xfId="0" applyAlignment="1" applyProtection="1">
      <alignment horizontal="left"/>
      <protection hidden="1"/>
    </xf>
    <xf numFmtId="0" fontId="0" fillId="3" borderId="28" xfId="0" applyFill="1" applyBorder="1" applyProtection="1">
      <protection hidden="1"/>
    </xf>
    <xf numFmtId="0" fontId="0" fillId="2" borderId="46" xfId="0" applyFill="1" applyBorder="1"/>
    <xf numFmtId="0" fontId="0" fillId="0" borderId="4" xfId="0" applyBorder="1"/>
    <xf numFmtId="0" fontId="0" fillId="2" borderId="4" xfId="0" applyFill="1" applyBorder="1"/>
    <xf numFmtId="0" fontId="0" fillId="3" borderId="4" xfId="0" applyFill="1" applyBorder="1"/>
    <xf numFmtId="0" fontId="0" fillId="24" borderId="0" xfId="0" applyFill="1"/>
    <xf numFmtId="0" fontId="36" fillId="24" borderId="0" xfId="0" applyFont="1" applyFill="1" applyAlignment="1">
      <alignment vertical="center"/>
    </xf>
    <xf numFmtId="0" fontId="0" fillId="32" borderId="0" xfId="0" applyFill="1"/>
    <xf numFmtId="0" fontId="36" fillId="32" borderId="0" xfId="0" applyFont="1" applyFill="1" applyAlignment="1">
      <alignment vertical="center"/>
    </xf>
    <xf numFmtId="0" fontId="14" fillId="5" borderId="3" xfId="0" applyFont="1" applyFill="1" applyBorder="1" applyAlignment="1">
      <alignment horizontal="center" vertical="center"/>
    </xf>
    <xf numFmtId="0" fontId="14" fillId="5" borderId="43" xfId="0" applyFont="1" applyFill="1" applyBorder="1" applyAlignment="1">
      <alignment horizontal="center" vertical="center"/>
    </xf>
    <xf numFmtId="0" fontId="0" fillId="3" borderId="16" xfId="0" applyFill="1" applyBorder="1" applyAlignment="1">
      <alignment horizontal="center"/>
    </xf>
    <xf numFmtId="0" fontId="0" fillId="3" borderId="17" xfId="0" applyFill="1" applyBorder="1" applyAlignment="1">
      <alignment horizontal="center"/>
    </xf>
    <xf numFmtId="0" fontId="0" fillId="3" borderId="48" xfId="0" applyFill="1" applyBorder="1" applyAlignment="1">
      <alignment horizontal="center"/>
    </xf>
    <xf numFmtId="0" fontId="14" fillId="5" borderId="19" xfId="0" applyFont="1" applyFill="1" applyBorder="1" applyAlignment="1">
      <alignment horizontal="center" vertical="center"/>
    </xf>
    <xf numFmtId="0" fontId="0" fillId="3" borderId="20" xfId="0" applyFill="1" applyBorder="1"/>
    <xf numFmtId="0" fontId="0" fillId="3" borderId="10" xfId="0" applyFill="1" applyBorder="1"/>
    <xf numFmtId="0" fontId="0" fillId="2" borderId="28" xfId="0" applyFill="1" applyBorder="1"/>
    <xf numFmtId="0" fontId="0" fillId="3" borderId="20" xfId="0" applyFill="1" applyBorder="1" applyAlignment="1">
      <alignment horizontal="center"/>
    </xf>
    <xf numFmtId="0" fontId="0" fillId="3" borderId="10" xfId="0" applyFill="1" applyBorder="1" applyAlignment="1">
      <alignment horizontal="center"/>
    </xf>
    <xf numFmtId="0" fontId="4" fillId="0" borderId="0" xfId="0" applyFont="1" applyAlignment="1">
      <alignment vertical="center"/>
    </xf>
    <xf numFmtId="0" fontId="4" fillId="0" borderId="4" xfId="0" applyFont="1" applyBorder="1" applyAlignment="1">
      <alignment horizontal="right" vertical="center"/>
    </xf>
    <xf numFmtId="0" fontId="19" fillId="0" borderId="4" xfId="0" applyFont="1" applyBorder="1" applyAlignment="1">
      <alignment horizontal="center" vertical="center"/>
    </xf>
    <xf numFmtId="0" fontId="3" fillId="24" borderId="4" xfId="0" applyFont="1" applyFill="1" applyBorder="1" applyAlignment="1">
      <alignment vertical="center"/>
    </xf>
    <xf numFmtId="0" fontId="3" fillId="24" borderId="1" xfId="0" applyFont="1" applyFill="1" applyBorder="1" applyAlignment="1">
      <alignment vertical="center"/>
    </xf>
    <xf numFmtId="0" fontId="3" fillId="33" borderId="5" xfId="0" applyFont="1" applyFill="1" applyBorder="1" applyAlignment="1">
      <alignment horizontal="center" vertical="center"/>
    </xf>
    <xf numFmtId="0" fontId="12" fillId="33" borderId="6" xfId="0" applyFont="1" applyFill="1" applyBorder="1" applyAlignment="1">
      <alignment horizontal="center" vertical="center"/>
    </xf>
    <xf numFmtId="0" fontId="5" fillId="33" borderId="5" xfId="0" applyFont="1" applyFill="1" applyBorder="1" applyAlignment="1">
      <alignment vertical="center"/>
    </xf>
    <xf numFmtId="0" fontId="5" fillId="33" borderId="6" xfId="0" applyFont="1" applyFill="1" applyBorder="1" applyAlignment="1">
      <alignment vertical="center"/>
    </xf>
    <xf numFmtId="0" fontId="5" fillId="33" borderId="6" xfId="0" applyFont="1" applyFill="1" applyBorder="1" applyAlignment="1">
      <alignment horizontal="center" vertical="center"/>
    </xf>
    <xf numFmtId="0" fontId="5" fillId="33" borderId="23" xfId="0" applyFont="1" applyFill="1" applyBorder="1" applyAlignment="1">
      <alignment horizontal="center" vertical="center"/>
    </xf>
    <xf numFmtId="0" fontId="3" fillId="33" borderId="11" xfId="0" applyFont="1" applyFill="1" applyBorder="1" applyAlignment="1">
      <alignment horizontal="center" vertical="center"/>
    </xf>
    <xf numFmtId="0" fontId="12" fillId="33" borderId="44" xfId="0" applyFont="1" applyFill="1" applyBorder="1" applyAlignment="1">
      <alignment horizontal="center" vertical="center"/>
    </xf>
    <xf numFmtId="0" fontId="0" fillId="34" borderId="4" xfId="0" applyFill="1" applyBorder="1" applyAlignment="1">
      <alignment horizontal="center"/>
    </xf>
    <xf numFmtId="0" fontId="0" fillId="34" borderId="48" xfId="0" applyFill="1" applyBorder="1" applyAlignment="1">
      <alignment horizontal="center"/>
    </xf>
    <xf numFmtId="0" fontId="5" fillId="33" borderId="44" xfId="0" applyFont="1" applyFill="1" applyBorder="1" applyAlignment="1">
      <alignment horizontal="center" vertical="center"/>
    </xf>
    <xf numFmtId="0" fontId="5" fillId="33" borderId="45" xfId="0" applyFont="1" applyFill="1" applyBorder="1" applyAlignment="1">
      <alignment horizontal="center" vertical="center"/>
    </xf>
    <xf numFmtId="0" fontId="5" fillId="33" borderId="11" xfId="0" applyFont="1" applyFill="1" applyBorder="1" applyAlignment="1">
      <alignment vertical="center"/>
    </xf>
    <xf numFmtId="0" fontId="3" fillId="33" borderId="44" xfId="0" applyFont="1" applyFill="1" applyBorder="1" applyAlignment="1">
      <alignment horizontal="center" vertical="center"/>
    </xf>
    <xf numFmtId="0" fontId="14" fillId="5" borderId="4" xfId="0" applyFont="1" applyFill="1" applyBorder="1" applyAlignment="1">
      <alignment horizontal="center" vertical="center"/>
    </xf>
    <xf numFmtId="0" fontId="14" fillId="5" borderId="16" xfId="0" applyFont="1" applyFill="1" applyBorder="1" applyAlignment="1">
      <alignment horizontal="center" vertical="center"/>
    </xf>
    <xf numFmtId="0" fontId="14" fillId="5" borderId="20" xfId="0" applyFont="1" applyFill="1" applyBorder="1" applyAlignment="1">
      <alignment horizontal="center" vertical="center"/>
    </xf>
    <xf numFmtId="0" fontId="0" fillId="3" borderId="43" xfId="0" applyFill="1" applyBorder="1" applyAlignment="1">
      <alignment horizontal="center"/>
    </xf>
    <xf numFmtId="0" fontId="0" fillId="3" borderId="3" xfId="0" applyFill="1" applyBorder="1" applyAlignment="1">
      <alignment horizontal="center"/>
    </xf>
    <xf numFmtId="0" fontId="0" fillId="34" borderId="3" xfId="0" applyFill="1" applyBorder="1" applyAlignment="1">
      <alignment horizontal="center"/>
    </xf>
    <xf numFmtId="0" fontId="0" fillId="3" borderId="19" xfId="0" applyFill="1" applyBorder="1" applyAlignment="1">
      <alignment horizontal="center"/>
    </xf>
    <xf numFmtId="0" fontId="5" fillId="33" borderId="44" xfId="0" applyFont="1" applyFill="1" applyBorder="1" applyAlignment="1">
      <alignment vertical="center"/>
    </xf>
    <xf numFmtId="0" fontId="14" fillId="5" borderId="17" xfId="0" applyFont="1" applyFill="1" applyBorder="1" applyAlignment="1">
      <alignment horizontal="center" vertical="center"/>
    </xf>
    <xf numFmtId="0" fontId="14" fillId="5" borderId="48" xfId="0" applyFont="1" applyFill="1" applyBorder="1" applyAlignment="1">
      <alignment horizontal="center" vertical="center"/>
    </xf>
    <xf numFmtId="0" fontId="14" fillId="5" borderId="10" xfId="0" applyFont="1" applyFill="1" applyBorder="1" applyAlignment="1">
      <alignment horizontal="center" vertical="center"/>
    </xf>
    <xf numFmtId="0" fontId="3" fillId="33" borderId="44" xfId="0" applyFont="1" applyFill="1" applyBorder="1" applyAlignment="1">
      <alignment vertical="center"/>
    </xf>
    <xf numFmtId="0" fontId="31" fillId="26" borderId="0" xfId="0" applyFont="1" applyFill="1"/>
    <xf numFmtId="0" fontId="9" fillId="24" borderId="0" xfId="0" applyFont="1" applyFill="1" applyAlignment="1">
      <alignment horizontal="center" vertical="center" wrapText="1"/>
    </xf>
    <xf numFmtId="0" fontId="9" fillId="24" borderId="0" xfId="0" applyFont="1" applyFill="1" applyAlignment="1">
      <alignment vertical="center" wrapText="1"/>
    </xf>
    <xf numFmtId="0" fontId="12" fillId="24" borderId="0" xfId="1" applyFont="1" applyFill="1" applyBorder="1" applyAlignment="1" applyProtection="1">
      <alignment horizontal="center"/>
    </xf>
    <xf numFmtId="0" fontId="11" fillId="5" borderId="4" xfId="0" applyFont="1" applyFill="1" applyBorder="1" applyAlignment="1" applyProtection="1">
      <alignment horizontal="center" vertical="center"/>
      <protection hidden="1"/>
    </xf>
    <xf numFmtId="0" fontId="26" fillId="5" borderId="4" xfId="0" applyFont="1" applyFill="1" applyBorder="1" applyAlignment="1" applyProtection="1">
      <alignment vertical="center" wrapText="1"/>
      <protection hidden="1"/>
    </xf>
    <xf numFmtId="0" fontId="10" fillId="5" borderId="4" xfId="0" applyFont="1" applyFill="1" applyBorder="1" applyAlignment="1" applyProtection="1">
      <alignment horizontal="center" vertical="center" textRotation="90" wrapText="1"/>
      <protection hidden="1"/>
    </xf>
    <xf numFmtId="0" fontId="17" fillId="27" borderId="4" xfId="0" applyFont="1" applyFill="1" applyBorder="1" applyAlignment="1">
      <alignment vertical="center"/>
    </xf>
    <xf numFmtId="0" fontId="44" fillId="5" borderId="4" xfId="0" applyFont="1" applyFill="1" applyBorder="1" applyAlignment="1" applyProtection="1">
      <alignment vertical="center" wrapText="1"/>
      <protection hidden="1"/>
    </xf>
    <xf numFmtId="0" fontId="0" fillId="35" borderId="0" xfId="0" applyFill="1"/>
    <xf numFmtId="0" fontId="4" fillId="35" borderId="0" xfId="0" applyFont="1" applyFill="1" applyAlignment="1">
      <alignment vertical="center"/>
    </xf>
    <xf numFmtId="0" fontId="3" fillId="32" borderId="113" xfId="0" applyFont="1" applyFill="1" applyBorder="1" applyAlignment="1">
      <alignment vertical="center"/>
    </xf>
    <xf numFmtId="0" fontId="5" fillId="32" borderId="0" xfId="0" applyFont="1" applyFill="1"/>
    <xf numFmtId="0" fontId="3" fillId="32" borderId="0" xfId="0" applyFont="1" applyFill="1" applyAlignment="1">
      <alignment vertical="center"/>
    </xf>
    <xf numFmtId="0" fontId="0" fillId="2" borderId="47" xfId="0" applyFill="1" applyBorder="1"/>
    <xf numFmtId="0" fontId="0" fillId="2" borderId="30" xfId="0" applyFill="1" applyBorder="1"/>
    <xf numFmtId="0" fontId="3" fillId="24" borderId="11" xfId="0" applyFont="1" applyFill="1" applyBorder="1" applyAlignment="1">
      <alignment horizontal="center" vertical="center"/>
    </xf>
    <xf numFmtId="0" fontId="0" fillId="35" borderId="46" xfId="0" applyFill="1" applyBorder="1" applyAlignment="1">
      <alignment horizontal="center"/>
    </xf>
    <xf numFmtId="0" fontId="0" fillId="35" borderId="47" xfId="0" applyFill="1" applyBorder="1" applyAlignment="1">
      <alignment horizontal="center"/>
    </xf>
    <xf numFmtId="0" fontId="4" fillId="35" borderId="46" xfId="0" applyFont="1" applyFill="1" applyBorder="1" applyAlignment="1">
      <alignment vertical="center"/>
    </xf>
    <xf numFmtId="0" fontId="4" fillId="5" borderId="46" xfId="0" applyFont="1" applyFill="1" applyBorder="1"/>
    <xf numFmtId="0" fontId="4" fillId="5" borderId="28" xfId="0" applyFont="1" applyFill="1" applyBorder="1"/>
    <xf numFmtId="0" fontId="4" fillId="5" borderId="29" xfId="0" applyFont="1" applyFill="1" applyBorder="1"/>
    <xf numFmtId="0" fontId="0" fillId="36" borderId="0" xfId="0" applyFill="1"/>
    <xf numFmtId="0" fontId="0" fillId="36" borderId="46" xfId="0" applyFill="1" applyBorder="1"/>
    <xf numFmtId="0" fontId="0" fillId="36" borderId="28" xfId="0" applyFill="1" applyBorder="1"/>
    <xf numFmtId="0" fontId="0" fillId="36" borderId="29" xfId="0" applyFill="1" applyBorder="1"/>
    <xf numFmtId="0" fontId="4" fillId="35" borderId="0" xfId="0" applyFont="1" applyFill="1" applyAlignment="1">
      <alignment horizontal="center" vertical="center"/>
    </xf>
    <xf numFmtId="0" fontId="4" fillId="35" borderId="46" xfId="0" applyFont="1" applyFill="1" applyBorder="1" applyAlignment="1">
      <alignment horizontal="center" vertical="center"/>
    </xf>
    <xf numFmtId="0" fontId="4" fillId="35" borderId="47" xfId="0" applyFont="1" applyFill="1" applyBorder="1" applyAlignment="1">
      <alignment horizontal="center" vertical="center"/>
    </xf>
    <xf numFmtId="0" fontId="0" fillId="9" borderId="46" xfId="0" applyFill="1" applyBorder="1"/>
    <xf numFmtId="0" fontId="0" fillId="9" borderId="0" xfId="0" applyFill="1"/>
    <xf numFmtId="0" fontId="0" fillId="9" borderId="47" xfId="0" applyFill="1" applyBorder="1"/>
    <xf numFmtId="0" fontId="0" fillId="9" borderId="28" xfId="0" applyFill="1" applyBorder="1"/>
    <xf numFmtId="0" fontId="0" fillId="9" borderId="29" xfId="0" applyFill="1" applyBorder="1"/>
    <xf numFmtId="0" fontId="0" fillId="9" borderId="30" xfId="0" applyFill="1" applyBorder="1"/>
    <xf numFmtId="0" fontId="0" fillId="37" borderId="46" xfId="0" applyFill="1" applyBorder="1"/>
    <xf numFmtId="0" fontId="0" fillId="37" borderId="0" xfId="0" applyFill="1"/>
    <xf numFmtId="0" fontId="0" fillId="37" borderId="28" xfId="0" applyFill="1" applyBorder="1"/>
    <xf numFmtId="0" fontId="0" fillId="37" borderId="29" xfId="0" applyFill="1" applyBorder="1"/>
    <xf numFmtId="0" fontId="4" fillId="35" borderId="46" xfId="0" applyFont="1" applyFill="1" applyBorder="1"/>
    <xf numFmtId="0" fontId="4" fillId="35" borderId="0" xfId="0" applyFont="1" applyFill="1"/>
    <xf numFmtId="0" fontId="4" fillId="35" borderId="47" xfId="0" applyFont="1" applyFill="1" applyBorder="1"/>
    <xf numFmtId="0" fontId="0" fillId="38" borderId="0" xfId="0" applyFill="1"/>
    <xf numFmtId="0" fontId="0" fillId="38" borderId="47" xfId="0" applyFill="1" applyBorder="1"/>
    <xf numFmtId="0" fontId="0" fillId="38" borderId="29" xfId="0" applyFill="1" applyBorder="1"/>
    <xf numFmtId="0" fontId="0" fillId="38" borderId="30" xfId="0" applyFill="1" applyBorder="1"/>
    <xf numFmtId="0" fontId="54" fillId="26" borderId="11" xfId="0" applyFont="1" applyFill="1" applyBorder="1" applyAlignment="1">
      <alignment horizontal="center" vertical="center"/>
    </xf>
    <xf numFmtId="0" fontId="54" fillId="26" borderId="44" xfId="0" applyFont="1" applyFill="1" applyBorder="1" applyAlignment="1">
      <alignment horizontal="center" vertical="center"/>
    </xf>
    <xf numFmtId="0" fontId="54" fillId="26" borderId="45" xfId="0" applyFont="1" applyFill="1" applyBorder="1" applyAlignment="1">
      <alignment horizontal="center" vertical="center"/>
    </xf>
    <xf numFmtId="0" fontId="54" fillId="26" borderId="28" xfId="0" applyFont="1" applyFill="1" applyBorder="1" applyAlignment="1">
      <alignment horizontal="center" vertical="center"/>
    </xf>
    <xf numFmtId="0" fontId="54" fillId="26" borderId="29" xfId="0" applyFont="1" applyFill="1" applyBorder="1" applyAlignment="1">
      <alignment horizontal="center" vertical="center"/>
    </xf>
    <xf numFmtId="0" fontId="54" fillId="26" borderId="30" xfId="0" applyFont="1" applyFill="1" applyBorder="1" applyAlignment="1">
      <alignment horizontal="center" vertical="center"/>
    </xf>
    <xf numFmtId="0" fontId="12" fillId="17" borderId="53" xfId="0" applyFont="1" applyFill="1" applyBorder="1" applyAlignment="1" applyProtection="1">
      <alignment horizontal="center" vertical="center" wrapText="1"/>
      <protection hidden="1"/>
    </xf>
    <xf numFmtId="0" fontId="12" fillId="17" borderId="2" xfId="0" applyFont="1" applyFill="1" applyBorder="1" applyAlignment="1" applyProtection="1">
      <alignment horizontal="center" vertical="center" wrapText="1"/>
      <protection hidden="1"/>
    </xf>
    <xf numFmtId="0" fontId="68" fillId="0" borderId="46" xfId="0" applyFont="1" applyBorder="1" applyAlignment="1" applyProtection="1">
      <alignment horizontal="center" vertical="center"/>
      <protection locked="0" hidden="1"/>
    </xf>
    <xf numFmtId="0" fontId="68" fillId="0" borderId="0" xfId="0" applyFont="1" applyAlignment="1" applyProtection="1">
      <alignment horizontal="center" vertical="center"/>
      <protection locked="0" hidden="1"/>
    </xf>
    <xf numFmtId="0" fontId="68" fillId="0" borderId="47" xfId="0" applyFont="1" applyBorder="1" applyAlignment="1" applyProtection="1">
      <alignment horizontal="center" vertical="center"/>
      <protection locked="0" hidden="1"/>
    </xf>
    <xf numFmtId="0" fontId="4" fillId="26" borderId="90" xfId="0" applyFont="1" applyFill="1" applyBorder="1" applyAlignment="1" applyProtection="1">
      <alignment horizontal="center" vertical="center"/>
      <protection hidden="1"/>
    </xf>
    <xf numFmtId="0" fontId="4" fillId="26" borderId="2" xfId="0" applyFont="1" applyFill="1" applyBorder="1" applyAlignment="1" applyProtection="1">
      <alignment horizontal="center" vertical="center"/>
      <protection hidden="1"/>
    </xf>
    <xf numFmtId="0" fontId="4" fillId="5" borderId="90" xfId="0" applyFont="1" applyFill="1" applyBorder="1" applyAlignment="1" applyProtection="1">
      <alignment horizontal="center" vertical="center"/>
      <protection hidden="1"/>
    </xf>
    <xf numFmtId="0" fontId="4" fillId="5" borderId="2" xfId="0" applyFont="1" applyFill="1" applyBorder="1" applyAlignment="1" applyProtection="1">
      <alignment horizontal="center" vertical="center"/>
      <protection hidden="1"/>
    </xf>
    <xf numFmtId="0" fontId="12" fillId="24" borderId="53" xfId="0" applyFont="1" applyFill="1" applyBorder="1" applyAlignment="1" applyProtection="1">
      <alignment horizontal="center" vertical="center" wrapText="1"/>
      <protection hidden="1"/>
    </xf>
    <xf numFmtId="0" fontId="12" fillId="24" borderId="126" xfId="0" applyFont="1" applyFill="1" applyBorder="1" applyAlignment="1" applyProtection="1">
      <alignment horizontal="center" vertical="center" wrapText="1"/>
      <protection hidden="1"/>
    </xf>
    <xf numFmtId="0" fontId="12" fillId="17" borderId="5" xfId="0" applyFont="1" applyFill="1" applyBorder="1" applyAlignment="1" applyProtection="1">
      <alignment horizontal="center" vertical="center" wrapText="1"/>
      <protection hidden="1"/>
    </xf>
    <xf numFmtId="0" fontId="12" fillId="17" borderId="6" xfId="0" applyFont="1" applyFill="1" applyBorder="1" applyAlignment="1" applyProtection="1">
      <alignment horizontal="center" vertical="center" wrapText="1"/>
      <protection hidden="1"/>
    </xf>
    <xf numFmtId="0" fontId="12" fillId="17" borderId="23" xfId="0" applyFont="1" applyFill="1" applyBorder="1" applyAlignment="1" applyProtection="1">
      <alignment horizontal="center" vertical="center" wrapText="1"/>
      <protection hidden="1"/>
    </xf>
    <xf numFmtId="0" fontId="21" fillId="0" borderId="119" xfId="0" applyFont="1" applyBorder="1" applyAlignment="1" applyProtection="1">
      <alignment horizontal="center" vertical="center"/>
      <protection locked="0" hidden="1"/>
    </xf>
    <xf numFmtId="0" fontId="21" fillId="0" borderId="120" xfId="0" applyFont="1" applyBorder="1" applyAlignment="1" applyProtection="1">
      <alignment horizontal="center" vertical="center"/>
      <protection locked="0" hidden="1"/>
    </xf>
    <xf numFmtId="0" fontId="20" fillId="0" borderId="13" xfId="0" applyFont="1" applyBorder="1" applyAlignment="1" applyProtection="1">
      <alignment horizontal="center" vertical="center"/>
      <protection hidden="1"/>
    </xf>
    <xf numFmtId="0" fontId="20" fillId="0" borderId="45" xfId="0" applyFont="1" applyBorder="1" applyAlignment="1" applyProtection="1">
      <alignment horizontal="center" vertical="center"/>
      <protection hidden="1"/>
    </xf>
    <xf numFmtId="0" fontId="12" fillId="24" borderId="46" xfId="0" applyFont="1" applyFill="1" applyBorder="1" applyAlignment="1" applyProtection="1">
      <alignment horizontal="center" vertical="center" wrapText="1"/>
      <protection hidden="1"/>
    </xf>
    <xf numFmtId="0" fontId="12" fillId="24" borderId="0" xfId="0" applyFont="1" applyFill="1" applyAlignment="1" applyProtection="1">
      <alignment horizontal="center" vertical="center" wrapText="1"/>
      <protection hidden="1"/>
    </xf>
    <xf numFmtId="0" fontId="12" fillId="24" borderId="47" xfId="0" applyFont="1" applyFill="1" applyBorder="1" applyAlignment="1" applyProtection="1">
      <alignment horizontal="center" vertical="center" wrapText="1"/>
      <protection hidden="1"/>
    </xf>
    <xf numFmtId="0" fontId="20" fillId="0" borderId="119" xfId="0" applyFont="1" applyBorder="1" applyAlignment="1" applyProtection="1">
      <alignment horizontal="center" vertical="center"/>
      <protection hidden="1"/>
    </xf>
    <xf numFmtId="0" fontId="20" fillId="0" borderId="120" xfId="0" applyFont="1" applyBorder="1" applyAlignment="1" applyProtection="1">
      <alignment horizontal="center" vertical="center"/>
      <protection hidden="1"/>
    </xf>
    <xf numFmtId="0" fontId="21" fillId="0" borderId="94" xfId="0" applyFont="1" applyBorder="1" applyAlignment="1" applyProtection="1">
      <alignment horizontal="center" vertical="center"/>
      <protection locked="0" hidden="1"/>
    </xf>
    <xf numFmtId="0" fontId="21" fillId="0" borderId="95" xfId="0" applyFont="1" applyBorder="1" applyAlignment="1" applyProtection="1">
      <alignment horizontal="center" vertical="center"/>
      <protection locked="0" hidden="1"/>
    </xf>
    <xf numFmtId="0" fontId="36" fillId="27" borderId="5" xfId="0" applyFont="1" applyFill="1" applyBorder="1" applyAlignment="1" applyProtection="1">
      <alignment horizontal="center"/>
      <protection hidden="1"/>
    </xf>
    <xf numFmtId="0" fontId="36" fillId="27" borderId="6" xfId="0" applyFont="1" applyFill="1" applyBorder="1" applyAlignment="1" applyProtection="1">
      <alignment horizontal="center"/>
      <protection hidden="1"/>
    </xf>
    <xf numFmtId="0" fontId="36" fillId="27" borderId="23" xfId="0" applyFont="1" applyFill="1" applyBorder="1" applyAlignment="1" applyProtection="1">
      <alignment horizontal="center"/>
      <protection hidden="1"/>
    </xf>
    <xf numFmtId="0" fontId="36" fillId="27" borderId="44" xfId="0" applyFont="1" applyFill="1" applyBorder="1" applyAlignment="1" applyProtection="1">
      <alignment horizontal="center"/>
      <protection hidden="1"/>
    </xf>
    <xf numFmtId="0" fontId="36" fillId="27" borderId="45" xfId="0" applyFont="1" applyFill="1" applyBorder="1" applyAlignment="1" applyProtection="1">
      <alignment horizontal="center"/>
      <protection hidden="1"/>
    </xf>
    <xf numFmtId="0" fontId="12" fillId="24" borderId="108" xfId="0" applyFont="1" applyFill="1" applyBorder="1" applyAlignment="1" applyProtection="1">
      <alignment horizontal="center" vertical="center" wrapText="1"/>
      <protection hidden="1"/>
    </xf>
    <xf numFmtId="0" fontId="12" fillId="24" borderId="87" xfId="0" applyFont="1" applyFill="1" applyBorder="1" applyAlignment="1" applyProtection="1">
      <alignment horizontal="center" vertical="center" wrapText="1"/>
      <protection hidden="1"/>
    </xf>
    <xf numFmtId="0" fontId="12" fillId="24" borderId="21" xfId="0" applyFont="1" applyFill="1" applyBorder="1" applyAlignment="1" applyProtection="1">
      <alignment horizontal="center" vertical="center" wrapText="1"/>
      <protection hidden="1"/>
    </xf>
    <xf numFmtId="0" fontId="12" fillId="24" borderId="38" xfId="0" applyFont="1" applyFill="1" applyBorder="1" applyAlignment="1" applyProtection="1">
      <alignment horizontal="center" vertical="center" wrapText="1"/>
      <protection hidden="1"/>
    </xf>
    <xf numFmtId="0" fontId="12" fillId="24" borderId="117" xfId="0" applyFont="1" applyFill="1" applyBorder="1" applyAlignment="1" applyProtection="1">
      <alignment horizontal="center" vertical="center" wrapText="1"/>
      <protection hidden="1"/>
    </xf>
    <xf numFmtId="0" fontId="21" fillId="0" borderId="123" xfId="0" applyFont="1" applyBorder="1" applyAlignment="1" applyProtection="1">
      <alignment horizontal="center" vertical="center"/>
      <protection locked="0" hidden="1"/>
    </xf>
    <xf numFmtId="0" fontId="21" fillId="0" borderId="124" xfId="0" applyFont="1" applyBorder="1" applyAlignment="1" applyProtection="1">
      <alignment horizontal="center" vertical="center"/>
      <protection locked="0" hidden="1"/>
    </xf>
    <xf numFmtId="0" fontId="12" fillId="24" borderId="121" xfId="0" applyFont="1" applyFill="1" applyBorder="1" applyAlignment="1" applyProtection="1">
      <alignment horizontal="center" vertical="center" wrapText="1"/>
      <protection hidden="1"/>
    </xf>
    <xf numFmtId="0" fontId="12" fillId="24" borderId="122" xfId="0" applyFont="1" applyFill="1" applyBorder="1" applyAlignment="1" applyProtection="1">
      <alignment horizontal="center" vertical="center" wrapText="1"/>
      <protection hidden="1"/>
    </xf>
    <xf numFmtId="0" fontId="20" fillId="0" borderId="113" xfId="0" applyFont="1" applyBorder="1" applyAlignment="1" applyProtection="1">
      <alignment horizontal="center" vertical="center"/>
      <protection hidden="1"/>
    </xf>
    <xf numFmtId="0" fontId="20" fillId="0" borderId="47" xfId="0" applyFont="1" applyBorder="1" applyAlignment="1" applyProtection="1">
      <alignment horizontal="center" vertical="center"/>
      <protection hidden="1"/>
    </xf>
    <xf numFmtId="0" fontId="7" fillId="27" borderId="32" xfId="0" applyFont="1" applyFill="1" applyBorder="1" applyAlignment="1" applyProtection="1">
      <alignment horizontal="center" vertical="center"/>
      <protection hidden="1"/>
    </xf>
    <xf numFmtId="0" fontId="7" fillId="27" borderId="35" xfId="0" applyFont="1" applyFill="1" applyBorder="1" applyAlignment="1" applyProtection="1">
      <alignment horizontal="center" vertical="center"/>
      <protection hidden="1"/>
    </xf>
    <xf numFmtId="0" fontId="26" fillId="5" borderId="33" xfId="0" applyFont="1" applyFill="1" applyBorder="1" applyAlignment="1" applyProtection="1">
      <alignment horizontal="center" vertical="center" wrapText="1"/>
      <protection hidden="1"/>
    </xf>
    <xf numFmtId="0" fontId="26" fillId="5" borderId="36" xfId="0" applyFont="1" applyFill="1" applyBorder="1" applyAlignment="1" applyProtection="1">
      <alignment horizontal="center" vertical="center" wrapText="1"/>
      <protection hidden="1"/>
    </xf>
    <xf numFmtId="164" fontId="11" fillId="5" borderId="58" xfId="0" applyNumberFormat="1" applyFont="1" applyFill="1" applyBorder="1" applyAlignment="1" applyProtection="1">
      <alignment horizontal="center" vertical="center" wrapText="1"/>
      <protection hidden="1"/>
    </xf>
    <xf numFmtId="164" fontId="11" fillId="5" borderId="43" xfId="0" applyNumberFormat="1" applyFont="1" applyFill="1" applyBorder="1" applyAlignment="1" applyProtection="1">
      <alignment horizontal="center" vertical="center" wrapText="1"/>
      <protection hidden="1"/>
    </xf>
    <xf numFmtId="0" fontId="17" fillId="5" borderId="28" xfId="0" applyFont="1" applyFill="1" applyBorder="1" applyAlignment="1" applyProtection="1">
      <alignment horizontal="left" vertical="center" wrapText="1"/>
      <protection hidden="1"/>
    </xf>
    <xf numFmtId="0" fontId="17" fillId="5" borderId="29" xfId="0" applyFont="1" applyFill="1" applyBorder="1" applyAlignment="1" applyProtection="1">
      <alignment horizontal="left" vertical="center" wrapText="1"/>
      <protection hidden="1"/>
    </xf>
    <xf numFmtId="0" fontId="17" fillId="5" borderId="30" xfId="0" applyFont="1" applyFill="1" applyBorder="1" applyAlignment="1" applyProtection="1">
      <alignment horizontal="left" vertical="center" wrapText="1"/>
      <protection hidden="1"/>
    </xf>
    <xf numFmtId="0" fontId="51" fillId="26" borderId="11" xfId="0" applyFont="1" applyFill="1" applyBorder="1" applyAlignment="1" applyProtection="1">
      <alignment horizontal="center" vertical="center" wrapText="1"/>
      <protection hidden="1"/>
    </xf>
    <xf numFmtId="0" fontId="51" fillId="26" borderId="44" xfId="0" applyFont="1" applyFill="1" applyBorder="1" applyAlignment="1" applyProtection="1">
      <alignment horizontal="center" vertical="center" wrapText="1"/>
      <protection hidden="1"/>
    </xf>
    <xf numFmtId="0" fontId="51" fillId="26" borderId="45" xfId="0" applyFont="1" applyFill="1" applyBorder="1" applyAlignment="1" applyProtection="1">
      <alignment horizontal="center" vertical="center" wrapText="1"/>
      <protection hidden="1"/>
    </xf>
    <xf numFmtId="0" fontId="51" fillId="26" borderId="28" xfId="0" applyFont="1" applyFill="1" applyBorder="1" applyAlignment="1" applyProtection="1">
      <alignment horizontal="center" vertical="center" wrapText="1"/>
      <protection hidden="1"/>
    </xf>
    <xf numFmtId="0" fontId="51" fillId="26" borderId="29" xfId="0" applyFont="1" applyFill="1" applyBorder="1" applyAlignment="1" applyProtection="1">
      <alignment horizontal="center" vertical="center" wrapText="1"/>
      <protection hidden="1"/>
    </xf>
    <xf numFmtId="0" fontId="51" fillId="26" borderId="30" xfId="0" applyFont="1" applyFill="1" applyBorder="1" applyAlignment="1" applyProtection="1">
      <alignment horizontal="center" vertical="center" wrapText="1"/>
      <protection hidden="1"/>
    </xf>
    <xf numFmtId="0" fontId="17" fillId="5" borderId="25" xfId="0" applyFont="1" applyFill="1" applyBorder="1" applyAlignment="1" applyProtection="1">
      <alignment horizontal="left" vertical="center" wrapText="1"/>
      <protection hidden="1"/>
    </xf>
    <xf numFmtId="0" fontId="17" fillId="5" borderId="26" xfId="0" applyFont="1" applyFill="1" applyBorder="1" applyAlignment="1" applyProtection="1">
      <alignment horizontal="left" vertical="center" wrapText="1"/>
      <protection hidden="1"/>
    </xf>
    <xf numFmtId="0" fontId="17" fillId="5" borderId="27" xfId="0" applyFont="1" applyFill="1" applyBorder="1" applyAlignment="1" applyProtection="1">
      <alignment horizontal="left" vertical="center" wrapText="1"/>
      <protection hidden="1"/>
    </xf>
    <xf numFmtId="164" fontId="11" fillId="5" borderId="37" xfId="0" applyNumberFormat="1" applyFont="1" applyFill="1" applyBorder="1" applyAlignment="1" applyProtection="1">
      <alignment horizontal="center" vertical="center" wrapText="1"/>
      <protection hidden="1"/>
    </xf>
    <xf numFmtId="164" fontId="11" fillId="5" borderId="19" xfId="0" applyNumberFormat="1" applyFont="1" applyFill="1" applyBorder="1" applyAlignment="1" applyProtection="1">
      <alignment horizontal="center" vertical="center" wrapText="1"/>
      <protection hidden="1"/>
    </xf>
    <xf numFmtId="164" fontId="32" fillId="19" borderId="52" xfId="0" applyNumberFormat="1" applyFont="1" applyFill="1" applyBorder="1" applyAlignment="1" applyProtection="1">
      <alignment horizontal="center" vertical="center"/>
      <protection hidden="1"/>
    </xf>
    <xf numFmtId="164" fontId="32" fillId="19" borderId="40" xfId="0" applyNumberFormat="1" applyFont="1" applyFill="1" applyBorder="1" applyAlignment="1" applyProtection="1">
      <alignment horizontal="center" vertical="center"/>
      <protection hidden="1"/>
    </xf>
    <xf numFmtId="164" fontId="32" fillId="19" borderId="18" xfId="0" applyNumberFormat="1" applyFont="1" applyFill="1" applyBorder="1" applyAlignment="1" applyProtection="1">
      <alignment horizontal="center" vertical="center"/>
      <protection hidden="1"/>
    </xf>
    <xf numFmtId="164" fontId="32" fillId="19" borderId="42" xfId="0" applyNumberFormat="1" applyFont="1" applyFill="1" applyBorder="1" applyAlignment="1" applyProtection="1">
      <alignment horizontal="center" vertical="center"/>
      <protection hidden="1"/>
    </xf>
    <xf numFmtId="164" fontId="32" fillId="19" borderId="53" xfId="0" applyNumberFormat="1" applyFont="1" applyFill="1" applyBorder="1" applyAlignment="1" applyProtection="1">
      <alignment horizontal="center" vertical="center"/>
      <protection hidden="1"/>
    </xf>
    <xf numFmtId="164" fontId="32" fillId="19" borderId="54" xfId="0" applyNumberFormat="1" applyFont="1" applyFill="1" applyBorder="1" applyAlignment="1" applyProtection="1">
      <alignment horizontal="center" vertical="center"/>
      <protection hidden="1"/>
    </xf>
    <xf numFmtId="164" fontId="32" fillId="19" borderId="8" xfId="0" applyNumberFormat="1" applyFont="1" applyFill="1" applyBorder="1" applyAlignment="1" applyProtection="1">
      <alignment horizontal="center" vertical="center" wrapText="1"/>
      <protection hidden="1"/>
    </xf>
    <xf numFmtId="0" fontId="64" fillId="3" borderId="8" xfId="0" applyFont="1" applyFill="1" applyBorder="1" applyAlignment="1" applyProtection="1">
      <alignment horizontal="center" vertical="top"/>
      <protection locked="0"/>
    </xf>
    <xf numFmtId="0" fontId="17" fillId="3" borderId="5" xfId="0" applyFont="1" applyFill="1" applyBorder="1" applyAlignment="1" applyProtection="1">
      <alignment horizontal="left" vertical="top" wrapText="1"/>
      <protection locked="0"/>
    </xf>
    <xf numFmtId="0" fontId="17" fillId="3" borderId="6" xfId="0" applyFont="1" applyFill="1" applyBorder="1" applyAlignment="1" applyProtection="1">
      <alignment horizontal="left" vertical="top" wrapText="1"/>
      <protection locked="0"/>
    </xf>
    <xf numFmtId="0" fontId="17" fillId="3" borderId="23" xfId="0" applyFont="1" applyFill="1" applyBorder="1" applyAlignment="1" applyProtection="1">
      <alignment horizontal="left" vertical="top" wrapText="1"/>
      <protection locked="0"/>
    </xf>
    <xf numFmtId="164" fontId="14" fillId="5" borderId="33" xfId="0" applyNumberFormat="1" applyFont="1" applyFill="1" applyBorder="1" applyAlignment="1" applyProtection="1">
      <alignment horizontal="center" vertical="center" textRotation="90" wrapText="1"/>
      <protection hidden="1"/>
    </xf>
    <xf numFmtId="164" fontId="14" fillId="5" borderId="36" xfId="0" applyNumberFormat="1" applyFont="1" applyFill="1" applyBorder="1" applyAlignment="1" applyProtection="1">
      <alignment horizontal="center" vertical="center" textRotation="90" wrapText="1"/>
      <protection hidden="1"/>
    </xf>
    <xf numFmtId="0" fontId="21" fillId="26" borderId="11" xfId="0" applyFont="1" applyFill="1" applyBorder="1" applyAlignment="1" applyProtection="1">
      <alignment horizontal="center" vertical="center"/>
      <protection hidden="1"/>
    </xf>
    <xf numFmtId="0" fontId="21" fillId="26" borderId="44" xfId="0" applyFont="1" applyFill="1" applyBorder="1" applyAlignment="1" applyProtection="1">
      <alignment horizontal="center" vertical="center"/>
      <protection hidden="1"/>
    </xf>
    <xf numFmtId="0" fontId="21" fillId="26" borderId="45" xfId="0" applyFont="1" applyFill="1" applyBorder="1" applyAlignment="1" applyProtection="1">
      <alignment horizontal="center" vertical="center"/>
      <protection hidden="1"/>
    </xf>
    <xf numFmtId="0" fontId="21" fillId="26" borderId="28" xfId="0" applyFont="1" applyFill="1" applyBorder="1" applyAlignment="1" applyProtection="1">
      <alignment horizontal="center" vertical="center"/>
      <protection hidden="1"/>
    </xf>
    <xf numFmtId="0" fontId="21" fillId="26" borderId="29" xfId="0" applyFont="1" applyFill="1" applyBorder="1" applyAlignment="1" applyProtection="1">
      <alignment horizontal="center" vertical="center"/>
      <protection hidden="1"/>
    </xf>
    <xf numFmtId="0" fontId="21" fillId="26" borderId="30" xfId="0" applyFont="1" applyFill="1" applyBorder="1" applyAlignment="1" applyProtection="1">
      <alignment horizontal="center" vertical="center"/>
      <protection hidden="1"/>
    </xf>
    <xf numFmtId="0" fontId="12" fillId="27" borderId="24" xfId="0" applyFont="1" applyFill="1" applyBorder="1" applyAlignment="1" applyProtection="1">
      <alignment horizontal="center" vertical="center" textRotation="90" wrapText="1"/>
      <protection hidden="1"/>
    </xf>
    <xf numFmtId="0" fontId="12" fillId="27" borderId="31" xfId="0" applyFont="1" applyFill="1" applyBorder="1" applyAlignment="1" applyProtection="1">
      <alignment horizontal="center" vertical="center" textRotation="90" wrapText="1"/>
      <protection hidden="1"/>
    </xf>
    <xf numFmtId="0" fontId="4" fillId="26" borderId="24" xfId="0" applyFont="1" applyFill="1" applyBorder="1" applyAlignment="1" applyProtection="1">
      <alignment horizontal="center" vertical="center"/>
      <protection hidden="1"/>
    </xf>
    <xf numFmtId="0" fontId="4" fillId="26" borderId="31" xfId="0" applyFont="1" applyFill="1" applyBorder="1" applyAlignment="1" applyProtection="1">
      <alignment horizontal="center" vertical="center"/>
      <protection hidden="1"/>
    </xf>
    <xf numFmtId="0" fontId="64" fillId="3" borderId="82" xfId="0" applyFont="1" applyFill="1" applyBorder="1" applyAlignment="1" applyProtection="1">
      <alignment horizontal="left" vertical="top" wrapText="1"/>
      <protection locked="0"/>
    </xf>
    <xf numFmtId="0" fontId="64" fillId="3" borderId="83" xfId="0" applyFont="1" applyFill="1" applyBorder="1" applyAlignment="1" applyProtection="1">
      <alignment horizontal="left" vertical="top" wrapText="1"/>
      <protection locked="0"/>
    </xf>
    <xf numFmtId="0" fontId="64" fillId="3" borderId="84" xfId="0" applyFont="1" applyFill="1" applyBorder="1" applyAlignment="1" applyProtection="1">
      <alignment horizontal="left" vertical="top" wrapText="1"/>
      <protection locked="0"/>
    </xf>
    <xf numFmtId="0" fontId="64" fillId="3" borderId="113" xfId="0" applyFont="1" applyFill="1" applyBorder="1" applyAlignment="1" applyProtection="1">
      <alignment horizontal="left" vertical="top" wrapText="1"/>
      <protection locked="0"/>
    </xf>
    <xf numFmtId="0" fontId="64" fillId="3" borderId="0" xfId="0" applyFont="1" applyFill="1" applyAlignment="1" applyProtection="1">
      <alignment horizontal="left" vertical="top" wrapText="1"/>
      <protection locked="0"/>
    </xf>
    <xf numFmtId="0" fontId="64" fillId="3" borderId="114" xfId="0" applyFont="1" applyFill="1" applyBorder="1" applyAlignment="1" applyProtection="1">
      <alignment horizontal="left" vertical="top" wrapText="1"/>
      <protection locked="0"/>
    </xf>
    <xf numFmtId="0" fontId="64" fillId="3" borderId="21" xfId="0" applyFont="1" applyFill="1" applyBorder="1" applyAlignment="1" applyProtection="1">
      <alignment horizontal="left" vertical="top" wrapText="1"/>
      <protection locked="0"/>
    </xf>
    <xf numFmtId="0" fontId="64" fillId="3" borderId="22" xfId="0" applyFont="1" applyFill="1" applyBorder="1" applyAlignment="1" applyProtection="1">
      <alignment horizontal="left" vertical="top" wrapText="1"/>
      <protection locked="0"/>
    </xf>
    <xf numFmtId="0" fontId="64" fillId="3" borderId="85" xfId="0" applyFont="1" applyFill="1" applyBorder="1" applyAlignment="1" applyProtection="1">
      <alignment horizontal="left" vertical="top" wrapText="1"/>
      <protection locked="0"/>
    </xf>
    <xf numFmtId="164" fontId="14" fillId="5" borderId="34" xfId="0" applyNumberFormat="1" applyFont="1" applyFill="1" applyBorder="1" applyAlignment="1" applyProtection="1">
      <alignment horizontal="center" vertical="center" textRotation="90" wrapText="1"/>
      <protection hidden="1"/>
    </xf>
    <xf numFmtId="164" fontId="14" fillId="5" borderId="88" xfId="0" applyNumberFormat="1" applyFont="1" applyFill="1" applyBorder="1" applyAlignment="1" applyProtection="1">
      <alignment horizontal="center" vertical="center" textRotation="90" wrapText="1"/>
      <protection hidden="1"/>
    </xf>
    <xf numFmtId="0" fontId="32" fillId="19" borderId="32" xfId="0" applyFont="1" applyFill="1" applyBorder="1" applyAlignment="1" applyProtection="1">
      <alignment horizontal="center" vertical="center" wrapText="1"/>
      <protection hidden="1"/>
    </xf>
    <xf numFmtId="0" fontId="32" fillId="19" borderId="35" xfId="0" applyFont="1" applyFill="1" applyBorder="1" applyAlignment="1" applyProtection="1">
      <alignment horizontal="center" vertical="center" wrapText="1"/>
      <protection hidden="1"/>
    </xf>
    <xf numFmtId="0" fontId="35" fillId="15" borderId="103" xfId="0" applyFont="1" applyFill="1" applyBorder="1" applyAlignment="1" applyProtection="1">
      <alignment horizontal="center" vertical="center" wrapText="1"/>
      <protection locked="0" hidden="1"/>
    </xf>
    <xf numFmtId="0" fontId="35" fillId="15" borderId="54" xfId="0" applyFont="1" applyFill="1" applyBorder="1" applyAlignment="1" applyProtection="1">
      <alignment horizontal="center" vertical="center" wrapText="1"/>
      <protection locked="0" hidden="1"/>
    </xf>
    <xf numFmtId="0" fontId="26" fillId="27" borderId="18" xfId="0" applyFont="1" applyFill="1" applyBorder="1" applyAlignment="1" applyProtection="1">
      <alignment horizontal="center" vertical="center" wrapText="1"/>
      <protection hidden="1"/>
    </xf>
    <xf numFmtId="0" fontId="26" fillId="27" borderId="41" xfId="0" applyFont="1" applyFill="1" applyBorder="1" applyAlignment="1" applyProtection="1">
      <alignment horizontal="center" vertical="center" wrapText="1"/>
      <protection hidden="1"/>
    </xf>
    <xf numFmtId="0" fontId="26" fillId="27" borderId="19" xfId="0" applyFont="1" applyFill="1" applyBorder="1" applyAlignment="1" applyProtection="1">
      <alignment horizontal="center" vertical="center" wrapText="1"/>
      <protection hidden="1"/>
    </xf>
    <xf numFmtId="14" fontId="35" fillId="3" borderId="37" xfId="0" applyNumberFormat="1" applyFont="1" applyFill="1" applyBorder="1" applyAlignment="1" applyProtection="1">
      <alignment horizontal="center" vertical="center"/>
      <protection locked="0" hidden="1"/>
    </xf>
    <xf numFmtId="14" fontId="35" fillId="3" borderId="41" xfId="0" applyNumberFormat="1" applyFont="1" applyFill="1" applyBorder="1" applyAlignment="1" applyProtection="1">
      <alignment horizontal="center" vertical="center"/>
      <protection locked="0" hidden="1"/>
    </xf>
    <xf numFmtId="0" fontId="35" fillId="27" borderId="53" xfId="0" applyFont="1" applyFill="1" applyBorder="1" applyAlignment="1" applyProtection="1">
      <alignment horizontal="center" vertical="center" wrapText="1"/>
      <protection hidden="1"/>
    </xf>
    <xf numFmtId="0" fontId="35" fillId="27" borderId="2" xfId="0" applyFont="1" applyFill="1" applyBorder="1" applyAlignment="1" applyProtection="1">
      <alignment horizontal="center" vertical="center" wrapText="1"/>
      <protection hidden="1"/>
    </xf>
    <xf numFmtId="0" fontId="35" fillId="27" borderId="3" xfId="0" applyFont="1" applyFill="1" applyBorder="1" applyAlignment="1" applyProtection="1">
      <alignment horizontal="center" vertical="center" wrapText="1"/>
      <protection hidden="1"/>
    </xf>
    <xf numFmtId="0" fontId="35" fillId="3" borderId="1" xfId="0" applyFont="1" applyFill="1" applyBorder="1" applyAlignment="1" applyProtection="1">
      <alignment horizontal="center" vertical="center" wrapText="1"/>
      <protection locked="0" hidden="1"/>
    </xf>
    <xf numFmtId="0" fontId="35" fillId="3" borderId="2" xfId="0" applyFont="1" applyFill="1" applyBorder="1" applyAlignment="1" applyProtection="1">
      <alignment horizontal="center" vertical="center" wrapText="1"/>
      <protection locked="0" hidden="1"/>
    </xf>
    <xf numFmtId="0" fontId="35" fillId="3" borderId="105" xfId="0" applyFont="1" applyFill="1" applyBorder="1" applyAlignment="1" applyProtection="1">
      <alignment horizontal="center" vertical="center" wrapText="1"/>
      <protection locked="0" hidden="1"/>
    </xf>
    <xf numFmtId="0" fontId="45" fillId="26" borderId="29" xfId="0" applyFont="1" applyFill="1" applyBorder="1" applyAlignment="1" applyProtection="1">
      <alignment horizontal="center" vertical="center"/>
      <protection hidden="1"/>
    </xf>
    <xf numFmtId="0" fontId="45" fillId="26" borderId="30" xfId="0" applyFont="1" applyFill="1" applyBorder="1" applyAlignment="1" applyProtection="1">
      <alignment horizontal="center" vertical="center"/>
      <protection hidden="1"/>
    </xf>
    <xf numFmtId="0" fontId="21" fillId="26" borderId="0" xfId="0" applyFont="1" applyFill="1" applyAlignment="1" applyProtection="1">
      <alignment horizontal="center" vertical="center"/>
      <protection hidden="1"/>
    </xf>
    <xf numFmtId="0" fontId="26" fillId="3" borderId="37" xfId="0" applyFont="1" applyFill="1" applyBorder="1" applyAlignment="1" applyProtection="1">
      <alignment horizontal="center" vertical="center" wrapText="1"/>
      <protection locked="0" hidden="1"/>
    </xf>
    <xf numFmtId="0" fontId="26" fillId="3" borderId="41" xfId="0" applyFont="1" applyFill="1" applyBorder="1" applyAlignment="1" applyProtection="1">
      <alignment horizontal="center" vertical="center" wrapText="1"/>
      <protection locked="0" hidden="1"/>
    </xf>
    <xf numFmtId="0" fontId="26" fillId="3" borderId="19" xfId="0" applyFont="1" applyFill="1" applyBorder="1" applyAlignment="1" applyProtection="1">
      <alignment horizontal="center" vertical="center" wrapText="1"/>
      <protection locked="0" hidden="1"/>
    </xf>
    <xf numFmtId="164" fontId="44" fillId="3" borderId="5" xfId="0" applyNumberFormat="1" applyFont="1" applyFill="1" applyBorder="1" applyAlignment="1" applyProtection="1">
      <alignment horizontal="center" vertical="center" wrapText="1"/>
      <protection locked="0"/>
    </xf>
    <xf numFmtId="164" fontId="44" fillId="3" borderId="6" xfId="0" applyNumberFormat="1" applyFont="1" applyFill="1" applyBorder="1" applyAlignment="1" applyProtection="1">
      <alignment horizontal="center" vertical="center" wrapText="1"/>
      <protection locked="0"/>
    </xf>
    <xf numFmtId="164" fontId="44" fillId="3" borderId="23" xfId="0" applyNumberFormat="1" applyFont="1" applyFill="1" applyBorder="1" applyAlignment="1" applyProtection="1">
      <alignment horizontal="center" vertical="center" wrapText="1"/>
      <protection locked="0"/>
    </xf>
    <xf numFmtId="0" fontId="35" fillId="15" borderId="104" xfId="0" applyFont="1" applyFill="1" applyBorder="1" applyAlignment="1" applyProtection="1">
      <alignment horizontal="center" vertical="center" wrapText="1"/>
      <protection locked="0" hidden="1"/>
    </xf>
    <xf numFmtId="0" fontId="35" fillId="15" borderId="42" xfId="0" applyFont="1" applyFill="1" applyBorder="1" applyAlignment="1" applyProtection="1">
      <alignment horizontal="center" vertical="center" wrapText="1"/>
      <protection locked="0" hidden="1"/>
    </xf>
    <xf numFmtId="14" fontId="35" fillId="3" borderId="1" xfId="0" applyNumberFormat="1" applyFont="1" applyFill="1" applyBorder="1" applyAlignment="1" applyProtection="1">
      <alignment horizontal="center" vertical="center"/>
      <protection locked="0" hidden="1"/>
    </xf>
    <xf numFmtId="14" fontId="35" fillId="3" borderId="2" xfId="0" applyNumberFormat="1" applyFont="1" applyFill="1" applyBorder="1" applyAlignment="1" applyProtection="1">
      <alignment horizontal="center" vertical="center"/>
      <protection locked="0" hidden="1"/>
    </xf>
    <xf numFmtId="0" fontId="35" fillId="27" borderId="1" xfId="0" applyFont="1" applyFill="1" applyBorder="1" applyAlignment="1" applyProtection="1">
      <alignment horizontal="center" vertical="center" wrapText="1"/>
      <protection hidden="1"/>
    </xf>
    <xf numFmtId="0" fontId="35" fillId="27" borderId="37" xfId="0" applyFont="1" applyFill="1" applyBorder="1" applyAlignment="1" applyProtection="1">
      <alignment horizontal="center" vertical="center" wrapText="1"/>
      <protection hidden="1"/>
    </xf>
    <xf numFmtId="0" fontId="35" fillId="27" borderId="41" xfId="0" applyFont="1" applyFill="1" applyBorder="1" applyAlignment="1" applyProtection="1">
      <alignment horizontal="center" vertical="center" wrapText="1"/>
      <protection hidden="1"/>
    </xf>
    <xf numFmtId="0" fontId="0" fillId="24" borderId="11" xfId="0" applyFill="1" applyBorder="1" applyAlignment="1" applyProtection="1">
      <alignment horizontal="center"/>
      <protection hidden="1"/>
    </xf>
    <xf numFmtId="0" fontId="0" fillId="24" borderId="44" xfId="0" applyFill="1" applyBorder="1" applyAlignment="1" applyProtection="1">
      <alignment horizontal="center"/>
      <protection hidden="1"/>
    </xf>
    <xf numFmtId="0" fontId="6" fillId="19" borderId="9" xfId="0" applyFont="1" applyFill="1" applyBorder="1" applyAlignment="1" applyProtection="1">
      <alignment horizontal="center" vertical="center" wrapText="1"/>
      <protection hidden="1"/>
    </xf>
    <xf numFmtId="0" fontId="6" fillId="19" borderId="62" xfId="0" applyFont="1" applyFill="1" applyBorder="1" applyAlignment="1" applyProtection="1">
      <alignment horizontal="center" vertical="center" wrapText="1"/>
      <protection hidden="1"/>
    </xf>
    <xf numFmtId="0" fontId="6" fillId="19" borderId="7" xfId="0" applyFont="1" applyFill="1" applyBorder="1" applyAlignment="1" applyProtection="1">
      <alignment horizontal="center" vertical="center" wrapText="1"/>
      <protection hidden="1"/>
    </xf>
    <xf numFmtId="0" fontId="35" fillId="27" borderId="52" xfId="0" applyFont="1" applyFill="1" applyBorder="1" applyAlignment="1" applyProtection="1">
      <alignment horizontal="center" vertical="center" wrapText="1"/>
      <protection hidden="1"/>
    </xf>
    <xf numFmtId="0" fontId="35" fillId="27" borderId="39" xfId="0" applyFont="1" applyFill="1" applyBorder="1" applyAlignment="1" applyProtection="1">
      <alignment horizontal="center" vertical="center" wrapText="1"/>
      <protection hidden="1"/>
    </xf>
    <xf numFmtId="0" fontId="35" fillId="27" borderId="85" xfId="0" applyFont="1" applyFill="1" applyBorder="1" applyAlignment="1" applyProtection="1">
      <alignment horizontal="center" vertical="center" wrapText="1"/>
      <protection hidden="1"/>
    </xf>
    <xf numFmtId="0" fontId="49" fillId="3" borderId="1" xfId="0" applyFont="1" applyFill="1" applyBorder="1" applyAlignment="1" applyProtection="1">
      <alignment horizontal="center" vertical="center"/>
      <protection locked="0" hidden="1"/>
    </xf>
    <xf numFmtId="0" fontId="49" fillId="3" borderId="2" xfId="0" applyFont="1" applyFill="1" applyBorder="1" applyAlignment="1" applyProtection="1">
      <alignment horizontal="center" vertical="center"/>
      <protection locked="0" hidden="1"/>
    </xf>
    <xf numFmtId="0" fontId="29" fillId="3" borderId="21" xfId="0" applyFont="1" applyFill="1" applyBorder="1" applyAlignment="1" applyProtection="1">
      <alignment horizontal="center" vertical="center"/>
      <protection locked="0" hidden="1"/>
    </xf>
    <xf numFmtId="0" fontId="29" fillId="3" borderId="22" xfId="0" applyFont="1" applyFill="1" applyBorder="1" applyAlignment="1" applyProtection="1">
      <alignment horizontal="center" vertical="center"/>
      <protection locked="0" hidden="1"/>
    </xf>
    <xf numFmtId="0" fontId="26" fillId="27" borderId="130" xfId="0" applyFont="1" applyFill="1" applyBorder="1" applyAlignment="1" applyProtection="1">
      <alignment horizontal="center" vertical="center" wrapText="1"/>
      <protection hidden="1"/>
    </xf>
    <xf numFmtId="0" fontId="26" fillId="27" borderId="57" xfId="0" applyFont="1" applyFill="1" applyBorder="1" applyAlignment="1" applyProtection="1">
      <alignment horizontal="center" vertical="center" wrapText="1"/>
      <protection hidden="1"/>
    </xf>
    <xf numFmtId="14" fontId="35" fillId="15" borderId="103" xfId="0" applyNumberFormat="1" applyFont="1" applyFill="1" applyBorder="1" applyAlignment="1" applyProtection="1">
      <alignment horizontal="center" vertical="center" wrapText="1"/>
      <protection locked="0" hidden="1"/>
    </xf>
    <xf numFmtId="0" fontId="4" fillId="26" borderId="8" xfId="0" applyFont="1" applyFill="1" applyBorder="1" applyAlignment="1" applyProtection="1">
      <alignment horizontal="center" vertical="center"/>
      <protection hidden="1"/>
    </xf>
    <xf numFmtId="0" fontId="4" fillId="26" borderId="139" xfId="0" applyFont="1" applyFill="1" applyBorder="1" applyAlignment="1" applyProtection="1">
      <alignment horizontal="center" vertical="center"/>
      <protection hidden="1"/>
    </xf>
    <xf numFmtId="49" fontId="44" fillId="3" borderId="5" xfId="0" quotePrefix="1" applyNumberFormat="1" applyFont="1" applyFill="1" applyBorder="1" applyAlignment="1" applyProtection="1">
      <alignment horizontal="center" vertical="center" wrapText="1"/>
      <protection locked="0"/>
    </xf>
    <xf numFmtId="49" fontId="44" fillId="3" borderId="6" xfId="0" applyNumberFormat="1" applyFont="1" applyFill="1" applyBorder="1" applyAlignment="1" applyProtection="1">
      <alignment horizontal="center" vertical="center" wrapText="1"/>
      <protection locked="0"/>
    </xf>
    <xf numFmtId="49" fontId="44" fillId="3" borderId="23" xfId="0" applyNumberFormat="1" applyFont="1" applyFill="1" applyBorder="1" applyAlignment="1" applyProtection="1">
      <alignment horizontal="center" vertical="center" wrapText="1"/>
      <protection locked="0"/>
    </xf>
    <xf numFmtId="0" fontId="36" fillId="19" borderId="5" xfId="0" applyFont="1" applyFill="1" applyBorder="1" applyAlignment="1" applyProtection="1">
      <alignment horizontal="center" vertical="center" wrapText="1"/>
      <protection hidden="1"/>
    </xf>
    <xf numFmtId="0" fontId="36" fillId="19" borderId="6" xfId="0" applyFont="1" applyFill="1" applyBorder="1" applyAlignment="1" applyProtection="1">
      <alignment horizontal="center" vertical="center" wrapText="1"/>
      <protection hidden="1"/>
    </xf>
    <xf numFmtId="0" fontId="36" fillId="19" borderId="23" xfId="0" applyFont="1" applyFill="1" applyBorder="1" applyAlignment="1" applyProtection="1">
      <alignment horizontal="center" vertical="center" wrapText="1"/>
      <protection hidden="1"/>
    </xf>
    <xf numFmtId="0" fontId="12" fillId="12" borderId="24" xfId="0" applyFont="1" applyFill="1" applyBorder="1" applyAlignment="1" applyProtection="1">
      <alignment horizontal="center" vertical="center" textRotation="90" wrapText="1"/>
      <protection hidden="1"/>
    </xf>
    <xf numFmtId="0" fontId="12" fillId="12" borderId="31" xfId="0" applyFont="1" applyFill="1" applyBorder="1" applyAlignment="1" applyProtection="1">
      <alignment horizontal="center" vertical="center" textRotation="90" wrapText="1"/>
      <protection hidden="1"/>
    </xf>
    <xf numFmtId="0" fontId="9" fillId="19" borderId="5" xfId="0" applyFont="1" applyFill="1" applyBorder="1" applyAlignment="1" applyProtection="1">
      <alignment horizontal="right" vertical="center" wrapText="1"/>
      <protection hidden="1"/>
    </xf>
    <xf numFmtId="0" fontId="9" fillId="19" borderId="6" xfId="0" applyFont="1" applyFill="1" applyBorder="1" applyAlignment="1" applyProtection="1">
      <alignment horizontal="right" vertical="center" wrapText="1"/>
      <protection hidden="1"/>
    </xf>
    <xf numFmtId="0" fontId="9" fillId="19" borderId="29" xfId="0" applyFont="1" applyFill="1" applyBorder="1" applyAlignment="1" applyProtection="1">
      <alignment horizontal="center" vertical="center" wrapText="1"/>
      <protection hidden="1"/>
    </xf>
    <xf numFmtId="0" fontId="9" fillId="19" borderId="30" xfId="0" applyFont="1" applyFill="1" applyBorder="1" applyAlignment="1" applyProtection="1">
      <alignment horizontal="center" vertical="center" wrapText="1"/>
      <protection hidden="1"/>
    </xf>
    <xf numFmtId="0" fontId="49" fillId="5" borderId="33" xfId="0" applyFont="1" applyFill="1" applyBorder="1" applyAlignment="1" applyProtection="1">
      <alignment horizontal="center" vertical="center"/>
      <protection hidden="1"/>
    </xf>
    <xf numFmtId="0" fontId="49" fillId="5" borderId="36" xfId="0" applyFont="1" applyFill="1" applyBorder="1" applyAlignment="1" applyProtection="1">
      <alignment horizontal="center" vertical="center"/>
      <protection hidden="1"/>
    </xf>
    <xf numFmtId="0" fontId="13" fillId="19" borderId="115" xfId="0" applyFont="1" applyFill="1" applyBorder="1" applyAlignment="1" applyProtection="1">
      <alignment horizontal="center" vertical="center" wrapText="1"/>
      <protection hidden="1"/>
    </xf>
    <xf numFmtId="0" fontId="13" fillId="19" borderId="135" xfId="0" applyFont="1" applyFill="1" applyBorder="1" applyAlignment="1" applyProtection="1">
      <alignment horizontal="center" vertical="center" wrapText="1"/>
      <protection hidden="1"/>
    </xf>
    <xf numFmtId="0" fontId="17" fillId="26" borderId="4" xfId="2" applyFill="1" applyBorder="1" applyAlignment="1" applyProtection="1">
      <alignment horizontal="center" vertical="center"/>
      <protection hidden="1"/>
    </xf>
    <xf numFmtId="0" fontId="13" fillId="19" borderId="133" xfId="0" applyFont="1" applyFill="1" applyBorder="1" applyAlignment="1" applyProtection="1">
      <alignment horizontal="center" vertical="center" wrapText="1"/>
      <protection hidden="1"/>
    </xf>
    <xf numFmtId="0" fontId="13" fillId="19" borderId="134" xfId="0" applyFont="1" applyFill="1" applyBorder="1" applyAlignment="1" applyProtection="1">
      <alignment horizontal="center" vertical="center" wrapText="1"/>
      <protection hidden="1"/>
    </xf>
    <xf numFmtId="0" fontId="32" fillId="19" borderId="0" xfId="2" applyFont="1" applyFill="1" applyAlignment="1" applyProtection="1">
      <alignment horizontal="left" vertical="center"/>
      <protection hidden="1"/>
    </xf>
    <xf numFmtId="0" fontId="32" fillId="19" borderId="0" xfId="2" applyFont="1" applyFill="1" applyAlignment="1" applyProtection="1">
      <alignment horizontal="center" vertical="center"/>
      <protection hidden="1"/>
    </xf>
    <xf numFmtId="0" fontId="7" fillId="7" borderId="14" xfId="2" applyFont="1" applyFill="1" applyBorder="1" applyAlignment="1" applyProtection="1">
      <alignment horizontal="center" wrapText="1"/>
      <protection hidden="1"/>
    </xf>
    <xf numFmtId="0" fontId="7" fillId="7" borderId="87" xfId="2" applyFont="1" applyFill="1" applyBorder="1" applyAlignment="1" applyProtection="1">
      <alignment horizontal="center" wrapText="1"/>
      <protection hidden="1"/>
    </xf>
    <xf numFmtId="0" fontId="3" fillId="19" borderId="14" xfId="2" applyFont="1" applyFill="1" applyBorder="1" applyAlignment="1" applyProtection="1">
      <alignment horizontal="center" vertical="center" wrapText="1"/>
      <protection hidden="1"/>
    </xf>
    <xf numFmtId="0" fontId="3" fillId="19" borderId="87" xfId="2" applyFont="1" applyFill="1" applyBorder="1" applyAlignment="1" applyProtection="1">
      <alignment horizontal="center" vertical="center" wrapText="1"/>
      <protection hidden="1"/>
    </xf>
    <xf numFmtId="0" fontId="9" fillId="19" borderId="4" xfId="2" applyFont="1" applyFill="1" applyBorder="1" applyAlignment="1" applyProtection="1">
      <alignment horizontal="center" vertical="center"/>
      <protection hidden="1"/>
    </xf>
    <xf numFmtId="0" fontId="3" fillId="19" borderId="82" xfId="2" applyFont="1" applyFill="1" applyBorder="1" applyAlignment="1" applyProtection="1">
      <alignment horizontal="center" vertical="center" wrapText="1"/>
      <protection hidden="1"/>
    </xf>
    <xf numFmtId="0" fontId="3" fillId="19" borderId="83" xfId="2" applyFont="1" applyFill="1" applyBorder="1" applyAlignment="1" applyProtection="1">
      <alignment horizontal="center" vertical="center" wrapText="1"/>
      <protection hidden="1"/>
    </xf>
    <xf numFmtId="0" fontId="3" fillId="19" borderId="84" xfId="2" applyFont="1" applyFill="1" applyBorder="1" applyAlignment="1" applyProtection="1">
      <alignment horizontal="center" vertical="center" wrapText="1"/>
      <protection hidden="1"/>
    </xf>
    <xf numFmtId="0" fontId="3" fillId="19" borderId="21" xfId="2" applyFont="1" applyFill="1" applyBorder="1" applyAlignment="1" applyProtection="1">
      <alignment horizontal="center" vertical="center" wrapText="1"/>
      <protection hidden="1"/>
    </xf>
    <xf numFmtId="0" fontId="3" fillId="19" borderId="22" xfId="2" applyFont="1" applyFill="1" applyBorder="1" applyAlignment="1" applyProtection="1">
      <alignment horizontal="center" vertical="center" wrapText="1"/>
      <protection hidden="1"/>
    </xf>
    <xf numFmtId="0" fontId="3" fillId="19" borderId="85" xfId="2" applyFont="1" applyFill="1" applyBorder="1" applyAlignment="1" applyProtection="1">
      <alignment horizontal="center" vertical="center" wrapText="1"/>
      <protection hidden="1"/>
    </xf>
    <xf numFmtId="0" fontId="17" fillId="5" borderId="82" xfId="2" applyFill="1" applyBorder="1" applyAlignment="1" applyProtection="1">
      <alignment horizontal="left" vertical="top"/>
      <protection locked="0" hidden="1"/>
    </xf>
    <xf numFmtId="0" fontId="17" fillId="5" borderId="83" xfId="2" applyFill="1" applyBorder="1" applyAlignment="1" applyProtection="1">
      <alignment horizontal="left" vertical="top"/>
      <protection locked="0" hidden="1"/>
    </xf>
    <xf numFmtId="0" fontId="17" fillId="5" borderId="84" xfId="2" applyFill="1" applyBorder="1" applyAlignment="1" applyProtection="1">
      <alignment horizontal="left" vertical="top"/>
      <protection locked="0" hidden="1"/>
    </xf>
    <xf numFmtId="0" fontId="17" fillId="5" borderId="113" xfId="2" applyFill="1" applyBorder="1" applyAlignment="1" applyProtection="1">
      <alignment horizontal="left" vertical="top"/>
      <protection locked="0" hidden="1"/>
    </xf>
    <xf numFmtId="0" fontId="17" fillId="5" borderId="0" xfId="2" applyFill="1" applyAlignment="1" applyProtection="1">
      <alignment horizontal="left" vertical="top"/>
      <protection locked="0" hidden="1"/>
    </xf>
    <xf numFmtId="0" fontId="17" fillId="5" borderId="114" xfId="2" applyFill="1" applyBorder="1" applyAlignment="1" applyProtection="1">
      <alignment horizontal="left" vertical="top"/>
      <protection locked="0" hidden="1"/>
    </xf>
    <xf numFmtId="0" fontId="17" fillId="5" borderId="21" xfId="2" applyFill="1" applyBorder="1" applyAlignment="1" applyProtection="1">
      <alignment horizontal="left" vertical="top"/>
      <protection locked="0" hidden="1"/>
    </xf>
    <xf numFmtId="0" fontId="17" fillId="5" borderId="22" xfId="2" applyFill="1" applyBorder="1" applyAlignment="1" applyProtection="1">
      <alignment horizontal="left" vertical="top"/>
      <protection locked="0" hidden="1"/>
    </xf>
    <xf numFmtId="0" fontId="17" fillId="5" borderId="85" xfId="2" applyFill="1" applyBorder="1" applyAlignment="1" applyProtection="1">
      <alignment horizontal="left" vertical="top"/>
      <protection locked="0" hidden="1"/>
    </xf>
    <xf numFmtId="0" fontId="30" fillId="19" borderId="5" xfId="2" applyFont="1" applyFill="1" applyBorder="1" applyAlignment="1" applyProtection="1">
      <alignment horizontal="center" vertical="center"/>
      <protection hidden="1"/>
    </xf>
    <xf numFmtId="0" fontId="30" fillId="19" borderId="6" xfId="2" applyFont="1" applyFill="1" applyBorder="1" applyAlignment="1" applyProtection="1">
      <alignment horizontal="center" vertical="center"/>
      <protection hidden="1"/>
    </xf>
    <xf numFmtId="0" fontId="30" fillId="19" borderId="23" xfId="2" applyFont="1" applyFill="1" applyBorder="1" applyAlignment="1" applyProtection="1">
      <alignment horizontal="center" vertical="center"/>
      <protection hidden="1"/>
    </xf>
    <xf numFmtId="0" fontId="7" fillId="27" borderId="11" xfId="0" applyFont="1" applyFill="1" applyBorder="1" applyAlignment="1" applyProtection="1">
      <alignment horizontal="right" vertical="center" wrapText="1"/>
      <protection hidden="1"/>
    </xf>
    <xf numFmtId="0" fontId="7" fillId="27" borderId="44" xfId="0" applyFont="1" applyFill="1" applyBorder="1" applyAlignment="1" applyProtection="1">
      <alignment horizontal="right" vertical="center" wrapText="1"/>
      <protection hidden="1"/>
    </xf>
    <xf numFmtId="0" fontId="7" fillId="5" borderId="44" xfId="2" applyFont="1" applyFill="1" applyBorder="1" applyAlignment="1" applyProtection="1">
      <alignment horizontal="left" vertical="center"/>
      <protection hidden="1"/>
    </xf>
    <xf numFmtId="0" fontId="7" fillId="5" borderId="45" xfId="2" applyFont="1" applyFill="1" applyBorder="1" applyAlignment="1" applyProtection="1">
      <alignment horizontal="left" vertical="center"/>
      <protection hidden="1"/>
    </xf>
    <xf numFmtId="0" fontId="7" fillId="27" borderId="59" xfId="0" applyFont="1" applyFill="1" applyBorder="1" applyAlignment="1" applyProtection="1">
      <alignment horizontal="right" vertical="center" wrapText="1"/>
      <protection hidden="1"/>
    </xf>
    <xf numFmtId="0" fontId="7" fillId="27" borderId="60" xfId="0" applyFont="1" applyFill="1" applyBorder="1" applyAlignment="1" applyProtection="1">
      <alignment horizontal="right" vertical="center" wrapText="1"/>
      <protection hidden="1"/>
    </xf>
    <xf numFmtId="0" fontId="7" fillId="5" borderId="60" xfId="2" applyFont="1" applyFill="1" applyBorder="1" applyAlignment="1" applyProtection="1">
      <alignment horizontal="left" vertical="center"/>
      <protection hidden="1"/>
    </xf>
    <xf numFmtId="0" fontId="7" fillId="5" borderId="102" xfId="2" applyFont="1" applyFill="1" applyBorder="1" applyAlignment="1" applyProtection="1">
      <alignment horizontal="left" vertical="center"/>
      <protection hidden="1"/>
    </xf>
    <xf numFmtId="0" fontId="12" fillId="19" borderId="0" xfId="2" applyFont="1" applyFill="1" applyAlignment="1" applyProtection="1">
      <alignment horizontal="center" vertical="center"/>
      <protection hidden="1"/>
    </xf>
    <xf numFmtId="9" fontId="17" fillId="5" borderId="1" xfId="3" applyFont="1" applyFill="1" applyBorder="1" applyAlignment="1" applyProtection="1">
      <alignment horizontal="center" vertical="center"/>
      <protection hidden="1"/>
    </xf>
    <xf numFmtId="9" fontId="17" fillId="5" borderId="3" xfId="3" applyFont="1" applyFill="1" applyBorder="1" applyAlignment="1" applyProtection="1">
      <alignment horizontal="center" vertical="center"/>
      <protection hidden="1"/>
    </xf>
    <xf numFmtId="9" fontId="17" fillId="5" borderId="4" xfId="3" applyFont="1" applyFill="1" applyBorder="1" applyAlignment="1" applyProtection="1">
      <alignment horizontal="center" vertical="center"/>
      <protection hidden="1"/>
    </xf>
    <xf numFmtId="0" fontId="4" fillId="26" borderId="0" xfId="2" applyFont="1" applyFill="1" applyAlignment="1" applyProtection="1">
      <alignment horizontal="right" vertical="top" wrapText="1"/>
      <protection hidden="1"/>
    </xf>
    <xf numFmtId="0" fontId="12" fillId="19" borderId="46" xfId="0" applyFont="1" applyFill="1" applyBorder="1" applyAlignment="1" applyProtection="1">
      <alignment horizontal="center" vertical="center" wrapText="1"/>
      <protection hidden="1"/>
    </xf>
    <xf numFmtId="0" fontId="12" fillId="19" borderId="0" xfId="0" applyFont="1" applyFill="1" applyAlignment="1" applyProtection="1">
      <alignment horizontal="center" vertical="center" wrapText="1"/>
      <protection hidden="1"/>
    </xf>
    <xf numFmtId="0" fontId="12" fillId="19" borderId="47" xfId="0" applyFont="1" applyFill="1" applyBorder="1" applyAlignment="1" applyProtection="1">
      <alignment horizontal="center" vertical="center" wrapText="1"/>
      <protection hidden="1"/>
    </xf>
    <xf numFmtId="0" fontId="12" fillId="19" borderId="108" xfId="0" applyFont="1" applyFill="1" applyBorder="1" applyAlignment="1" applyProtection="1">
      <alignment horizontal="center" vertical="center" wrapText="1"/>
      <protection hidden="1"/>
    </xf>
    <xf numFmtId="0" fontId="12" fillId="19" borderId="87" xfId="0" applyFont="1" applyFill="1" applyBorder="1" applyAlignment="1" applyProtection="1">
      <alignment horizontal="center" vertical="center" wrapText="1"/>
      <protection hidden="1"/>
    </xf>
    <xf numFmtId="0" fontId="12" fillId="19" borderId="53" xfId="0" applyFont="1" applyFill="1" applyBorder="1" applyAlignment="1" applyProtection="1">
      <alignment horizontal="center" vertical="center" wrapText="1"/>
      <protection hidden="1"/>
    </xf>
    <xf numFmtId="0" fontId="12" fillId="19" borderId="126" xfId="0" applyFont="1" applyFill="1" applyBorder="1" applyAlignment="1" applyProtection="1">
      <alignment horizontal="center" vertical="center" wrapText="1"/>
      <protection hidden="1"/>
    </xf>
    <xf numFmtId="0" fontId="12" fillId="19" borderId="38" xfId="0" applyFont="1" applyFill="1" applyBorder="1" applyAlignment="1" applyProtection="1">
      <alignment horizontal="center" vertical="center" wrapText="1"/>
      <protection hidden="1"/>
    </xf>
    <xf numFmtId="0" fontId="12" fillId="19" borderId="117" xfId="0" applyFont="1" applyFill="1" applyBorder="1" applyAlignment="1" applyProtection="1">
      <alignment horizontal="center" vertical="center" wrapText="1"/>
      <protection hidden="1"/>
    </xf>
    <xf numFmtId="0" fontId="12" fillId="19" borderId="121" xfId="0" applyFont="1" applyFill="1" applyBorder="1" applyAlignment="1" applyProtection="1">
      <alignment horizontal="center" vertical="center" wrapText="1"/>
      <protection hidden="1"/>
    </xf>
    <xf numFmtId="0" fontId="12" fillId="19" borderId="122" xfId="0" applyFont="1" applyFill="1" applyBorder="1" applyAlignment="1" applyProtection="1">
      <alignment horizontal="center" vertical="center" wrapText="1"/>
      <protection hidden="1"/>
    </xf>
    <xf numFmtId="0" fontId="12" fillId="19" borderId="21" xfId="0" applyFont="1" applyFill="1" applyBorder="1" applyAlignment="1" applyProtection="1">
      <alignment horizontal="center" vertical="center" wrapText="1"/>
      <protection hidden="1"/>
    </xf>
    <xf numFmtId="0" fontId="13" fillId="24" borderId="115" xfId="0" applyFont="1" applyFill="1" applyBorder="1" applyAlignment="1">
      <alignment horizontal="center" vertical="center" wrapText="1"/>
    </xf>
    <xf numFmtId="0" fontId="13" fillId="24" borderId="135" xfId="0" applyFont="1" applyFill="1" applyBorder="1" applyAlignment="1">
      <alignment horizontal="center" vertical="center" wrapText="1"/>
    </xf>
    <xf numFmtId="0" fontId="14" fillId="7" borderId="1" xfId="2" quotePrefix="1" applyFont="1" applyFill="1" applyBorder="1" applyAlignment="1">
      <alignment horizontal="center" vertical="center" wrapText="1"/>
    </xf>
    <xf numFmtId="0" fontId="14" fillId="7" borderId="2" xfId="2" quotePrefix="1" applyFont="1" applyFill="1" applyBorder="1" applyAlignment="1">
      <alignment horizontal="center" vertical="center" wrapText="1"/>
    </xf>
    <xf numFmtId="0" fontId="14" fillId="7" borderId="3" xfId="2" quotePrefix="1" applyFont="1" applyFill="1" applyBorder="1" applyAlignment="1">
      <alignment horizontal="center" vertical="center" wrapText="1"/>
    </xf>
    <xf numFmtId="0" fontId="14" fillId="26" borderId="1" xfId="2" quotePrefix="1" applyFont="1" applyFill="1" applyBorder="1" applyAlignment="1">
      <alignment horizontal="center" vertical="center" wrapText="1"/>
    </xf>
    <xf numFmtId="0" fontId="14" fillId="26" borderId="2" xfId="2" quotePrefix="1" applyFont="1" applyFill="1" applyBorder="1" applyAlignment="1">
      <alignment horizontal="center" vertical="center" wrapText="1"/>
    </xf>
    <xf numFmtId="0" fontId="14" fillId="26" borderId="3" xfId="2" quotePrefix="1" applyFont="1" applyFill="1" applyBorder="1" applyAlignment="1">
      <alignment horizontal="center" vertical="center" wrapText="1"/>
    </xf>
    <xf numFmtId="0" fontId="32" fillId="24" borderId="0" xfId="2" applyFont="1" applyFill="1" applyAlignment="1">
      <alignment horizontal="center" vertical="center"/>
    </xf>
    <xf numFmtId="0" fontId="7" fillId="26" borderId="0" xfId="2" applyFont="1" applyFill="1" applyAlignment="1">
      <alignment horizontal="right" vertical="top" wrapText="1"/>
    </xf>
    <xf numFmtId="0" fontId="32" fillId="24" borderId="0" xfId="2" applyFont="1" applyFill="1" applyAlignment="1" applyProtection="1">
      <alignment horizontal="left" vertical="center"/>
      <protection hidden="1"/>
    </xf>
    <xf numFmtId="0" fontId="32" fillId="13" borderId="0" xfId="2" applyFont="1" applyFill="1" applyAlignment="1" applyProtection="1">
      <alignment horizontal="left" vertical="center"/>
      <protection hidden="1"/>
    </xf>
    <xf numFmtId="0" fontId="13" fillId="24" borderId="133" xfId="0" applyFont="1" applyFill="1" applyBorder="1" applyAlignment="1">
      <alignment horizontal="center" vertical="center" wrapText="1"/>
    </xf>
    <xf numFmtId="0" fontId="13" fillId="24" borderId="134" xfId="0" applyFont="1" applyFill="1" applyBorder="1" applyAlignment="1">
      <alignment horizontal="center" vertical="center" wrapText="1"/>
    </xf>
    <xf numFmtId="0" fontId="3" fillId="24" borderId="82" xfId="2" applyFont="1" applyFill="1" applyBorder="1" applyAlignment="1">
      <alignment horizontal="center" vertical="center" wrapText="1"/>
    </xf>
    <xf numFmtId="0" fontId="3" fillId="24" borderId="84" xfId="2" applyFont="1" applyFill="1" applyBorder="1" applyAlignment="1">
      <alignment horizontal="center" vertical="center" wrapText="1"/>
    </xf>
    <xf numFmtId="0" fontId="3" fillId="24" borderId="21" xfId="2" applyFont="1" applyFill="1" applyBorder="1" applyAlignment="1">
      <alignment horizontal="center" vertical="center" wrapText="1"/>
    </xf>
    <xf numFmtId="0" fontId="3" fillId="24" borderId="85" xfId="2" applyFont="1" applyFill="1" applyBorder="1" applyAlignment="1">
      <alignment horizontal="center" vertical="center" wrapText="1"/>
    </xf>
    <xf numFmtId="0" fontId="17" fillId="26" borderId="1" xfId="2" applyFill="1" applyBorder="1" applyAlignment="1" applyProtection="1">
      <alignment horizontal="center" vertical="center"/>
      <protection hidden="1"/>
    </xf>
    <xf numFmtId="0" fontId="17" fillId="26" borderId="3" xfId="2" applyFill="1" applyBorder="1" applyAlignment="1" applyProtection="1">
      <alignment horizontal="center" vertical="center"/>
      <protection hidden="1"/>
    </xf>
    <xf numFmtId="0" fontId="3" fillId="24" borderId="14" xfId="2" applyFont="1" applyFill="1" applyBorder="1" applyAlignment="1">
      <alignment horizontal="center" wrapText="1"/>
    </xf>
    <xf numFmtId="0" fontId="3" fillId="24" borderId="87" xfId="2" applyFont="1" applyFill="1" applyBorder="1" applyAlignment="1">
      <alignment horizontal="center" wrapText="1"/>
    </xf>
    <xf numFmtId="0" fontId="9" fillId="24" borderId="4" xfId="2" applyFont="1" applyFill="1" applyBorder="1" applyAlignment="1">
      <alignment horizontal="center" vertical="center"/>
    </xf>
    <xf numFmtId="0" fontId="3" fillId="24" borderId="14" xfId="2" applyFont="1" applyFill="1" applyBorder="1" applyAlignment="1">
      <alignment horizontal="center" vertical="center" wrapText="1"/>
    </xf>
    <xf numFmtId="0" fontId="3" fillId="24" borderId="87" xfId="2" applyFont="1" applyFill="1" applyBorder="1" applyAlignment="1">
      <alignment horizontal="center" vertical="center" wrapText="1"/>
    </xf>
    <xf numFmtId="0" fontId="30" fillId="24" borderId="5" xfId="2" applyFont="1" applyFill="1" applyBorder="1" applyAlignment="1" applyProtection="1">
      <alignment horizontal="center" vertical="center"/>
      <protection hidden="1"/>
    </xf>
    <xf numFmtId="0" fontId="30" fillId="24" borderId="6" xfId="2" applyFont="1" applyFill="1" applyBorder="1" applyAlignment="1" applyProtection="1">
      <alignment horizontal="center" vertical="center"/>
      <protection hidden="1"/>
    </xf>
    <xf numFmtId="0" fontId="30" fillId="24" borderId="23" xfId="2" applyFont="1" applyFill="1" applyBorder="1" applyAlignment="1" applyProtection="1">
      <alignment horizontal="center" vertical="center"/>
      <protection hidden="1"/>
    </xf>
    <xf numFmtId="0" fontId="7" fillId="27" borderId="11" xfId="0" applyFont="1" applyFill="1" applyBorder="1" applyAlignment="1">
      <alignment horizontal="right" vertical="center" wrapText="1"/>
    </xf>
    <xf numFmtId="0" fontId="7" fillId="27" borderId="44" xfId="0" applyFont="1" applyFill="1" applyBorder="1" applyAlignment="1">
      <alignment horizontal="right" vertical="center" wrapText="1"/>
    </xf>
    <xf numFmtId="0" fontId="7" fillId="27" borderId="59" xfId="0" applyFont="1" applyFill="1" applyBorder="1" applyAlignment="1">
      <alignment horizontal="right" vertical="center" wrapText="1"/>
    </xf>
    <xf numFmtId="0" fontId="7" fillId="27" borderId="60" xfId="0" applyFont="1" applyFill="1" applyBorder="1" applyAlignment="1">
      <alignment horizontal="right" vertical="center" wrapText="1"/>
    </xf>
    <xf numFmtId="0" fontId="3" fillId="24" borderId="83" xfId="2" applyFont="1" applyFill="1" applyBorder="1" applyAlignment="1">
      <alignment horizontal="center" vertical="center" wrapText="1"/>
    </xf>
    <xf numFmtId="0" fontId="3" fillId="24" borderId="22" xfId="2" applyFont="1" applyFill="1" applyBorder="1" applyAlignment="1">
      <alignment horizontal="center" vertical="center" wrapText="1"/>
    </xf>
    <xf numFmtId="0" fontId="74" fillId="18" borderId="52" xfId="0" applyFont="1" applyFill="1" applyBorder="1" applyAlignment="1">
      <alignment horizontal="right" vertical="center" wrapText="1"/>
    </xf>
    <xf numFmtId="0" fontId="74" fillId="18" borderId="43" xfId="0" applyFont="1" applyFill="1" applyBorder="1" applyAlignment="1">
      <alignment horizontal="right" vertical="center" wrapText="1"/>
    </xf>
    <xf numFmtId="14" fontId="35" fillId="3" borderId="110" xfId="0" applyNumberFormat="1" applyFont="1" applyFill="1" applyBorder="1" applyAlignment="1" applyProtection="1">
      <alignment horizontal="center" vertical="center"/>
      <protection locked="0"/>
    </xf>
    <xf numFmtId="14" fontId="35" fillId="3" borderId="3" xfId="0" applyNumberFormat="1" applyFont="1" applyFill="1" applyBorder="1" applyAlignment="1" applyProtection="1">
      <alignment horizontal="center" vertical="center"/>
      <protection locked="0"/>
    </xf>
    <xf numFmtId="0" fontId="74" fillId="24" borderId="52" xfId="0" applyFont="1" applyFill="1" applyBorder="1" applyAlignment="1">
      <alignment horizontal="right" vertical="center" wrapText="1"/>
    </xf>
    <xf numFmtId="0" fontId="74" fillId="24" borderId="43" xfId="0" applyFont="1" applyFill="1" applyBorder="1" applyAlignment="1">
      <alignment horizontal="right" vertical="center" wrapText="1"/>
    </xf>
    <xf numFmtId="0" fontId="61" fillId="26" borderId="40" xfId="0" applyFont="1" applyFill="1" applyBorder="1" applyAlignment="1">
      <alignment horizontal="center" vertical="center"/>
    </xf>
    <xf numFmtId="0" fontId="61" fillId="26" borderId="54" xfId="0" applyFont="1" applyFill="1" applyBorder="1" applyAlignment="1">
      <alignment horizontal="center" vertical="center"/>
    </xf>
    <xf numFmtId="0" fontId="61" fillId="26" borderId="32" xfId="0" applyFont="1" applyFill="1" applyBorder="1" applyAlignment="1">
      <alignment horizontal="center" vertical="center" wrapText="1"/>
    </xf>
    <xf numFmtId="0" fontId="61" fillId="26" borderId="108" xfId="0" applyFont="1" applyFill="1" applyBorder="1" applyAlignment="1">
      <alignment horizontal="center" vertical="center" wrapText="1"/>
    </xf>
    <xf numFmtId="0" fontId="61" fillId="26" borderId="24" xfId="0" applyFont="1" applyFill="1" applyBorder="1" applyAlignment="1">
      <alignment horizontal="left" vertical="center" wrapText="1"/>
    </xf>
    <xf numFmtId="0" fontId="61" fillId="26" borderId="106" xfId="0" applyFont="1" applyFill="1" applyBorder="1" applyAlignment="1">
      <alignment horizontal="left" vertical="center" wrapText="1"/>
    </xf>
    <xf numFmtId="0" fontId="59" fillId="3" borderId="50" xfId="0" applyFont="1" applyFill="1" applyBorder="1" applyAlignment="1" applyProtection="1">
      <alignment horizontal="center" vertical="center" wrapText="1"/>
      <protection locked="0"/>
    </xf>
    <xf numFmtId="0" fontId="59" fillId="3" borderId="51" xfId="0" applyFont="1" applyFill="1" applyBorder="1" applyAlignment="1" applyProtection="1">
      <alignment horizontal="center" vertical="center" wrapText="1"/>
      <protection locked="0"/>
    </xf>
    <xf numFmtId="0" fontId="58" fillId="26" borderId="82" xfId="0" applyFont="1" applyFill="1" applyBorder="1" applyAlignment="1">
      <alignment horizontal="center" vertical="center" wrapText="1"/>
    </xf>
    <xf numFmtId="0" fontId="58" fillId="26" borderId="22" xfId="0" applyFont="1" applyFill="1" applyBorder="1" applyAlignment="1">
      <alignment horizontal="center" vertical="center" wrapText="1"/>
    </xf>
    <xf numFmtId="0" fontId="58" fillId="26" borderId="15" xfId="0" applyFont="1" applyFill="1" applyBorder="1" applyAlignment="1">
      <alignment horizontal="center" vertical="center" wrapText="1"/>
    </xf>
    <xf numFmtId="0" fontId="58" fillId="26" borderId="50" xfId="0" applyFont="1" applyFill="1" applyBorder="1" applyAlignment="1">
      <alignment horizontal="center" vertical="center" wrapText="1"/>
    </xf>
    <xf numFmtId="0" fontId="59" fillId="3" borderId="48" xfId="0" applyFont="1" applyFill="1" applyBorder="1" applyAlignment="1" applyProtection="1">
      <alignment horizontal="left" vertical="center" wrapText="1"/>
      <protection locked="0"/>
    </xf>
    <xf numFmtId="0" fontId="59" fillId="3" borderId="10" xfId="0" applyFont="1" applyFill="1" applyBorder="1" applyAlignment="1" applyProtection="1">
      <alignment horizontal="left" vertical="center" wrapText="1"/>
      <protection locked="0"/>
    </xf>
    <xf numFmtId="0" fontId="58" fillId="26" borderId="58" xfId="0" applyFont="1" applyFill="1" applyBorder="1" applyAlignment="1">
      <alignment horizontal="center" vertical="center" wrapText="1"/>
    </xf>
    <xf numFmtId="0" fontId="58" fillId="26" borderId="40" xfId="0" applyFont="1" applyFill="1" applyBorder="1" applyAlignment="1">
      <alignment horizontal="center" vertical="center" wrapText="1"/>
    </xf>
    <xf numFmtId="0" fontId="58" fillId="26" borderId="52" xfId="0" applyFont="1" applyFill="1" applyBorder="1" applyAlignment="1">
      <alignment horizontal="center" vertical="center" wrapText="1"/>
    </xf>
    <xf numFmtId="0" fontId="58" fillId="26" borderId="18" xfId="0" applyFont="1" applyFill="1" applyBorder="1" applyAlignment="1">
      <alignment horizontal="center" vertical="center" wrapText="1"/>
    </xf>
    <xf numFmtId="0" fontId="58" fillId="26" borderId="21" xfId="0" applyFont="1" applyFill="1" applyBorder="1" applyAlignment="1">
      <alignment horizontal="center" vertical="center" wrapText="1"/>
    </xf>
    <xf numFmtId="0" fontId="58" fillId="26" borderId="56" xfId="0" applyFont="1" applyFill="1" applyBorder="1" applyAlignment="1">
      <alignment horizontal="center" vertical="center" wrapText="1"/>
    </xf>
    <xf numFmtId="0" fontId="58" fillId="26" borderId="112" xfId="0" applyFont="1" applyFill="1" applyBorder="1" applyAlignment="1">
      <alignment horizontal="center" vertical="center" wrapText="1"/>
    </xf>
    <xf numFmtId="0" fontId="61" fillId="26" borderId="45" xfId="0" applyFont="1" applyFill="1" applyBorder="1" applyAlignment="1">
      <alignment horizontal="center" vertical="center"/>
    </xf>
    <xf numFmtId="0" fontId="61" fillId="26" borderId="57" xfId="0" applyFont="1" applyFill="1" applyBorder="1" applyAlignment="1">
      <alignment horizontal="center" vertical="center"/>
    </xf>
    <xf numFmtId="0" fontId="61" fillId="26" borderId="34" xfId="0" applyFont="1" applyFill="1" applyBorder="1" applyAlignment="1">
      <alignment horizontal="center" vertical="center"/>
    </xf>
    <xf numFmtId="0" fontId="61" fillId="26" borderId="111" xfId="0" applyFont="1" applyFill="1" applyBorder="1" applyAlignment="1">
      <alignment horizontal="center" vertical="center"/>
    </xf>
    <xf numFmtId="0" fontId="59" fillId="3" borderId="18" xfId="0" applyFont="1" applyFill="1" applyBorder="1" applyAlignment="1" applyProtection="1">
      <alignment horizontal="center" vertical="center" wrapText="1"/>
      <protection locked="0"/>
    </xf>
    <xf numFmtId="0" fontId="59" fillId="3" borderId="42" xfId="0" applyFont="1" applyFill="1" applyBorder="1" applyAlignment="1" applyProtection="1">
      <alignment horizontal="left" vertical="center" wrapText="1"/>
      <protection locked="0"/>
    </xf>
    <xf numFmtId="0" fontId="6" fillId="24" borderId="6" xfId="0" applyFont="1" applyFill="1" applyBorder="1" applyAlignment="1">
      <alignment horizontal="center" vertical="center" wrapText="1"/>
    </xf>
    <xf numFmtId="0" fontId="6" fillId="24" borderId="44" xfId="0" applyFont="1" applyFill="1" applyBorder="1" applyAlignment="1">
      <alignment horizontal="center" vertical="center" wrapText="1"/>
    </xf>
    <xf numFmtId="0" fontId="6" fillId="24" borderId="23" xfId="0" applyFont="1" applyFill="1" applyBorder="1" applyAlignment="1">
      <alignment horizontal="center" vertical="center" wrapText="1"/>
    </xf>
    <xf numFmtId="0" fontId="7" fillId="27" borderId="39" xfId="0" applyFont="1" applyFill="1" applyBorder="1" applyAlignment="1">
      <alignment horizontal="center" vertical="center" wrapText="1"/>
    </xf>
    <xf numFmtId="0" fontId="7" fillId="27" borderId="40" xfId="0" applyFont="1" applyFill="1" applyBorder="1" applyAlignment="1">
      <alignment horizontal="center" vertical="center" wrapText="1"/>
    </xf>
    <xf numFmtId="0" fontId="7" fillId="27" borderId="2" xfId="0" applyFont="1" applyFill="1" applyBorder="1" applyAlignment="1">
      <alignment horizontal="center" vertical="center" wrapText="1"/>
    </xf>
    <xf numFmtId="0" fontId="7" fillId="27" borderId="54" xfId="0" applyFont="1" applyFill="1" applyBorder="1" applyAlignment="1">
      <alignment horizontal="center" vertical="center" wrapText="1"/>
    </xf>
    <xf numFmtId="14" fontId="7" fillId="3" borderId="14" xfId="0" applyNumberFormat="1" applyFont="1" applyFill="1" applyBorder="1" applyAlignment="1" applyProtection="1">
      <alignment horizontal="center" vertical="center"/>
      <protection locked="0"/>
    </xf>
    <xf numFmtId="0" fontId="7" fillId="27" borderId="1" xfId="0" applyFont="1" applyFill="1" applyBorder="1" applyAlignment="1">
      <alignment horizontal="center" vertical="center" wrapText="1"/>
    </xf>
    <xf numFmtId="0" fontId="7" fillId="27" borderId="3" xfId="0" applyFont="1" applyFill="1" applyBorder="1" applyAlignment="1">
      <alignment horizontal="center" vertical="center" wrapText="1"/>
    </xf>
    <xf numFmtId="0" fontId="7" fillId="3" borderId="82" xfId="0" applyFont="1" applyFill="1" applyBorder="1" applyAlignment="1" applyProtection="1">
      <alignment horizontal="center" vertical="center" wrapText="1"/>
      <protection locked="0"/>
    </xf>
    <xf numFmtId="0" fontId="7" fillId="3" borderId="83" xfId="0" applyFont="1" applyFill="1" applyBorder="1" applyAlignment="1" applyProtection="1">
      <alignment horizontal="center" vertical="center" wrapText="1"/>
      <protection locked="0"/>
    </xf>
    <xf numFmtId="14" fontId="7" fillId="3" borderId="2" xfId="0" applyNumberFormat="1" applyFont="1" applyFill="1" applyBorder="1" applyAlignment="1" applyProtection="1">
      <alignment horizontal="center" vertical="center"/>
      <protection locked="0"/>
    </xf>
    <xf numFmtId="0" fontId="7" fillId="3" borderId="1" xfId="0" applyFont="1" applyFill="1" applyBorder="1" applyAlignment="1" applyProtection="1">
      <alignment horizontal="center" vertical="center" wrapText="1"/>
      <protection locked="0"/>
    </xf>
    <xf numFmtId="0" fontId="7" fillId="3" borderId="2" xfId="0" applyFont="1" applyFill="1" applyBorder="1" applyAlignment="1" applyProtection="1">
      <alignment horizontal="center" vertical="center" wrapText="1"/>
      <protection locked="0"/>
    </xf>
    <xf numFmtId="0" fontId="7" fillId="3" borderId="2" xfId="0" applyFont="1" applyFill="1" applyBorder="1" applyAlignment="1" applyProtection="1">
      <alignment horizontal="center" vertical="center"/>
      <protection locked="0"/>
    </xf>
    <xf numFmtId="0" fontId="7" fillId="3" borderId="3" xfId="0" applyFont="1" applyFill="1" applyBorder="1" applyAlignment="1" applyProtection="1">
      <alignment horizontal="center" vertical="center"/>
      <protection locked="0"/>
    </xf>
    <xf numFmtId="0" fontId="7" fillId="3" borderId="52" xfId="0" applyFont="1" applyFill="1" applyBorder="1" applyAlignment="1" applyProtection="1">
      <alignment horizontal="center" vertical="center"/>
      <protection locked="0"/>
    </xf>
    <xf numFmtId="0" fontId="7" fillId="3" borderId="39" xfId="0" applyFont="1" applyFill="1" applyBorder="1" applyAlignment="1" applyProtection="1">
      <alignment horizontal="center" vertical="center"/>
      <protection locked="0"/>
    </xf>
    <xf numFmtId="0" fontId="7" fillId="5" borderId="0" xfId="0" applyFont="1" applyFill="1" applyAlignment="1" applyProtection="1">
      <alignment horizontal="center" vertical="center" wrapText="1"/>
      <protection hidden="1"/>
    </xf>
    <xf numFmtId="164" fontId="17" fillId="3" borderId="4" xfId="0" applyNumberFormat="1" applyFont="1" applyFill="1" applyBorder="1" applyAlignment="1" applyProtection="1">
      <alignment horizontal="center" vertical="center" wrapText="1"/>
      <protection locked="0"/>
    </xf>
    <xf numFmtId="0" fontId="17" fillId="3" borderId="82" xfId="2" applyFill="1" applyBorder="1" applyAlignment="1" applyProtection="1">
      <alignment horizontal="left" vertical="top"/>
      <protection locked="0"/>
    </xf>
    <xf numFmtId="0" fontId="17" fillId="3" borderId="83" xfId="2" applyFill="1" applyBorder="1" applyAlignment="1" applyProtection="1">
      <alignment horizontal="left" vertical="top"/>
      <protection locked="0"/>
    </xf>
    <xf numFmtId="0" fontId="17" fillId="3" borderId="84" xfId="2" applyFill="1" applyBorder="1" applyAlignment="1" applyProtection="1">
      <alignment horizontal="left" vertical="top"/>
      <protection locked="0"/>
    </xf>
    <xf numFmtId="0" fontId="17" fillId="3" borderId="113" xfId="2" applyFill="1" applyBorder="1" applyAlignment="1" applyProtection="1">
      <alignment horizontal="left" vertical="top"/>
      <protection locked="0"/>
    </xf>
    <xf numFmtId="0" fontId="17" fillId="3" borderId="0" xfId="2" applyFill="1" applyAlignment="1" applyProtection="1">
      <alignment horizontal="left" vertical="top"/>
      <protection locked="0"/>
    </xf>
    <xf numFmtId="0" fontId="17" fillId="3" borderId="114" xfId="2" applyFill="1" applyBorder="1" applyAlignment="1" applyProtection="1">
      <alignment horizontal="left" vertical="top"/>
      <protection locked="0"/>
    </xf>
    <xf numFmtId="0" fontId="17" fillId="3" borderId="21" xfId="2" applyFill="1" applyBorder="1" applyAlignment="1" applyProtection="1">
      <alignment horizontal="left" vertical="top"/>
      <protection locked="0"/>
    </xf>
    <xf numFmtId="0" fontId="17" fillId="3" borderId="22" xfId="2" applyFill="1" applyBorder="1" applyAlignment="1" applyProtection="1">
      <alignment horizontal="left" vertical="top"/>
      <protection locked="0"/>
    </xf>
    <xf numFmtId="0" fontId="17" fillId="3" borderId="85" xfId="2" applyFill="1" applyBorder="1" applyAlignment="1" applyProtection="1">
      <alignment horizontal="left" vertical="top"/>
      <protection locked="0"/>
    </xf>
    <xf numFmtId="0" fontId="7" fillId="3" borderId="37" xfId="0" applyFont="1" applyFill="1" applyBorder="1" applyAlignment="1" applyProtection="1">
      <alignment horizontal="center" vertical="center" wrapText="1"/>
      <protection locked="0"/>
    </xf>
    <xf numFmtId="0" fontId="7" fillId="3" borderId="41" xfId="0" applyFont="1" applyFill="1" applyBorder="1" applyAlignment="1" applyProtection="1">
      <alignment horizontal="center" vertical="center" wrapText="1"/>
      <protection locked="0"/>
    </xf>
    <xf numFmtId="0" fontId="7" fillId="27" borderId="41" xfId="0" applyFont="1" applyFill="1" applyBorder="1" applyAlignment="1">
      <alignment horizontal="center" vertical="center" wrapText="1"/>
    </xf>
    <xf numFmtId="0" fontId="7" fillId="27" borderId="42" xfId="0" applyFont="1" applyFill="1" applyBorder="1" applyAlignment="1">
      <alignment horizontal="center" vertical="center" wrapText="1"/>
    </xf>
    <xf numFmtId="14" fontId="7" fillId="3" borderId="1" xfId="0" applyNumberFormat="1" applyFont="1" applyFill="1" applyBorder="1" applyAlignment="1" applyProtection="1">
      <alignment horizontal="center" vertical="center"/>
      <protection locked="0"/>
    </xf>
    <xf numFmtId="14" fontId="7" fillId="3" borderId="3" xfId="0" applyNumberFormat="1" applyFont="1" applyFill="1" applyBorder="1" applyAlignment="1" applyProtection="1">
      <alignment horizontal="center" vertical="center"/>
      <protection locked="0"/>
    </xf>
    <xf numFmtId="14" fontId="7" fillId="3" borderId="37" xfId="0" applyNumberFormat="1" applyFont="1" applyFill="1" applyBorder="1" applyAlignment="1" applyProtection="1">
      <alignment horizontal="center" vertical="center"/>
      <protection locked="0"/>
    </xf>
    <xf numFmtId="14" fontId="7" fillId="3" borderId="19" xfId="0" applyNumberFormat="1" applyFont="1" applyFill="1" applyBorder="1" applyAlignment="1" applyProtection="1">
      <alignment horizontal="center" vertical="center"/>
      <protection locked="0"/>
    </xf>
    <xf numFmtId="0" fontId="4" fillId="7" borderId="4" xfId="0" applyFont="1" applyFill="1" applyBorder="1" applyAlignment="1">
      <alignment horizontal="center" vertical="center"/>
    </xf>
    <xf numFmtId="0" fontId="4" fillId="27" borderId="58" xfId="0" applyFont="1" applyFill="1" applyBorder="1" applyAlignment="1">
      <alignment horizontal="center" vertical="center"/>
    </xf>
    <xf numFmtId="0" fontId="4" fillId="27" borderId="43" xfId="0" applyFont="1" applyFill="1" applyBorder="1" applyAlignment="1">
      <alignment horizontal="center" vertical="center"/>
    </xf>
    <xf numFmtId="0" fontId="84" fillId="24" borderId="6" xfId="0" applyFont="1" applyFill="1" applyBorder="1" applyAlignment="1">
      <alignment horizontal="left" vertical="center"/>
    </xf>
    <xf numFmtId="0" fontId="84" fillId="24" borderId="23" xfId="0" applyFont="1" applyFill="1" applyBorder="1" applyAlignment="1">
      <alignment horizontal="left" vertical="center"/>
    </xf>
    <xf numFmtId="0" fontId="7" fillId="27" borderId="37" xfId="0" applyFont="1" applyFill="1" applyBorder="1" applyAlignment="1">
      <alignment horizontal="center" vertical="center" wrapText="1"/>
    </xf>
    <xf numFmtId="0" fontId="7" fillId="27" borderId="19" xfId="0" applyFont="1" applyFill="1" applyBorder="1" applyAlignment="1">
      <alignment horizontal="center" vertical="center" wrapText="1"/>
    </xf>
    <xf numFmtId="0" fontId="0" fillId="3" borderId="4" xfId="0" applyFill="1" applyBorder="1" applyAlignment="1">
      <alignment horizontal="center"/>
    </xf>
    <xf numFmtId="0" fontId="0" fillId="3" borderId="82" xfId="0" applyFill="1" applyBorder="1" applyAlignment="1">
      <alignment horizontal="center"/>
    </xf>
    <xf numFmtId="0" fontId="0" fillId="3" borderId="83" xfId="0" applyFill="1" applyBorder="1" applyAlignment="1">
      <alignment horizontal="center"/>
    </xf>
    <xf numFmtId="0" fontId="0" fillId="3" borderId="84" xfId="0" applyFill="1" applyBorder="1" applyAlignment="1">
      <alignment horizontal="center"/>
    </xf>
    <xf numFmtId="0" fontId="0" fillId="3" borderId="21" xfId="0" applyFill="1" applyBorder="1" applyAlignment="1">
      <alignment horizontal="center"/>
    </xf>
    <xf numFmtId="0" fontId="0" fillId="3" borderId="22" xfId="0" applyFill="1" applyBorder="1" applyAlignment="1">
      <alignment horizontal="center"/>
    </xf>
    <xf numFmtId="0" fontId="0" fillId="3" borderId="85" xfId="0" applyFill="1" applyBorder="1" applyAlignment="1">
      <alignment horizontal="center"/>
    </xf>
    <xf numFmtId="164" fontId="44" fillId="5" borderId="5" xfId="0" applyNumberFormat="1" applyFont="1" applyFill="1" applyBorder="1" applyAlignment="1" applyProtection="1">
      <alignment horizontal="center" vertical="center" wrapText="1"/>
      <protection locked="0"/>
    </xf>
    <xf numFmtId="164" fontId="44" fillId="5" borderId="6" xfId="0" applyNumberFormat="1" applyFont="1" applyFill="1" applyBorder="1" applyAlignment="1" applyProtection="1">
      <alignment horizontal="center" vertical="center" wrapText="1"/>
      <protection locked="0"/>
    </xf>
    <xf numFmtId="164" fontId="44" fillId="5" borderId="23" xfId="0" applyNumberFormat="1" applyFont="1" applyFill="1" applyBorder="1" applyAlignment="1" applyProtection="1">
      <alignment horizontal="center" vertical="center" wrapText="1"/>
      <protection locked="0"/>
    </xf>
    <xf numFmtId="0" fontId="45" fillId="26" borderId="29" xfId="0" applyFont="1" applyFill="1" applyBorder="1" applyAlignment="1">
      <alignment horizontal="center" wrapText="1"/>
    </xf>
    <xf numFmtId="0" fontId="45" fillId="26" borderId="30" xfId="0" applyFont="1" applyFill="1" applyBorder="1" applyAlignment="1">
      <alignment horizontal="center" wrapText="1"/>
    </xf>
    <xf numFmtId="164" fontId="52" fillId="24" borderId="5" xfId="0" applyNumberFormat="1" applyFont="1" applyFill="1" applyBorder="1" applyAlignment="1">
      <alignment horizontal="center" vertical="center"/>
    </xf>
    <xf numFmtId="164" fontId="52" fillId="24" borderId="9" xfId="0" applyNumberFormat="1" applyFont="1" applyFill="1" applyBorder="1" applyAlignment="1">
      <alignment horizontal="center" vertical="center"/>
    </xf>
    <xf numFmtId="0" fontId="32" fillId="24" borderId="5" xfId="0" applyFont="1" applyFill="1" applyBorder="1" applyAlignment="1" applyProtection="1">
      <alignment horizontal="center" vertical="center" wrapText="1"/>
      <protection hidden="1"/>
    </xf>
    <xf numFmtId="0" fontId="32" fillId="24" borderId="6" xfId="0" applyFont="1" applyFill="1" applyBorder="1" applyAlignment="1" applyProtection="1">
      <alignment horizontal="center" vertical="center" wrapText="1"/>
      <protection hidden="1"/>
    </xf>
    <xf numFmtId="0" fontId="32" fillId="24" borderId="23" xfId="0" applyFont="1" applyFill="1" applyBorder="1" applyAlignment="1" applyProtection="1">
      <alignment horizontal="center" vertical="center" wrapText="1"/>
      <protection hidden="1"/>
    </xf>
    <xf numFmtId="0" fontId="17" fillId="5" borderId="11" xfId="0" applyFont="1" applyFill="1" applyBorder="1" applyAlignment="1" applyProtection="1">
      <alignment horizontal="left" vertical="center" wrapText="1"/>
      <protection locked="0"/>
    </xf>
    <xf numFmtId="0" fontId="17" fillId="5" borderId="44" xfId="0" applyFont="1" applyFill="1" applyBorder="1" applyAlignment="1" applyProtection="1">
      <alignment horizontal="left" vertical="center" wrapText="1"/>
      <protection locked="0"/>
    </xf>
    <xf numFmtId="0" fontId="17" fillId="5" borderId="45" xfId="0" applyFont="1" applyFill="1" applyBorder="1" applyAlignment="1" applyProtection="1">
      <alignment horizontal="left" vertical="center" wrapText="1"/>
      <protection locked="0"/>
    </xf>
    <xf numFmtId="0" fontId="17" fillId="5" borderId="28" xfId="0" applyFont="1" applyFill="1" applyBorder="1" applyAlignment="1" applyProtection="1">
      <alignment horizontal="left" vertical="center" wrapText="1"/>
      <protection locked="0"/>
    </xf>
    <xf numFmtId="0" fontId="17" fillId="5" borderId="29" xfId="0" applyFont="1" applyFill="1" applyBorder="1" applyAlignment="1" applyProtection="1">
      <alignment horizontal="left" vertical="center" wrapText="1"/>
      <protection locked="0"/>
    </xf>
    <xf numFmtId="0" fontId="17" fillId="5" borderId="30" xfId="0" applyFont="1" applyFill="1" applyBorder="1" applyAlignment="1" applyProtection="1">
      <alignment horizontal="left" vertical="center" wrapText="1"/>
      <protection locked="0"/>
    </xf>
    <xf numFmtId="0" fontId="17" fillId="5" borderId="11" xfId="0" applyFont="1" applyFill="1" applyBorder="1" applyAlignment="1" applyProtection="1">
      <alignment horizontal="center" vertical="center" wrapText="1"/>
      <protection locked="0"/>
    </xf>
    <xf numFmtId="0" fontId="17" fillId="5" borderId="44" xfId="0" applyFont="1" applyFill="1" applyBorder="1" applyAlignment="1" applyProtection="1">
      <alignment horizontal="center" vertical="center" wrapText="1"/>
      <protection locked="0"/>
    </xf>
    <xf numFmtId="0" fontId="17" fillId="5" borderId="45" xfId="0" applyFont="1" applyFill="1" applyBorder="1" applyAlignment="1" applyProtection="1">
      <alignment horizontal="center" vertical="center" wrapText="1"/>
      <protection locked="0"/>
    </xf>
    <xf numFmtId="0" fontId="17" fillId="5" borderId="28" xfId="0" applyFont="1" applyFill="1" applyBorder="1" applyAlignment="1" applyProtection="1">
      <alignment horizontal="center" vertical="center" wrapText="1"/>
      <protection locked="0"/>
    </xf>
    <xf numFmtId="0" fontId="17" fillId="5" borderId="29" xfId="0" applyFont="1" applyFill="1" applyBorder="1" applyAlignment="1" applyProtection="1">
      <alignment horizontal="center" vertical="center" wrapText="1"/>
      <protection locked="0"/>
    </xf>
    <xf numFmtId="0" fontId="17" fillId="5" borderId="30" xfId="0" applyFont="1" applyFill="1" applyBorder="1" applyAlignment="1" applyProtection="1">
      <alignment horizontal="center" vertical="center" wrapText="1"/>
      <protection locked="0"/>
    </xf>
    <xf numFmtId="0" fontId="21" fillId="26" borderId="0" xfId="0" applyFont="1" applyFill="1" applyAlignment="1">
      <alignment horizontal="center" vertical="center"/>
    </xf>
    <xf numFmtId="0" fontId="0" fillId="5" borderId="11" xfId="0" applyFill="1" applyBorder="1" applyAlignment="1" applyProtection="1">
      <alignment horizontal="left" vertical="center" wrapText="1"/>
      <protection locked="0"/>
    </xf>
    <xf numFmtId="0" fontId="0" fillId="5" borderId="44" xfId="0" applyFill="1" applyBorder="1" applyAlignment="1" applyProtection="1">
      <alignment horizontal="left" vertical="center" wrapText="1"/>
      <protection locked="0"/>
    </xf>
    <xf numFmtId="0" fontId="0" fillId="5" borderId="45" xfId="0" applyFill="1" applyBorder="1" applyAlignment="1" applyProtection="1">
      <alignment horizontal="left" vertical="center" wrapText="1"/>
      <protection locked="0"/>
    </xf>
    <xf numFmtId="0" fontId="0" fillId="5" borderId="46" xfId="0" applyFill="1" applyBorder="1" applyAlignment="1" applyProtection="1">
      <alignment horizontal="left" vertical="center" wrapText="1"/>
      <protection locked="0"/>
    </xf>
    <xf numFmtId="0" fontId="0" fillId="5" borderId="0" xfId="0" applyFill="1" applyAlignment="1" applyProtection="1">
      <alignment horizontal="left" vertical="center" wrapText="1"/>
      <protection locked="0"/>
    </xf>
    <xf numFmtId="0" fontId="0" fillId="5" borderId="47" xfId="0" applyFill="1" applyBorder="1" applyAlignment="1" applyProtection="1">
      <alignment horizontal="left" vertical="center" wrapText="1"/>
      <protection locked="0"/>
    </xf>
    <xf numFmtId="0" fontId="0" fillId="5" borderId="28" xfId="0" applyFill="1" applyBorder="1" applyAlignment="1" applyProtection="1">
      <alignment horizontal="left" vertical="center" wrapText="1"/>
      <protection locked="0"/>
    </xf>
    <xf numFmtId="0" fontId="0" fillId="5" borderId="29" xfId="0" applyFill="1" applyBorder="1" applyAlignment="1" applyProtection="1">
      <alignment horizontal="left" vertical="center" wrapText="1"/>
      <protection locked="0"/>
    </xf>
    <xf numFmtId="0" fontId="0" fillId="5" borderId="30" xfId="0" applyFill="1" applyBorder="1" applyAlignment="1" applyProtection="1">
      <alignment horizontal="left" vertical="center" wrapText="1"/>
      <protection locked="0"/>
    </xf>
    <xf numFmtId="0" fontId="32" fillId="24" borderId="5" xfId="0" applyFont="1" applyFill="1" applyBorder="1" applyAlignment="1">
      <alignment horizontal="center" vertical="center"/>
    </xf>
    <xf numFmtId="0" fontId="32" fillId="24" borderId="6" xfId="0" applyFont="1" applyFill="1" applyBorder="1" applyAlignment="1">
      <alignment horizontal="center" vertical="center"/>
    </xf>
    <xf numFmtId="0" fontId="32" fillId="24" borderId="23" xfId="0" applyFont="1" applyFill="1" applyBorder="1" applyAlignment="1">
      <alignment horizontal="center" vertical="center"/>
    </xf>
    <xf numFmtId="0" fontId="32" fillId="24" borderId="32" xfId="0" applyFont="1" applyFill="1" applyBorder="1" applyAlignment="1">
      <alignment horizontal="center" vertical="center" wrapText="1"/>
    </xf>
    <xf numFmtId="0" fontId="32" fillId="24" borderId="33" xfId="0" applyFont="1" applyFill="1" applyBorder="1" applyAlignment="1">
      <alignment horizontal="center" vertical="center" wrapText="1"/>
    </xf>
    <xf numFmtId="0" fontId="32" fillId="24" borderId="35" xfId="0" applyFont="1" applyFill="1" applyBorder="1" applyAlignment="1">
      <alignment horizontal="center" vertical="center" wrapText="1"/>
    </xf>
    <xf numFmtId="0" fontId="32" fillId="24" borderId="36" xfId="0" applyFont="1" applyFill="1" applyBorder="1" applyAlignment="1">
      <alignment horizontal="center" vertical="center" wrapText="1"/>
    </xf>
    <xf numFmtId="0" fontId="32" fillId="13" borderId="32" xfId="2" applyFont="1" applyFill="1" applyBorder="1" applyAlignment="1" applyProtection="1">
      <alignment horizontal="center" vertical="center"/>
      <protection hidden="1"/>
    </xf>
    <xf numFmtId="0" fontId="32" fillId="13" borderId="35" xfId="2" applyFont="1" applyFill="1" applyBorder="1" applyAlignment="1" applyProtection="1">
      <alignment horizontal="center" vertical="center"/>
      <protection hidden="1"/>
    </xf>
    <xf numFmtId="0" fontId="0" fillId="5" borderId="11" xfId="0" applyFill="1" applyBorder="1" applyAlignment="1" applyProtection="1">
      <alignment horizontal="left" vertical="center"/>
      <protection locked="0"/>
    </xf>
    <xf numFmtId="0" fontId="0" fillId="5" borderId="44" xfId="0" applyFill="1" applyBorder="1" applyAlignment="1" applyProtection="1">
      <alignment horizontal="left" vertical="center"/>
      <protection locked="0"/>
    </xf>
    <xf numFmtId="0" fontId="0" fillId="5" borderId="45" xfId="0" applyFill="1" applyBorder="1" applyAlignment="1" applyProtection="1">
      <alignment horizontal="left" vertical="center"/>
      <protection locked="0"/>
    </xf>
    <xf numFmtId="0" fontId="0" fillId="5" borderId="28" xfId="0" applyFill="1" applyBorder="1" applyAlignment="1" applyProtection="1">
      <alignment horizontal="left" vertical="center"/>
      <protection locked="0"/>
    </xf>
    <xf numFmtId="0" fontId="0" fillId="5" borderId="29" xfId="0" applyFill="1" applyBorder="1" applyAlignment="1" applyProtection="1">
      <alignment horizontal="left" vertical="center"/>
      <protection locked="0"/>
    </xf>
    <xf numFmtId="0" fontId="0" fillId="5" borderId="30" xfId="0" applyFill="1" applyBorder="1" applyAlignment="1" applyProtection="1">
      <alignment horizontal="left" vertical="center"/>
      <protection locked="0"/>
    </xf>
    <xf numFmtId="164" fontId="52" fillId="24" borderId="11" xfId="0" applyNumberFormat="1" applyFont="1" applyFill="1" applyBorder="1" applyAlignment="1">
      <alignment horizontal="center" vertical="center"/>
    </xf>
    <xf numFmtId="164" fontId="52" fillId="24" borderId="12" xfId="0" applyNumberFormat="1" applyFont="1" applyFill="1" applyBorder="1" applyAlignment="1">
      <alignment horizontal="center" vertical="center"/>
    </xf>
    <xf numFmtId="164" fontId="52" fillId="24" borderId="23" xfId="0" applyNumberFormat="1" applyFont="1" applyFill="1" applyBorder="1" applyAlignment="1">
      <alignment horizontal="center" vertical="center"/>
    </xf>
    <xf numFmtId="0" fontId="3" fillId="24" borderId="5" xfId="0" applyFont="1" applyFill="1" applyBorder="1" applyAlignment="1">
      <alignment horizontal="center" vertical="center" wrapText="1"/>
    </xf>
    <xf numFmtId="0" fontId="3" fillId="24" borderId="6" xfId="0" applyFont="1" applyFill="1" applyBorder="1" applyAlignment="1">
      <alignment horizontal="center" vertical="center" wrapText="1"/>
    </xf>
    <xf numFmtId="0" fontId="32" fillId="24" borderId="32" xfId="2" applyFont="1" applyFill="1" applyBorder="1" applyAlignment="1" applyProtection="1">
      <alignment horizontal="center" vertical="center"/>
      <protection hidden="1"/>
    </xf>
    <xf numFmtId="0" fontId="32" fillId="24" borderId="35" xfId="2" applyFont="1" applyFill="1" applyBorder="1" applyAlignment="1" applyProtection="1">
      <alignment horizontal="center" vertical="center"/>
      <protection hidden="1"/>
    </xf>
    <xf numFmtId="0" fontId="0" fillId="24" borderId="11" xfId="0" applyFill="1" applyBorder="1" applyAlignment="1">
      <alignment horizontal="center"/>
    </xf>
    <xf numFmtId="0" fontId="0" fillId="24" borderId="44" xfId="0" applyFill="1" applyBorder="1" applyAlignment="1">
      <alignment horizontal="center"/>
    </xf>
    <xf numFmtId="0" fontId="6" fillId="24" borderId="32" xfId="0" applyFont="1" applyFill="1" applyBorder="1" applyAlignment="1">
      <alignment horizontal="center" vertical="center" wrapText="1"/>
    </xf>
    <xf numFmtId="0" fontId="6" fillId="24" borderId="33" xfId="0" applyFont="1" applyFill="1" applyBorder="1" applyAlignment="1">
      <alignment horizontal="center" vertical="center" wrapText="1"/>
    </xf>
    <xf numFmtId="0" fontId="6" fillId="24" borderId="34" xfId="0" applyFont="1" applyFill="1" applyBorder="1" applyAlignment="1">
      <alignment horizontal="center" vertical="center" wrapText="1"/>
    </xf>
    <xf numFmtId="0" fontId="7" fillId="27" borderId="4" xfId="0" applyFont="1" applyFill="1" applyBorder="1" applyAlignment="1">
      <alignment horizontal="center" vertical="center" wrapText="1"/>
    </xf>
    <xf numFmtId="0" fontId="7" fillId="3" borderId="4" xfId="0" applyFont="1" applyFill="1" applyBorder="1" applyAlignment="1" applyProtection="1">
      <alignment horizontal="center" vertical="center"/>
      <protection locked="0"/>
    </xf>
    <xf numFmtId="0" fontId="7" fillId="3" borderId="1" xfId="0" applyFont="1" applyFill="1" applyBorder="1" applyAlignment="1" applyProtection="1">
      <alignment horizontal="center" vertical="center"/>
      <protection locked="0"/>
    </xf>
    <xf numFmtId="164" fontId="44" fillId="5" borderId="5" xfId="0" quotePrefix="1" applyNumberFormat="1" applyFont="1" applyFill="1" applyBorder="1" applyAlignment="1" applyProtection="1">
      <alignment horizontal="center" vertical="center" wrapText="1"/>
      <protection locked="0"/>
    </xf>
    <xf numFmtId="0" fontId="7" fillId="3" borderId="3" xfId="0" applyFont="1" applyFill="1" applyBorder="1" applyAlignment="1" applyProtection="1">
      <alignment horizontal="center" vertical="center" wrapText="1"/>
      <protection locked="0"/>
    </xf>
    <xf numFmtId="0" fontId="51" fillId="26" borderId="11" xfId="0" applyFont="1" applyFill="1" applyBorder="1" applyAlignment="1">
      <alignment horizontal="center" vertical="center" wrapText="1"/>
    </xf>
    <xf numFmtId="0" fontId="51" fillId="26" borderId="44" xfId="0" applyFont="1" applyFill="1" applyBorder="1" applyAlignment="1">
      <alignment horizontal="center" vertical="center" wrapText="1"/>
    </xf>
    <xf numFmtId="0" fontId="51" fillId="26" borderId="45" xfId="0" applyFont="1" applyFill="1" applyBorder="1" applyAlignment="1">
      <alignment horizontal="center" vertical="center" wrapText="1"/>
    </xf>
    <xf numFmtId="0" fontId="51" fillId="26" borderId="46" xfId="0" applyFont="1" applyFill="1" applyBorder="1" applyAlignment="1">
      <alignment horizontal="center" vertical="center" wrapText="1"/>
    </xf>
    <xf numFmtId="0" fontId="51" fillId="26" borderId="0" xfId="0" applyFont="1" applyFill="1" applyAlignment="1">
      <alignment horizontal="center" vertical="center" wrapText="1"/>
    </xf>
    <xf numFmtId="0" fontId="51" fillId="26" borderId="47" xfId="0" applyFont="1" applyFill="1" applyBorder="1" applyAlignment="1">
      <alignment horizontal="center" vertical="center" wrapText="1"/>
    </xf>
    <xf numFmtId="0" fontId="36" fillId="24" borderId="5" xfId="0" applyFont="1" applyFill="1" applyBorder="1" applyAlignment="1">
      <alignment horizontal="center" vertical="center" wrapText="1"/>
    </xf>
    <xf numFmtId="0" fontId="36" fillId="24" borderId="6" xfId="0" applyFont="1" applyFill="1" applyBorder="1" applyAlignment="1">
      <alignment horizontal="center" vertical="center" wrapText="1"/>
    </xf>
    <xf numFmtId="0" fontId="36" fillId="24" borderId="23" xfId="0" applyFont="1" applyFill="1" applyBorder="1" applyAlignment="1">
      <alignment horizontal="center" vertical="center" wrapText="1"/>
    </xf>
    <xf numFmtId="0" fontId="12" fillId="12" borderId="24" xfId="0" applyFont="1" applyFill="1" applyBorder="1" applyAlignment="1">
      <alignment horizontal="center" vertical="center" textRotation="90" wrapText="1"/>
    </xf>
    <xf numFmtId="0" fontId="12" fillId="12" borderId="139" xfId="0" applyFont="1" applyFill="1" applyBorder="1" applyAlignment="1">
      <alignment horizontal="center" vertical="center" textRotation="90" wrapText="1"/>
    </xf>
    <xf numFmtId="0" fontId="3" fillId="24" borderId="25" xfId="0" applyFont="1" applyFill="1" applyBorder="1" applyAlignment="1" applyProtection="1">
      <alignment horizontal="center"/>
      <protection hidden="1"/>
    </xf>
    <xf numFmtId="0" fontId="3" fillId="24" borderId="26" xfId="0" applyFont="1" applyFill="1" applyBorder="1" applyAlignment="1" applyProtection="1">
      <alignment horizontal="center"/>
      <protection hidden="1"/>
    </xf>
    <xf numFmtId="0" fontId="3" fillId="24" borderId="27" xfId="0" applyFont="1" applyFill="1" applyBorder="1" applyAlignment="1" applyProtection="1">
      <alignment horizontal="center"/>
      <protection hidden="1"/>
    </xf>
    <xf numFmtId="0" fontId="9" fillId="24" borderId="11" xfId="0" applyFont="1" applyFill="1" applyBorder="1" applyAlignment="1">
      <alignment horizontal="right" vertical="center" wrapText="1"/>
    </xf>
    <xf numFmtId="0" fontId="9" fillId="24" borderId="44" xfId="0" applyFont="1" applyFill="1" applyBorder="1" applyAlignment="1">
      <alignment horizontal="right" vertical="center" wrapText="1"/>
    </xf>
    <xf numFmtId="0" fontId="9" fillId="24" borderId="0" xfId="0" applyFont="1" applyFill="1" applyAlignment="1">
      <alignment horizontal="center" vertical="center" wrapText="1"/>
    </xf>
    <xf numFmtId="0" fontId="9" fillId="24" borderId="47" xfId="0" applyFont="1" applyFill="1" applyBorder="1" applyAlignment="1">
      <alignment horizontal="center" vertical="center" wrapText="1"/>
    </xf>
    <xf numFmtId="0" fontId="17" fillId="5" borderId="4" xfId="0" applyFont="1" applyFill="1" applyBorder="1" applyAlignment="1" applyProtection="1">
      <alignment horizontal="left" vertical="top" wrapText="1"/>
      <protection hidden="1"/>
    </xf>
    <xf numFmtId="164" fontId="14" fillId="5" borderId="4" xfId="0" applyNumberFormat="1" applyFont="1" applyFill="1" applyBorder="1" applyAlignment="1" applyProtection="1">
      <alignment horizontal="center" vertical="center" wrapText="1"/>
      <protection hidden="1"/>
    </xf>
    <xf numFmtId="0" fontId="7" fillId="15" borderId="1" xfId="0" applyFont="1" applyFill="1" applyBorder="1" applyAlignment="1" applyProtection="1">
      <alignment horizontal="center" vertical="center" wrapText="1"/>
      <protection locked="0"/>
    </xf>
    <xf numFmtId="0" fontId="7" fillId="15" borderId="3" xfId="0" applyFont="1" applyFill="1" applyBorder="1" applyAlignment="1" applyProtection="1">
      <alignment horizontal="center" vertical="center" wrapText="1"/>
      <protection locked="0"/>
    </xf>
    <xf numFmtId="0" fontId="0" fillId="3" borderId="113" xfId="0" applyFill="1" applyBorder="1" applyAlignment="1">
      <alignment horizontal="center"/>
    </xf>
    <xf numFmtId="0" fontId="0" fillId="3" borderId="0" xfId="0" applyFill="1" applyAlignment="1">
      <alignment horizontal="center"/>
    </xf>
    <xf numFmtId="0" fontId="0" fillId="3" borderId="114" xfId="0" applyFill="1" applyBorder="1" applyAlignment="1">
      <alignment horizontal="center"/>
    </xf>
    <xf numFmtId="49" fontId="4" fillId="5" borderId="0" xfId="2" applyNumberFormat="1" applyFont="1" applyFill="1" applyAlignment="1">
      <alignment horizontal="right" vertical="center" wrapText="1"/>
    </xf>
    <xf numFmtId="49" fontId="4" fillId="5" borderId="114" xfId="2" applyNumberFormat="1" applyFont="1" applyFill="1" applyBorder="1" applyAlignment="1">
      <alignment horizontal="right" vertical="center" wrapText="1"/>
    </xf>
    <xf numFmtId="0" fontId="4" fillId="5" borderId="0" xfId="2" applyFont="1" applyFill="1" applyAlignment="1">
      <alignment horizontal="right" vertical="center"/>
    </xf>
    <xf numFmtId="0" fontId="4" fillId="5" borderId="195" xfId="2" applyFont="1" applyFill="1" applyBorder="1" applyAlignment="1">
      <alignment horizontal="right" vertical="center"/>
    </xf>
    <xf numFmtId="0" fontId="32" fillId="24" borderId="4" xfId="0" applyFont="1" applyFill="1" applyBorder="1" applyAlignment="1">
      <alignment horizontal="center" vertical="center"/>
    </xf>
    <xf numFmtId="0" fontId="0" fillId="3" borderId="24" xfId="0" applyFill="1" applyBorder="1" applyAlignment="1">
      <alignment horizontal="center" vertical="center"/>
    </xf>
    <xf numFmtId="0" fontId="0" fillId="3" borderId="31" xfId="0" applyFill="1" applyBorder="1" applyAlignment="1">
      <alignment horizontal="center" vertical="center"/>
    </xf>
    <xf numFmtId="0" fontId="7" fillId="3" borderId="105" xfId="0" applyFont="1" applyFill="1" applyBorder="1" applyAlignment="1" applyProtection="1">
      <alignment horizontal="center" vertical="center" wrapText="1"/>
      <protection locked="0"/>
    </xf>
    <xf numFmtId="0" fontId="7" fillId="27" borderId="20" xfId="0" applyFont="1" applyFill="1" applyBorder="1" applyAlignment="1">
      <alignment horizontal="center" vertical="center" wrapText="1"/>
    </xf>
    <xf numFmtId="9" fontId="17" fillId="3" borderId="50" xfId="3" applyFont="1" applyFill="1" applyBorder="1" applyAlignment="1" applyProtection="1">
      <alignment horizontal="center" vertical="center"/>
      <protection hidden="1"/>
    </xf>
    <xf numFmtId="9" fontId="17" fillId="3" borderId="48" xfId="3" applyFont="1" applyFill="1" applyBorder="1" applyAlignment="1" applyProtection="1">
      <alignment horizontal="center" vertical="center"/>
      <protection hidden="1"/>
    </xf>
    <xf numFmtId="0" fontId="0" fillId="3" borderId="4" xfId="0" applyFill="1" applyBorder="1" applyAlignment="1">
      <alignment horizontal="center" vertical="center"/>
    </xf>
    <xf numFmtId="0" fontId="7" fillId="5" borderId="46" xfId="0" applyFont="1" applyFill="1" applyBorder="1" applyAlignment="1">
      <alignment horizontal="left" vertical="top" wrapText="1"/>
    </xf>
    <xf numFmtId="0" fontId="7" fillId="5" borderId="0" xfId="0" applyFont="1" applyFill="1" applyAlignment="1">
      <alignment horizontal="left" vertical="top" wrapText="1"/>
    </xf>
    <xf numFmtId="0" fontId="4" fillId="5" borderId="0" xfId="0" applyFont="1" applyFill="1" applyAlignment="1">
      <alignment horizontal="left" vertical="top" wrapText="1"/>
    </xf>
    <xf numFmtId="0" fontId="4" fillId="5" borderId="0" xfId="0" applyFont="1" applyFill="1" applyAlignment="1">
      <alignment horizontal="left" wrapText="1"/>
    </xf>
    <xf numFmtId="0" fontId="11" fillId="27" borderId="15" xfId="2" applyFont="1" applyFill="1" applyBorder="1" applyAlignment="1">
      <alignment horizontal="center" vertical="center"/>
    </xf>
    <xf numFmtId="0" fontId="11" fillId="27" borderId="17" xfId="2" applyFont="1" applyFill="1" applyBorder="1" applyAlignment="1">
      <alignment horizontal="center" vertical="center"/>
    </xf>
    <xf numFmtId="0" fontId="7" fillId="27" borderId="82" xfId="0" applyFont="1" applyFill="1" applyBorder="1" applyAlignment="1">
      <alignment horizontal="center" vertical="center" wrapText="1"/>
    </xf>
    <xf numFmtId="0" fontId="7" fillId="27" borderId="84" xfId="0" applyFont="1" applyFill="1" applyBorder="1" applyAlignment="1">
      <alignment horizontal="center" vertical="center" wrapText="1"/>
    </xf>
    <xf numFmtId="0" fontId="7" fillId="27" borderId="52" xfId="0" applyFont="1" applyFill="1" applyBorder="1" applyAlignment="1">
      <alignment horizontal="center" vertical="center" wrapText="1"/>
    </xf>
    <xf numFmtId="0" fontId="5" fillId="24" borderId="33" xfId="2" applyFont="1" applyFill="1" applyBorder="1" applyAlignment="1" applyProtection="1">
      <alignment horizontal="center" vertical="center" textRotation="90" wrapText="1"/>
      <protection hidden="1"/>
    </xf>
    <xf numFmtId="0" fontId="5" fillId="24" borderId="117" xfId="2" applyFont="1" applyFill="1" applyBorder="1" applyAlignment="1" applyProtection="1">
      <alignment horizontal="center" vertical="center" textRotation="90" wrapText="1"/>
      <protection hidden="1"/>
    </xf>
    <xf numFmtId="0" fontId="5" fillId="24" borderId="36" xfId="2" applyFont="1" applyFill="1" applyBorder="1" applyAlignment="1" applyProtection="1">
      <alignment horizontal="center" vertical="center" textRotation="90" wrapText="1"/>
      <protection hidden="1"/>
    </xf>
    <xf numFmtId="0" fontId="5" fillId="24" borderId="144" xfId="2" applyFont="1" applyFill="1" applyBorder="1" applyAlignment="1" applyProtection="1">
      <alignment horizontal="center" vertical="center" textRotation="90" wrapText="1"/>
      <protection hidden="1"/>
    </xf>
    <xf numFmtId="0" fontId="5" fillId="24" borderId="88" xfId="2" applyFont="1" applyFill="1" applyBorder="1" applyAlignment="1" applyProtection="1">
      <alignment horizontal="center" vertical="center" textRotation="90" wrapText="1"/>
      <protection hidden="1"/>
    </xf>
    <xf numFmtId="0" fontId="4" fillId="5" borderId="0" xfId="0" applyFont="1" applyFill="1" applyAlignment="1">
      <alignment horizontal="center"/>
    </xf>
    <xf numFmtId="0" fontId="5" fillId="24" borderId="33" xfId="2" applyFont="1" applyFill="1" applyBorder="1" applyAlignment="1" applyProtection="1">
      <alignment horizontal="center" vertical="center" wrapText="1"/>
      <protection hidden="1"/>
    </xf>
    <xf numFmtId="0" fontId="5" fillId="24" borderId="117" xfId="2" applyFont="1" applyFill="1" applyBorder="1" applyAlignment="1" applyProtection="1">
      <alignment horizontal="center" vertical="center" wrapText="1"/>
      <protection hidden="1"/>
    </xf>
    <xf numFmtId="0" fontId="5" fillId="24" borderId="36" xfId="2" applyFont="1" applyFill="1" applyBorder="1" applyAlignment="1" applyProtection="1">
      <alignment horizontal="center" vertical="center" wrapText="1"/>
      <protection hidden="1"/>
    </xf>
    <xf numFmtId="0" fontId="5" fillId="24" borderId="32" xfId="2" applyFont="1" applyFill="1" applyBorder="1" applyAlignment="1" applyProtection="1">
      <alignment horizontal="center" vertical="center" wrapText="1"/>
      <protection hidden="1"/>
    </xf>
    <xf numFmtId="0" fontId="5" fillId="24" borderId="38" xfId="2" applyFont="1" applyFill="1" applyBorder="1" applyAlignment="1" applyProtection="1">
      <alignment horizontal="center" vertical="center" wrapText="1"/>
      <protection hidden="1"/>
    </xf>
    <xf numFmtId="0" fontId="5" fillId="24" borderId="35" xfId="2" applyFont="1" applyFill="1" applyBorder="1" applyAlignment="1" applyProtection="1">
      <alignment horizontal="center" vertical="center" wrapText="1"/>
      <protection hidden="1"/>
    </xf>
    <xf numFmtId="49" fontId="7" fillId="5" borderId="113" xfId="0" applyNumberFormat="1" applyFont="1" applyFill="1" applyBorder="1" applyAlignment="1">
      <alignment horizontal="center" vertical="center" wrapText="1"/>
    </xf>
    <xf numFmtId="0" fontId="4" fillId="5" borderId="0" xfId="0" applyFont="1" applyFill="1" applyAlignment="1">
      <alignment horizontal="center" vertical="center"/>
    </xf>
    <xf numFmtId="0" fontId="4" fillId="5" borderId="114" xfId="0" applyFont="1" applyFill="1" applyBorder="1" applyAlignment="1">
      <alignment horizontal="center" vertical="center"/>
    </xf>
    <xf numFmtId="0" fontId="5" fillId="24" borderId="14" xfId="2" applyFont="1" applyFill="1" applyBorder="1" applyAlignment="1" applyProtection="1">
      <alignment horizontal="center" vertical="center" wrapText="1"/>
      <protection hidden="1"/>
    </xf>
    <xf numFmtId="0" fontId="4" fillId="5" borderId="113" xfId="0" applyFont="1" applyFill="1" applyBorder="1" applyAlignment="1">
      <alignment horizontal="center" wrapText="1"/>
    </xf>
    <xf numFmtId="0" fontId="4" fillId="5" borderId="0" xfId="0" applyFont="1" applyFill="1" applyAlignment="1">
      <alignment horizontal="center" wrapText="1"/>
    </xf>
    <xf numFmtId="49" fontId="0" fillId="3" borderId="82" xfId="0" applyNumberFormat="1" applyFill="1" applyBorder="1" applyAlignment="1">
      <alignment horizontal="center" vertical="top"/>
    </xf>
    <xf numFmtId="49" fontId="0" fillId="3" borderId="83" xfId="0" applyNumberFormat="1" applyFill="1" applyBorder="1" applyAlignment="1">
      <alignment horizontal="center" vertical="top"/>
    </xf>
    <xf numFmtId="49" fontId="0" fillId="3" borderId="84" xfId="0" applyNumberFormat="1" applyFill="1" applyBorder="1" applyAlignment="1">
      <alignment horizontal="center" vertical="top"/>
    </xf>
    <xf numFmtId="49" fontId="0" fillId="3" borderId="21" xfId="0" applyNumberFormat="1" applyFill="1" applyBorder="1" applyAlignment="1">
      <alignment horizontal="center" vertical="top"/>
    </xf>
    <xf numFmtId="49" fontId="0" fillId="3" borderId="22" xfId="0" applyNumberFormat="1" applyFill="1" applyBorder="1" applyAlignment="1">
      <alignment horizontal="center" vertical="top"/>
    </xf>
    <xf numFmtId="49" fontId="0" fillId="3" borderId="85" xfId="0" applyNumberFormat="1" applyFill="1" applyBorder="1" applyAlignment="1">
      <alignment horizontal="center" vertical="top"/>
    </xf>
    <xf numFmtId="0" fontId="0" fillId="0" borderId="4" xfId="0" applyBorder="1" applyAlignment="1">
      <alignment horizontal="left" vertical="top"/>
    </xf>
    <xf numFmtId="0" fontId="0" fillId="0" borderId="87" xfId="0" applyBorder="1" applyAlignment="1">
      <alignment horizontal="left" vertical="top"/>
    </xf>
    <xf numFmtId="0" fontId="109" fillId="0" borderId="0" xfId="0" applyFont="1" applyAlignment="1">
      <alignment horizontal="left" vertical="center"/>
    </xf>
    <xf numFmtId="0" fontId="0" fillId="0" borderId="4" xfId="0" applyBorder="1" applyAlignment="1">
      <alignment horizontal="left" vertical="top" wrapText="1"/>
    </xf>
    <xf numFmtId="0" fontId="0" fillId="0" borderId="87" xfId="0" applyBorder="1" applyAlignment="1">
      <alignment horizontal="left"/>
    </xf>
    <xf numFmtId="0" fontId="107" fillId="0" borderId="4" xfId="0" applyFont="1" applyBorder="1" applyAlignment="1">
      <alignment horizontal="left" vertical="top" wrapText="1"/>
    </xf>
    <xf numFmtId="0" fontId="107" fillId="0" borderId="48" xfId="0" applyFont="1" applyBorder="1" applyAlignment="1">
      <alignment horizontal="left" vertical="top" wrapText="1"/>
    </xf>
    <xf numFmtId="49" fontId="106" fillId="0" borderId="4" xfId="0" applyNumberFormat="1" applyFont="1" applyBorder="1" applyAlignment="1">
      <alignment horizontal="center" vertical="top" wrapText="1"/>
    </xf>
    <xf numFmtId="49" fontId="106" fillId="0" borderId="48" xfId="0" applyNumberFormat="1" applyFont="1" applyBorder="1" applyAlignment="1">
      <alignment horizontal="center" vertical="top" wrapText="1"/>
    </xf>
    <xf numFmtId="49" fontId="106" fillId="0" borderId="4" xfId="0" applyNumberFormat="1" applyFont="1" applyBorder="1" applyAlignment="1">
      <alignment horizontal="center" vertical="center" wrapText="1"/>
    </xf>
    <xf numFmtId="49" fontId="106" fillId="0" borderId="48" xfId="0" applyNumberFormat="1" applyFont="1" applyBorder="1" applyAlignment="1">
      <alignment horizontal="center" vertical="center" wrapText="1"/>
    </xf>
    <xf numFmtId="0" fontId="109" fillId="3" borderId="0" xfId="0" applyFont="1" applyFill="1" applyAlignment="1">
      <alignment horizontal="left" vertical="center"/>
    </xf>
    <xf numFmtId="49" fontId="0" fillId="0" borderId="87" xfId="0" applyNumberFormat="1" applyBorder="1" applyAlignment="1">
      <alignment horizontal="left" vertical="top" wrapText="1"/>
    </xf>
    <xf numFmtId="49" fontId="0" fillId="0" borderId="4" xfId="0" applyNumberFormat="1" applyBorder="1" applyAlignment="1">
      <alignment horizontal="left" vertical="top" wrapText="1"/>
    </xf>
    <xf numFmtId="49" fontId="4" fillId="3" borderId="0" xfId="0" applyNumberFormat="1" applyFont="1" applyFill="1" applyAlignment="1">
      <alignment horizontal="left" vertical="top"/>
    </xf>
    <xf numFmtId="49" fontId="4" fillId="3" borderId="82" xfId="0" applyNumberFormat="1" applyFont="1" applyFill="1" applyBorder="1" applyAlignment="1">
      <alignment horizontal="center" vertical="top"/>
    </xf>
    <xf numFmtId="49" fontId="4" fillId="3" borderId="83" xfId="0" applyNumberFormat="1" applyFont="1" applyFill="1" applyBorder="1" applyAlignment="1">
      <alignment horizontal="center" vertical="top"/>
    </xf>
    <xf numFmtId="49" fontId="4" fillId="3" borderId="84" xfId="0" applyNumberFormat="1" applyFont="1" applyFill="1" applyBorder="1" applyAlignment="1">
      <alignment horizontal="center" vertical="top"/>
    </xf>
    <xf numFmtId="49" fontId="4" fillId="3" borderId="21" xfId="0" applyNumberFormat="1" applyFont="1" applyFill="1" applyBorder="1" applyAlignment="1">
      <alignment horizontal="center" vertical="top"/>
    </xf>
    <xf numFmtId="49" fontId="4" fillId="3" borderId="22" xfId="0" applyNumberFormat="1" applyFont="1" applyFill="1" applyBorder="1" applyAlignment="1">
      <alignment horizontal="center" vertical="top"/>
    </xf>
    <xf numFmtId="49" fontId="4" fillId="3" borderId="85" xfId="0" applyNumberFormat="1" applyFont="1" applyFill="1" applyBorder="1" applyAlignment="1">
      <alignment horizontal="center" vertical="top"/>
    </xf>
    <xf numFmtId="0" fontId="0" fillId="0" borderId="87" xfId="0" applyBorder="1" applyAlignment="1">
      <alignment horizontal="left" vertical="top" wrapText="1"/>
    </xf>
    <xf numFmtId="0" fontId="107" fillId="0" borderId="87" xfId="0" applyFont="1" applyBorder="1" applyAlignment="1">
      <alignment horizontal="left" vertical="top" wrapText="1"/>
    </xf>
    <xf numFmtId="0" fontId="107" fillId="0" borderId="111" xfId="0" applyFont="1" applyBorder="1" applyAlignment="1">
      <alignment horizontal="left" vertical="top" wrapText="1"/>
    </xf>
    <xf numFmtId="49" fontId="0" fillId="3" borderId="87" xfId="0" applyNumberFormat="1" applyFill="1" applyBorder="1" applyAlignment="1">
      <alignment horizontal="left" vertical="top" wrapText="1"/>
    </xf>
    <xf numFmtId="49" fontId="0" fillId="3" borderId="111" xfId="0" applyNumberFormat="1" applyFill="1" applyBorder="1" applyAlignment="1">
      <alignment horizontal="left" vertical="top" wrapText="1"/>
    </xf>
    <xf numFmtId="49" fontId="36" fillId="24" borderId="5" xfId="0" applyNumberFormat="1" applyFont="1" applyFill="1" applyBorder="1" applyAlignment="1">
      <alignment horizontal="center" vertical="center"/>
    </xf>
    <xf numFmtId="49" fontId="36" fillId="24" borderId="6" xfId="0" applyNumberFormat="1" applyFont="1" applyFill="1" applyBorder="1" applyAlignment="1">
      <alignment horizontal="center" vertical="center"/>
    </xf>
    <xf numFmtId="49" fontId="36" fillId="24" borderId="23" xfId="0" applyNumberFormat="1" applyFont="1" applyFill="1" applyBorder="1" applyAlignment="1">
      <alignment horizontal="center" vertical="center"/>
    </xf>
    <xf numFmtId="49" fontId="106" fillId="0" borderId="87" xfId="0" applyNumberFormat="1" applyFont="1" applyBorder="1" applyAlignment="1">
      <alignment horizontal="center" vertical="top" wrapText="1"/>
    </xf>
    <xf numFmtId="49" fontId="106" fillId="0" borderId="111" xfId="0" applyNumberFormat="1" applyFont="1" applyBorder="1" applyAlignment="1">
      <alignment horizontal="center" vertical="top" wrapText="1"/>
    </xf>
    <xf numFmtId="49" fontId="0" fillId="3" borderId="4" xfId="0" applyNumberFormat="1" applyFill="1" applyBorder="1" applyAlignment="1">
      <alignment horizontal="center" vertical="top"/>
    </xf>
    <xf numFmtId="0" fontId="109" fillId="0" borderId="82" xfId="0" applyFont="1" applyBorder="1" applyAlignment="1">
      <alignment horizontal="center" vertical="center"/>
    </xf>
    <xf numFmtId="0" fontId="109" fillId="0" borderId="83" xfId="0" applyFont="1" applyBorder="1" applyAlignment="1">
      <alignment horizontal="center" vertical="center"/>
    </xf>
    <xf numFmtId="0" fontId="109" fillId="0" borderId="84" xfId="0" applyFont="1" applyBorder="1" applyAlignment="1">
      <alignment horizontal="center" vertical="center"/>
    </xf>
    <xf numFmtId="0" fontId="109" fillId="0" borderId="21" xfId="0" applyFont="1" applyBorder="1" applyAlignment="1">
      <alignment horizontal="center" vertical="center"/>
    </xf>
    <xf numFmtId="0" fontId="109" fillId="0" borderId="22" xfId="0" applyFont="1" applyBorder="1" applyAlignment="1">
      <alignment horizontal="center" vertical="center"/>
    </xf>
    <xf numFmtId="0" fontId="109" fillId="0" borderId="85" xfId="0" applyFont="1" applyBorder="1" applyAlignment="1">
      <alignment horizontal="center" vertical="center"/>
    </xf>
    <xf numFmtId="49" fontId="0" fillId="3" borderId="4" xfId="0" applyNumberFormat="1" applyFill="1" applyBorder="1" applyAlignment="1">
      <alignment horizontal="left" vertical="top" wrapText="1"/>
    </xf>
    <xf numFmtId="49" fontId="0" fillId="3" borderId="48" xfId="0" applyNumberFormat="1" applyFill="1" applyBorder="1" applyAlignment="1">
      <alignment horizontal="left" vertical="top" wrapText="1"/>
    </xf>
    <xf numFmtId="0" fontId="107" fillId="0" borderId="4" xfId="0" applyFont="1" applyBorder="1" applyAlignment="1">
      <alignment horizontal="left" vertical="top"/>
    </xf>
    <xf numFmtId="0" fontId="107" fillId="0" borderId="48" xfId="0" applyFont="1"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xf>
    <xf numFmtId="0" fontId="0" fillId="0" borderId="85" xfId="0" applyBorder="1" applyAlignment="1">
      <alignment horizontal="left" vertical="top"/>
    </xf>
    <xf numFmtId="49" fontId="0" fillId="3" borderId="21" xfId="0" applyNumberFormat="1" applyFill="1" applyBorder="1" applyAlignment="1">
      <alignment horizontal="left" vertical="top"/>
    </xf>
    <xf numFmtId="49" fontId="0" fillId="3" borderId="22" xfId="0" applyNumberFormat="1" applyFill="1" applyBorder="1" applyAlignment="1">
      <alignment horizontal="left" vertical="top"/>
    </xf>
    <xf numFmtId="49" fontId="0" fillId="3" borderId="57" xfId="0" applyNumberFormat="1" applyFill="1" applyBorder="1" applyAlignment="1">
      <alignment horizontal="left" vertical="top"/>
    </xf>
    <xf numFmtId="49" fontId="0" fillId="3" borderId="1" xfId="0" applyNumberFormat="1" applyFill="1" applyBorder="1" applyAlignment="1">
      <alignment horizontal="left" vertical="top"/>
    </xf>
    <xf numFmtId="49" fontId="0" fillId="3" borderId="2" xfId="0" applyNumberFormat="1" applyFill="1" applyBorder="1" applyAlignment="1">
      <alignment horizontal="left" vertical="top"/>
    </xf>
    <xf numFmtId="49" fontId="0" fillId="3" borderId="54" xfId="0" applyNumberFormat="1" applyFill="1" applyBorder="1" applyAlignment="1">
      <alignment horizontal="left" vertical="top"/>
    </xf>
    <xf numFmtId="0" fontId="107" fillId="0" borderId="87" xfId="0" applyFont="1" applyBorder="1" applyAlignment="1">
      <alignment horizontal="left" vertical="top"/>
    </xf>
    <xf numFmtId="0" fontId="107" fillId="0" borderId="111" xfId="0" applyFont="1" applyBorder="1" applyAlignment="1">
      <alignment horizontal="left" vertical="top"/>
    </xf>
    <xf numFmtId="0" fontId="107" fillId="0" borderId="21" xfId="0" applyFont="1" applyBorder="1" applyAlignment="1">
      <alignment horizontal="left" vertical="top"/>
    </xf>
    <xf numFmtId="0" fontId="107" fillId="0" borderId="22" xfId="0" applyFont="1" applyBorder="1" applyAlignment="1">
      <alignment horizontal="left" vertical="top"/>
    </xf>
    <xf numFmtId="0" fontId="107" fillId="0" borderId="57" xfId="0" applyFont="1" applyBorder="1" applyAlignment="1">
      <alignment horizontal="left" vertical="top"/>
    </xf>
    <xf numFmtId="0" fontId="108" fillId="0" borderId="21" xfId="0" applyFont="1" applyBorder="1" applyAlignment="1">
      <alignment horizontal="center" vertical="top"/>
    </xf>
    <xf numFmtId="0" fontId="108" fillId="0" borderId="22" xfId="0" applyFont="1" applyBorder="1" applyAlignment="1">
      <alignment horizontal="center" vertical="top"/>
    </xf>
    <xf numFmtId="0" fontId="108" fillId="0" borderId="57" xfId="0" applyFont="1" applyBorder="1" applyAlignment="1">
      <alignment horizontal="center" vertical="top"/>
    </xf>
    <xf numFmtId="49" fontId="4" fillId="31" borderId="61" xfId="0" applyNumberFormat="1" applyFont="1" applyFill="1" applyBorder="1" applyAlignment="1">
      <alignment horizontal="center" vertical="center" wrapText="1"/>
    </xf>
    <xf numFmtId="49" fontId="4" fillId="31" borderId="62" xfId="0" applyNumberFormat="1" applyFont="1" applyFill="1" applyBorder="1" applyAlignment="1">
      <alignment horizontal="center" vertical="center" wrapText="1"/>
    </xf>
    <xf numFmtId="164" fontId="17" fillId="3" borderId="62" xfId="0" applyNumberFormat="1" applyFont="1" applyFill="1" applyBorder="1" applyAlignment="1" applyProtection="1">
      <alignment horizontal="center" vertical="center" wrapText="1"/>
      <protection locked="0"/>
    </xf>
    <xf numFmtId="164" fontId="17" fillId="3" borderId="7" xfId="0" applyNumberFormat="1" applyFont="1" applyFill="1" applyBorder="1" applyAlignment="1" applyProtection="1">
      <alignment horizontal="center" vertical="center" wrapText="1"/>
      <protection locked="0"/>
    </xf>
    <xf numFmtId="49" fontId="0" fillId="3" borderId="1" xfId="0" applyNumberFormat="1" applyFill="1" applyBorder="1" applyAlignment="1">
      <alignment horizontal="center" vertical="top"/>
    </xf>
    <xf numFmtId="49" fontId="0" fillId="3" borderId="3" xfId="0" applyNumberFormat="1" applyFill="1" applyBorder="1" applyAlignment="1">
      <alignment horizontal="center"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164" fontId="17" fillId="3" borderId="117" xfId="0" applyNumberFormat="1" applyFont="1" applyFill="1" applyBorder="1" applyAlignment="1" applyProtection="1">
      <alignment horizontal="center" vertical="center" wrapText="1"/>
      <protection locked="0"/>
    </xf>
    <xf numFmtId="49" fontId="4" fillId="3" borderId="117" xfId="0" applyNumberFormat="1" applyFont="1" applyFill="1" applyBorder="1" applyAlignment="1">
      <alignment horizontal="left" vertical="top" wrapText="1"/>
    </xf>
    <xf numFmtId="0" fontId="110" fillId="0" borderId="0" xfId="0" applyFont="1" applyAlignment="1">
      <alignment horizontal="left" vertical="center" wrapText="1"/>
    </xf>
    <xf numFmtId="0" fontId="110" fillId="0" borderId="0" xfId="0" applyFont="1" applyAlignment="1">
      <alignment horizontal="left" vertical="center"/>
    </xf>
    <xf numFmtId="0" fontId="107" fillId="0" borderId="1" xfId="0" applyFont="1" applyBorder="1" applyAlignment="1">
      <alignment horizontal="center"/>
    </xf>
    <xf numFmtId="0" fontId="107" fillId="0" borderId="3" xfId="0" applyFont="1" applyBorder="1" applyAlignment="1">
      <alignment horizontal="center"/>
    </xf>
    <xf numFmtId="49" fontId="0" fillId="3" borderId="2" xfId="0" applyNumberFormat="1" applyFill="1" applyBorder="1" applyAlignment="1">
      <alignment horizontal="center" vertical="top"/>
    </xf>
    <xf numFmtId="49" fontId="0" fillId="3" borderId="54" xfId="0" applyNumberFormat="1" applyFill="1" applyBorder="1" applyAlignment="1">
      <alignment horizontal="center" vertical="top"/>
    </xf>
    <xf numFmtId="0" fontId="6" fillId="24" borderId="11" xfId="0" applyFont="1" applyFill="1" applyBorder="1" applyAlignment="1">
      <alignment horizontal="center" vertical="center" wrapText="1"/>
    </xf>
    <xf numFmtId="0" fontId="6" fillId="24" borderId="45" xfId="0" applyFont="1" applyFill="1" applyBorder="1" applyAlignment="1">
      <alignment horizontal="center" vertical="center" wrapText="1"/>
    </xf>
    <xf numFmtId="0" fontId="7" fillId="27" borderId="15" xfId="0" applyFont="1" applyFill="1" applyBorder="1" applyAlignment="1">
      <alignment horizontal="center" vertical="center" wrapText="1"/>
    </xf>
    <xf numFmtId="0" fontId="7" fillId="27" borderId="16" xfId="0" applyFont="1" applyFill="1" applyBorder="1" applyAlignment="1">
      <alignment horizontal="center" vertical="center" wrapText="1"/>
    </xf>
    <xf numFmtId="0" fontId="7" fillId="3" borderId="58" xfId="0" applyFont="1" applyFill="1" applyBorder="1" applyAlignment="1" applyProtection="1">
      <alignment horizontal="center" vertical="center"/>
      <protection locked="0"/>
    </xf>
    <xf numFmtId="0" fontId="7" fillId="27" borderId="50" xfId="0" applyFont="1" applyFill="1" applyBorder="1" applyAlignment="1">
      <alignment horizontal="center" vertical="center" wrapText="1"/>
    </xf>
    <xf numFmtId="0" fontId="7" fillId="3" borderId="4" xfId="0" applyFont="1" applyFill="1" applyBorder="1" applyAlignment="1" applyProtection="1">
      <alignment horizontal="center" vertical="center" wrapText="1"/>
      <protection locked="0"/>
    </xf>
    <xf numFmtId="14" fontId="7" fillId="3" borderId="4" xfId="0" applyNumberFormat="1" applyFont="1" applyFill="1" applyBorder="1" applyAlignment="1" applyProtection="1">
      <alignment horizontal="center" vertical="center"/>
      <protection locked="0"/>
    </xf>
    <xf numFmtId="0" fontId="7" fillId="27" borderId="18" xfId="0" applyFont="1" applyFill="1" applyBorder="1" applyAlignment="1">
      <alignment horizontal="center" vertical="center" wrapText="1"/>
    </xf>
    <xf numFmtId="0" fontId="7" fillId="3" borderId="20" xfId="0" applyFont="1" applyFill="1" applyBorder="1" applyAlignment="1" applyProtection="1">
      <alignment horizontal="center" vertical="center" wrapText="1"/>
      <protection locked="0"/>
    </xf>
    <xf numFmtId="0" fontId="0" fillId="29" borderId="4" xfId="0" applyFill="1" applyBorder="1" applyAlignment="1" applyProtection="1">
      <alignment horizontal="center" vertical="center"/>
      <protection locked="0"/>
    </xf>
    <xf numFmtId="0" fontId="0" fillId="29" borderId="48" xfId="0" applyFill="1" applyBorder="1" applyAlignment="1" applyProtection="1">
      <alignment horizontal="center" vertical="center"/>
      <protection locked="0"/>
    </xf>
    <xf numFmtId="0" fontId="7" fillId="0" borderId="4" xfId="0" applyFont="1" applyBorder="1" applyAlignment="1">
      <alignment horizontal="center" vertical="center"/>
    </xf>
    <xf numFmtId="0" fontId="36" fillId="24" borderId="11" xfId="0" applyFont="1" applyFill="1" applyBorder="1" applyAlignment="1">
      <alignment horizontal="left" vertical="center"/>
    </xf>
    <xf numFmtId="0" fontId="36" fillId="24" borderId="44" xfId="0" applyFont="1" applyFill="1" applyBorder="1" applyAlignment="1">
      <alignment horizontal="left" vertical="center"/>
    </xf>
    <xf numFmtId="0" fontId="36" fillId="24" borderId="45" xfId="0" applyFont="1" applyFill="1" applyBorder="1" applyAlignment="1">
      <alignment horizontal="left" vertical="center"/>
    </xf>
    <xf numFmtId="0" fontId="7" fillId="26" borderId="5" xfId="0" applyFont="1" applyFill="1" applyBorder="1" applyAlignment="1">
      <alignment horizontal="center" vertical="center" wrapText="1"/>
    </xf>
    <xf numFmtId="0" fontId="7" fillId="26" borderId="23" xfId="0" applyFont="1" applyFill="1" applyBorder="1" applyAlignment="1">
      <alignment horizontal="center" vertical="center" wrapText="1"/>
    </xf>
    <xf numFmtId="0" fontId="7" fillId="26" borderId="9" xfId="0" applyFont="1" applyFill="1" applyBorder="1" applyAlignment="1">
      <alignment horizontal="center" vertical="center" wrapText="1"/>
    </xf>
    <xf numFmtId="0" fontId="7" fillId="26" borderId="55" xfId="0" applyFont="1" applyFill="1" applyBorder="1" applyAlignment="1">
      <alignment horizontal="center" vertical="center" wrapText="1"/>
    </xf>
    <xf numFmtId="0" fontId="0" fillId="29" borderId="5" xfId="0" quotePrefix="1" applyFill="1" applyBorder="1" applyAlignment="1" applyProtection="1">
      <alignment horizontal="center" vertical="center"/>
      <protection locked="0"/>
    </xf>
    <xf numFmtId="0" fontId="0" fillId="29" borderId="23" xfId="0" quotePrefix="1" applyFill="1" applyBorder="1" applyAlignment="1" applyProtection="1">
      <alignment horizontal="center" vertical="center"/>
      <protection locked="0"/>
    </xf>
    <xf numFmtId="0" fontId="0" fillId="29" borderId="5" xfId="0" applyFill="1" applyBorder="1" applyAlignment="1" applyProtection="1">
      <alignment horizontal="center" vertical="center"/>
      <protection locked="0"/>
    </xf>
    <xf numFmtId="0" fontId="0" fillId="29" borderId="9" xfId="0" applyFill="1" applyBorder="1" applyAlignment="1" applyProtection="1">
      <alignment horizontal="center" vertical="center"/>
      <protection locked="0"/>
    </xf>
    <xf numFmtId="0" fontId="0" fillId="29" borderId="55" xfId="0" applyFill="1" applyBorder="1" applyAlignment="1" applyProtection="1">
      <alignment horizontal="center" vertical="center"/>
      <protection locked="0"/>
    </xf>
    <xf numFmtId="0" fontId="0" fillId="3" borderId="82" xfId="0" applyFill="1" applyBorder="1" applyAlignment="1" applyProtection="1">
      <alignment horizontal="center" vertical="center"/>
      <protection locked="0"/>
    </xf>
    <xf numFmtId="0" fontId="0" fillId="3" borderId="84" xfId="0" applyFill="1" applyBorder="1" applyAlignment="1" applyProtection="1">
      <alignment horizontal="center" vertical="center"/>
      <protection locked="0"/>
    </xf>
    <xf numFmtId="0" fontId="0" fillId="3" borderId="21" xfId="0" applyFill="1" applyBorder="1" applyAlignment="1" applyProtection="1">
      <alignment horizontal="center" vertical="center"/>
      <protection locked="0"/>
    </xf>
    <xf numFmtId="0" fontId="0" fillId="3" borderId="85" xfId="0" applyFill="1" applyBorder="1" applyAlignment="1" applyProtection="1">
      <alignment horizontal="center" vertical="center"/>
      <protection locked="0"/>
    </xf>
    <xf numFmtId="0" fontId="4" fillId="27" borderId="5" xfId="0" applyFont="1" applyFill="1" applyBorder="1" applyAlignment="1" applyProtection="1">
      <alignment horizontal="left" vertical="top" wrapText="1"/>
      <protection hidden="1"/>
    </xf>
    <xf numFmtId="0" fontId="4" fillId="27" borderId="6" xfId="0" applyFont="1" applyFill="1" applyBorder="1" applyAlignment="1" applyProtection="1">
      <alignment horizontal="left" vertical="top" wrapText="1"/>
      <protection hidden="1"/>
    </xf>
    <xf numFmtId="0" fontId="4" fillId="27" borderId="23" xfId="0" applyFont="1" applyFill="1" applyBorder="1" applyAlignment="1" applyProtection="1">
      <alignment horizontal="left" vertical="top" wrapText="1"/>
      <protection hidden="1"/>
    </xf>
    <xf numFmtId="0" fontId="7" fillId="26" borderId="15" xfId="0" applyFont="1" applyFill="1" applyBorder="1" applyAlignment="1">
      <alignment horizontal="center" vertical="center"/>
    </xf>
    <xf numFmtId="0" fontId="7" fillId="26" borderId="16" xfId="0" applyFont="1" applyFill="1" applyBorder="1" applyAlignment="1">
      <alignment horizontal="center" vertical="center"/>
    </xf>
    <xf numFmtId="0" fontId="7" fillId="26" borderId="17" xfId="0" applyFont="1" applyFill="1" applyBorder="1" applyAlignment="1">
      <alignment horizontal="center" vertical="center"/>
    </xf>
    <xf numFmtId="0" fontId="7" fillId="26" borderId="50" xfId="0" applyFont="1" applyFill="1" applyBorder="1" applyAlignment="1">
      <alignment horizontal="center" vertical="center"/>
    </xf>
    <xf numFmtId="0" fontId="7" fillId="26" borderId="4" xfId="0" applyFont="1" applyFill="1" applyBorder="1" applyAlignment="1">
      <alignment horizontal="center" vertical="center"/>
    </xf>
    <xf numFmtId="164" fontId="7" fillId="26" borderId="4" xfId="0" applyNumberFormat="1" applyFont="1" applyFill="1" applyBorder="1" applyAlignment="1">
      <alignment horizontal="center" vertical="center" wrapText="1"/>
    </xf>
    <xf numFmtId="164" fontId="7" fillId="26" borderId="48" xfId="0" applyNumberFormat="1" applyFont="1" applyFill="1" applyBorder="1" applyAlignment="1">
      <alignment horizontal="center" vertical="center" wrapText="1"/>
    </xf>
    <xf numFmtId="167" fontId="0" fillId="29" borderId="4" xfId="0" applyNumberFormat="1" applyFill="1" applyBorder="1" applyAlignment="1" applyProtection="1">
      <alignment horizontal="center" vertical="center"/>
      <protection locked="0"/>
    </xf>
    <xf numFmtId="1" fontId="7" fillId="26" borderId="4" xfId="0" applyNumberFormat="1" applyFont="1" applyFill="1" applyBorder="1" applyAlignment="1">
      <alignment horizontal="center" vertical="center"/>
    </xf>
    <xf numFmtId="169" fontId="0" fillId="29" borderId="4" xfId="0" applyNumberFormat="1" applyFill="1" applyBorder="1" applyAlignment="1" applyProtection="1">
      <alignment horizontal="center" vertical="center"/>
      <protection locked="0"/>
    </xf>
    <xf numFmtId="0" fontId="7" fillId="26" borderId="51" xfId="0" applyFont="1" applyFill="1" applyBorder="1" applyAlignment="1">
      <alignment horizontal="center" vertical="center"/>
    </xf>
    <xf numFmtId="0" fontId="7" fillId="26" borderId="20" xfId="0" applyFont="1" applyFill="1" applyBorder="1" applyAlignment="1">
      <alignment horizontal="center" vertical="center"/>
    </xf>
    <xf numFmtId="164" fontId="7" fillId="26" borderId="20" xfId="0" applyNumberFormat="1" applyFont="1" applyFill="1" applyBorder="1" applyAlignment="1">
      <alignment horizontal="center" vertical="center"/>
    </xf>
    <xf numFmtId="164" fontId="7" fillId="26" borderId="10" xfId="0" applyNumberFormat="1" applyFont="1" applyFill="1" applyBorder="1" applyAlignment="1">
      <alignment horizontal="center" vertical="center"/>
    </xf>
    <xf numFmtId="0" fontId="7" fillId="27" borderId="5" xfId="0" applyFont="1" applyFill="1" applyBorder="1" applyAlignment="1">
      <alignment horizontal="left" vertical="center" wrapText="1"/>
    </xf>
    <xf numFmtId="0" fontId="7" fillId="27" borderId="6" xfId="0" applyFont="1" applyFill="1" applyBorder="1" applyAlignment="1">
      <alignment horizontal="left" vertical="center" wrapText="1"/>
    </xf>
    <xf numFmtId="0" fontId="7" fillId="27" borderId="23" xfId="0" applyFont="1" applyFill="1" applyBorder="1" applyAlignment="1">
      <alignment horizontal="left" vertical="center" wrapText="1"/>
    </xf>
    <xf numFmtId="0" fontId="17" fillId="29" borderId="4" xfId="0" applyFont="1" applyFill="1" applyBorder="1" applyAlignment="1" applyProtection="1">
      <alignment horizontal="center" vertical="center" wrapText="1"/>
      <protection locked="0"/>
    </xf>
    <xf numFmtId="0" fontId="0" fillId="29" borderId="4" xfId="0" applyFill="1" applyBorder="1" applyAlignment="1" applyProtection="1">
      <alignment horizontal="center" vertical="center" wrapText="1"/>
      <protection locked="0"/>
    </xf>
    <xf numFmtId="10" fontId="17" fillId="0" borderId="4" xfId="3" applyNumberFormat="1" applyFont="1" applyBorder="1" applyAlignment="1" applyProtection="1">
      <alignment horizontal="center" vertical="center" wrapText="1"/>
    </xf>
    <xf numFmtId="0" fontId="7" fillId="26" borderId="4" xfId="0" applyFont="1" applyFill="1" applyBorder="1" applyAlignment="1">
      <alignment horizontal="center" vertical="center" wrapText="1"/>
    </xf>
    <xf numFmtId="1" fontId="0" fillId="29" borderId="4" xfId="0" applyNumberFormat="1" applyFill="1" applyBorder="1" applyAlignment="1" applyProtection="1">
      <alignment horizontal="center" vertical="center"/>
      <protection locked="0"/>
    </xf>
    <xf numFmtId="0" fontId="7" fillId="27" borderId="11" xfId="0" applyFont="1" applyFill="1" applyBorder="1" applyAlignment="1">
      <alignment horizontal="left" vertical="center" wrapText="1"/>
    </xf>
    <xf numFmtId="0" fontId="7" fillId="27" borderId="44" xfId="0" applyFont="1" applyFill="1" applyBorder="1" applyAlignment="1">
      <alignment horizontal="left" vertical="center" wrapText="1"/>
    </xf>
    <xf numFmtId="0" fontId="7" fillId="27" borderId="45" xfId="0" applyFont="1" applyFill="1" applyBorder="1" applyAlignment="1">
      <alignment horizontal="left" vertical="center" wrapText="1"/>
    </xf>
    <xf numFmtId="0" fontId="7" fillId="27" borderId="28" xfId="0" applyFont="1" applyFill="1" applyBorder="1" applyAlignment="1">
      <alignment horizontal="left" vertical="center" wrapText="1"/>
    </xf>
    <xf numFmtId="0" fontId="7" fillId="27" borderId="29" xfId="0" applyFont="1" applyFill="1" applyBorder="1" applyAlignment="1">
      <alignment horizontal="left" vertical="center" wrapText="1"/>
    </xf>
    <xf numFmtId="0" fontId="7" fillId="27" borderId="30" xfId="0" applyFont="1" applyFill="1" applyBorder="1" applyAlignment="1">
      <alignment horizontal="left" vertical="center" wrapText="1"/>
    </xf>
    <xf numFmtId="0" fontId="7" fillId="26" borderId="11" xfId="0" applyFont="1" applyFill="1" applyBorder="1" applyAlignment="1">
      <alignment horizontal="center" vertical="center" wrapText="1"/>
    </xf>
    <xf numFmtId="0" fontId="7" fillId="26" borderId="45" xfId="0" applyFont="1" applyFill="1" applyBorder="1" applyAlignment="1">
      <alignment horizontal="center" vertical="center" wrapText="1"/>
    </xf>
    <xf numFmtId="0" fontId="7" fillId="26" borderId="1" xfId="0" applyFont="1" applyFill="1" applyBorder="1" applyAlignment="1">
      <alignment horizontal="center" vertical="center" wrapText="1"/>
    </xf>
    <xf numFmtId="0" fontId="7" fillId="26" borderId="3" xfId="0" applyFont="1" applyFill="1" applyBorder="1" applyAlignment="1">
      <alignment horizontal="center" vertical="center" wrapText="1"/>
    </xf>
    <xf numFmtId="3" fontId="0" fillId="29" borderId="4" xfId="0" applyNumberFormat="1" applyFill="1" applyBorder="1" applyAlignment="1" applyProtection="1">
      <alignment horizontal="center" vertical="center" wrapText="1"/>
      <protection locked="0"/>
    </xf>
    <xf numFmtId="3" fontId="7" fillId="26" borderId="4" xfId="0" applyNumberFormat="1" applyFont="1" applyFill="1" applyBorder="1" applyAlignment="1">
      <alignment horizontal="center" vertical="center" wrapText="1"/>
    </xf>
    <xf numFmtId="10" fontId="7" fillId="26" borderId="4" xfId="0" applyNumberFormat="1" applyFont="1" applyFill="1" applyBorder="1" applyAlignment="1">
      <alignment horizontal="center" vertical="center"/>
    </xf>
    <xf numFmtId="0" fontId="3" fillId="17" borderId="0" xfId="0" applyFont="1" applyFill="1" applyAlignment="1" applyProtection="1">
      <alignment horizontal="center" vertical="center" wrapText="1"/>
      <protection hidden="1"/>
    </xf>
    <xf numFmtId="0" fontId="3" fillId="17" borderId="47" xfId="0" applyFont="1" applyFill="1" applyBorder="1" applyAlignment="1" applyProtection="1">
      <alignment horizontal="center" vertical="center" wrapText="1"/>
      <protection hidden="1"/>
    </xf>
    <xf numFmtId="0" fontId="45" fillId="0" borderId="178" xfId="0" applyFont="1" applyBorder="1" applyAlignment="1" applyProtection="1">
      <alignment horizontal="center" vertical="center"/>
      <protection locked="0" hidden="1"/>
    </xf>
    <xf numFmtId="0" fontId="45" fillId="0" borderId="22" xfId="0" applyFont="1" applyBorder="1" applyAlignment="1" applyProtection="1">
      <alignment horizontal="center" vertical="center"/>
      <protection locked="0" hidden="1"/>
    </xf>
    <xf numFmtId="0" fontId="45" fillId="0" borderId="57" xfId="0" applyFont="1" applyBorder="1" applyAlignment="1" applyProtection="1">
      <alignment horizontal="center" vertical="center"/>
      <protection locked="0" hidden="1"/>
    </xf>
    <xf numFmtId="0" fontId="3" fillId="17" borderId="90" xfId="0" applyFont="1" applyFill="1" applyBorder="1" applyAlignment="1" applyProtection="1">
      <alignment horizontal="center" vertical="center"/>
      <protection hidden="1"/>
    </xf>
    <xf numFmtId="0" fontId="3" fillId="17" borderId="83" xfId="0" applyFont="1" applyFill="1" applyBorder="1" applyAlignment="1" applyProtection="1">
      <alignment horizontal="center" vertical="center"/>
      <protection hidden="1"/>
    </xf>
    <xf numFmtId="0" fontId="3" fillId="17" borderId="179" xfId="0" applyFont="1" applyFill="1" applyBorder="1" applyAlignment="1" applyProtection="1">
      <alignment horizontal="center" vertical="center"/>
      <protection hidden="1"/>
    </xf>
    <xf numFmtId="0" fontId="3" fillId="17" borderId="145" xfId="0" applyFont="1" applyFill="1" applyBorder="1" applyAlignment="1" applyProtection="1">
      <alignment horizontal="center" vertical="center" wrapText="1"/>
      <protection hidden="1"/>
    </xf>
    <xf numFmtId="0" fontId="3" fillId="17" borderId="3" xfId="0" applyFont="1" applyFill="1" applyBorder="1" applyAlignment="1" applyProtection="1">
      <alignment horizontal="center" vertical="center" wrapText="1"/>
      <protection hidden="1"/>
    </xf>
    <xf numFmtId="0" fontId="3" fillId="17" borderId="2" xfId="0" applyFont="1" applyFill="1" applyBorder="1" applyAlignment="1" applyProtection="1">
      <alignment horizontal="center" vertical="center" wrapText="1"/>
      <protection hidden="1"/>
    </xf>
    <xf numFmtId="0" fontId="0" fillId="0" borderId="54" xfId="0" applyBorder="1" applyAlignment="1">
      <alignment horizontal="center" vertical="center" wrapText="1"/>
    </xf>
    <xf numFmtId="0" fontId="17" fillId="3" borderId="4" xfId="0" applyFont="1" applyFill="1" applyBorder="1" applyAlignment="1" applyProtection="1">
      <alignment horizontal="center" vertical="top" wrapText="1"/>
      <protection hidden="1"/>
    </xf>
    <xf numFmtId="164" fontId="7" fillId="3" borderId="1" xfId="0" applyNumberFormat="1" applyFont="1" applyFill="1" applyBorder="1" applyAlignment="1" applyProtection="1">
      <alignment horizontal="center" vertical="center" wrapText="1"/>
      <protection locked="0" hidden="1"/>
    </xf>
    <xf numFmtId="164" fontId="7" fillId="3" borderId="3" xfId="0" applyNumberFormat="1" applyFont="1" applyFill="1" applyBorder="1" applyAlignment="1" applyProtection="1">
      <alignment horizontal="center" vertical="center" wrapText="1"/>
      <protection locked="0" hidden="1"/>
    </xf>
    <xf numFmtId="0" fontId="0" fillId="5" borderId="4" xfId="0" applyFill="1" applyBorder="1" applyAlignment="1" applyProtection="1">
      <alignment horizontal="center" vertical="top" wrapText="1"/>
      <protection hidden="1"/>
    </xf>
    <xf numFmtId="0" fontId="0" fillId="0" borderId="4" xfId="0" applyBorder="1" applyAlignment="1">
      <alignment horizontal="center" vertical="top" wrapText="1"/>
    </xf>
    <xf numFmtId="166" fontId="0" fillId="29" borderId="5" xfId="0" applyNumberFormat="1" applyFill="1" applyBorder="1" applyAlignment="1" applyProtection="1">
      <alignment horizontal="center" vertical="center"/>
      <protection locked="0"/>
    </xf>
    <xf numFmtId="166" fontId="0" fillId="29" borderId="23" xfId="0" applyNumberFormat="1" applyFill="1" applyBorder="1" applyAlignment="1" applyProtection="1">
      <alignment horizontal="center" vertical="center"/>
      <protection locked="0"/>
    </xf>
    <xf numFmtId="164" fontId="0" fillId="0" borderId="5" xfId="0" applyNumberFormat="1" applyBorder="1" applyAlignment="1">
      <alignment horizontal="center" vertical="center"/>
    </xf>
    <xf numFmtId="164" fontId="0" fillId="0" borderId="23" xfId="0" applyNumberFormat="1" applyBorder="1" applyAlignment="1">
      <alignment horizontal="center" vertical="center"/>
    </xf>
    <xf numFmtId="0" fontId="36" fillId="24" borderId="5" xfId="0" applyFont="1" applyFill="1" applyBorder="1" applyAlignment="1">
      <alignment horizontal="left" vertical="center"/>
    </xf>
    <xf numFmtId="0" fontId="36" fillId="24" borderId="6" xfId="0" applyFont="1" applyFill="1" applyBorder="1" applyAlignment="1">
      <alignment horizontal="left" vertical="center"/>
    </xf>
    <xf numFmtId="0" fontId="36" fillId="24" borderId="23" xfId="0" applyFont="1" applyFill="1" applyBorder="1" applyAlignment="1">
      <alignment horizontal="left" vertical="center"/>
    </xf>
    <xf numFmtId="0" fontId="17" fillId="3" borderId="1" xfId="0" applyFont="1" applyFill="1" applyBorder="1" applyAlignment="1" applyProtection="1">
      <alignment horizontal="center" vertical="top" wrapText="1"/>
      <protection hidden="1"/>
    </xf>
    <xf numFmtId="164" fontId="17" fillId="3" borderId="5" xfId="0" applyNumberFormat="1" applyFont="1" applyFill="1" applyBorder="1" applyAlignment="1" applyProtection="1">
      <alignment horizontal="center" vertical="center" wrapText="1"/>
      <protection locked="0" hidden="1"/>
    </xf>
    <xf numFmtId="164" fontId="17" fillId="3" borderId="23" xfId="0" applyNumberFormat="1" applyFont="1" applyFill="1" applyBorder="1" applyAlignment="1" applyProtection="1">
      <alignment horizontal="center" vertical="center" wrapText="1"/>
      <protection locked="0" hidden="1"/>
    </xf>
    <xf numFmtId="164" fontId="17" fillId="3" borderId="1" xfId="0" applyNumberFormat="1" applyFont="1" applyFill="1" applyBorder="1" applyAlignment="1" applyProtection="1">
      <alignment horizontal="center" vertical="center" wrapText="1"/>
      <protection locked="0" hidden="1"/>
    </xf>
    <xf numFmtId="164" fontId="17" fillId="3" borderId="3" xfId="0" applyNumberFormat="1" applyFont="1" applyFill="1" applyBorder="1" applyAlignment="1" applyProtection="1">
      <alignment horizontal="center" vertical="center" wrapText="1"/>
      <protection locked="0" hidden="1"/>
    </xf>
    <xf numFmtId="164" fontId="17" fillId="3" borderId="82" xfId="0" applyNumberFormat="1" applyFont="1" applyFill="1" applyBorder="1" applyAlignment="1" applyProtection="1">
      <alignment horizontal="center" vertical="center" wrapText="1"/>
      <protection locked="0" hidden="1"/>
    </xf>
    <xf numFmtId="164" fontId="17" fillId="3" borderId="84" xfId="0" applyNumberFormat="1" applyFont="1" applyFill="1" applyBorder="1" applyAlignment="1" applyProtection="1">
      <alignment horizontal="center" vertical="center" wrapText="1"/>
      <protection locked="0" hidden="1"/>
    </xf>
    <xf numFmtId="164" fontId="17" fillId="0" borderId="5" xfId="0" applyNumberFormat="1" applyFont="1" applyBorder="1" applyAlignment="1" applyProtection="1">
      <alignment horizontal="center" vertical="center" wrapText="1"/>
      <protection locked="0" hidden="1"/>
    </xf>
    <xf numFmtId="164" fontId="17" fillId="0" borderId="23" xfId="0" applyNumberFormat="1" applyFont="1" applyBorder="1" applyAlignment="1" applyProtection="1">
      <alignment horizontal="center" vertical="center" wrapText="1"/>
      <protection locked="0" hidden="1"/>
    </xf>
    <xf numFmtId="0" fontId="17" fillId="3" borderId="18" xfId="0" applyFont="1" applyFill="1" applyBorder="1" applyAlignment="1" applyProtection="1">
      <alignment horizontal="center"/>
      <protection hidden="1"/>
    </xf>
    <xf numFmtId="0" fontId="17" fillId="3" borderId="41" xfId="0" applyFont="1" applyFill="1" applyBorder="1" applyAlignment="1" applyProtection="1">
      <alignment horizontal="center"/>
      <protection hidden="1"/>
    </xf>
    <xf numFmtId="0" fontId="17" fillId="3" borderId="147" xfId="0" applyFont="1" applyFill="1" applyBorder="1" applyAlignment="1" applyProtection="1">
      <alignment horizontal="center"/>
      <protection hidden="1"/>
    </xf>
    <xf numFmtId="164" fontId="17" fillId="3" borderId="146" xfId="0" applyNumberFormat="1" applyFont="1" applyFill="1" applyBorder="1" applyAlignment="1" applyProtection="1">
      <alignment horizontal="center" vertical="center" wrapText="1"/>
      <protection locked="0" hidden="1"/>
    </xf>
    <xf numFmtId="164" fontId="17" fillId="3" borderId="41" xfId="0" applyNumberFormat="1" applyFont="1" applyFill="1" applyBorder="1" applyAlignment="1" applyProtection="1">
      <alignment horizontal="center" vertical="center" wrapText="1"/>
      <protection locked="0" hidden="1"/>
    </xf>
    <xf numFmtId="0" fontId="0" fillId="3" borderId="0" xfId="0" applyFill="1" applyAlignment="1" applyProtection="1">
      <alignment horizontal="center"/>
      <protection hidden="1"/>
    </xf>
    <xf numFmtId="0" fontId="0" fillId="3" borderId="47" xfId="0" applyFill="1" applyBorder="1" applyAlignment="1" applyProtection="1">
      <alignment horizontal="center"/>
      <protection hidden="1"/>
    </xf>
    <xf numFmtId="0" fontId="0" fillId="0" borderId="82" xfId="0" applyBorder="1" applyAlignment="1" applyProtection="1">
      <alignment horizontal="center"/>
      <protection hidden="1"/>
    </xf>
    <xf numFmtId="0" fontId="0" fillId="0" borderId="83" xfId="0" applyBorder="1" applyAlignment="1" applyProtection="1">
      <alignment horizontal="center"/>
      <protection hidden="1"/>
    </xf>
    <xf numFmtId="0" fontId="0" fillId="0" borderId="84" xfId="0" applyBorder="1" applyAlignment="1" applyProtection="1">
      <alignment horizontal="center"/>
      <protection hidden="1"/>
    </xf>
    <xf numFmtId="0" fontId="0" fillId="0" borderId="113" xfId="0" applyBorder="1" applyAlignment="1" applyProtection="1">
      <alignment horizontal="center"/>
      <protection hidden="1"/>
    </xf>
    <xf numFmtId="0" fontId="0" fillId="0" borderId="0" xfId="0" applyAlignment="1" applyProtection="1">
      <alignment horizontal="center"/>
      <protection hidden="1"/>
    </xf>
    <xf numFmtId="0" fontId="0" fillId="0" borderId="114" xfId="0" applyBorder="1" applyAlignment="1" applyProtection="1">
      <alignment horizontal="center"/>
      <protection hidden="1"/>
    </xf>
    <xf numFmtId="0" fontId="0" fillId="0" borderId="21" xfId="0" applyBorder="1" applyAlignment="1" applyProtection="1">
      <alignment horizontal="center"/>
      <protection hidden="1"/>
    </xf>
    <xf numFmtId="0" fontId="0" fillId="0" borderId="22" xfId="0" applyBorder="1" applyAlignment="1" applyProtection="1">
      <alignment horizontal="center"/>
      <protection hidden="1"/>
    </xf>
    <xf numFmtId="0" fontId="0" fillId="0" borderId="85" xfId="0" applyBorder="1" applyAlignment="1" applyProtection="1">
      <alignment horizontal="center"/>
      <protection hidden="1"/>
    </xf>
    <xf numFmtId="0" fontId="3" fillId="17" borderId="53" xfId="0" applyFont="1" applyFill="1" applyBorder="1" applyAlignment="1" applyProtection="1">
      <alignment horizontal="center" vertical="center" wrapText="1"/>
      <protection hidden="1"/>
    </xf>
    <xf numFmtId="0" fontId="3" fillId="17" borderId="22" xfId="0" applyFont="1" applyFill="1" applyBorder="1" applyAlignment="1" applyProtection="1">
      <alignment horizontal="center" vertical="center" wrapText="1"/>
      <protection hidden="1"/>
    </xf>
    <xf numFmtId="0" fontId="3" fillId="17" borderId="85" xfId="0" applyFont="1" applyFill="1" applyBorder="1" applyAlignment="1" applyProtection="1">
      <alignment horizontal="center" vertical="center" wrapText="1"/>
      <protection hidden="1"/>
    </xf>
    <xf numFmtId="0" fontId="7" fillId="27" borderId="53" xfId="0" applyFont="1" applyFill="1" applyBorder="1" applyAlignment="1">
      <alignment horizontal="center" vertical="center" wrapText="1"/>
    </xf>
    <xf numFmtId="0" fontId="7" fillId="0" borderId="0" xfId="0" applyFont="1" applyAlignment="1">
      <alignment horizontal="center" vertical="center"/>
    </xf>
    <xf numFmtId="0" fontId="4" fillId="3" borderId="44" xfId="0" applyFont="1" applyFill="1" applyBorder="1" applyAlignment="1" applyProtection="1">
      <alignment horizontal="center"/>
      <protection hidden="1"/>
    </xf>
    <xf numFmtId="0" fontId="4" fillId="3" borderId="0" xfId="0" applyFont="1" applyFill="1" applyAlignment="1" applyProtection="1">
      <alignment horizontal="center"/>
      <protection hidden="1"/>
    </xf>
    <xf numFmtId="0" fontId="45" fillId="0" borderId="5" xfId="0" applyFont="1" applyBorder="1" applyAlignment="1" applyProtection="1">
      <alignment horizontal="center" vertical="center"/>
      <protection locked="0" hidden="1"/>
    </xf>
    <xf numFmtId="0" fontId="45" fillId="0" borderId="6" xfId="0" applyFont="1" applyBorder="1" applyAlignment="1" applyProtection="1">
      <alignment horizontal="center" vertical="center"/>
      <protection locked="0" hidden="1"/>
    </xf>
    <xf numFmtId="0" fontId="45" fillId="0" borderId="23" xfId="0" applyFont="1" applyBorder="1" applyAlignment="1" applyProtection="1">
      <alignment horizontal="center" vertical="center"/>
      <protection locked="0" hidden="1"/>
    </xf>
    <xf numFmtId="0" fontId="7" fillId="26" borderId="61" xfId="0" applyFont="1" applyFill="1" applyBorder="1" applyAlignment="1">
      <alignment horizontal="center" vertical="center"/>
    </xf>
    <xf numFmtId="0" fontId="7" fillId="26" borderId="62" xfId="0" applyFont="1" applyFill="1" applyBorder="1" applyAlignment="1">
      <alignment horizontal="center" vertical="center"/>
    </xf>
    <xf numFmtId="0" fontId="7" fillId="26" borderId="33" xfId="0" applyFont="1" applyFill="1" applyBorder="1" applyAlignment="1">
      <alignment horizontal="center" vertical="center"/>
    </xf>
    <xf numFmtId="0" fontId="7" fillId="26" borderId="7" xfId="0" applyFont="1" applyFill="1" applyBorder="1" applyAlignment="1">
      <alignment horizontal="center" vertical="center"/>
    </xf>
    <xf numFmtId="0" fontId="0" fillId="26" borderId="87" xfId="0" applyFill="1" applyBorder="1" applyAlignment="1" applyProtection="1">
      <alignment horizontal="center"/>
      <protection hidden="1"/>
    </xf>
    <xf numFmtId="0" fontId="7" fillId="26" borderId="87" xfId="0" applyFont="1" applyFill="1" applyBorder="1" applyAlignment="1">
      <alignment horizontal="center" vertical="center" wrapText="1"/>
    </xf>
    <xf numFmtId="0" fontId="0" fillId="29" borderId="113" xfId="0" applyFill="1" applyBorder="1" applyAlignment="1" applyProtection="1">
      <alignment horizontal="center" vertical="center" wrapText="1"/>
      <protection locked="0"/>
    </xf>
    <xf numFmtId="0" fontId="0" fillId="29" borderId="116" xfId="0" applyFill="1" applyBorder="1" applyAlignment="1" applyProtection="1">
      <alignment horizontal="center" vertical="center" wrapText="1"/>
      <protection locked="0"/>
    </xf>
    <xf numFmtId="0" fontId="4" fillId="26" borderId="4" xfId="0" applyFont="1" applyFill="1" applyBorder="1" applyAlignment="1">
      <alignment horizontal="center" vertical="center" wrapText="1"/>
    </xf>
    <xf numFmtId="0" fontId="4" fillId="26" borderId="4" xfId="0" applyFont="1" applyFill="1" applyBorder="1" applyAlignment="1">
      <alignment horizontal="center" vertical="center"/>
    </xf>
    <xf numFmtId="0" fontId="36" fillId="24" borderId="5" xfId="0" applyFont="1" applyFill="1" applyBorder="1" applyAlignment="1" applyProtection="1">
      <alignment horizontal="center" vertical="center"/>
      <protection hidden="1"/>
    </xf>
    <xf numFmtId="0" fontId="36" fillId="24" borderId="6" xfId="0" applyFont="1" applyFill="1" applyBorder="1" applyAlignment="1" applyProtection="1">
      <alignment horizontal="center" vertical="center"/>
      <protection hidden="1"/>
    </xf>
    <xf numFmtId="0" fontId="36" fillId="24" borderId="182" xfId="0" applyFont="1" applyFill="1" applyBorder="1" applyAlignment="1" applyProtection="1">
      <alignment horizontal="center" vertical="center"/>
      <protection hidden="1"/>
    </xf>
    <xf numFmtId="0" fontId="36" fillId="24" borderId="23"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top" wrapText="1"/>
      <protection hidden="1"/>
    </xf>
    <xf numFmtId="0" fontId="17" fillId="3" borderId="22" xfId="0" applyFont="1" applyFill="1" applyBorder="1" applyAlignment="1" applyProtection="1">
      <alignment horizontal="center" vertical="top" wrapText="1"/>
      <protection hidden="1"/>
    </xf>
    <xf numFmtId="0" fontId="0" fillId="3" borderId="87" xfId="0" applyFill="1" applyBorder="1" applyAlignment="1" applyProtection="1">
      <alignment horizontal="center" vertical="top" wrapText="1"/>
      <protection hidden="1"/>
    </xf>
    <xf numFmtId="0" fontId="0" fillId="3" borderId="4" xfId="0" applyFill="1" applyBorder="1" applyAlignment="1" applyProtection="1">
      <alignment horizontal="center" vertical="top" wrapText="1"/>
      <protection hidden="1"/>
    </xf>
    <xf numFmtId="0" fontId="3" fillId="24" borderId="6" xfId="0" applyFont="1" applyFill="1" applyBorder="1" applyAlignment="1" applyProtection="1">
      <alignment horizontal="left" vertical="center"/>
      <protection hidden="1"/>
    </xf>
    <xf numFmtId="0" fontId="3" fillId="24" borderId="23" xfId="0" applyFont="1" applyFill="1" applyBorder="1" applyAlignment="1" applyProtection="1">
      <alignment horizontal="left" vertical="center"/>
      <protection hidden="1"/>
    </xf>
    <xf numFmtId="0" fontId="0" fillId="3" borderId="82" xfId="0" applyFill="1" applyBorder="1" applyAlignment="1" applyProtection="1">
      <alignment horizontal="center"/>
      <protection hidden="1"/>
    </xf>
    <xf numFmtId="0" fontId="0" fillId="3" borderId="83" xfId="0" applyFill="1" applyBorder="1" applyAlignment="1" applyProtection="1">
      <alignment horizontal="center"/>
      <protection hidden="1"/>
    </xf>
    <xf numFmtId="0" fontId="0" fillId="3" borderId="84" xfId="0" applyFill="1" applyBorder="1" applyAlignment="1" applyProtection="1">
      <alignment horizontal="center"/>
      <protection hidden="1"/>
    </xf>
    <xf numFmtId="0" fontId="0" fillId="3" borderId="113" xfId="0" applyFill="1" applyBorder="1" applyAlignment="1" applyProtection="1">
      <alignment horizontal="center"/>
      <protection hidden="1"/>
    </xf>
    <xf numFmtId="0" fontId="0" fillId="3" borderId="114" xfId="0" applyFill="1" applyBorder="1" applyAlignment="1" applyProtection="1">
      <alignment horizontal="center"/>
      <protection hidden="1"/>
    </xf>
    <xf numFmtId="0" fontId="0" fillId="3" borderId="21" xfId="0" applyFill="1" applyBorder="1" applyAlignment="1" applyProtection="1">
      <alignment horizontal="center"/>
      <protection hidden="1"/>
    </xf>
    <xf numFmtId="0" fontId="0" fillId="3" borderId="22" xfId="0" applyFill="1" applyBorder="1" applyAlignment="1" applyProtection="1">
      <alignment horizontal="center"/>
      <protection hidden="1"/>
    </xf>
    <xf numFmtId="0" fontId="0" fillId="3" borderId="85" xfId="0" applyFill="1" applyBorder="1" applyAlignment="1" applyProtection="1">
      <alignment horizontal="center"/>
      <protection hidden="1"/>
    </xf>
    <xf numFmtId="0" fontId="17" fillId="3" borderId="113" xfId="0" applyFont="1" applyFill="1" applyBorder="1" applyAlignment="1" applyProtection="1">
      <alignment horizontal="center" vertical="top" wrapText="1"/>
      <protection hidden="1"/>
    </xf>
    <xf numFmtId="0" fontId="17" fillId="3" borderId="0" xfId="0" applyFont="1" applyFill="1" applyAlignment="1" applyProtection="1">
      <alignment horizontal="center" vertical="top" wrapText="1"/>
      <protection hidden="1"/>
    </xf>
    <xf numFmtId="0" fontId="36" fillId="24" borderId="1" xfId="0" applyFont="1" applyFill="1" applyBorder="1" applyAlignment="1" applyProtection="1">
      <alignment horizontal="center" vertical="center"/>
      <protection hidden="1"/>
    </xf>
    <xf numFmtId="0" fontId="36" fillId="24" borderId="2" xfId="0" applyFont="1" applyFill="1" applyBorder="1" applyAlignment="1" applyProtection="1">
      <alignment horizontal="center" vertical="center"/>
      <protection hidden="1"/>
    </xf>
    <xf numFmtId="0" fontId="36" fillId="24" borderId="3" xfId="0" applyFont="1" applyFill="1" applyBorder="1" applyAlignment="1" applyProtection="1">
      <alignment horizontal="center" vertical="center"/>
      <protection hidden="1"/>
    </xf>
    <xf numFmtId="0" fontId="17" fillId="3" borderId="28" xfId="0" applyFont="1" applyFill="1" applyBorder="1" applyAlignment="1" applyProtection="1">
      <alignment horizontal="center"/>
      <protection hidden="1"/>
    </xf>
    <xf numFmtId="0" fontId="17" fillId="3" borderId="29" xfId="0" applyFont="1" applyFill="1" applyBorder="1" applyAlignment="1" applyProtection="1">
      <alignment horizontal="center"/>
      <protection hidden="1"/>
    </xf>
    <xf numFmtId="0" fontId="17" fillId="3" borderId="183" xfId="0" applyFont="1" applyFill="1" applyBorder="1" applyAlignment="1" applyProtection="1">
      <alignment horizontal="center"/>
      <protection hidden="1"/>
    </xf>
    <xf numFmtId="0" fontId="7" fillId="3" borderId="54" xfId="0" applyFont="1" applyFill="1" applyBorder="1" applyAlignment="1" applyProtection="1">
      <alignment horizontal="center" vertical="center"/>
      <protection locked="0"/>
    </xf>
    <xf numFmtId="14" fontId="7" fillId="3" borderId="1" xfId="0" applyNumberFormat="1" applyFont="1" applyFill="1" applyBorder="1" applyAlignment="1" applyProtection="1">
      <alignment horizontal="center" vertical="center" wrapText="1"/>
      <protection locked="0"/>
    </xf>
    <xf numFmtId="14" fontId="7" fillId="3" borderId="54" xfId="0" applyNumberFormat="1" applyFont="1" applyFill="1" applyBorder="1" applyAlignment="1" applyProtection="1">
      <alignment horizontal="center" vertical="center" wrapText="1"/>
      <protection locked="0"/>
    </xf>
    <xf numFmtId="0" fontId="7" fillId="26" borderId="44" xfId="0" applyFont="1" applyFill="1" applyBorder="1" applyAlignment="1">
      <alignment horizontal="center" vertical="center" wrapText="1"/>
    </xf>
    <xf numFmtId="0" fontId="7" fillId="27" borderId="51" xfId="0" applyFont="1" applyFill="1" applyBorder="1" applyAlignment="1">
      <alignment horizontal="center" vertical="center" wrapText="1"/>
    </xf>
    <xf numFmtId="14" fontId="7" fillId="3" borderId="37" xfId="0" applyNumberFormat="1" applyFont="1" applyFill="1" applyBorder="1" applyAlignment="1" applyProtection="1">
      <alignment horizontal="center" vertical="center" wrapText="1"/>
      <protection locked="0"/>
    </xf>
    <xf numFmtId="14" fontId="7" fillId="3" borderId="42" xfId="0" applyNumberFormat="1" applyFont="1" applyFill="1" applyBorder="1" applyAlignment="1" applyProtection="1">
      <alignment horizontal="center" vertical="center" wrapText="1"/>
      <protection locked="0"/>
    </xf>
    <xf numFmtId="0" fontId="7" fillId="26" borderId="46" xfId="0" applyFont="1" applyFill="1" applyBorder="1" applyAlignment="1">
      <alignment horizontal="center" vertical="center" wrapText="1"/>
    </xf>
    <xf numFmtId="0" fontId="7" fillId="26" borderId="0" xfId="0" applyFont="1" applyFill="1" applyAlignment="1">
      <alignment horizontal="center" vertical="center" wrapText="1"/>
    </xf>
    <xf numFmtId="0" fontId="7" fillId="26" borderId="47" xfId="0" applyFont="1" applyFill="1" applyBorder="1" applyAlignment="1">
      <alignment horizontal="center" vertical="center" wrapText="1"/>
    </xf>
    <xf numFmtId="0" fontId="7" fillId="26" borderId="24" xfId="0" applyFont="1" applyFill="1" applyBorder="1" applyAlignment="1">
      <alignment horizontal="center" vertical="center" wrapText="1"/>
    </xf>
    <xf numFmtId="0" fontId="7" fillId="26" borderId="31" xfId="0" applyFont="1" applyFill="1" applyBorder="1" applyAlignment="1">
      <alignment horizontal="center" vertical="center" wrapText="1"/>
    </xf>
    <xf numFmtId="4" fontId="17" fillId="29" borderId="52" xfId="0" applyNumberFormat="1" applyFont="1" applyFill="1" applyBorder="1" applyAlignment="1" applyProtection="1">
      <alignment horizontal="center" vertical="center" wrapText="1"/>
      <protection locked="0"/>
    </xf>
    <xf numFmtId="4" fontId="17" fillId="29" borderId="39" xfId="0" applyNumberFormat="1" applyFont="1" applyFill="1" applyBorder="1" applyAlignment="1" applyProtection="1">
      <alignment horizontal="center" vertical="center" wrapText="1"/>
      <protection locked="0"/>
    </xf>
    <xf numFmtId="4" fontId="17" fillId="29" borderId="40" xfId="0" applyNumberFormat="1" applyFont="1" applyFill="1" applyBorder="1" applyAlignment="1" applyProtection="1">
      <alignment horizontal="center" vertical="center" wrapText="1"/>
      <protection locked="0"/>
    </xf>
    <xf numFmtId="4" fontId="17" fillId="29" borderId="53" xfId="0" applyNumberFormat="1" applyFont="1" applyFill="1" applyBorder="1" applyAlignment="1" applyProtection="1">
      <alignment horizontal="center" vertical="center" wrapText="1"/>
      <protection locked="0"/>
    </xf>
    <xf numFmtId="4" fontId="17" fillId="29" borderId="2" xfId="0" applyNumberFormat="1" applyFont="1" applyFill="1" applyBorder="1" applyAlignment="1" applyProtection="1">
      <alignment horizontal="center" vertical="center" wrapText="1"/>
      <protection locked="0"/>
    </xf>
    <xf numFmtId="4" fontId="17" fillId="29" borderId="54" xfId="0" applyNumberFormat="1" applyFont="1" applyFill="1" applyBorder="1" applyAlignment="1" applyProtection="1">
      <alignment horizontal="center" vertical="center" wrapText="1"/>
      <protection locked="0"/>
    </xf>
    <xf numFmtId="4" fontId="17" fillId="29" borderId="18" xfId="0" applyNumberFormat="1" applyFont="1" applyFill="1" applyBorder="1" applyAlignment="1" applyProtection="1">
      <alignment horizontal="center" vertical="center" wrapText="1"/>
      <protection locked="0"/>
    </xf>
    <xf numFmtId="4" fontId="17" fillId="29" borderId="41" xfId="0" applyNumberFormat="1" applyFont="1" applyFill="1" applyBorder="1" applyAlignment="1" applyProtection="1">
      <alignment horizontal="center" vertical="center" wrapText="1"/>
      <protection locked="0"/>
    </xf>
    <xf numFmtId="4" fontId="17" fillId="29" borderId="42" xfId="0" applyNumberFormat="1" applyFont="1" applyFill="1" applyBorder="1" applyAlignment="1" applyProtection="1">
      <alignment horizontal="center" vertical="center" wrapText="1"/>
      <protection locked="0"/>
    </xf>
    <xf numFmtId="0" fontId="7" fillId="26" borderId="139" xfId="0" applyFont="1" applyFill="1" applyBorder="1" applyAlignment="1">
      <alignment horizontal="center" vertical="center" wrapText="1"/>
    </xf>
    <xf numFmtId="4" fontId="17" fillId="29" borderId="50" xfId="0" applyNumberFormat="1" applyFont="1" applyFill="1" applyBorder="1" applyAlignment="1" applyProtection="1">
      <alignment horizontal="center" vertical="center" wrapText="1"/>
      <protection locked="0"/>
    </xf>
    <xf numFmtId="4" fontId="17" fillId="29" borderId="4" xfId="0" applyNumberFormat="1" applyFont="1" applyFill="1" applyBorder="1" applyAlignment="1" applyProtection="1">
      <alignment horizontal="center" vertical="center" wrapText="1"/>
      <protection locked="0"/>
    </xf>
    <xf numFmtId="0" fontId="0" fillId="26" borderId="50" xfId="0" applyFill="1" applyBorder="1" applyAlignment="1" applyProtection="1">
      <alignment horizontal="center"/>
      <protection hidden="1"/>
    </xf>
    <xf numFmtId="0" fontId="0" fillId="26" borderId="4" xfId="0" applyFill="1" applyBorder="1" applyAlignment="1" applyProtection="1">
      <alignment horizontal="center"/>
      <protection hidden="1"/>
    </xf>
    <xf numFmtId="2" fontId="0" fillId="29" borderId="117" xfId="0" applyNumberFormat="1" applyFill="1" applyBorder="1" applyAlignment="1" applyProtection="1">
      <alignment horizontal="center" vertical="center" wrapText="1"/>
      <protection locked="0"/>
    </xf>
    <xf numFmtId="2" fontId="0" fillId="29" borderId="36" xfId="0" applyNumberFormat="1" applyFill="1" applyBorder="1" applyAlignment="1" applyProtection="1">
      <alignment horizontal="center" vertical="center" wrapText="1"/>
      <protection locked="0"/>
    </xf>
    <xf numFmtId="0" fontId="7" fillId="26" borderId="50" xfId="0" applyFont="1" applyFill="1" applyBorder="1" applyAlignment="1">
      <alignment horizontal="center" vertical="center" wrapText="1"/>
    </xf>
    <xf numFmtId="0" fontId="3" fillId="19" borderId="5" xfId="0" applyFont="1" applyFill="1" applyBorder="1" applyAlignment="1" applyProtection="1">
      <alignment horizontal="center" vertical="center" wrapText="1"/>
      <protection hidden="1"/>
    </xf>
    <xf numFmtId="0" fontId="3" fillId="19" borderId="6" xfId="0" applyFont="1" applyFill="1" applyBorder="1" applyAlignment="1" applyProtection="1">
      <alignment horizontal="center" vertical="center" wrapText="1"/>
      <protection hidden="1"/>
    </xf>
    <xf numFmtId="0" fontId="3" fillId="19" borderId="23" xfId="0" applyFont="1" applyFill="1" applyBorder="1" applyAlignment="1" applyProtection="1">
      <alignment horizontal="center" vertical="center" wrapText="1"/>
      <protection hidden="1"/>
    </xf>
    <xf numFmtId="0" fontId="3" fillId="19" borderId="90" xfId="0" applyFont="1" applyFill="1" applyBorder="1" applyAlignment="1" applyProtection="1">
      <alignment horizontal="center" vertical="center"/>
      <protection hidden="1"/>
    </xf>
    <xf numFmtId="0" fontId="3" fillId="19" borderId="83" xfId="0" applyFont="1" applyFill="1" applyBorder="1" applyAlignment="1" applyProtection="1">
      <alignment horizontal="center" vertical="center"/>
      <protection hidden="1"/>
    </xf>
    <xf numFmtId="0" fontId="3" fillId="19" borderId="2" xfId="0" applyFont="1" applyFill="1" applyBorder="1" applyAlignment="1" applyProtection="1">
      <alignment horizontal="center" vertical="center"/>
      <protection hidden="1"/>
    </xf>
    <xf numFmtId="0" fontId="3" fillId="19" borderId="4" xfId="0" applyFont="1" applyFill="1" applyBorder="1" applyAlignment="1" applyProtection="1">
      <alignment horizontal="center" vertical="center" wrapText="1"/>
      <protection hidden="1"/>
    </xf>
    <xf numFmtId="0" fontId="7" fillId="26" borderId="108" xfId="0" applyFont="1" applyFill="1" applyBorder="1" applyAlignment="1">
      <alignment horizontal="center" vertical="center" wrapText="1"/>
    </xf>
    <xf numFmtId="0" fontId="0" fillId="3" borderId="90" xfId="0" applyFill="1" applyBorder="1" applyAlignment="1" applyProtection="1">
      <alignment horizontal="center"/>
      <protection hidden="1"/>
    </xf>
    <xf numFmtId="0" fontId="0" fillId="3" borderId="46" xfId="0" applyFill="1" applyBorder="1" applyAlignment="1" applyProtection="1">
      <alignment horizontal="center"/>
      <protection hidden="1"/>
    </xf>
    <xf numFmtId="0" fontId="0" fillId="3" borderId="178" xfId="0" applyFill="1" applyBorder="1" applyAlignment="1" applyProtection="1">
      <alignment horizontal="center"/>
      <protection hidden="1"/>
    </xf>
    <xf numFmtId="0" fontId="3" fillId="19" borderId="53" xfId="0" applyFont="1" applyFill="1" applyBorder="1" applyAlignment="1" applyProtection="1">
      <alignment horizontal="center" vertical="center" wrapText="1"/>
      <protection hidden="1"/>
    </xf>
    <xf numFmtId="0" fontId="3" fillId="19" borderId="2" xfId="0" applyFont="1" applyFill="1" applyBorder="1" applyAlignment="1" applyProtection="1">
      <alignment horizontal="center" vertical="center" wrapText="1"/>
      <protection hidden="1"/>
    </xf>
    <xf numFmtId="0" fontId="3" fillId="19" borderId="126" xfId="0" applyFont="1" applyFill="1" applyBorder="1" applyAlignment="1" applyProtection="1">
      <alignment horizontal="center" vertical="center" wrapText="1"/>
      <protection hidden="1"/>
    </xf>
    <xf numFmtId="0" fontId="3" fillId="24" borderId="0" xfId="0" applyFont="1" applyFill="1" applyAlignment="1" applyProtection="1">
      <alignment horizontal="left" vertical="center"/>
      <protection hidden="1"/>
    </xf>
    <xf numFmtId="0" fontId="3" fillId="24" borderId="47" xfId="0" applyFont="1" applyFill="1" applyBorder="1" applyAlignment="1" applyProtection="1">
      <alignment horizontal="left" vertical="center"/>
      <protection hidden="1"/>
    </xf>
    <xf numFmtId="0" fontId="3" fillId="24" borderId="44" xfId="0" applyFont="1" applyFill="1" applyBorder="1" applyAlignment="1">
      <alignment horizontal="center" vertical="center"/>
    </xf>
    <xf numFmtId="0" fontId="3" fillId="24" borderId="45" xfId="0" applyFont="1" applyFill="1" applyBorder="1" applyAlignment="1">
      <alignment horizontal="center" vertical="center"/>
    </xf>
    <xf numFmtId="0" fontId="6" fillId="24" borderId="5" xfId="0" applyFont="1" applyFill="1" applyBorder="1" applyAlignment="1">
      <alignment horizontal="center" vertical="center" wrapText="1"/>
    </xf>
    <xf numFmtId="0" fontId="29" fillId="3" borderId="58" xfId="0" applyFont="1" applyFill="1" applyBorder="1" applyAlignment="1" applyProtection="1">
      <alignment horizontal="center" vertical="center"/>
      <protection locked="0"/>
    </xf>
    <xf numFmtId="0" fontId="29" fillId="3" borderId="39" xfId="0" applyFont="1" applyFill="1" applyBorder="1" applyAlignment="1" applyProtection="1">
      <alignment horizontal="center" vertical="center"/>
      <protection locked="0"/>
    </xf>
    <xf numFmtId="0" fontId="7" fillId="3" borderId="19" xfId="0" applyFont="1" applyFill="1" applyBorder="1" applyAlignment="1" applyProtection="1">
      <alignment horizontal="center" vertical="center" wrapText="1"/>
      <protection locked="0"/>
    </xf>
    <xf numFmtId="0" fontId="114" fillId="0" borderId="16" xfId="0" applyFont="1" applyBorder="1" applyAlignment="1">
      <alignment horizontal="center" vertical="center" wrapText="1"/>
    </xf>
    <xf numFmtId="0" fontId="114" fillId="0" borderId="17" xfId="0" applyFont="1" applyBorder="1" applyAlignment="1">
      <alignment horizontal="center" vertical="center" wrapText="1"/>
    </xf>
    <xf numFmtId="0" fontId="114" fillId="3" borderId="4" xfId="0" applyFont="1" applyFill="1" applyBorder="1" applyAlignment="1" applyProtection="1">
      <alignment horizontal="center" vertical="center" wrapText="1"/>
      <protection locked="0"/>
    </xf>
    <xf numFmtId="0" fontId="114" fillId="3" borderId="48" xfId="0" applyFont="1" applyFill="1" applyBorder="1" applyAlignment="1" applyProtection="1">
      <alignment horizontal="center" vertical="center" wrapText="1"/>
      <protection locked="0"/>
    </xf>
    <xf numFmtId="0" fontId="114" fillId="3" borderId="20" xfId="0" applyFont="1" applyFill="1" applyBorder="1" applyAlignment="1" applyProtection="1">
      <alignment horizontal="center" vertical="center" wrapText="1"/>
      <protection locked="0"/>
    </xf>
    <xf numFmtId="0" fontId="114" fillId="3" borderId="10" xfId="0" applyFont="1" applyFill="1" applyBorder="1" applyAlignment="1" applyProtection="1">
      <alignment horizontal="center" vertical="center" wrapText="1"/>
      <protection locked="0"/>
    </xf>
    <xf numFmtId="0" fontId="4" fillId="0" borderId="5" xfId="0" applyFont="1" applyBorder="1" applyAlignment="1" applyProtection="1">
      <alignment horizontal="center" vertical="center"/>
      <protection locked="0" hidden="1"/>
    </xf>
    <xf numFmtId="0" fontId="4" fillId="0" borderId="6" xfId="0" applyFont="1" applyBorder="1" applyAlignment="1" applyProtection="1">
      <alignment horizontal="center" vertical="center"/>
      <protection locked="0" hidden="1"/>
    </xf>
    <xf numFmtId="0" fontId="4" fillId="0" borderId="23" xfId="0" applyFont="1" applyBorder="1" applyAlignment="1" applyProtection="1">
      <alignment horizontal="center" vertical="center"/>
      <protection locked="0" hidden="1"/>
    </xf>
    <xf numFmtId="0" fontId="17" fillId="3" borderId="1" xfId="0" applyFont="1" applyFill="1" applyBorder="1" applyAlignment="1" applyProtection="1">
      <alignment horizontal="left" vertical="top" wrapText="1"/>
      <protection hidden="1"/>
    </xf>
    <xf numFmtId="0" fontId="17" fillId="3" borderId="3" xfId="0" applyFont="1" applyFill="1" applyBorder="1" applyAlignment="1" applyProtection="1">
      <alignment horizontal="left" vertical="top" wrapText="1"/>
      <protection hidden="1"/>
    </xf>
    <xf numFmtId="0" fontId="3" fillId="24" borderId="5" xfId="0" applyFont="1" applyFill="1" applyBorder="1" applyAlignment="1">
      <alignment horizontal="center" vertical="center"/>
    </xf>
    <xf numFmtId="0" fontId="3" fillId="24" borderId="23" xfId="0" applyFont="1" applyFill="1" applyBorder="1" applyAlignment="1">
      <alignment horizontal="center" vertical="center"/>
    </xf>
    <xf numFmtId="0" fontId="17" fillId="3" borderId="5" xfId="0" applyFont="1" applyFill="1" applyBorder="1" applyAlignment="1" applyProtection="1">
      <alignment horizontal="center"/>
      <protection hidden="1"/>
    </xf>
    <xf numFmtId="0" fontId="17" fillId="3" borderId="182" xfId="0" applyFont="1" applyFill="1" applyBorder="1" applyAlignment="1" applyProtection="1">
      <alignment horizontal="center"/>
      <protection hidden="1"/>
    </xf>
    <xf numFmtId="0" fontId="17" fillId="26" borderId="0" xfId="2" applyFill="1" applyAlignment="1" applyProtection="1">
      <alignment horizontal="center" vertical="center" wrapText="1"/>
      <protection hidden="1"/>
    </xf>
    <xf numFmtId="0" fontId="7" fillId="0" borderId="0" xfId="2" applyFont="1" applyAlignment="1" applyProtection="1">
      <alignment horizontal="left" vertical="center" wrapText="1"/>
      <protection hidden="1"/>
    </xf>
    <xf numFmtId="0" fontId="17" fillId="0" borderId="0" xfId="2" applyAlignment="1" applyProtection="1">
      <alignment horizontal="left" vertical="center" wrapText="1"/>
      <protection hidden="1"/>
    </xf>
    <xf numFmtId="0" fontId="3" fillId="24" borderId="44" xfId="0" applyFont="1" applyFill="1" applyBorder="1" applyAlignment="1">
      <alignment horizontal="center"/>
    </xf>
    <xf numFmtId="0" fontId="3" fillId="24" borderId="45" xfId="0" applyFont="1" applyFill="1" applyBorder="1" applyAlignment="1">
      <alignment horizontal="center"/>
    </xf>
    <xf numFmtId="0" fontId="3" fillId="24" borderId="11" xfId="0" applyFont="1" applyFill="1" applyBorder="1" applyAlignment="1">
      <alignment horizontal="center"/>
    </xf>
    <xf numFmtId="0" fontId="3" fillId="24" borderId="2" xfId="0" applyFont="1" applyFill="1" applyBorder="1" applyAlignment="1">
      <alignment horizontal="center" vertical="center"/>
    </xf>
    <xf numFmtId="0" fontId="3" fillId="24" borderId="11" xfId="0" applyFont="1" applyFill="1" applyBorder="1" applyAlignment="1">
      <alignment horizontal="center" vertical="center"/>
    </xf>
    <xf numFmtId="0" fontId="14" fillId="5" borderId="33" xfId="0" applyFont="1" applyFill="1" applyBorder="1" applyAlignment="1">
      <alignment horizontal="center" vertical="center"/>
    </xf>
    <xf numFmtId="0" fontId="14" fillId="5" borderId="117" xfId="0" applyFont="1" applyFill="1" applyBorder="1" applyAlignment="1">
      <alignment horizontal="center" vertical="center"/>
    </xf>
    <xf numFmtId="0" fontId="14" fillId="5" borderId="36" xfId="0" applyFont="1" applyFill="1" applyBorder="1" applyAlignment="1">
      <alignment horizontal="center" vertical="center"/>
    </xf>
    <xf numFmtId="0" fontId="4" fillId="5" borderId="15" xfId="0" applyFont="1" applyFill="1" applyBorder="1" applyAlignment="1">
      <alignment horizontal="center" vertical="center"/>
    </xf>
    <xf numFmtId="0" fontId="4" fillId="5" borderId="50" xfId="0" applyFont="1" applyFill="1" applyBorder="1" applyAlignment="1">
      <alignment horizontal="center" vertical="center"/>
    </xf>
    <xf numFmtId="0" fontId="4" fillId="5" borderId="51" xfId="0" applyFont="1" applyFill="1" applyBorder="1" applyAlignment="1">
      <alignment horizontal="center" vertical="center"/>
    </xf>
    <xf numFmtId="0" fontId="4" fillId="5" borderId="16"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20" xfId="0" applyFont="1" applyFill="1" applyBorder="1" applyAlignment="1">
      <alignment horizontal="center" vertical="center"/>
    </xf>
    <xf numFmtId="0" fontId="4" fillId="5" borderId="32" xfId="0" applyFont="1" applyFill="1" applyBorder="1" applyAlignment="1">
      <alignment horizontal="center" vertical="center"/>
    </xf>
    <xf numFmtId="0" fontId="4" fillId="5" borderId="38" xfId="0" applyFont="1" applyFill="1" applyBorder="1" applyAlignment="1">
      <alignment horizontal="center" vertical="center"/>
    </xf>
    <xf numFmtId="0" fontId="4" fillId="5" borderId="35" xfId="0" applyFont="1" applyFill="1" applyBorder="1" applyAlignment="1">
      <alignment horizontal="center" vertical="center"/>
    </xf>
    <xf numFmtId="0" fontId="4" fillId="5" borderId="33" xfId="0" applyFont="1" applyFill="1" applyBorder="1" applyAlignment="1">
      <alignment horizontal="center" vertical="center"/>
    </xf>
    <xf numFmtId="0" fontId="4" fillId="5" borderId="117" xfId="0" applyFont="1" applyFill="1" applyBorder="1" applyAlignment="1">
      <alignment horizontal="center" vertical="center"/>
    </xf>
    <xf numFmtId="0" fontId="4" fillId="5" borderId="36" xfId="0" applyFont="1" applyFill="1" applyBorder="1" applyAlignment="1">
      <alignment horizontal="center" vertical="center"/>
    </xf>
    <xf numFmtId="0" fontId="3" fillId="24" borderId="1" xfId="0" applyFont="1" applyFill="1" applyBorder="1" applyAlignment="1">
      <alignment horizontal="center" vertical="center"/>
    </xf>
    <xf numFmtId="0" fontId="3" fillId="24" borderId="3" xfId="0" applyFont="1" applyFill="1" applyBorder="1" applyAlignment="1">
      <alignment horizontal="center" vertical="center"/>
    </xf>
  </cellXfs>
  <cellStyles count="6">
    <cellStyle name="Lien hypertexte" xfId="1" builtinId="8"/>
    <cellStyle name="Normal" xfId="0" builtinId="0"/>
    <cellStyle name="Normal 2" xfId="2" xr:uid="{00000000-0005-0000-0000-000002000000}"/>
    <cellStyle name="Normal 3" xfId="4" xr:uid="{7ECA09CE-0302-43FF-BD25-BDAA8F9F0C6C}"/>
    <cellStyle name="Normal 4" xfId="5" xr:uid="{B4FFFAED-FAF7-41AA-92D6-7D245DEDE295}"/>
    <cellStyle name="Pourcentage 2" xfId="3" xr:uid="{00000000-0005-0000-0000-000004000000}"/>
  </cellStyles>
  <dxfs count="1016">
    <dxf>
      <fill>
        <patternFill>
          <bgColor rgb="FF92D050"/>
        </patternFill>
      </fill>
    </dxf>
    <dxf>
      <fill>
        <patternFill>
          <bgColor rgb="FFFF0000"/>
        </patternFill>
      </fill>
    </dxf>
    <dxf>
      <fill>
        <patternFill>
          <bgColor rgb="FFFF0000"/>
        </patternFill>
      </fill>
    </dxf>
    <dxf>
      <fill>
        <patternFill>
          <bgColor theme="0" tint="-0.14996795556505021"/>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ill>
        <patternFill>
          <bgColor rgb="FFFF0000"/>
        </patternFill>
      </fill>
    </dxf>
    <dxf>
      <fill>
        <patternFill>
          <bgColor rgb="FF92D050"/>
        </patternFill>
      </fill>
    </dxf>
    <dxf>
      <fill>
        <patternFill>
          <bgColor rgb="FFEE0000"/>
        </patternFill>
      </fill>
    </dxf>
    <dxf>
      <fill>
        <patternFill>
          <bgColor rgb="FF92D05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b/>
        <i val="0"/>
        <condense val="0"/>
        <extend val="0"/>
        <color indexed="10"/>
      </font>
      <fill>
        <patternFill>
          <bgColor indexed="41"/>
        </patternFill>
      </fill>
    </dxf>
    <dxf>
      <fill>
        <patternFill>
          <bgColor indexed="41"/>
        </patternFill>
      </fill>
    </dxf>
    <dxf>
      <font>
        <color rgb="FFFF0000"/>
      </font>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patternFill patternType="solid">
          <fgColor auto="1"/>
          <bgColor rgb="FFC00000"/>
        </patternFill>
      </fill>
    </dxf>
    <dxf>
      <font>
        <color auto="1"/>
      </font>
      <fill>
        <patternFill patternType="solid">
          <fgColor auto="1"/>
          <bgColor rgb="FFFA8A2E"/>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auto="1"/>
      </font>
      <fill>
        <patternFill patternType="solid">
          <fgColor auto="1"/>
          <bgColor rgb="FFFA8A2E"/>
        </patternFill>
      </fill>
    </dxf>
    <dxf>
      <font>
        <color theme="1"/>
      </font>
      <fill>
        <patternFill patternType="solid">
          <fgColor auto="1"/>
          <bgColor rgb="FF37FF91"/>
        </patternFill>
      </fill>
    </dxf>
    <dxf>
      <font>
        <color theme="0" tint="-0.14996795556505021"/>
      </font>
      <fill>
        <patternFill>
          <fgColor auto="1"/>
          <bgColor theme="0" tint="-0.14996795556505021"/>
        </patternFill>
      </fill>
      <border>
        <left/>
        <right/>
        <top/>
        <bottom/>
        <vertical/>
        <horizontal/>
      </border>
    </dxf>
    <dxf>
      <font>
        <color theme="2"/>
      </font>
      <fill>
        <gradientFill degree="45">
          <stop position="0">
            <color rgb="FFD91809"/>
          </stop>
          <stop position="0.5">
            <color rgb="FFC00000"/>
          </stop>
          <stop position="1">
            <color rgb="FFD91809"/>
          </stop>
        </gradientFill>
      </fill>
    </dxf>
    <dxf>
      <font>
        <color theme="1"/>
      </font>
      <fill>
        <gradientFill degree="45">
          <stop position="0">
            <color rgb="FFFBCD5B"/>
          </stop>
          <stop position="0.5">
            <color rgb="FFFA8A2E"/>
          </stop>
          <stop position="1">
            <color rgb="FFFBCD5B"/>
          </stop>
        </gradientFill>
      </fill>
    </dxf>
    <dxf>
      <font>
        <color auto="1"/>
      </font>
      <fill>
        <gradientFill degree="45">
          <stop position="0">
            <color rgb="FF00B050"/>
          </stop>
          <stop position="0.5">
            <color rgb="FF00D05E"/>
          </stop>
          <stop position="1">
            <color rgb="FF00B050"/>
          </stop>
        </gradientFill>
      </fill>
    </dxf>
    <dxf>
      <font>
        <b/>
        <i val="0"/>
      </font>
      <fill>
        <patternFill>
          <bgColor rgb="FFC00000"/>
        </patternFill>
      </fill>
    </dxf>
    <dxf>
      <fill>
        <patternFill>
          <bgColor rgb="FF37FF91"/>
        </patternFill>
      </fill>
    </dxf>
    <dxf>
      <font>
        <color theme="1"/>
      </font>
      <fill>
        <patternFill patternType="solid">
          <fgColor auto="1"/>
          <bgColor rgb="FF37FF91"/>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auto="1"/>
      </font>
      <fill>
        <patternFill patternType="solid">
          <fgColor auto="1"/>
          <bgColor rgb="FFFA8A2E"/>
        </patternFill>
      </fill>
    </dxf>
    <dxf>
      <font>
        <color theme="0" tint="-0.14996795556505021"/>
      </font>
      <fill>
        <patternFill>
          <bgColor theme="0" tint="-0.14996795556505021"/>
        </patternFill>
      </fill>
      <border>
        <left/>
        <right/>
        <top/>
        <bottom/>
      </border>
    </dxf>
    <dxf>
      <fill>
        <patternFill patternType="lightUp">
          <fgColor theme="0" tint="-4.9989318521683403E-2"/>
          <bgColor theme="0" tint="-0.24994659260841701"/>
        </patternFill>
      </fill>
    </dxf>
    <dxf>
      <font>
        <b/>
        <i val="0"/>
        <color rgb="FF00B050"/>
      </font>
      <fill>
        <patternFill patternType="solid">
          <fgColor auto="1"/>
          <bgColor theme="0" tint="-4.9989318521683403E-2"/>
        </patternFill>
      </fill>
    </dxf>
    <dxf>
      <font>
        <color rgb="FFCC1C0A"/>
      </font>
      <fill>
        <patternFill>
          <bgColor theme="0" tint="-4.9989318521683403E-2"/>
        </patternFill>
      </fill>
    </dxf>
    <dxf>
      <fill>
        <patternFill>
          <bgColor theme="0" tint="-4.9989318521683403E-2"/>
        </patternFill>
      </fill>
    </dxf>
    <dxf>
      <fill>
        <patternFill>
          <bgColor rgb="FFFF0000"/>
        </patternFill>
      </fill>
    </dxf>
    <dxf>
      <font>
        <color auto="1"/>
      </font>
      <fill>
        <patternFill patternType="solid">
          <fgColor auto="1"/>
          <bgColor rgb="FFC00000"/>
        </patternFill>
      </fill>
    </dxf>
    <dxf>
      <font>
        <color auto="1"/>
      </font>
      <fill>
        <patternFill patternType="solid">
          <fgColor auto="1"/>
          <bgColor rgb="FFFA8A2E"/>
        </patternFill>
      </fill>
    </dxf>
    <dxf>
      <font>
        <color theme="1"/>
      </font>
      <fill>
        <patternFill patternType="solid">
          <fgColor auto="1"/>
          <bgColor rgb="FF37FF91"/>
        </patternFill>
      </fill>
    </dxf>
    <dxf>
      <font>
        <b/>
        <i val="0"/>
      </font>
      <fill>
        <patternFill patternType="lightUp">
          <fgColor theme="0" tint="-0.24994659260841701"/>
          <bgColor theme="0"/>
        </patternFill>
      </fill>
    </dxf>
    <dxf>
      <font>
        <color auto="1"/>
      </font>
      <fill>
        <patternFill patternType="solid">
          <fgColor auto="1"/>
          <bgColor rgb="FFFA8A2E"/>
        </patternFill>
      </fill>
    </dxf>
    <dxf>
      <font>
        <color theme="1"/>
      </font>
      <fill>
        <patternFill patternType="solid">
          <fgColor auto="1"/>
          <bgColor rgb="FF37FF91"/>
        </patternFill>
      </fill>
    </dxf>
    <dxf>
      <font>
        <color auto="1"/>
      </font>
      <fill>
        <patternFill patternType="solid">
          <fgColor auto="1"/>
          <bgColor rgb="FFC00000"/>
        </patternFill>
      </fill>
    </dxf>
    <dxf>
      <font>
        <b/>
        <i val="0"/>
      </font>
      <fill>
        <patternFill patternType="lightUp">
          <fgColor theme="0" tint="-0.24994659260841701"/>
          <bgColor theme="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auto="1"/>
      </font>
      <fill>
        <patternFill patternType="solid">
          <fgColor auto="1"/>
          <bgColor rgb="FFFB5B5B"/>
        </patternFill>
      </fill>
    </dxf>
    <dxf>
      <font>
        <color auto="1"/>
      </font>
      <fill>
        <patternFill patternType="solid">
          <fgColor auto="1"/>
          <bgColor rgb="FFFA8A2E"/>
        </patternFill>
      </fill>
    </dxf>
    <dxf>
      <font>
        <color theme="1"/>
      </font>
      <fill>
        <patternFill patternType="solid">
          <fgColor auto="1"/>
          <bgColor rgb="FF37FF91"/>
        </patternFill>
      </fill>
    </dxf>
    <dxf>
      <font>
        <color theme="0" tint="-0.14996795556505021"/>
      </font>
      <fill>
        <patternFill>
          <bgColor theme="0" tint="-0.14996795556505021"/>
        </patternFill>
      </fill>
      <border>
        <left/>
        <right/>
        <top/>
        <bottom/>
      </border>
    </dxf>
    <dxf>
      <font>
        <color theme="0" tint="-0.14996795556505021"/>
      </font>
      <fill>
        <patternFill>
          <fgColor auto="1"/>
          <bgColor theme="0" tint="-0.14996795556505021"/>
        </patternFill>
      </fill>
      <border>
        <left/>
        <right/>
        <top/>
        <bottom/>
        <vertical/>
        <horizontal/>
      </border>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0" tint="-4.9989318521683403E-2"/>
        </patternFill>
      </fill>
    </dxf>
    <dxf>
      <font>
        <color rgb="FF006100"/>
      </font>
      <fill>
        <patternFill>
          <bgColor rgb="FFC6EFCE"/>
        </patternFill>
      </fill>
    </dxf>
    <dxf>
      <font>
        <color rgb="FF9C5700"/>
      </font>
      <fill>
        <patternFill>
          <bgColor rgb="FFFFEB9C"/>
        </patternFill>
      </fill>
    </dxf>
    <dxf>
      <font>
        <b/>
        <i val="0"/>
      </font>
      <fill>
        <patternFill patternType="lightUp">
          <fgColor theme="0" tint="-0.24994659260841701"/>
          <bgColor theme="0"/>
        </patternFill>
      </fill>
    </dxf>
    <dxf>
      <font>
        <color auto="1"/>
      </font>
      <fill>
        <patternFill patternType="solid">
          <fgColor auto="1"/>
          <bgColor rgb="FFFA8A2E"/>
        </patternFill>
      </fill>
    </dxf>
    <dxf>
      <font>
        <color theme="1"/>
      </font>
      <fill>
        <patternFill patternType="solid">
          <fgColor auto="1"/>
          <bgColor rgb="FF37FF91"/>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auto="1"/>
      </font>
      <fill>
        <patternFill patternType="solid">
          <fgColor auto="1"/>
          <bgColor rgb="FFC00000"/>
        </patternFill>
      </fill>
    </dxf>
    <dxf>
      <font>
        <color auto="1"/>
      </font>
      <fill>
        <patternFill patternType="solid">
          <fgColor auto="1"/>
          <bgColor rgb="FFFA8A2E"/>
        </patternFill>
      </fill>
    </dxf>
    <dxf>
      <font>
        <color theme="1"/>
      </font>
      <fill>
        <patternFill patternType="solid">
          <fgColor auto="1"/>
          <bgColor rgb="FF37FF91"/>
        </patternFill>
      </fill>
    </dxf>
    <dxf>
      <font>
        <color auto="1"/>
      </font>
      <fill>
        <patternFill patternType="solid">
          <fgColor auto="1"/>
          <bgColor rgb="FFFA8A2E"/>
        </patternFill>
      </fill>
    </dxf>
    <dxf>
      <font>
        <color theme="1"/>
      </font>
      <fill>
        <patternFill patternType="solid">
          <fgColor auto="1"/>
          <bgColor rgb="FF37FF91"/>
        </patternFill>
      </fill>
    </dxf>
    <dxf>
      <font>
        <b/>
        <i val="0"/>
      </font>
      <fill>
        <patternFill patternType="lightUp">
          <fgColor theme="0" tint="-0.24994659260841701"/>
          <bgColor theme="0"/>
        </patternFill>
      </fill>
    </dxf>
    <dxf>
      <font>
        <color auto="1"/>
      </font>
      <fill>
        <patternFill patternType="solid">
          <fgColor auto="1"/>
          <bgColor rgb="FFC00000"/>
        </patternFill>
      </fill>
    </dxf>
    <dxf>
      <font>
        <b/>
        <i val="0"/>
        <color theme="0"/>
      </font>
      <fill>
        <patternFill>
          <bgColor rgb="FFFF0000"/>
        </patternFill>
      </fill>
    </dxf>
    <dxf>
      <font>
        <b/>
        <i val="0"/>
        <color rgb="FF00B050"/>
      </font>
      <fill>
        <patternFill patternType="solid">
          <bgColor theme="0" tint="-0.14996795556505021"/>
        </patternFill>
      </fill>
    </dxf>
    <dxf>
      <font>
        <b/>
        <i val="0"/>
        <color rgb="FF00B050"/>
      </font>
    </dxf>
    <dxf>
      <fill>
        <patternFill>
          <bgColor rgb="FFFF0000"/>
        </patternFill>
      </fill>
    </dxf>
    <dxf>
      <font>
        <b/>
        <i val="0"/>
        <color rgb="FF00B050"/>
      </font>
    </dxf>
    <dxf>
      <fill>
        <patternFill>
          <bgColor rgb="FFFF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rgb="FF006100"/>
      </font>
      <fill>
        <patternFill>
          <bgColor rgb="FFC6EFCE"/>
        </patternFill>
      </fill>
    </dxf>
    <dxf>
      <font>
        <color rgb="FF9C0006"/>
      </font>
      <fill>
        <patternFill>
          <bgColor rgb="FFFFC7CE"/>
        </patternFill>
      </fill>
    </dxf>
    <dxf>
      <font>
        <color theme="0" tint="-0.14996795556505021"/>
      </font>
      <fill>
        <patternFill>
          <bgColor theme="0" tint="-0.14996795556505021"/>
        </patternFill>
      </fill>
      <border>
        <left/>
        <right/>
        <top/>
        <bottom/>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009FE3"/>
      <color rgb="FF76B82A"/>
      <color rgb="FF008080"/>
      <color rgb="FF00B0AC"/>
      <color rgb="FFFFFFB9"/>
      <color rgb="FF006699"/>
      <color rgb="FFD9FFFF"/>
      <color rgb="FFF9B47B"/>
      <color rgb="FFAFF3B2"/>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37"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143732</xdr:colOff>
      <xdr:row>1</xdr:row>
      <xdr:rowOff>0</xdr:rowOff>
    </xdr:to>
    <xdr:pic>
      <xdr:nvPicPr>
        <xdr:cNvPr id="3" name="Image 2" descr="Logo Les agences de l'eau ferr droite">
          <a:extLst>
            <a:ext uri="{FF2B5EF4-FFF2-40B4-BE49-F238E27FC236}">
              <a16:creationId xmlns:a16="http://schemas.microsoft.com/office/drawing/2014/main" id="{E028F8D4-2DBC-4BCC-BB32-AD7649EA9F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55894" cy="806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305213</xdr:colOff>
      <xdr:row>1</xdr:row>
      <xdr:rowOff>962563</xdr:rowOff>
    </xdr:to>
    <xdr:pic>
      <xdr:nvPicPr>
        <xdr:cNvPr id="4" name="Image 3" descr="Logo Les agences de l'eau ferr droit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614" y="176027"/>
          <a:ext cx="1319097" cy="955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50987</xdr:colOff>
      <xdr:row>8</xdr:row>
      <xdr:rowOff>168088</xdr:rowOff>
    </xdr:from>
    <xdr:to>
      <xdr:col>5</xdr:col>
      <xdr:colOff>174812</xdr:colOff>
      <xdr:row>21</xdr:row>
      <xdr:rowOff>291353</xdr:rowOff>
    </xdr:to>
    <xdr:sp macro="" textlink="">
      <xdr:nvSpPr>
        <xdr:cNvPr id="3" name="Rectangle à coins arrondis 2">
          <a:extLst>
            <a:ext uri="{FF2B5EF4-FFF2-40B4-BE49-F238E27FC236}">
              <a16:creationId xmlns:a16="http://schemas.microsoft.com/office/drawing/2014/main" id="{00000000-0008-0000-0000-000003000000}"/>
            </a:ext>
          </a:extLst>
        </xdr:cNvPr>
        <xdr:cNvSpPr/>
      </xdr:nvSpPr>
      <xdr:spPr>
        <a:xfrm>
          <a:off x="50987" y="3171264"/>
          <a:ext cx="2622737" cy="6096001"/>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1105150</xdr:colOff>
      <xdr:row>0</xdr:row>
      <xdr:rowOff>849468</xdr:rowOff>
    </xdr:to>
    <xdr:pic>
      <xdr:nvPicPr>
        <xdr:cNvPr id="3" name="Image 2" descr="Logo Les agences de l'eau ferr droite">
          <a:extLst>
            <a:ext uri="{FF2B5EF4-FFF2-40B4-BE49-F238E27FC236}">
              <a16:creationId xmlns:a16="http://schemas.microsoft.com/office/drawing/2014/main" id="{3C9FCF1F-ADBC-4703-AE6F-4022F5ACC6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355912" cy="8463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408517</xdr:colOff>
      <xdr:row>0</xdr:row>
      <xdr:rowOff>0</xdr:rowOff>
    </xdr:from>
    <xdr:to>
      <xdr:col>2</xdr:col>
      <xdr:colOff>1104106</xdr:colOff>
      <xdr:row>0</xdr:row>
      <xdr:rowOff>874184</xdr:rowOff>
    </xdr:to>
    <xdr:pic>
      <xdr:nvPicPr>
        <xdr:cNvPr id="2" name="Image 1" descr="Logo Les agences de l'eau ferr droite">
          <a:extLst>
            <a:ext uri="{FF2B5EF4-FFF2-40B4-BE49-F238E27FC236}">
              <a16:creationId xmlns:a16="http://schemas.microsoft.com/office/drawing/2014/main" id="{5843E6A9-79FA-4CAD-854B-ED4EB1CB16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3817" y="0"/>
          <a:ext cx="1106219" cy="8784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135466</xdr:colOff>
      <xdr:row>29</xdr:row>
      <xdr:rowOff>64561</xdr:rowOff>
    </xdr:from>
    <xdr:to>
      <xdr:col>2</xdr:col>
      <xdr:colOff>46565</xdr:colOff>
      <xdr:row>37</xdr:row>
      <xdr:rowOff>133350</xdr:rowOff>
    </xdr:to>
    <xdr:grpSp>
      <xdr:nvGrpSpPr>
        <xdr:cNvPr id="2" name="Groupe 21">
          <a:extLst>
            <a:ext uri="{FF2B5EF4-FFF2-40B4-BE49-F238E27FC236}">
              <a16:creationId xmlns:a16="http://schemas.microsoft.com/office/drawing/2014/main" id="{C62652A7-0168-4C9E-89CC-A090BBDF9741}"/>
            </a:ext>
          </a:extLst>
        </xdr:cNvPr>
        <xdr:cNvGrpSpPr>
          <a:grpSpLocks/>
        </xdr:cNvGrpSpPr>
      </xdr:nvGrpSpPr>
      <xdr:grpSpPr bwMode="auto">
        <a:xfrm>
          <a:off x="364670" y="6735236"/>
          <a:ext cx="145596" cy="1859640"/>
          <a:chOff x="285750" y="5990167"/>
          <a:chExt cx="253999" cy="2307171"/>
        </a:xfrm>
      </xdr:grpSpPr>
      <xdr:cxnSp macro="">
        <xdr:nvCxnSpPr>
          <xdr:cNvPr id="3" name="Connecteur : en angle 2">
            <a:extLst>
              <a:ext uri="{FF2B5EF4-FFF2-40B4-BE49-F238E27FC236}">
                <a16:creationId xmlns:a16="http://schemas.microsoft.com/office/drawing/2014/main" id="{995793AA-1A0B-42EA-35A4-3A91A94CDB3C}"/>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4" name="Connecteur droit 3">
            <a:extLst>
              <a:ext uri="{FF2B5EF4-FFF2-40B4-BE49-F238E27FC236}">
                <a16:creationId xmlns:a16="http://schemas.microsoft.com/office/drawing/2014/main" id="{15B38A10-978E-76D4-E5C2-88C6126B18D4}"/>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113241</xdr:colOff>
      <xdr:row>30</xdr:row>
      <xdr:rowOff>45512</xdr:rowOff>
    </xdr:from>
    <xdr:to>
      <xdr:col>2</xdr:col>
      <xdr:colOff>30684</xdr:colOff>
      <xdr:row>38</xdr:row>
      <xdr:rowOff>116416</xdr:rowOff>
    </xdr:to>
    <xdr:grpSp>
      <xdr:nvGrpSpPr>
        <xdr:cNvPr id="5" name="Groupe 21">
          <a:extLst>
            <a:ext uri="{FF2B5EF4-FFF2-40B4-BE49-F238E27FC236}">
              <a16:creationId xmlns:a16="http://schemas.microsoft.com/office/drawing/2014/main" id="{D9852407-8C67-4306-888D-EF21A28C844B}"/>
            </a:ext>
          </a:extLst>
        </xdr:cNvPr>
        <xdr:cNvGrpSpPr>
          <a:grpSpLocks/>
        </xdr:cNvGrpSpPr>
      </xdr:nvGrpSpPr>
      <xdr:grpSpPr bwMode="auto">
        <a:xfrm>
          <a:off x="344562" y="6904570"/>
          <a:ext cx="147707" cy="1865989"/>
          <a:chOff x="285750" y="5990167"/>
          <a:chExt cx="253999" cy="2307171"/>
        </a:xfrm>
      </xdr:grpSpPr>
      <xdr:cxnSp macro="">
        <xdr:nvCxnSpPr>
          <xdr:cNvPr id="6" name="Connecteur : en angle 5">
            <a:extLst>
              <a:ext uri="{FF2B5EF4-FFF2-40B4-BE49-F238E27FC236}">
                <a16:creationId xmlns:a16="http://schemas.microsoft.com/office/drawing/2014/main" id="{1E676346-8B0B-241B-03ED-D70E27D54BAB}"/>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7" name="Connecteur droit 6">
            <a:extLst>
              <a:ext uri="{FF2B5EF4-FFF2-40B4-BE49-F238E27FC236}">
                <a16:creationId xmlns:a16="http://schemas.microsoft.com/office/drawing/2014/main" id="{511DCF67-65EB-0076-9D78-BABCA54AD749}"/>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77257</xdr:colOff>
      <xdr:row>31</xdr:row>
      <xdr:rowOff>47625</xdr:rowOff>
    </xdr:from>
    <xdr:to>
      <xdr:col>1</xdr:col>
      <xdr:colOff>220140</xdr:colOff>
      <xdr:row>39</xdr:row>
      <xdr:rowOff>115360</xdr:rowOff>
    </xdr:to>
    <xdr:grpSp>
      <xdr:nvGrpSpPr>
        <xdr:cNvPr id="8" name="Groupe 21">
          <a:extLst>
            <a:ext uri="{FF2B5EF4-FFF2-40B4-BE49-F238E27FC236}">
              <a16:creationId xmlns:a16="http://schemas.microsoft.com/office/drawing/2014/main" id="{F46C3101-7EF1-47DC-BCD4-5DFE8B93A24B}"/>
            </a:ext>
          </a:extLst>
        </xdr:cNvPr>
        <xdr:cNvGrpSpPr>
          <a:grpSpLocks/>
        </xdr:cNvGrpSpPr>
      </xdr:nvGrpSpPr>
      <xdr:grpSpPr bwMode="auto">
        <a:xfrm>
          <a:off x="308578" y="7097183"/>
          <a:ext cx="141825" cy="1862820"/>
          <a:chOff x="285750" y="5990167"/>
          <a:chExt cx="253999" cy="2307171"/>
        </a:xfrm>
      </xdr:grpSpPr>
      <xdr:cxnSp macro="">
        <xdr:nvCxnSpPr>
          <xdr:cNvPr id="9" name="Connecteur : en angle 8">
            <a:extLst>
              <a:ext uri="{FF2B5EF4-FFF2-40B4-BE49-F238E27FC236}">
                <a16:creationId xmlns:a16="http://schemas.microsoft.com/office/drawing/2014/main" id="{9D75E08C-6A16-FEEC-0FCB-203763265BB5}"/>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0" name="Connecteur droit 9">
            <a:extLst>
              <a:ext uri="{FF2B5EF4-FFF2-40B4-BE49-F238E27FC236}">
                <a16:creationId xmlns:a16="http://schemas.microsoft.com/office/drawing/2014/main" id="{C2424FE4-C8E6-3392-65FD-94852D531317}"/>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49736</xdr:colOff>
      <xdr:row>32</xdr:row>
      <xdr:rowOff>57149</xdr:rowOff>
    </xdr:from>
    <xdr:to>
      <xdr:col>1</xdr:col>
      <xdr:colOff>190497</xdr:colOff>
      <xdr:row>40</xdr:row>
      <xdr:rowOff>122762</xdr:rowOff>
    </xdr:to>
    <xdr:grpSp>
      <xdr:nvGrpSpPr>
        <xdr:cNvPr id="11" name="Groupe 21">
          <a:extLst>
            <a:ext uri="{FF2B5EF4-FFF2-40B4-BE49-F238E27FC236}">
              <a16:creationId xmlns:a16="http://schemas.microsoft.com/office/drawing/2014/main" id="{E14DBBA6-3237-442E-B535-AED90F43B237}"/>
            </a:ext>
          </a:extLst>
        </xdr:cNvPr>
        <xdr:cNvGrpSpPr>
          <a:grpSpLocks/>
        </xdr:cNvGrpSpPr>
      </xdr:nvGrpSpPr>
      <xdr:grpSpPr bwMode="auto">
        <a:xfrm>
          <a:off x="277882" y="7298266"/>
          <a:ext cx="143936" cy="1860697"/>
          <a:chOff x="285750" y="5990167"/>
          <a:chExt cx="253999" cy="2307171"/>
        </a:xfrm>
      </xdr:grpSpPr>
      <xdr:cxnSp macro="">
        <xdr:nvCxnSpPr>
          <xdr:cNvPr id="12" name="Connecteur : en angle 11">
            <a:extLst>
              <a:ext uri="{FF2B5EF4-FFF2-40B4-BE49-F238E27FC236}">
                <a16:creationId xmlns:a16="http://schemas.microsoft.com/office/drawing/2014/main" id="{57BAB0A9-8C1D-D942-F806-12A04196A27C}"/>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3" name="Connecteur droit 12">
            <a:extLst>
              <a:ext uri="{FF2B5EF4-FFF2-40B4-BE49-F238E27FC236}">
                <a16:creationId xmlns:a16="http://schemas.microsoft.com/office/drawing/2014/main" id="{BF2EDFC2-0C62-ECB3-ABCB-04BC55C2A3D2}"/>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dhuy\Documents\Datalime\Affaires\IGA%20-%20Microsat%20&amp;%20Grille%20CDA\GRILLES_COMMUNES_AE_DEF_modifAGRMC.xlsx" TargetMode="External"/><Relationship Id="rId1" Type="http://schemas.openxmlformats.org/officeDocument/2006/relationships/externalLinkPath" Target="/Users/georg/Downloads/GRILLES_COMMUNES_AE_DEF_modifAGRM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X controleurs"/>
      <sheetName val="SYNTHESE"/>
      <sheetName val="SA_GRILLE_STEU"/>
      <sheetName val="AnalysesComparatives"/>
      <sheetName val="SYNTHESE_SCL"/>
      <sheetName val="SA_GRILLE_SCL"/>
      <sheetName val="AnalysesComparatives_SCL"/>
      <sheetName val="Controle_Pluvio_Thermo"/>
      <sheetName val="TAB_Critères"/>
      <sheetName val="PARAM"/>
      <sheetName val="SeuilsComparaison-EMT"/>
      <sheetName val="LimitequantificationSDE"/>
    </sheetNames>
    <sheetDataSet>
      <sheetData sheetId="0"/>
      <sheetData sheetId="1"/>
      <sheetData sheetId="2"/>
      <sheetData sheetId="3"/>
      <sheetData sheetId="4"/>
      <sheetData sheetId="5"/>
      <sheetData sheetId="6"/>
      <sheetData sheetId="7"/>
      <sheetData sheetId="8"/>
      <sheetData sheetId="9">
        <row r="21">
          <cell r="A21" t="str">
            <v>Oui</v>
          </cell>
        </row>
        <row r="22">
          <cell r="A22" t="str">
            <v>Non</v>
          </cell>
        </row>
      </sheetData>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9.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1013" t="s">
        <v>0</v>
      </c>
      <c r="H3" s="1014"/>
      <c r="I3" s="1014"/>
      <c r="J3" s="1014"/>
      <c r="K3" s="1015"/>
    </row>
    <row r="4" spans="2:11" ht="13" thickBot="1" x14ac:dyDescent="0.45">
      <c r="G4" s="1016"/>
      <c r="H4" s="1017"/>
      <c r="I4" s="1017"/>
      <c r="J4" s="1017"/>
      <c r="K4" s="1018"/>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64" customWidth="1"/>
    <col min="2" max="2" width="90.64453125" style="165" customWidth="1"/>
    <col min="3" max="3" width="13.41015625" style="102" customWidth="1"/>
    <col min="4" max="4" width="6.64453125" style="102" customWidth="1"/>
    <col min="5" max="5" width="5.64453125" style="102" customWidth="1"/>
    <col min="6" max="6" width="2.64453125" style="164" customWidth="1"/>
    <col min="7" max="7" width="90.64453125" style="102" customWidth="1"/>
    <col min="8" max="8" width="13.3515625" style="102" customWidth="1"/>
    <col min="9" max="9" width="6.64453125" style="102" customWidth="1"/>
    <col min="10" max="10" width="3.1171875" style="102" hidden="1" customWidth="1"/>
    <col min="11" max="11" width="2.64453125" style="164" customWidth="1"/>
    <col min="12" max="12" width="90.64453125" style="102" customWidth="1"/>
    <col min="13" max="13" width="13.3515625" style="102" customWidth="1"/>
    <col min="14" max="14" width="6.64453125" style="102" customWidth="1"/>
    <col min="15" max="15" width="4.87890625" style="102" hidden="1" customWidth="1"/>
    <col min="16" max="16" width="2.64453125" style="164" customWidth="1"/>
    <col min="17" max="17" width="90.64453125" style="102" customWidth="1"/>
    <col min="18" max="18" width="13.3515625" style="102" customWidth="1"/>
    <col min="19" max="19" width="6.64453125" style="102" customWidth="1"/>
    <col min="20" max="20" width="4.87890625" style="102" hidden="1" customWidth="1"/>
    <col min="21" max="21" width="2.64453125" style="102" customWidth="1"/>
    <col min="22" max="22" width="90.64453125" style="102" customWidth="1"/>
    <col min="23" max="23" width="13.3515625" style="102" customWidth="1"/>
    <col min="24" max="24" width="6.64453125" style="102" customWidth="1"/>
    <col min="25" max="25" width="4.87890625" style="102" hidden="1" customWidth="1"/>
    <col min="26" max="26" width="2.64453125" style="102" customWidth="1"/>
    <col min="27" max="27" width="90.64453125" style="102" customWidth="1"/>
    <col min="28" max="28" width="13.3515625" style="102" customWidth="1"/>
    <col min="29" max="29" width="6.64453125" style="102" customWidth="1"/>
    <col min="30" max="30" width="4.87890625" style="102" hidden="1" customWidth="1"/>
    <col min="31" max="31" width="2.64453125" style="102" customWidth="1"/>
    <col min="32" max="32" width="90.64453125" style="102" customWidth="1"/>
    <col min="33" max="33" width="13.3515625" style="102" customWidth="1"/>
    <col min="34" max="34" width="6.64453125" style="102" customWidth="1"/>
    <col min="35" max="35" width="4.87890625" style="102" hidden="1" customWidth="1"/>
    <col min="36" max="36" width="2.64453125" style="102" customWidth="1"/>
    <col min="37" max="37" width="90.64453125" style="102" customWidth="1"/>
    <col min="38" max="38" width="13.3515625" style="102" customWidth="1"/>
    <col min="39" max="39" width="6.64453125" style="102" customWidth="1"/>
    <col min="40" max="40" width="4.87890625" style="102" hidden="1" customWidth="1"/>
    <col min="41" max="41" width="2.64453125" style="102" customWidth="1"/>
    <col min="42" max="42" width="90.64453125" style="102" customWidth="1"/>
    <col min="43" max="43" width="13.3515625" style="102" customWidth="1"/>
    <col min="44" max="44" width="6.64453125" style="102" customWidth="1"/>
    <col min="45" max="45" width="4.87890625" style="102" hidden="1" customWidth="1"/>
    <col min="46" max="46" width="2.64453125" style="102" customWidth="1"/>
    <col min="47" max="47" width="90.64453125" style="102" customWidth="1"/>
    <col min="48" max="48" width="13.3515625" style="102" customWidth="1"/>
    <col min="49" max="49" width="6.64453125" style="102" customWidth="1"/>
    <col min="50" max="50" width="4.87890625" style="102" hidden="1" customWidth="1"/>
    <col min="51" max="51" width="2.64453125" style="102" customWidth="1"/>
    <col min="52" max="52" width="90.64453125" style="102" customWidth="1"/>
    <col min="53" max="53" width="13.3515625" style="102" customWidth="1"/>
    <col min="54" max="54" width="6.64453125" style="102" customWidth="1"/>
    <col min="55" max="55" width="4.87890625" style="102" hidden="1" customWidth="1"/>
    <col min="56" max="56" width="2.64453125" style="102" customWidth="1"/>
    <col min="57" max="57" width="90.64453125" style="102" customWidth="1"/>
    <col min="58" max="58" width="13.3515625" style="102" customWidth="1"/>
    <col min="59" max="59" width="6.64453125" style="102" customWidth="1"/>
    <col min="60" max="60" width="4.87890625" style="102" hidden="1" customWidth="1"/>
    <col min="61" max="16384" width="11.41015625" style="102"/>
  </cols>
  <sheetData>
    <row r="1" spans="1:60" s="113" customFormat="1" ht="16.5" customHeight="1" thickBot="1" x14ac:dyDescent="0.55000000000000004">
      <c r="A1" s="1044" t="s">
        <v>32</v>
      </c>
      <c r="B1" s="1045"/>
      <c r="C1" s="1045"/>
      <c r="D1" s="1046"/>
      <c r="F1" s="1044" t="s">
        <v>33</v>
      </c>
      <c r="G1" s="1045"/>
      <c r="H1" s="1045"/>
      <c r="I1" s="1046"/>
      <c r="K1" s="1044" t="s">
        <v>34</v>
      </c>
      <c r="L1" s="1045"/>
      <c r="M1" s="1045"/>
      <c r="N1" s="1046"/>
      <c r="P1" s="1044" t="s">
        <v>52</v>
      </c>
      <c r="Q1" s="1045"/>
      <c r="R1" s="1045"/>
      <c r="S1" s="1046"/>
      <c r="U1" s="1044" t="s">
        <v>53</v>
      </c>
      <c r="V1" s="1045"/>
      <c r="W1" s="1045"/>
      <c r="X1" s="1046"/>
      <c r="Z1" s="1044" t="s">
        <v>54</v>
      </c>
      <c r="AA1" s="1045"/>
      <c r="AB1" s="1045"/>
      <c r="AC1" s="1046"/>
      <c r="AE1" s="1044" t="s">
        <v>55</v>
      </c>
      <c r="AF1" s="1045"/>
      <c r="AG1" s="1045"/>
      <c r="AH1" s="1046"/>
      <c r="AJ1" s="1044" t="s">
        <v>56</v>
      </c>
      <c r="AK1" s="1045"/>
      <c r="AL1" s="1045"/>
      <c r="AM1" s="1046"/>
      <c r="AO1" s="1044" t="s">
        <v>57</v>
      </c>
      <c r="AP1" s="1045"/>
      <c r="AQ1" s="1045"/>
      <c r="AR1" s="1046"/>
      <c r="AT1" s="1044" t="s">
        <v>58</v>
      </c>
      <c r="AU1" s="1045"/>
      <c r="AV1" s="1045"/>
      <c r="AW1" s="1046"/>
      <c r="AY1" s="1044" t="s">
        <v>59</v>
      </c>
      <c r="AZ1" s="1045"/>
      <c r="BA1" s="1045"/>
      <c r="BB1" s="1046"/>
      <c r="BD1" s="1044" t="s">
        <v>60</v>
      </c>
      <c r="BE1" s="1045"/>
      <c r="BF1" s="1047"/>
      <c r="BG1" s="1048"/>
    </row>
    <row r="2" spans="1:60" ht="15" customHeight="1" thickBot="1" x14ac:dyDescent="0.45">
      <c r="A2" s="1052" t="s">
        <v>61</v>
      </c>
      <c r="B2" s="1053"/>
      <c r="C2" s="1058" t="s">
        <v>62</v>
      </c>
      <c r="D2" s="1059"/>
      <c r="F2" s="1052" t="s">
        <v>61</v>
      </c>
      <c r="G2" s="1053"/>
      <c r="H2" s="1035" t="s">
        <v>62</v>
      </c>
      <c r="I2" s="1036"/>
      <c r="K2" s="1049" t="s">
        <v>61</v>
      </c>
      <c r="L2" s="1050"/>
      <c r="M2" s="1035" t="s">
        <v>62</v>
      </c>
      <c r="N2" s="1036"/>
      <c r="P2" s="1056" t="s">
        <v>61</v>
      </c>
      <c r="Q2" s="1057"/>
      <c r="R2" s="1035" t="s">
        <v>62</v>
      </c>
      <c r="S2" s="1036"/>
      <c r="U2" s="1049" t="s">
        <v>61</v>
      </c>
      <c r="V2" s="1050"/>
      <c r="W2" s="1035" t="s">
        <v>62</v>
      </c>
      <c r="X2" s="1036"/>
      <c r="Z2" s="1049" t="s">
        <v>61</v>
      </c>
      <c r="AA2" s="1050"/>
      <c r="AB2" s="1035" t="s">
        <v>62</v>
      </c>
      <c r="AC2" s="1036"/>
      <c r="AE2" s="1049" t="s">
        <v>61</v>
      </c>
      <c r="AF2" s="1050"/>
      <c r="AG2" s="1035" t="s">
        <v>62</v>
      </c>
      <c r="AH2" s="1036"/>
      <c r="AJ2" s="1049" t="s">
        <v>61</v>
      </c>
      <c r="AK2" s="1050"/>
      <c r="AL2" s="1035" t="s">
        <v>62</v>
      </c>
      <c r="AM2" s="1036"/>
      <c r="AO2" s="1049" t="s">
        <v>61</v>
      </c>
      <c r="AP2" s="1050"/>
      <c r="AQ2" s="1035" t="s">
        <v>62</v>
      </c>
      <c r="AR2" s="1036"/>
      <c r="AT2" s="1049" t="s">
        <v>61</v>
      </c>
      <c r="AU2" s="1050"/>
      <c r="AV2" s="1035" t="s">
        <v>62</v>
      </c>
      <c r="AW2" s="1036"/>
      <c r="AY2" s="1049" t="s">
        <v>61</v>
      </c>
      <c r="AZ2" s="1050"/>
      <c r="BA2" s="1035" t="s">
        <v>62</v>
      </c>
      <c r="BB2" s="1036"/>
      <c r="BD2" s="1049" t="s">
        <v>61</v>
      </c>
      <c r="BE2" s="1051"/>
      <c r="BF2" s="1040" t="s">
        <v>62</v>
      </c>
      <c r="BG2" s="1041"/>
    </row>
    <row r="3" spans="1:60" s="114" customFormat="1" ht="20.350000000000001" thickBot="1" x14ac:dyDescent="0.45">
      <c r="A3" s="1054"/>
      <c r="B3" s="1055"/>
      <c r="C3" s="1033"/>
      <c r="D3" s="1034"/>
      <c r="E3" s="102"/>
      <c r="F3" s="1054"/>
      <c r="G3" s="1055"/>
      <c r="H3" s="1033"/>
      <c r="I3" s="1034"/>
      <c r="J3" s="102"/>
      <c r="K3" s="1054"/>
      <c r="L3" s="1055"/>
      <c r="M3" s="1033"/>
      <c r="N3" s="1034"/>
      <c r="O3" s="102"/>
      <c r="P3" s="1042"/>
      <c r="Q3" s="1043"/>
      <c r="R3" s="1033"/>
      <c r="S3" s="1034"/>
      <c r="T3" s="102"/>
      <c r="U3" s="1042"/>
      <c r="V3" s="1043"/>
      <c r="W3" s="1033"/>
      <c r="X3" s="1034"/>
      <c r="Y3" s="102"/>
      <c r="Z3" s="1042"/>
      <c r="AA3" s="1043"/>
      <c r="AB3" s="1033"/>
      <c r="AC3" s="1034"/>
      <c r="AD3" s="102"/>
      <c r="AE3" s="1042"/>
      <c r="AF3" s="1043"/>
      <c r="AG3" s="1033"/>
      <c r="AH3" s="1034"/>
      <c r="AI3" s="102"/>
      <c r="AJ3" s="1042"/>
      <c r="AK3" s="1043"/>
      <c r="AL3" s="1033"/>
      <c r="AM3" s="1034"/>
      <c r="AN3" s="102"/>
      <c r="AO3" s="1042"/>
      <c r="AP3" s="1043"/>
      <c r="AQ3" s="1033"/>
      <c r="AR3" s="1034"/>
      <c r="AS3" s="175"/>
      <c r="AT3" s="1042"/>
      <c r="AU3" s="1043"/>
      <c r="AV3" s="1033"/>
      <c r="AW3" s="1034"/>
      <c r="AX3" s="175"/>
      <c r="AY3" s="1042"/>
      <c r="AZ3" s="1043"/>
      <c r="BA3" s="1033"/>
      <c r="BB3" s="1034"/>
      <c r="BC3" s="102"/>
      <c r="BD3" s="1042"/>
      <c r="BE3" s="1043"/>
      <c r="BF3" s="1033"/>
      <c r="BG3" s="1034"/>
      <c r="BH3" s="102"/>
    </row>
    <row r="4" spans="1:60" ht="15" customHeight="1" x14ac:dyDescent="0.4">
      <c r="A4" s="1037" t="s">
        <v>270</v>
      </c>
      <c r="B4" s="1038"/>
      <c r="C4" s="1038"/>
      <c r="D4" s="1039"/>
      <c r="F4" s="1037" t="s">
        <v>270</v>
      </c>
      <c r="G4" s="1038"/>
      <c r="H4" s="1038"/>
      <c r="I4" s="1039"/>
      <c r="K4" s="1037" t="s">
        <v>270</v>
      </c>
      <c r="L4" s="1038"/>
      <c r="M4" s="1038"/>
      <c r="N4" s="1039"/>
      <c r="P4" s="1037" t="s">
        <v>270</v>
      </c>
      <c r="Q4" s="1038"/>
      <c r="R4" s="1038"/>
      <c r="S4" s="1039"/>
      <c r="U4" s="1037" t="s">
        <v>270</v>
      </c>
      <c r="V4" s="1038"/>
      <c r="W4" s="1038"/>
      <c r="X4" s="1039"/>
      <c r="Z4" s="1037" t="s">
        <v>270</v>
      </c>
      <c r="AA4" s="1038"/>
      <c r="AB4" s="1038"/>
      <c r="AC4" s="1039"/>
      <c r="AE4" s="1037" t="s">
        <v>270</v>
      </c>
      <c r="AF4" s="1038"/>
      <c r="AG4" s="1038"/>
      <c r="AH4" s="1039"/>
      <c r="AJ4" s="1037" t="s">
        <v>270</v>
      </c>
      <c r="AK4" s="1038"/>
      <c r="AL4" s="1038"/>
      <c r="AM4" s="1039"/>
      <c r="AO4" s="1037" t="s">
        <v>270</v>
      </c>
      <c r="AP4" s="1038"/>
      <c r="AQ4" s="1038"/>
      <c r="AR4" s="1039"/>
      <c r="AT4" s="1037" t="s">
        <v>270</v>
      </c>
      <c r="AU4" s="1038"/>
      <c r="AV4" s="1038"/>
      <c r="AW4" s="1039"/>
      <c r="AY4" s="1037" t="s">
        <v>270</v>
      </c>
      <c r="AZ4" s="1038"/>
      <c r="BA4" s="1038"/>
      <c r="BB4" s="1039"/>
      <c r="BD4" s="1037" t="s">
        <v>270</v>
      </c>
      <c r="BE4" s="1038"/>
      <c r="BF4" s="1038"/>
      <c r="BG4" s="1039"/>
    </row>
    <row r="5" spans="1:60" s="115" customFormat="1" ht="18" customHeight="1" x14ac:dyDescent="0.55000000000000004">
      <c r="A5" s="1021" t="s">
        <v>63</v>
      </c>
      <c r="B5" s="1022"/>
      <c r="C5" s="1022"/>
      <c r="D5" s="1023"/>
      <c r="F5" s="1021" t="s">
        <v>64</v>
      </c>
      <c r="G5" s="1022"/>
      <c r="H5" s="1022"/>
      <c r="I5" s="1023"/>
      <c r="K5" s="1021"/>
      <c r="L5" s="1022"/>
      <c r="M5" s="1022"/>
      <c r="N5" s="1023"/>
      <c r="P5" s="1021"/>
      <c r="Q5" s="1022"/>
      <c r="R5" s="1022"/>
      <c r="S5" s="1023"/>
      <c r="U5" s="1021"/>
      <c r="V5" s="1022"/>
      <c r="W5" s="1022"/>
      <c r="X5" s="1023"/>
      <c r="Z5" s="1021"/>
      <c r="AA5" s="1022"/>
      <c r="AB5" s="1022"/>
      <c r="AC5" s="1023"/>
      <c r="AE5" s="1021"/>
      <c r="AF5" s="1022"/>
      <c r="AG5" s="1022"/>
      <c r="AH5" s="1023"/>
      <c r="AJ5" s="1021"/>
      <c r="AK5" s="1022"/>
      <c r="AL5" s="1022"/>
      <c r="AM5" s="1023"/>
      <c r="AO5" s="1021"/>
      <c r="AP5" s="1022"/>
      <c r="AQ5" s="1022"/>
      <c r="AR5" s="1023"/>
      <c r="AS5" s="176"/>
      <c r="AT5" s="1021"/>
      <c r="AU5" s="1022"/>
      <c r="AV5" s="1022"/>
      <c r="AW5" s="1023"/>
      <c r="AY5" s="1021"/>
      <c r="AZ5" s="1022"/>
      <c r="BA5" s="1022"/>
      <c r="BB5" s="1023"/>
      <c r="BD5" s="1021"/>
      <c r="BE5" s="1022"/>
      <c r="BF5" s="1022"/>
      <c r="BG5" s="1023"/>
    </row>
    <row r="6" spans="1:60" ht="1.5" customHeight="1" x14ac:dyDescent="0.4">
      <c r="A6" s="116"/>
      <c r="B6" s="117"/>
      <c r="C6" s="117"/>
      <c r="D6" s="118"/>
      <c r="F6" s="116"/>
      <c r="G6" s="117"/>
      <c r="H6" s="117"/>
      <c r="I6" s="119"/>
      <c r="K6" s="116"/>
      <c r="L6" s="117"/>
      <c r="M6" s="120"/>
      <c r="N6" s="119"/>
      <c r="P6" s="116"/>
      <c r="Q6" s="117"/>
      <c r="R6" s="117"/>
      <c r="S6" s="118"/>
      <c r="U6" s="116"/>
      <c r="V6" s="117"/>
      <c r="W6" s="117"/>
      <c r="X6" s="118"/>
      <c r="Z6" s="116"/>
      <c r="AA6" s="117"/>
      <c r="AB6" s="117"/>
      <c r="AC6" s="118"/>
      <c r="AE6" s="116"/>
      <c r="AF6" s="117"/>
      <c r="AG6" s="117"/>
      <c r="AH6" s="118"/>
      <c r="AJ6" s="116"/>
      <c r="AK6" s="117"/>
      <c r="AL6" s="117"/>
      <c r="AM6" s="118"/>
      <c r="AO6" s="116"/>
      <c r="AP6" s="117"/>
      <c r="AQ6" s="117"/>
      <c r="AR6" s="118"/>
      <c r="AT6" s="116"/>
      <c r="AU6" s="117"/>
      <c r="AV6" s="117"/>
      <c r="AW6" s="118"/>
      <c r="AY6" s="116"/>
      <c r="AZ6" s="117"/>
      <c r="BA6" s="117"/>
      <c r="BB6" s="118"/>
      <c r="BD6" s="116"/>
      <c r="BE6" s="117"/>
      <c r="BF6" s="117"/>
      <c r="BG6" s="121"/>
    </row>
    <row r="7" spans="1:60" ht="24" customHeight="1" x14ac:dyDescent="0.4">
      <c r="A7" s="1024" t="s">
        <v>65</v>
      </c>
      <c r="B7" s="1025"/>
      <c r="C7" s="386" t="s">
        <v>13</v>
      </c>
      <c r="D7" s="387" t="s">
        <v>66</v>
      </c>
      <c r="E7" s="122" t="s">
        <v>67</v>
      </c>
      <c r="F7" s="1024" t="s">
        <v>65</v>
      </c>
      <c r="G7" s="1025"/>
      <c r="H7" s="386" t="s">
        <v>13</v>
      </c>
      <c r="I7" s="388" t="s">
        <v>66</v>
      </c>
      <c r="J7" s="122" t="s">
        <v>67</v>
      </c>
      <c r="K7" s="1024" t="s">
        <v>65</v>
      </c>
      <c r="L7" s="1025"/>
      <c r="M7" s="386" t="s">
        <v>13</v>
      </c>
      <c r="N7" s="388" t="s">
        <v>66</v>
      </c>
      <c r="O7" s="122" t="s">
        <v>67</v>
      </c>
      <c r="P7" s="1024" t="s">
        <v>65</v>
      </c>
      <c r="Q7" s="1025"/>
      <c r="R7" s="386" t="s">
        <v>13</v>
      </c>
      <c r="S7" s="388" t="s">
        <v>66</v>
      </c>
      <c r="T7" s="122" t="s">
        <v>67</v>
      </c>
      <c r="U7" s="1024" t="s">
        <v>65</v>
      </c>
      <c r="V7" s="1025"/>
      <c r="W7" s="386" t="s">
        <v>13</v>
      </c>
      <c r="X7" s="388" t="s">
        <v>66</v>
      </c>
      <c r="Y7" s="122" t="s">
        <v>67</v>
      </c>
      <c r="Z7" s="1024" t="s">
        <v>65</v>
      </c>
      <c r="AA7" s="1025"/>
      <c r="AB7" s="386" t="s">
        <v>13</v>
      </c>
      <c r="AC7" s="388" t="s">
        <v>66</v>
      </c>
      <c r="AD7" s="122" t="s">
        <v>67</v>
      </c>
      <c r="AE7" s="1024" t="s">
        <v>65</v>
      </c>
      <c r="AF7" s="1025"/>
      <c r="AG7" s="386" t="s">
        <v>13</v>
      </c>
      <c r="AH7" s="388" t="s">
        <v>66</v>
      </c>
      <c r="AI7" s="122" t="s">
        <v>67</v>
      </c>
      <c r="AJ7" s="1024" t="s">
        <v>65</v>
      </c>
      <c r="AK7" s="1025"/>
      <c r="AL7" s="386" t="s">
        <v>13</v>
      </c>
      <c r="AM7" s="388" t="s">
        <v>66</v>
      </c>
      <c r="AN7" s="122" t="s">
        <v>67</v>
      </c>
      <c r="AO7" s="1024" t="s">
        <v>65</v>
      </c>
      <c r="AP7" s="1025"/>
      <c r="AQ7" s="386" t="s">
        <v>13</v>
      </c>
      <c r="AR7" s="388" t="s">
        <v>66</v>
      </c>
      <c r="AS7" s="122" t="s">
        <v>67</v>
      </c>
      <c r="AT7" s="1024" t="s">
        <v>65</v>
      </c>
      <c r="AU7" s="1025"/>
      <c r="AV7" s="386" t="s">
        <v>13</v>
      </c>
      <c r="AW7" s="388" t="s">
        <v>66</v>
      </c>
      <c r="AX7" s="122" t="s">
        <v>67</v>
      </c>
      <c r="AY7" s="1024" t="s">
        <v>65</v>
      </c>
      <c r="AZ7" s="1025"/>
      <c r="BA7" s="386" t="s">
        <v>13</v>
      </c>
      <c r="BB7" s="388" t="s">
        <v>66</v>
      </c>
      <c r="BC7" s="122" t="s">
        <v>67</v>
      </c>
      <c r="BD7" s="1024" t="s">
        <v>65</v>
      </c>
      <c r="BE7" s="1025"/>
      <c r="BF7" s="386" t="s">
        <v>13</v>
      </c>
      <c r="BG7" s="388" t="s">
        <v>66</v>
      </c>
      <c r="BH7" s="123" t="s">
        <v>67</v>
      </c>
    </row>
    <row r="8" spans="1:60" ht="20.100000000000001" customHeight="1" x14ac:dyDescent="0.4">
      <c r="A8" s="389">
        <v>0</v>
      </c>
      <c r="B8" s="46" t="str">
        <f>IFERROR(HLOOKUP(A$5,#REF!,SA_GRILLE_STEU!$A8+2,FALSE),"")</f>
        <v/>
      </c>
      <c r="C8" s="172" t="s">
        <v>130</v>
      </c>
      <c r="D8" s="210"/>
      <c r="E8" s="124" t="str">
        <f>IFERROR(HLOOKUP(A$5,#REF!,$A8+2,FALSE),"")</f>
        <v/>
      </c>
      <c r="F8" s="389">
        <v>0</v>
      </c>
      <c r="G8" s="47" t="str">
        <f>IFERROR(HLOOKUP(F$5,#REF!,SA_GRILLE_STEU!$A8+2,FALSE),"")</f>
        <v/>
      </c>
      <c r="H8" s="172"/>
      <c r="I8" s="211"/>
      <c r="J8" s="124" t="str">
        <f>IFERROR(HLOOKUP(F$5,#REF!,SA_GRILLE_STEU!$A8+2,FALSE),"")</f>
        <v/>
      </c>
      <c r="K8" s="389">
        <v>0</v>
      </c>
      <c r="L8" s="47" t="str">
        <f>IFERROR(HLOOKUP(K$5,#REF!,SA_GRILLE_STEU!$A8+2,FALSE),"")</f>
        <v/>
      </c>
      <c r="M8" s="172"/>
      <c r="N8" s="211"/>
      <c r="O8" s="124" t="str">
        <f>IFERROR(HLOOKUP(K$5,#REF!,SA_GRILLE_STEU!$A8+2,FALSE),"")</f>
        <v/>
      </c>
      <c r="P8" s="389">
        <v>0</v>
      </c>
      <c r="Q8" s="47" t="str">
        <f>IFERROR(HLOOKUP(P$5,#REF!,SA_GRILLE_STEU!$A8+2,FALSE),"")</f>
        <v/>
      </c>
      <c r="R8" s="172"/>
      <c r="S8" s="211"/>
      <c r="T8" s="124" t="str">
        <f>IFERROR(HLOOKUP(P$5,#REF!,SA_GRILLE_STEU!$A8+2,FALSE),"")</f>
        <v/>
      </c>
      <c r="U8" s="389">
        <v>0</v>
      </c>
      <c r="V8" s="47" t="str">
        <f>IFERROR(HLOOKUP(U$5,#REF!,SA_GRILLE_STEU!$A8+2,FALSE),"")</f>
        <v/>
      </c>
      <c r="W8" s="172"/>
      <c r="X8" s="211"/>
      <c r="Y8" s="124" t="str">
        <f>IFERROR(HLOOKUP(U$5,#REF!,SA_GRILLE_STEU!$A8+2,FALSE),"")</f>
        <v/>
      </c>
      <c r="Z8" s="389">
        <v>0</v>
      </c>
      <c r="AA8" s="47" t="str">
        <f>IFERROR(HLOOKUP(Z$5,#REF!,SA_GRILLE_STEU!$A8+2,FALSE),"")</f>
        <v/>
      </c>
      <c r="AB8" s="172"/>
      <c r="AC8" s="211"/>
      <c r="AD8" s="124" t="str">
        <f>IFERROR(HLOOKUP(Z$5,#REF!,SA_GRILLE_STEU!$A8+2,FALSE),"")</f>
        <v/>
      </c>
      <c r="AE8" s="389">
        <v>0</v>
      </c>
      <c r="AF8" s="47" t="str">
        <f>IFERROR(HLOOKUP(AE$5,#REF!,SA_GRILLE_STEU!$A8+2,FALSE),"")</f>
        <v/>
      </c>
      <c r="AG8" s="172"/>
      <c r="AH8" s="211"/>
      <c r="AI8" s="124" t="str">
        <f>IFERROR(HLOOKUP(AE$5,#REF!,SA_GRILLE_STEU!$A8+2,FALSE),"")</f>
        <v/>
      </c>
      <c r="AJ8" s="389">
        <v>0</v>
      </c>
      <c r="AK8" s="47" t="str">
        <f>IFERROR(HLOOKUP(AJ$5,#REF!,SA_GRILLE_STEU!$A8+2,FALSE),"")</f>
        <v/>
      </c>
      <c r="AL8" s="172"/>
      <c r="AM8" s="125"/>
      <c r="AN8" s="124" t="str">
        <f>IFERROR(HLOOKUP(AJ$5,#REF!,SA_GRILLE_STEU!$A8+2,FALSE),"")</f>
        <v/>
      </c>
      <c r="AO8" s="389">
        <v>0</v>
      </c>
      <c r="AP8" s="47" t="str">
        <f>IFERROR(HLOOKUP(AO$5,#REF!,SA_GRILLE_STEU!$A8+2,FALSE),"")</f>
        <v/>
      </c>
      <c r="AQ8" s="172"/>
      <c r="AR8" s="125"/>
      <c r="AS8" s="124" t="str">
        <f>IFERROR(HLOOKUP(AO$5,#REF!,SA_GRILLE_STEU!$A8+2,FALSE),"")</f>
        <v/>
      </c>
      <c r="AT8" s="389">
        <v>0</v>
      </c>
      <c r="AU8" s="47" t="str">
        <f>IFERROR(HLOOKUP(AT$5,#REF!,SA_GRILLE_STEU!$A8+2,FALSE),"")</f>
        <v/>
      </c>
      <c r="AV8" s="172"/>
      <c r="AW8" s="125"/>
      <c r="AX8" s="124" t="str">
        <f>IFERROR(HLOOKUP(AT$5,#REF!,SA_GRILLE_STEU!$A8+2,FALSE),"")</f>
        <v/>
      </c>
      <c r="AY8" s="389">
        <v>0</v>
      </c>
      <c r="AZ8" s="47" t="str">
        <f>IFERROR(HLOOKUP(AY$5,#REF!,SA_GRILLE_STEU!$A8+2,FALSE),"")</f>
        <v/>
      </c>
      <c r="BA8" s="172"/>
      <c r="BB8" s="125"/>
      <c r="BC8" s="124" t="str">
        <f>IFERROR(HLOOKUP(AY$5,#REF!,SA_GRILLE_STEU!$A8+2,FALSE),"")</f>
        <v/>
      </c>
      <c r="BD8" s="389">
        <v>0</v>
      </c>
      <c r="BE8" s="47" t="str">
        <f>IFERROR(HLOOKUP(BD$5,#REF!,SA_GRILLE_STEU!$A8+2,FALSE),"")</f>
        <v/>
      </c>
      <c r="BF8" s="172"/>
      <c r="BG8" s="126"/>
      <c r="BH8" s="127" t="str">
        <f>IFERROR(HLOOKUP(BD$5,#REF!,SA_GRILLE_STEU!$A8+2,FALSE),"")</f>
        <v/>
      </c>
    </row>
    <row r="9" spans="1:60" ht="30" customHeight="1" x14ac:dyDescent="0.4">
      <c r="A9" s="390">
        <v>1</v>
      </c>
      <c r="B9" s="46" t="str">
        <f>IFERROR(HLOOKUP(A$5,#REF!,SA_GRILLE_STEU!$A9+2,FALSE),"")</f>
        <v/>
      </c>
      <c r="C9" s="167"/>
      <c r="D9" s="211" t="str">
        <f>IFERROR(HLOOKUP(A$5,#REF!,SA_GRILLE_STEU!$A9+2,FALSE),"")</f>
        <v/>
      </c>
      <c r="E9" s="124" t="str">
        <f>IFERROR(HLOOKUP(A$5,#REF!,SA_GRILLE_STEU!$A9+2,FALSE),"")</f>
        <v/>
      </c>
      <c r="F9" s="390">
        <v>1</v>
      </c>
      <c r="G9" s="47" t="str">
        <f>IFERROR(HLOOKUP(F$5,#REF!,SA_GRILLE_STEU!$A9+2,FALSE),"")</f>
        <v/>
      </c>
      <c r="H9" s="167"/>
      <c r="I9" s="211" t="str">
        <f>IFERROR(HLOOKUP(F$5,#REF!,SA_GRILLE_STEU!$A9+2,FALSE),"")</f>
        <v/>
      </c>
      <c r="J9" s="124" t="str">
        <f>IFERROR(HLOOKUP(F$5,#REF!,SA_GRILLE_STEU!$A9+2,FALSE),"")</f>
        <v/>
      </c>
      <c r="K9" s="390">
        <v>1</v>
      </c>
      <c r="L9" s="47" t="str">
        <f>IFERROR(HLOOKUP(K$5,#REF!,SA_GRILLE_STEU!$A9+2,FALSE),"")</f>
        <v/>
      </c>
      <c r="M9" s="167"/>
      <c r="N9" s="211" t="str">
        <f>IFERROR(HLOOKUP(K$5,#REF!,SA_GRILLE_STEU!$A9+2,FALSE),"")</f>
        <v/>
      </c>
      <c r="O9" s="124" t="str">
        <f>IFERROR(HLOOKUP(K$5,#REF!,SA_GRILLE_STEU!$A9+2,FALSE),"")</f>
        <v/>
      </c>
      <c r="P9" s="390">
        <v>1</v>
      </c>
      <c r="Q9" s="47" t="str">
        <f>IFERROR(HLOOKUP(P$5,#REF!,SA_GRILLE_STEU!$A9+2,FALSE),"")</f>
        <v/>
      </c>
      <c r="R9" s="167"/>
      <c r="S9" s="211" t="str">
        <f>IFERROR(HLOOKUP(P$5,#REF!,SA_GRILLE_STEU!$A9+2,FALSE),"")</f>
        <v/>
      </c>
      <c r="T9" s="124" t="str">
        <f>IFERROR(HLOOKUP(P$5,#REF!,SA_GRILLE_STEU!$A9+2,FALSE),"")</f>
        <v/>
      </c>
      <c r="U9" s="390">
        <v>1</v>
      </c>
      <c r="V9" s="47" t="str">
        <f>IFERROR(HLOOKUP(U$5,#REF!,SA_GRILLE_STEU!$A9+2,FALSE),"")</f>
        <v/>
      </c>
      <c r="W9" s="167"/>
      <c r="X9" s="211" t="str">
        <f>IFERROR(HLOOKUP(U$5,#REF!,SA_GRILLE_STEU!$A9+2,FALSE),"")</f>
        <v/>
      </c>
      <c r="Y9" s="124" t="str">
        <f>IFERROR(HLOOKUP(U$5,#REF!,SA_GRILLE_STEU!$A9+2,FALSE),"")</f>
        <v/>
      </c>
      <c r="Z9" s="390">
        <v>1</v>
      </c>
      <c r="AA9" s="47" t="str">
        <f>IFERROR(HLOOKUP(Z$5,#REF!,SA_GRILLE_STEU!$A9+2,FALSE),"")</f>
        <v/>
      </c>
      <c r="AB9" s="167"/>
      <c r="AC9" s="211" t="str">
        <f>IFERROR(HLOOKUP(Z$5,#REF!,SA_GRILLE_STEU!$A9+2,FALSE),"")</f>
        <v/>
      </c>
      <c r="AD9" s="124" t="str">
        <f>IFERROR(HLOOKUP(Z$5,#REF!,SA_GRILLE_STEU!$A9+2,FALSE),"")</f>
        <v/>
      </c>
      <c r="AE9" s="390">
        <v>1</v>
      </c>
      <c r="AF9" s="47" t="str">
        <f>IFERROR(HLOOKUP(AE$5,#REF!,SA_GRILLE_STEU!$A9+2,FALSE),"")</f>
        <v/>
      </c>
      <c r="AG9" s="167"/>
      <c r="AH9" s="211" t="str">
        <f>IFERROR(HLOOKUP(AE$5,#REF!,SA_GRILLE_STEU!$A9+2,FALSE),"")</f>
        <v/>
      </c>
      <c r="AI9" s="124" t="str">
        <f>IFERROR(HLOOKUP(AE$5,#REF!,SA_GRILLE_STEU!$A9+2,FALSE),"")</f>
        <v/>
      </c>
      <c r="AJ9" s="390">
        <v>1</v>
      </c>
      <c r="AK9" s="47" t="str">
        <f>IFERROR(HLOOKUP(AJ$5,#REF!,SA_GRILLE_STEU!$A9+2,FALSE),"")</f>
        <v/>
      </c>
      <c r="AL9" s="167"/>
      <c r="AM9" s="125" t="str">
        <f>IFERROR(HLOOKUP(AJ$5,#REF!,SA_GRILLE_STEU!$A9+2,FALSE),"")</f>
        <v/>
      </c>
      <c r="AN9" s="124" t="str">
        <f>IFERROR(HLOOKUP(AJ$5,#REF!,SA_GRILLE_STEU!$A9+2,FALSE),"")</f>
        <v/>
      </c>
      <c r="AO9" s="390">
        <v>1</v>
      </c>
      <c r="AP9" s="47" t="str">
        <f>IFERROR(HLOOKUP(AO$5,#REF!,SA_GRILLE_STEU!$A9+2,FALSE),"")</f>
        <v/>
      </c>
      <c r="AQ9" s="167"/>
      <c r="AR9" s="125" t="str">
        <f>IFERROR(HLOOKUP(AO$5,#REF!,SA_GRILLE_STEU!$A9+2,FALSE),"")</f>
        <v/>
      </c>
      <c r="AS9" s="124" t="str">
        <f>IFERROR(HLOOKUP(AO$5,#REF!,SA_GRILLE_STEU!$A9+2,FALSE),"")</f>
        <v/>
      </c>
      <c r="AT9" s="390">
        <v>1</v>
      </c>
      <c r="AU9" s="47" t="str">
        <f>IFERROR(HLOOKUP(AT$5,#REF!,SA_GRILLE_STEU!$A9+2,FALSE),"")</f>
        <v/>
      </c>
      <c r="AV9" s="167"/>
      <c r="AW9" s="125" t="str">
        <f>IFERROR(HLOOKUP(AT$5,#REF!,SA_GRILLE_STEU!$A9+2,FALSE),"")</f>
        <v/>
      </c>
      <c r="AX9" s="124" t="str">
        <f>IFERROR(HLOOKUP(AT$5,#REF!,SA_GRILLE_STEU!$A9+2,FALSE),"")</f>
        <v/>
      </c>
      <c r="AY9" s="390">
        <v>1</v>
      </c>
      <c r="AZ9" s="47" t="str">
        <f>IFERROR(HLOOKUP(AY$5,#REF!,SA_GRILLE_STEU!$A9+2,FALSE),"")</f>
        <v/>
      </c>
      <c r="BA9" s="167"/>
      <c r="BB9" s="125" t="str">
        <f>IFERROR(HLOOKUP(AY$5,#REF!,SA_GRILLE_STEU!$A9+2,FALSE),"")</f>
        <v/>
      </c>
      <c r="BC9" s="124" t="str">
        <f>IFERROR(HLOOKUP(AY$5,#REF!,SA_GRILLE_STEU!$A9+2,FALSE),"")</f>
        <v/>
      </c>
      <c r="BD9" s="390">
        <v>1</v>
      </c>
      <c r="BE9" s="47" t="str">
        <f>IFERROR(HLOOKUP(BD$5,#REF!,SA_GRILLE_STEU!$A9+2,FALSE),"")</f>
        <v/>
      </c>
      <c r="BF9" s="167"/>
      <c r="BG9" s="128" t="str">
        <f>IFERROR(HLOOKUP(BD$5,#REF!,SA_GRILLE_STEU!$A9+2,FALSE),"")</f>
        <v/>
      </c>
      <c r="BH9" s="127" t="str">
        <f>IFERROR(HLOOKUP(BD$5,#REF!,SA_GRILLE_STEU!$A9+2,FALSE),"")</f>
        <v/>
      </c>
    </row>
    <row r="10" spans="1:60" ht="30.75" customHeight="1" x14ac:dyDescent="0.4">
      <c r="A10" s="390">
        <v>2</v>
      </c>
      <c r="B10" s="46" t="str">
        <f>IFERROR(HLOOKUP(A$5,#REF!,SA_GRILLE_STEU!$A10+2,FALSE),"")</f>
        <v/>
      </c>
      <c r="C10" s="167"/>
      <c r="D10" s="211" t="str">
        <f>IFERROR(HLOOKUP(A$5,#REF!,SA_GRILLE_STEU!$A10+2,FALSE),"")</f>
        <v/>
      </c>
      <c r="E10" s="124" t="str">
        <f>IFERROR(HLOOKUP(A$5,#REF!,SA_GRILLE_STEU!$A10+2,FALSE),"")</f>
        <v/>
      </c>
      <c r="F10" s="390">
        <v>2</v>
      </c>
      <c r="G10" s="47" t="str">
        <f>IFERROR(HLOOKUP(F$5,#REF!,SA_GRILLE_STEU!$A10+2,FALSE),"")</f>
        <v/>
      </c>
      <c r="H10" s="167"/>
      <c r="I10" s="211" t="str">
        <f>IFERROR(HLOOKUP(F$5,#REF!,SA_GRILLE_STEU!$A10+2,FALSE),"")</f>
        <v/>
      </c>
      <c r="J10" s="124" t="str">
        <f>IFERROR(HLOOKUP(F$5,#REF!,SA_GRILLE_STEU!$A10+2,FALSE),"")</f>
        <v/>
      </c>
      <c r="K10" s="390">
        <v>2</v>
      </c>
      <c r="L10" s="47" t="str">
        <f>IFERROR(HLOOKUP(K$5,#REF!,SA_GRILLE_STEU!$A10+2,FALSE),"")</f>
        <v/>
      </c>
      <c r="M10" s="167"/>
      <c r="N10" s="211" t="str">
        <f>IFERROR(HLOOKUP(K$5,#REF!,SA_GRILLE_STEU!$A10+2,FALSE),"")</f>
        <v/>
      </c>
      <c r="O10" s="124" t="str">
        <f>IFERROR(HLOOKUP(K$5,#REF!,SA_GRILLE_STEU!$A10+2,FALSE),"")</f>
        <v/>
      </c>
      <c r="P10" s="390">
        <v>2</v>
      </c>
      <c r="Q10" s="47" t="str">
        <f>IFERROR(HLOOKUP(P$5,#REF!,SA_GRILLE_STEU!$A10+2,FALSE),"")</f>
        <v/>
      </c>
      <c r="R10" s="167"/>
      <c r="S10" s="211" t="str">
        <f>IFERROR(HLOOKUP(P$5,#REF!,SA_GRILLE_STEU!$A10+2,FALSE),"")</f>
        <v/>
      </c>
      <c r="T10" s="124" t="str">
        <f>IFERROR(HLOOKUP(P$5,#REF!,SA_GRILLE_STEU!$A10+2,FALSE),"")</f>
        <v/>
      </c>
      <c r="U10" s="390">
        <v>2</v>
      </c>
      <c r="V10" s="47" t="str">
        <f>IFERROR(HLOOKUP(U$5,#REF!,SA_GRILLE_STEU!$A10+2,FALSE),"")</f>
        <v/>
      </c>
      <c r="W10" s="167"/>
      <c r="X10" s="211" t="str">
        <f>IFERROR(HLOOKUP(U$5,#REF!,SA_GRILLE_STEU!$A10+2,FALSE),"")</f>
        <v/>
      </c>
      <c r="Y10" s="124" t="str">
        <f>IFERROR(HLOOKUP(U$5,#REF!,SA_GRILLE_STEU!$A10+2,FALSE),"")</f>
        <v/>
      </c>
      <c r="Z10" s="390">
        <v>2</v>
      </c>
      <c r="AA10" s="47" t="str">
        <f>IFERROR(HLOOKUP(Z$5,#REF!,SA_GRILLE_STEU!$A10+2,FALSE),"")</f>
        <v/>
      </c>
      <c r="AB10" s="167"/>
      <c r="AC10" s="211" t="str">
        <f>IFERROR(HLOOKUP(Z$5,#REF!,SA_GRILLE_STEU!$A10+2,FALSE),"")</f>
        <v/>
      </c>
      <c r="AD10" s="124" t="str">
        <f>IFERROR(HLOOKUP(Z$5,#REF!,SA_GRILLE_STEU!$A10+2,FALSE),"")</f>
        <v/>
      </c>
      <c r="AE10" s="390">
        <v>2</v>
      </c>
      <c r="AF10" s="47" t="str">
        <f>IFERROR(HLOOKUP(AE$5,#REF!,SA_GRILLE_STEU!$A10+2,FALSE),"")</f>
        <v/>
      </c>
      <c r="AG10" s="167"/>
      <c r="AH10" s="211" t="str">
        <f>IFERROR(HLOOKUP(AE$5,#REF!,SA_GRILLE_STEU!$A10+2,FALSE),"")</f>
        <v/>
      </c>
      <c r="AI10" s="124" t="str">
        <f>IFERROR(HLOOKUP(AE$5,#REF!,SA_GRILLE_STEU!$A10+2,FALSE),"")</f>
        <v/>
      </c>
      <c r="AJ10" s="390">
        <v>2</v>
      </c>
      <c r="AK10" s="47" t="str">
        <f>IFERROR(HLOOKUP(AJ$5,#REF!,SA_GRILLE_STEU!$A10+2,FALSE),"")</f>
        <v/>
      </c>
      <c r="AL10" s="167"/>
      <c r="AM10" s="125" t="str">
        <f>IFERROR(HLOOKUP(AJ$5,#REF!,SA_GRILLE_STEU!$A10+2,FALSE),"")</f>
        <v/>
      </c>
      <c r="AN10" s="124" t="str">
        <f>IFERROR(HLOOKUP(AJ$5,#REF!,SA_GRILLE_STEU!$A10+2,FALSE),"")</f>
        <v/>
      </c>
      <c r="AO10" s="390">
        <v>2</v>
      </c>
      <c r="AP10" s="47" t="str">
        <f>IFERROR(HLOOKUP(AO$5,#REF!,SA_GRILLE_STEU!$A10+2,FALSE),"")</f>
        <v/>
      </c>
      <c r="AQ10" s="167"/>
      <c r="AR10" s="125" t="str">
        <f>IFERROR(HLOOKUP(AO$5,#REF!,SA_GRILLE_STEU!$A10+2,FALSE),"")</f>
        <v/>
      </c>
      <c r="AS10" s="124" t="str">
        <f>IFERROR(HLOOKUP(AO$5,#REF!,SA_GRILLE_STEU!$A10+2,FALSE),"")</f>
        <v/>
      </c>
      <c r="AT10" s="390">
        <v>2</v>
      </c>
      <c r="AU10" s="47" t="str">
        <f>IFERROR(HLOOKUP(AT$5,#REF!,SA_GRILLE_STEU!$A10+2,FALSE),"")</f>
        <v/>
      </c>
      <c r="AV10" s="167"/>
      <c r="AW10" s="125" t="str">
        <f>IFERROR(HLOOKUP(AT$5,#REF!,SA_GRILLE_STEU!$A10+2,FALSE),"")</f>
        <v/>
      </c>
      <c r="AX10" s="124" t="str">
        <f>IFERROR(HLOOKUP(AT$5,#REF!,SA_GRILLE_STEU!$A10+2,FALSE),"")</f>
        <v/>
      </c>
      <c r="AY10" s="390">
        <v>2</v>
      </c>
      <c r="AZ10" s="47" t="str">
        <f>IFERROR(HLOOKUP(AY$5,#REF!,SA_GRILLE_STEU!$A10+2,FALSE),"")</f>
        <v/>
      </c>
      <c r="BA10" s="167"/>
      <c r="BB10" s="125" t="str">
        <f>IFERROR(HLOOKUP(AY$5,#REF!,SA_GRILLE_STEU!$A10+2,FALSE),"")</f>
        <v/>
      </c>
      <c r="BC10" s="124" t="str">
        <f>IFERROR(HLOOKUP(AY$5,#REF!,SA_GRILLE_STEU!$A10+2,FALSE),"")</f>
        <v/>
      </c>
      <c r="BD10" s="390">
        <v>2</v>
      </c>
      <c r="BE10" s="47" t="str">
        <f>IFERROR(HLOOKUP(BD$5,#REF!,SA_GRILLE_STEU!$A10+2,FALSE),"")</f>
        <v/>
      </c>
      <c r="BF10" s="167"/>
      <c r="BG10" s="128" t="str">
        <f>IFERROR(HLOOKUP(BD$5,#REF!,SA_GRILLE_STEU!$A10+2,FALSE),"")</f>
        <v/>
      </c>
      <c r="BH10" s="127" t="str">
        <f>IFERROR(HLOOKUP(BD$5,#REF!,SA_GRILLE_STEU!$A10+2,FALSE),"")</f>
        <v/>
      </c>
    </row>
    <row r="11" spans="1:60" ht="58.5" customHeight="1" x14ac:dyDescent="0.4">
      <c r="A11" s="390">
        <v>3</v>
      </c>
      <c r="B11" s="46" t="str">
        <f>IFERROR(HLOOKUP(A$5,#REF!,SA_GRILLE_STEU!$A11+2,FALSE),"")</f>
        <v/>
      </c>
      <c r="C11" s="167"/>
      <c r="D11" s="211" t="str">
        <f>IFERROR(HLOOKUP(A$5,#REF!,SA_GRILLE_STEU!$A11+2,FALSE),"")</f>
        <v/>
      </c>
      <c r="E11" s="124" t="str">
        <f>IFERROR(HLOOKUP(A$5,#REF!,SA_GRILLE_STEU!$A11+2,FALSE),"")</f>
        <v/>
      </c>
      <c r="F11" s="390">
        <v>3</v>
      </c>
      <c r="G11" s="47" t="str">
        <f>IFERROR(HLOOKUP(F$5,#REF!,SA_GRILLE_STEU!$A11+2,FALSE),"")</f>
        <v/>
      </c>
      <c r="H11" s="167"/>
      <c r="I11" s="211" t="str">
        <f>IFERROR(HLOOKUP(F$5,#REF!,SA_GRILLE_STEU!$A11+2,FALSE),"")</f>
        <v/>
      </c>
      <c r="J11" s="124" t="str">
        <f>IFERROR(HLOOKUP(F$5,#REF!,SA_GRILLE_STEU!$A11+2,FALSE),"")</f>
        <v/>
      </c>
      <c r="K11" s="390">
        <v>3</v>
      </c>
      <c r="L11" s="47" t="str">
        <f>IFERROR(HLOOKUP(K$5,#REF!,SA_GRILLE_STEU!$A11+2,FALSE),"")</f>
        <v/>
      </c>
      <c r="M11" s="167"/>
      <c r="N11" s="211" t="str">
        <f>IFERROR(HLOOKUP(K$5,#REF!,SA_GRILLE_STEU!$A11+2,FALSE),"")</f>
        <v/>
      </c>
      <c r="O11" s="124" t="str">
        <f>IFERROR(HLOOKUP(K$5,#REF!,SA_GRILLE_STEU!$A11+2,FALSE),"")</f>
        <v/>
      </c>
      <c r="P11" s="390">
        <v>3</v>
      </c>
      <c r="Q11" s="47" t="str">
        <f>IFERROR(HLOOKUP(P$5,#REF!,SA_GRILLE_STEU!$A11+2,FALSE),"")</f>
        <v/>
      </c>
      <c r="R11" s="167"/>
      <c r="S11" s="211" t="str">
        <f>IFERROR(HLOOKUP(P$5,#REF!,SA_GRILLE_STEU!$A11+2,FALSE),"")</f>
        <v/>
      </c>
      <c r="T11" s="124" t="str">
        <f>IFERROR(HLOOKUP(P$5,#REF!,SA_GRILLE_STEU!$A11+2,FALSE),"")</f>
        <v/>
      </c>
      <c r="U11" s="390">
        <v>3</v>
      </c>
      <c r="V11" s="47" t="str">
        <f>IFERROR(HLOOKUP(U$5,#REF!,SA_GRILLE_STEU!$A11+2,FALSE),"")</f>
        <v/>
      </c>
      <c r="W11" s="167"/>
      <c r="X11" s="211" t="str">
        <f>IFERROR(HLOOKUP(U$5,#REF!,SA_GRILLE_STEU!$A11+2,FALSE),"")</f>
        <v/>
      </c>
      <c r="Y11" s="124" t="str">
        <f>IFERROR(HLOOKUP(U$5,#REF!,SA_GRILLE_STEU!$A11+2,FALSE),"")</f>
        <v/>
      </c>
      <c r="Z11" s="390">
        <v>3</v>
      </c>
      <c r="AA11" s="47" t="str">
        <f>IFERROR(HLOOKUP(Z$5,#REF!,SA_GRILLE_STEU!$A11+2,FALSE),"")</f>
        <v/>
      </c>
      <c r="AB11" s="167"/>
      <c r="AC11" s="211" t="str">
        <f>IFERROR(HLOOKUP(Z$5,#REF!,SA_GRILLE_STEU!$A11+2,FALSE),"")</f>
        <v/>
      </c>
      <c r="AD11" s="124" t="str">
        <f>IFERROR(HLOOKUP(Z$5,#REF!,SA_GRILLE_STEU!$A11+2,FALSE),"")</f>
        <v/>
      </c>
      <c r="AE11" s="390">
        <v>3</v>
      </c>
      <c r="AF11" s="47" t="str">
        <f>IFERROR(HLOOKUP(AE$5,#REF!,SA_GRILLE_STEU!$A11+2,FALSE),"")</f>
        <v/>
      </c>
      <c r="AG11" s="167"/>
      <c r="AH11" s="211" t="str">
        <f>IFERROR(HLOOKUP(AE$5,#REF!,SA_GRILLE_STEU!$A11+2,FALSE),"")</f>
        <v/>
      </c>
      <c r="AI11" s="124" t="str">
        <f>IFERROR(HLOOKUP(AE$5,#REF!,SA_GRILLE_STEU!$A11+2,FALSE),"")</f>
        <v/>
      </c>
      <c r="AJ11" s="390">
        <v>3</v>
      </c>
      <c r="AK11" s="47" t="str">
        <f>IFERROR(HLOOKUP(AJ$5,#REF!,SA_GRILLE_STEU!$A11+2,FALSE),"")</f>
        <v/>
      </c>
      <c r="AL11" s="167"/>
      <c r="AM11" s="125" t="str">
        <f>IFERROR(HLOOKUP(AJ$5,#REF!,SA_GRILLE_STEU!$A11+2,FALSE),"")</f>
        <v/>
      </c>
      <c r="AN11" s="124" t="str">
        <f>IFERROR(HLOOKUP(AJ$5,#REF!,SA_GRILLE_STEU!$A11+2,FALSE),"")</f>
        <v/>
      </c>
      <c r="AO11" s="390">
        <v>3</v>
      </c>
      <c r="AP11" s="47" t="str">
        <f>IFERROR(HLOOKUP(AO$5,#REF!,SA_GRILLE_STEU!$A11+2,FALSE),"")</f>
        <v/>
      </c>
      <c r="AQ11" s="167"/>
      <c r="AR11" s="125" t="str">
        <f>IFERROR(HLOOKUP(AO$5,#REF!,SA_GRILLE_STEU!$A11+2,FALSE),"")</f>
        <v/>
      </c>
      <c r="AS11" s="124" t="str">
        <f>IFERROR(HLOOKUP(AO$5,#REF!,SA_GRILLE_STEU!$A11+2,FALSE),"")</f>
        <v/>
      </c>
      <c r="AT11" s="390">
        <v>3</v>
      </c>
      <c r="AU11" s="47" t="str">
        <f>IFERROR(HLOOKUP(AT$5,#REF!,SA_GRILLE_STEU!$A11+2,FALSE),"")</f>
        <v/>
      </c>
      <c r="AV11" s="167"/>
      <c r="AW11" s="125" t="str">
        <f>IFERROR(HLOOKUP(AT$5,#REF!,SA_GRILLE_STEU!$A11+2,FALSE),"")</f>
        <v/>
      </c>
      <c r="AX11" s="124" t="str">
        <f>IFERROR(HLOOKUP(AT$5,#REF!,SA_GRILLE_STEU!$A11+2,FALSE),"")</f>
        <v/>
      </c>
      <c r="AY11" s="390">
        <v>3</v>
      </c>
      <c r="AZ11" s="47" t="str">
        <f>IFERROR(HLOOKUP(AY$5,#REF!,SA_GRILLE_STEU!$A11+2,FALSE),"")</f>
        <v/>
      </c>
      <c r="BA11" s="167"/>
      <c r="BB11" s="125" t="str">
        <f>IFERROR(HLOOKUP(AY$5,#REF!,SA_GRILLE_STEU!$A11+2,FALSE),"")</f>
        <v/>
      </c>
      <c r="BC11" s="124" t="str">
        <f>IFERROR(HLOOKUP(AY$5,#REF!,SA_GRILLE_STEU!$A11+2,FALSE),"")</f>
        <v/>
      </c>
      <c r="BD11" s="390">
        <v>3</v>
      </c>
      <c r="BE11" s="47" t="str">
        <f>IFERROR(HLOOKUP(BD$5,#REF!,SA_GRILLE_STEU!$A11+2,FALSE),"")</f>
        <v/>
      </c>
      <c r="BF11" s="167"/>
      <c r="BG11" s="128" t="str">
        <f>IFERROR(HLOOKUP(BD$5,#REF!,SA_GRILLE_STEU!$A11+2,FALSE),"")</f>
        <v/>
      </c>
      <c r="BH11" s="127" t="str">
        <f>IFERROR(HLOOKUP(BD$5,#REF!,SA_GRILLE_STEU!$A11+2,FALSE),"")</f>
        <v/>
      </c>
    </row>
    <row r="12" spans="1:60" ht="30" customHeight="1" x14ac:dyDescent="0.4">
      <c r="A12" s="390">
        <v>4</v>
      </c>
      <c r="B12" s="46" t="str">
        <f>IFERROR(HLOOKUP(A$5,#REF!,SA_GRILLE_STEU!$A12+2,FALSE),"")</f>
        <v/>
      </c>
      <c r="C12" s="167"/>
      <c r="D12" s="211" t="str">
        <f>IFERROR(HLOOKUP(A$5,#REF!,SA_GRILLE_STEU!$A12+2,FALSE),"")</f>
        <v/>
      </c>
      <c r="E12" s="124" t="str">
        <f>IFERROR(HLOOKUP(A$5,#REF!,SA_GRILLE_STEU!$A12+2,FALSE),"")</f>
        <v/>
      </c>
      <c r="F12" s="390">
        <v>4</v>
      </c>
      <c r="G12" s="47" t="str">
        <f>IFERROR(HLOOKUP(F$5,#REF!,SA_GRILLE_STEU!$A12+2,FALSE),"")</f>
        <v/>
      </c>
      <c r="H12" s="167"/>
      <c r="I12" s="211" t="str">
        <f>IFERROR(HLOOKUP(F$5,#REF!,SA_GRILLE_STEU!$A12+2,FALSE),"")</f>
        <v/>
      </c>
      <c r="J12" s="124" t="str">
        <f>IFERROR(HLOOKUP(F$5,#REF!,SA_GRILLE_STEU!$A12+2,FALSE),"")</f>
        <v/>
      </c>
      <c r="K12" s="390">
        <v>4</v>
      </c>
      <c r="L12" s="47" t="str">
        <f>IFERROR(HLOOKUP(K$5,#REF!,SA_GRILLE_STEU!$A12+2,FALSE),"")</f>
        <v/>
      </c>
      <c r="M12" s="167"/>
      <c r="N12" s="211" t="str">
        <f>IFERROR(HLOOKUP(K$5,#REF!,SA_GRILLE_STEU!$A12+2,FALSE),"")</f>
        <v/>
      </c>
      <c r="O12" s="124" t="str">
        <f>IFERROR(HLOOKUP(K$5,#REF!,SA_GRILLE_STEU!$A12+2,FALSE),"")</f>
        <v/>
      </c>
      <c r="P12" s="390">
        <v>4</v>
      </c>
      <c r="Q12" s="47" t="str">
        <f>IFERROR(HLOOKUP(P$5,#REF!,SA_GRILLE_STEU!$A12+2,FALSE),"")</f>
        <v/>
      </c>
      <c r="R12" s="167"/>
      <c r="S12" s="211" t="str">
        <f>IFERROR(HLOOKUP(P$5,#REF!,SA_GRILLE_STEU!$A12+2,FALSE),"")</f>
        <v/>
      </c>
      <c r="T12" s="124" t="str">
        <f>IFERROR(HLOOKUP(P$5,#REF!,SA_GRILLE_STEU!$A12+2,FALSE),"")</f>
        <v/>
      </c>
      <c r="U12" s="390">
        <v>4</v>
      </c>
      <c r="V12" s="47" t="str">
        <f>IFERROR(HLOOKUP(U$5,#REF!,SA_GRILLE_STEU!$A12+2,FALSE),"")</f>
        <v/>
      </c>
      <c r="W12" s="167"/>
      <c r="X12" s="211" t="str">
        <f>IFERROR(HLOOKUP(U$5,#REF!,SA_GRILLE_STEU!$A12+2,FALSE),"")</f>
        <v/>
      </c>
      <c r="Y12" s="124" t="str">
        <f>IFERROR(HLOOKUP(U$5,#REF!,SA_GRILLE_STEU!$A12+2,FALSE),"")</f>
        <v/>
      </c>
      <c r="Z12" s="390">
        <v>4</v>
      </c>
      <c r="AA12" s="47" t="str">
        <f>IFERROR(HLOOKUP(Z$5,#REF!,SA_GRILLE_STEU!$A12+2,FALSE),"")</f>
        <v/>
      </c>
      <c r="AB12" s="167"/>
      <c r="AC12" s="211" t="str">
        <f>IFERROR(HLOOKUP(Z$5,#REF!,SA_GRILLE_STEU!$A12+2,FALSE),"")</f>
        <v/>
      </c>
      <c r="AD12" s="124" t="str">
        <f>IFERROR(HLOOKUP(Z$5,#REF!,SA_GRILLE_STEU!$A12+2,FALSE),"")</f>
        <v/>
      </c>
      <c r="AE12" s="390">
        <v>4</v>
      </c>
      <c r="AF12" s="47" t="str">
        <f>IFERROR(HLOOKUP(AE$5,#REF!,SA_GRILLE_STEU!$A12+2,FALSE),"")</f>
        <v/>
      </c>
      <c r="AG12" s="167"/>
      <c r="AH12" s="211" t="str">
        <f>IFERROR(HLOOKUP(AE$5,#REF!,SA_GRILLE_STEU!$A12+2,FALSE),"")</f>
        <v/>
      </c>
      <c r="AI12" s="124" t="str">
        <f>IFERROR(HLOOKUP(AE$5,#REF!,SA_GRILLE_STEU!$A12+2,FALSE),"")</f>
        <v/>
      </c>
      <c r="AJ12" s="390">
        <v>4</v>
      </c>
      <c r="AK12" s="47" t="str">
        <f>IFERROR(HLOOKUP(AJ$5,#REF!,SA_GRILLE_STEU!$A12+2,FALSE),"")</f>
        <v/>
      </c>
      <c r="AL12" s="167"/>
      <c r="AM12" s="125" t="str">
        <f>IFERROR(HLOOKUP(AJ$5,#REF!,SA_GRILLE_STEU!$A12+2,FALSE),"")</f>
        <v/>
      </c>
      <c r="AN12" s="124" t="str">
        <f>IFERROR(HLOOKUP(AJ$5,#REF!,SA_GRILLE_STEU!$A12+2,FALSE),"")</f>
        <v/>
      </c>
      <c r="AO12" s="390">
        <v>4</v>
      </c>
      <c r="AP12" s="47" t="str">
        <f>IFERROR(HLOOKUP(AO$5,#REF!,SA_GRILLE_STEU!$A12+2,FALSE),"")</f>
        <v/>
      </c>
      <c r="AQ12" s="167"/>
      <c r="AR12" s="125" t="str">
        <f>IFERROR(HLOOKUP(AO$5,#REF!,SA_GRILLE_STEU!$A12+2,FALSE),"")</f>
        <v/>
      </c>
      <c r="AS12" s="124" t="str">
        <f>IFERROR(HLOOKUP(AO$5,#REF!,SA_GRILLE_STEU!$A12+2,FALSE),"")</f>
        <v/>
      </c>
      <c r="AT12" s="390">
        <v>4</v>
      </c>
      <c r="AU12" s="47" t="str">
        <f>IFERROR(HLOOKUP(AT$5,#REF!,SA_GRILLE_STEU!$A12+2,FALSE),"")</f>
        <v/>
      </c>
      <c r="AV12" s="167"/>
      <c r="AW12" s="125" t="str">
        <f>IFERROR(HLOOKUP(AT$5,#REF!,SA_GRILLE_STEU!$A12+2,FALSE),"")</f>
        <v/>
      </c>
      <c r="AX12" s="124" t="str">
        <f>IFERROR(HLOOKUP(AT$5,#REF!,SA_GRILLE_STEU!$A12+2,FALSE),"")</f>
        <v/>
      </c>
      <c r="AY12" s="390">
        <v>4</v>
      </c>
      <c r="AZ12" s="47" t="str">
        <f>IFERROR(HLOOKUP(AY$5,#REF!,SA_GRILLE_STEU!$A12+2,FALSE),"")</f>
        <v/>
      </c>
      <c r="BA12" s="167"/>
      <c r="BB12" s="125" t="str">
        <f>IFERROR(HLOOKUP(AY$5,#REF!,SA_GRILLE_STEU!$A12+2,FALSE),"")</f>
        <v/>
      </c>
      <c r="BC12" s="124" t="str">
        <f>IFERROR(HLOOKUP(AY$5,#REF!,SA_GRILLE_STEU!$A12+2,FALSE),"")</f>
        <v/>
      </c>
      <c r="BD12" s="390">
        <v>4</v>
      </c>
      <c r="BE12" s="47" t="str">
        <f>IFERROR(HLOOKUP(BD$5,#REF!,SA_GRILLE_STEU!$A12+2,FALSE),"")</f>
        <v/>
      </c>
      <c r="BF12" s="167"/>
      <c r="BG12" s="128" t="str">
        <f>IFERROR(HLOOKUP(BD$5,#REF!,SA_GRILLE_STEU!$A12+2,FALSE),"")</f>
        <v/>
      </c>
      <c r="BH12" s="127" t="str">
        <f>IFERROR(HLOOKUP(BD$5,#REF!,SA_GRILLE_STEU!$A12+2,FALSE),"")</f>
        <v/>
      </c>
    </row>
    <row r="13" spans="1:60" ht="80.25" customHeight="1" x14ac:dyDescent="0.4">
      <c r="A13" s="390">
        <v>5</v>
      </c>
      <c r="B13" s="46" t="str">
        <f>IFERROR(HLOOKUP(A$5,#REF!,SA_GRILLE_STEU!$A13+2,FALSE),"")</f>
        <v/>
      </c>
      <c r="C13" s="167"/>
      <c r="D13" s="211" t="str">
        <f>IFERROR(HLOOKUP(A$5,#REF!,SA_GRILLE_STEU!$A13+2,FALSE),"")</f>
        <v/>
      </c>
      <c r="E13" s="124" t="str">
        <f>IFERROR(HLOOKUP(A$5,#REF!,SA_GRILLE_STEU!$A13+2,FALSE),"")</f>
        <v/>
      </c>
      <c r="F13" s="390">
        <v>5</v>
      </c>
      <c r="G13" s="47" t="str">
        <f>IFERROR(HLOOKUP(F$5,#REF!,SA_GRILLE_STEU!$A13+2,FALSE),"")</f>
        <v/>
      </c>
      <c r="H13" s="167"/>
      <c r="I13" s="211" t="str">
        <f>IFERROR(HLOOKUP(F$5,#REF!,SA_GRILLE_STEU!$A13+2,FALSE),"")</f>
        <v/>
      </c>
      <c r="J13" s="124" t="str">
        <f>IFERROR(HLOOKUP(F$5,#REF!,SA_GRILLE_STEU!$A13+2,FALSE),"")</f>
        <v/>
      </c>
      <c r="K13" s="390">
        <v>5</v>
      </c>
      <c r="L13" s="47" t="str">
        <f>IFERROR(HLOOKUP(K$5,#REF!,SA_GRILLE_STEU!$A13+2,FALSE),"")</f>
        <v/>
      </c>
      <c r="M13" s="167"/>
      <c r="N13" s="211" t="str">
        <f>IFERROR(HLOOKUP(K$5,#REF!,SA_GRILLE_STEU!$A13+2,FALSE),"")</f>
        <v/>
      </c>
      <c r="O13" s="124" t="str">
        <f>IFERROR(HLOOKUP(K$5,#REF!,SA_GRILLE_STEU!$A13+2,FALSE),"")</f>
        <v/>
      </c>
      <c r="P13" s="390">
        <v>5</v>
      </c>
      <c r="Q13" s="47" t="str">
        <f>IFERROR(HLOOKUP(P$5,#REF!,SA_GRILLE_STEU!$A13+2,FALSE),"")</f>
        <v/>
      </c>
      <c r="R13" s="167"/>
      <c r="S13" s="211" t="str">
        <f>IFERROR(HLOOKUP(P$5,#REF!,SA_GRILLE_STEU!$A13+2,FALSE),"")</f>
        <v/>
      </c>
      <c r="T13" s="124" t="str">
        <f>IFERROR(HLOOKUP(P$5,#REF!,SA_GRILLE_STEU!$A13+2,FALSE),"")</f>
        <v/>
      </c>
      <c r="U13" s="390">
        <v>5</v>
      </c>
      <c r="V13" s="47" t="str">
        <f>IFERROR(HLOOKUP(U$5,#REF!,SA_GRILLE_STEU!$A13+2,FALSE),"")</f>
        <v/>
      </c>
      <c r="W13" s="167"/>
      <c r="X13" s="211" t="str">
        <f>IFERROR(HLOOKUP(U$5,#REF!,SA_GRILLE_STEU!$A13+2,FALSE),"")</f>
        <v/>
      </c>
      <c r="Y13" s="124" t="str">
        <f>IFERROR(HLOOKUP(U$5,#REF!,SA_GRILLE_STEU!$A13+2,FALSE),"")</f>
        <v/>
      </c>
      <c r="Z13" s="390">
        <v>5</v>
      </c>
      <c r="AA13" s="47" t="str">
        <f>IFERROR(HLOOKUP(Z$5,#REF!,SA_GRILLE_STEU!$A13+2,FALSE),"")</f>
        <v/>
      </c>
      <c r="AB13" s="167"/>
      <c r="AC13" s="211" t="str">
        <f>IFERROR(HLOOKUP(Z$5,#REF!,SA_GRILLE_STEU!$A13+2,FALSE),"")</f>
        <v/>
      </c>
      <c r="AD13" s="124" t="str">
        <f>IFERROR(HLOOKUP(Z$5,#REF!,SA_GRILLE_STEU!$A13+2,FALSE),"")</f>
        <v/>
      </c>
      <c r="AE13" s="390">
        <v>5</v>
      </c>
      <c r="AF13" s="47" t="str">
        <f>IFERROR(HLOOKUP(AE$5,#REF!,SA_GRILLE_STEU!$A13+2,FALSE),"")</f>
        <v/>
      </c>
      <c r="AG13" s="167"/>
      <c r="AH13" s="211" t="str">
        <f>IFERROR(HLOOKUP(AE$5,#REF!,SA_GRILLE_STEU!$A13+2,FALSE),"")</f>
        <v/>
      </c>
      <c r="AI13" s="124" t="str">
        <f>IFERROR(HLOOKUP(AE$5,#REF!,SA_GRILLE_STEU!$A13+2,FALSE),"")</f>
        <v/>
      </c>
      <c r="AJ13" s="390">
        <v>5</v>
      </c>
      <c r="AK13" s="47" t="str">
        <f>IFERROR(HLOOKUP(AJ$5,#REF!,SA_GRILLE_STEU!$A13+2,FALSE),"")</f>
        <v/>
      </c>
      <c r="AL13" s="167"/>
      <c r="AM13" s="125" t="str">
        <f>IFERROR(HLOOKUP(AJ$5,#REF!,SA_GRILLE_STEU!$A13+2,FALSE),"")</f>
        <v/>
      </c>
      <c r="AN13" s="124" t="str">
        <f>IFERROR(HLOOKUP(AJ$5,#REF!,SA_GRILLE_STEU!$A13+2,FALSE),"")</f>
        <v/>
      </c>
      <c r="AO13" s="390">
        <v>5</v>
      </c>
      <c r="AP13" s="47" t="str">
        <f>IFERROR(HLOOKUP(AO$5,#REF!,SA_GRILLE_STEU!$A13+2,FALSE),"")</f>
        <v/>
      </c>
      <c r="AQ13" s="167"/>
      <c r="AR13" s="125" t="str">
        <f>IFERROR(HLOOKUP(AO$5,#REF!,SA_GRILLE_STEU!$A13+2,FALSE),"")</f>
        <v/>
      </c>
      <c r="AS13" s="124" t="str">
        <f>IFERROR(HLOOKUP(AO$5,#REF!,SA_GRILLE_STEU!$A13+2,FALSE),"")</f>
        <v/>
      </c>
      <c r="AT13" s="390">
        <v>5</v>
      </c>
      <c r="AU13" s="47" t="str">
        <f>IFERROR(HLOOKUP(AT$5,#REF!,SA_GRILLE_STEU!$A13+2,FALSE),"")</f>
        <v/>
      </c>
      <c r="AV13" s="167"/>
      <c r="AW13" s="125" t="str">
        <f>IFERROR(HLOOKUP(AT$5,#REF!,SA_GRILLE_STEU!$A13+2,FALSE),"")</f>
        <v/>
      </c>
      <c r="AX13" s="124" t="str">
        <f>IFERROR(HLOOKUP(AT$5,#REF!,SA_GRILLE_STEU!$A13+2,FALSE),"")</f>
        <v/>
      </c>
      <c r="AY13" s="390">
        <v>5</v>
      </c>
      <c r="AZ13" s="47" t="str">
        <f>IFERROR(HLOOKUP(AY$5,#REF!,SA_GRILLE_STEU!$A13+2,FALSE),"")</f>
        <v/>
      </c>
      <c r="BA13" s="167"/>
      <c r="BB13" s="125" t="str">
        <f>IFERROR(HLOOKUP(AY$5,#REF!,SA_GRILLE_STEU!$A13+2,FALSE),"")</f>
        <v/>
      </c>
      <c r="BC13" s="124" t="str">
        <f>IFERROR(HLOOKUP(AY$5,#REF!,SA_GRILLE_STEU!$A13+2,FALSE),"")</f>
        <v/>
      </c>
      <c r="BD13" s="390">
        <v>5</v>
      </c>
      <c r="BE13" s="47" t="str">
        <f>IFERROR(HLOOKUP(BD$5,#REF!,SA_GRILLE_STEU!$A13+2,FALSE),"")</f>
        <v/>
      </c>
      <c r="BF13" s="167"/>
      <c r="BG13" s="128" t="str">
        <f>IFERROR(HLOOKUP(BD$5,#REF!,SA_GRILLE_STEU!$A13+2,FALSE),"")</f>
        <v/>
      </c>
      <c r="BH13" s="127" t="str">
        <f>IFERROR(HLOOKUP(BD$5,#REF!,SA_GRILLE_STEU!$A13+2,FALSE),"")</f>
        <v/>
      </c>
    </row>
    <row r="14" spans="1:60" ht="64.5" customHeight="1" x14ac:dyDescent="0.4">
      <c r="A14" s="390">
        <v>6</v>
      </c>
      <c r="B14" s="46" t="str">
        <f>IFERROR(HLOOKUP(A$5,#REF!,SA_GRILLE_STEU!$A14+2,FALSE),"")</f>
        <v/>
      </c>
      <c r="C14" s="167"/>
      <c r="D14" s="211" t="str">
        <f>IFERROR(HLOOKUP(A$5,#REF!,SA_GRILLE_STEU!$A14+2,FALSE),"")</f>
        <v/>
      </c>
      <c r="E14" s="124" t="str">
        <f>IFERROR(HLOOKUP(A$5,#REF!,SA_GRILLE_STEU!$A14+2,FALSE),"")</f>
        <v/>
      </c>
      <c r="F14" s="390">
        <v>6</v>
      </c>
      <c r="G14" s="47" t="str">
        <f>IFERROR(HLOOKUP(F$5,#REF!,SA_GRILLE_STEU!$A14+2,FALSE),"")</f>
        <v/>
      </c>
      <c r="H14" s="167"/>
      <c r="I14" s="211" t="str">
        <f>IFERROR(HLOOKUP(F$5,#REF!,SA_GRILLE_STEU!$A14+2,FALSE),"")</f>
        <v/>
      </c>
      <c r="J14" s="124" t="str">
        <f>IFERROR(HLOOKUP(F$5,#REF!,SA_GRILLE_STEU!$A14+2,FALSE),"")</f>
        <v/>
      </c>
      <c r="K14" s="390">
        <v>6</v>
      </c>
      <c r="L14" s="47" t="str">
        <f>IFERROR(HLOOKUP(K$5,#REF!,SA_GRILLE_STEU!$A14+2,FALSE),"")</f>
        <v/>
      </c>
      <c r="M14" s="167"/>
      <c r="N14" s="211" t="str">
        <f>IFERROR(HLOOKUP(K$5,#REF!,SA_GRILLE_STEU!$A14+2,FALSE),"")</f>
        <v/>
      </c>
      <c r="O14" s="124" t="str">
        <f>IFERROR(HLOOKUP(K$5,#REF!,SA_GRILLE_STEU!$A14+2,FALSE),"")</f>
        <v/>
      </c>
      <c r="P14" s="390">
        <v>6</v>
      </c>
      <c r="Q14" s="47" t="str">
        <f>IFERROR(HLOOKUP(P$5,#REF!,SA_GRILLE_STEU!$A14+2,FALSE),"")</f>
        <v/>
      </c>
      <c r="R14" s="167"/>
      <c r="S14" s="211" t="str">
        <f>IFERROR(HLOOKUP(P$5,#REF!,SA_GRILLE_STEU!$A14+2,FALSE),"")</f>
        <v/>
      </c>
      <c r="T14" s="124" t="str">
        <f>IFERROR(HLOOKUP(P$5,#REF!,SA_GRILLE_STEU!$A14+2,FALSE),"")</f>
        <v/>
      </c>
      <c r="U14" s="390">
        <v>6</v>
      </c>
      <c r="V14" s="47" t="str">
        <f>IFERROR(HLOOKUP(U$5,#REF!,SA_GRILLE_STEU!$A14+2,FALSE),"")</f>
        <v/>
      </c>
      <c r="W14" s="167"/>
      <c r="X14" s="211" t="str">
        <f>IFERROR(HLOOKUP(U$5,#REF!,SA_GRILLE_STEU!$A14+2,FALSE),"")</f>
        <v/>
      </c>
      <c r="Y14" s="124" t="str">
        <f>IFERROR(HLOOKUP(U$5,#REF!,SA_GRILLE_STEU!$A14+2,FALSE),"")</f>
        <v/>
      </c>
      <c r="Z14" s="390">
        <v>6</v>
      </c>
      <c r="AA14" s="47" t="str">
        <f>IFERROR(HLOOKUP(Z$5,#REF!,SA_GRILLE_STEU!$A14+2,FALSE),"")</f>
        <v/>
      </c>
      <c r="AB14" s="167"/>
      <c r="AC14" s="211" t="str">
        <f>IFERROR(HLOOKUP(Z$5,#REF!,SA_GRILLE_STEU!$A14+2,FALSE),"")</f>
        <v/>
      </c>
      <c r="AD14" s="124" t="str">
        <f>IFERROR(HLOOKUP(Z$5,#REF!,SA_GRILLE_STEU!$A14+2,FALSE),"")</f>
        <v/>
      </c>
      <c r="AE14" s="390">
        <v>6</v>
      </c>
      <c r="AF14" s="47" t="str">
        <f>IFERROR(HLOOKUP(AE$5,#REF!,SA_GRILLE_STEU!$A14+2,FALSE),"")</f>
        <v/>
      </c>
      <c r="AG14" s="167"/>
      <c r="AH14" s="211" t="str">
        <f>IFERROR(HLOOKUP(AE$5,#REF!,SA_GRILLE_STEU!$A14+2,FALSE),"")</f>
        <v/>
      </c>
      <c r="AI14" s="124" t="str">
        <f>IFERROR(HLOOKUP(AE$5,#REF!,SA_GRILLE_STEU!$A14+2,FALSE),"")</f>
        <v/>
      </c>
      <c r="AJ14" s="390">
        <v>6</v>
      </c>
      <c r="AK14" s="47" t="str">
        <f>IFERROR(HLOOKUP(AJ$5,#REF!,SA_GRILLE_STEU!$A14+2,FALSE),"")</f>
        <v/>
      </c>
      <c r="AL14" s="167"/>
      <c r="AM14" s="125" t="str">
        <f>IFERROR(HLOOKUP(AJ$5,#REF!,SA_GRILLE_STEU!$A14+2,FALSE),"")</f>
        <v/>
      </c>
      <c r="AN14" s="124" t="str">
        <f>IFERROR(HLOOKUP(AJ$5,#REF!,SA_GRILLE_STEU!$A14+2,FALSE),"")</f>
        <v/>
      </c>
      <c r="AO14" s="390">
        <v>6</v>
      </c>
      <c r="AP14" s="47" t="str">
        <f>IFERROR(HLOOKUP(AO$5,#REF!,SA_GRILLE_STEU!$A14+2,FALSE),"")</f>
        <v/>
      </c>
      <c r="AQ14" s="167"/>
      <c r="AR14" s="125" t="str">
        <f>IFERROR(HLOOKUP(AO$5,#REF!,SA_GRILLE_STEU!$A14+2,FALSE),"")</f>
        <v/>
      </c>
      <c r="AS14" s="124" t="str">
        <f>IFERROR(HLOOKUP(AO$5,#REF!,SA_GRILLE_STEU!$A14+2,FALSE),"")</f>
        <v/>
      </c>
      <c r="AT14" s="390">
        <v>6</v>
      </c>
      <c r="AU14" s="47" t="str">
        <f>IFERROR(HLOOKUP(AT$5,#REF!,SA_GRILLE_STEU!$A14+2,FALSE),"")</f>
        <v/>
      </c>
      <c r="AV14" s="167"/>
      <c r="AW14" s="125" t="str">
        <f>IFERROR(HLOOKUP(AT$5,#REF!,SA_GRILLE_STEU!$A14+2,FALSE),"")</f>
        <v/>
      </c>
      <c r="AX14" s="124" t="str">
        <f>IFERROR(HLOOKUP(AT$5,#REF!,SA_GRILLE_STEU!$A14+2,FALSE),"")</f>
        <v/>
      </c>
      <c r="AY14" s="390">
        <v>6</v>
      </c>
      <c r="AZ14" s="47" t="str">
        <f>IFERROR(HLOOKUP(AY$5,#REF!,SA_GRILLE_STEU!$A14+2,FALSE),"")</f>
        <v/>
      </c>
      <c r="BA14" s="167"/>
      <c r="BB14" s="125" t="str">
        <f>IFERROR(HLOOKUP(AY$5,#REF!,SA_GRILLE_STEU!$A14+2,FALSE),"")</f>
        <v/>
      </c>
      <c r="BC14" s="124" t="str">
        <f>IFERROR(HLOOKUP(AY$5,#REF!,SA_GRILLE_STEU!$A14+2,FALSE),"")</f>
        <v/>
      </c>
      <c r="BD14" s="390">
        <v>6</v>
      </c>
      <c r="BE14" s="47" t="str">
        <f>IFERROR(HLOOKUP(BD$5,#REF!,SA_GRILLE_STEU!$A14+2,FALSE),"")</f>
        <v/>
      </c>
      <c r="BF14" s="167"/>
      <c r="BG14" s="128" t="str">
        <f>IFERROR(HLOOKUP(BD$5,#REF!,SA_GRILLE_STEU!$A14+2,FALSE),"")</f>
        <v/>
      </c>
      <c r="BH14" s="127" t="str">
        <f>IFERROR(HLOOKUP(BD$5,#REF!,SA_GRILLE_STEU!$A14+2,FALSE),"")</f>
        <v/>
      </c>
    </row>
    <row r="15" spans="1:60" x14ac:dyDescent="0.4">
      <c r="A15" s="390">
        <v>7</v>
      </c>
      <c r="B15" s="46" t="str">
        <f>IFERROR(HLOOKUP(A$5,#REF!,SA_GRILLE_STEU!$A15+2,FALSE),"")</f>
        <v/>
      </c>
      <c r="C15" s="167"/>
      <c r="D15" s="211" t="str">
        <f>IFERROR(HLOOKUP(A$5,#REF!,SA_GRILLE_STEU!$A15+2,FALSE),"")</f>
        <v/>
      </c>
      <c r="E15" s="124" t="str">
        <f>IFERROR(HLOOKUP(A$5,#REF!,SA_GRILLE_STEU!$A15+2,FALSE),"")</f>
        <v/>
      </c>
      <c r="F15" s="390">
        <v>7</v>
      </c>
      <c r="G15" s="47" t="str">
        <f>IFERROR(HLOOKUP(F$5,#REF!,SA_GRILLE_STEU!$A15+2,FALSE),"")</f>
        <v/>
      </c>
      <c r="H15" s="167"/>
      <c r="I15" s="211" t="str">
        <f>IFERROR(HLOOKUP(F$5,#REF!,SA_GRILLE_STEU!$A15+2,FALSE),"")</f>
        <v/>
      </c>
      <c r="J15" s="124" t="str">
        <f>IFERROR(HLOOKUP(F$5,#REF!,SA_GRILLE_STEU!$A15+2,FALSE),"")</f>
        <v/>
      </c>
      <c r="K15" s="390">
        <v>7</v>
      </c>
      <c r="L15" s="47" t="str">
        <f>IFERROR(HLOOKUP(K$5,#REF!,SA_GRILLE_STEU!$A15+2,FALSE),"")</f>
        <v/>
      </c>
      <c r="M15" s="167"/>
      <c r="N15" s="211" t="str">
        <f>IFERROR(HLOOKUP(K$5,#REF!,SA_GRILLE_STEU!$A15+2,FALSE),"")</f>
        <v/>
      </c>
      <c r="O15" s="124" t="str">
        <f>IFERROR(HLOOKUP(K$5,#REF!,SA_GRILLE_STEU!$A15+2,FALSE),"")</f>
        <v/>
      </c>
      <c r="P15" s="390">
        <v>7</v>
      </c>
      <c r="Q15" s="47" t="str">
        <f>IFERROR(HLOOKUP(P$5,#REF!,SA_GRILLE_STEU!$A15+2,FALSE),"")</f>
        <v/>
      </c>
      <c r="R15" s="167"/>
      <c r="S15" s="211" t="str">
        <f>IFERROR(HLOOKUP(P$5,#REF!,SA_GRILLE_STEU!$A15+2,FALSE),"")</f>
        <v/>
      </c>
      <c r="T15" s="124" t="str">
        <f>IFERROR(HLOOKUP(P$5,#REF!,SA_GRILLE_STEU!$A15+2,FALSE),"")</f>
        <v/>
      </c>
      <c r="U15" s="390">
        <v>7</v>
      </c>
      <c r="V15" s="47" t="str">
        <f>IFERROR(HLOOKUP(U$5,#REF!,SA_GRILLE_STEU!$A15+2,FALSE),"")</f>
        <v/>
      </c>
      <c r="W15" s="167"/>
      <c r="X15" s="211" t="str">
        <f>IFERROR(HLOOKUP(U$5,#REF!,SA_GRILLE_STEU!$A15+2,FALSE),"")</f>
        <v/>
      </c>
      <c r="Y15" s="124" t="str">
        <f>IFERROR(HLOOKUP(U$5,#REF!,SA_GRILLE_STEU!$A15+2,FALSE),"")</f>
        <v/>
      </c>
      <c r="Z15" s="390">
        <v>7</v>
      </c>
      <c r="AA15" s="47" t="str">
        <f>IFERROR(HLOOKUP(Z$5,#REF!,SA_GRILLE_STEU!$A15+2,FALSE),"")</f>
        <v/>
      </c>
      <c r="AB15" s="167"/>
      <c r="AC15" s="211" t="str">
        <f>IFERROR(HLOOKUP(Z$5,#REF!,SA_GRILLE_STEU!$A15+2,FALSE),"")</f>
        <v/>
      </c>
      <c r="AD15" s="124" t="str">
        <f>IFERROR(HLOOKUP(Z$5,#REF!,SA_GRILLE_STEU!$A15+2,FALSE),"")</f>
        <v/>
      </c>
      <c r="AE15" s="390">
        <v>7</v>
      </c>
      <c r="AF15" s="47" t="str">
        <f>IFERROR(HLOOKUP(AE$5,#REF!,SA_GRILLE_STEU!$A15+2,FALSE),"")</f>
        <v/>
      </c>
      <c r="AG15" s="167"/>
      <c r="AH15" s="211" t="str">
        <f>IFERROR(HLOOKUP(AE$5,#REF!,SA_GRILLE_STEU!$A15+2,FALSE),"")</f>
        <v/>
      </c>
      <c r="AI15" s="124" t="str">
        <f>IFERROR(HLOOKUP(AE$5,#REF!,SA_GRILLE_STEU!$A15+2,FALSE),"")</f>
        <v/>
      </c>
      <c r="AJ15" s="390">
        <v>7</v>
      </c>
      <c r="AK15" s="47" t="str">
        <f>IFERROR(HLOOKUP(AJ$5,#REF!,SA_GRILLE_STEU!$A15+2,FALSE),"")</f>
        <v/>
      </c>
      <c r="AL15" s="167"/>
      <c r="AM15" s="125" t="str">
        <f>IFERROR(HLOOKUP(AJ$5,#REF!,SA_GRILLE_STEU!$A15+2,FALSE),"")</f>
        <v/>
      </c>
      <c r="AN15" s="124" t="str">
        <f>IFERROR(HLOOKUP(AJ$5,#REF!,SA_GRILLE_STEU!$A15+2,FALSE),"")</f>
        <v/>
      </c>
      <c r="AO15" s="390">
        <v>7</v>
      </c>
      <c r="AP15" s="47" t="str">
        <f>IFERROR(HLOOKUP(AO$5,#REF!,SA_GRILLE_STEU!$A15+2,FALSE),"")</f>
        <v/>
      </c>
      <c r="AQ15" s="167"/>
      <c r="AR15" s="125" t="str">
        <f>IFERROR(HLOOKUP(AO$5,#REF!,SA_GRILLE_STEU!$A15+2,FALSE),"")</f>
        <v/>
      </c>
      <c r="AS15" s="124" t="str">
        <f>IFERROR(HLOOKUP(AO$5,#REF!,SA_GRILLE_STEU!$A15+2,FALSE),"")</f>
        <v/>
      </c>
      <c r="AT15" s="390">
        <v>7</v>
      </c>
      <c r="AU15" s="47" t="str">
        <f>IFERROR(HLOOKUP(AT$5,#REF!,SA_GRILLE_STEU!$A15+2,FALSE),"")</f>
        <v/>
      </c>
      <c r="AV15" s="167"/>
      <c r="AW15" s="125" t="str">
        <f>IFERROR(HLOOKUP(AT$5,#REF!,SA_GRILLE_STEU!$A15+2,FALSE),"")</f>
        <v/>
      </c>
      <c r="AX15" s="124" t="str">
        <f>IFERROR(HLOOKUP(AT$5,#REF!,SA_GRILLE_STEU!$A15+2,FALSE),"")</f>
        <v/>
      </c>
      <c r="AY15" s="390">
        <v>7</v>
      </c>
      <c r="AZ15" s="47" t="str">
        <f>IFERROR(HLOOKUP(AY$5,#REF!,SA_GRILLE_STEU!$A15+2,FALSE),"")</f>
        <v/>
      </c>
      <c r="BA15" s="167"/>
      <c r="BB15" s="125" t="str">
        <f>IFERROR(HLOOKUP(AY$5,#REF!,SA_GRILLE_STEU!$A15+2,FALSE),"")</f>
        <v/>
      </c>
      <c r="BC15" s="124" t="str">
        <f>IFERROR(HLOOKUP(AY$5,#REF!,SA_GRILLE_STEU!$A15+2,FALSE),"")</f>
        <v/>
      </c>
      <c r="BD15" s="390">
        <v>7</v>
      </c>
      <c r="BE15" s="47" t="str">
        <f>IFERROR(HLOOKUP(BD$5,#REF!,SA_GRILLE_STEU!$A15+2,FALSE),"")</f>
        <v/>
      </c>
      <c r="BF15" s="167"/>
      <c r="BG15" s="128" t="str">
        <f>IFERROR(HLOOKUP(BD$5,#REF!,SA_GRILLE_STEU!$A15+2,FALSE),"")</f>
        <v/>
      </c>
      <c r="BH15" s="127" t="str">
        <f>IFERROR(HLOOKUP(BD$5,#REF!,SA_GRILLE_STEU!$A15+2,FALSE),"")</f>
        <v/>
      </c>
    </row>
    <row r="16" spans="1:60" x14ac:dyDescent="0.4">
      <c r="A16" s="390">
        <v>8</v>
      </c>
      <c r="B16" s="46" t="str">
        <f>IFERROR(HLOOKUP(A$5,#REF!,SA_GRILLE_STEU!$A16+2,FALSE),"")</f>
        <v/>
      </c>
      <c r="C16" s="167"/>
      <c r="D16" s="211" t="str">
        <f>IFERROR(HLOOKUP(A$5,#REF!,SA_GRILLE_STEU!$A16+2,FALSE),"")</f>
        <v/>
      </c>
      <c r="E16" s="124" t="str">
        <f>IFERROR(HLOOKUP(A$5,#REF!,SA_GRILLE_STEU!$A16+2,FALSE),"")</f>
        <v/>
      </c>
      <c r="F16" s="390">
        <v>8</v>
      </c>
      <c r="G16" s="47" t="str">
        <f>IFERROR(HLOOKUP(F$5,#REF!,SA_GRILLE_STEU!$A16+2,FALSE),"")</f>
        <v/>
      </c>
      <c r="H16" s="167"/>
      <c r="I16" s="211" t="str">
        <f>IFERROR(HLOOKUP(F$5,#REF!,SA_GRILLE_STEU!$A16+2,FALSE),"")</f>
        <v/>
      </c>
      <c r="J16" s="124" t="str">
        <f>IFERROR(HLOOKUP(F$5,#REF!,SA_GRILLE_STEU!$A16+2,FALSE),"")</f>
        <v/>
      </c>
      <c r="K16" s="390">
        <v>8</v>
      </c>
      <c r="L16" s="47" t="str">
        <f>IFERROR(HLOOKUP(K$5,#REF!,SA_GRILLE_STEU!$A16+2,FALSE),"")</f>
        <v/>
      </c>
      <c r="M16" s="167"/>
      <c r="N16" s="211" t="str">
        <f>IFERROR(HLOOKUP(K$5,#REF!,SA_GRILLE_STEU!$A16+2,FALSE),"")</f>
        <v/>
      </c>
      <c r="O16" s="124" t="str">
        <f>IFERROR(HLOOKUP(K$5,#REF!,SA_GRILLE_STEU!$A16+2,FALSE),"")</f>
        <v/>
      </c>
      <c r="P16" s="390">
        <v>8</v>
      </c>
      <c r="Q16" s="47" t="str">
        <f>IFERROR(HLOOKUP(P$5,#REF!,SA_GRILLE_STEU!$A16+2,FALSE),"")</f>
        <v/>
      </c>
      <c r="R16" s="167"/>
      <c r="S16" s="211" t="str">
        <f>IFERROR(HLOOKUP(P$5,#REF!,SA_GRILLE_STEU!$A16+2,FALSE),"")</f>
        <v/>
      </c>
      <c r="T16" s="124" t="str">
        <f>IFERROR(HLOOKUP(P$5,#REF!,SA_GRILLE_STEU!$A16+2,FALSE),"")</f>
        <v/>
      </c>
      <c r="U16" s="390">
        <v>8</v>
      </c>
      <c r="V16" s="47" t="str">
        <f>IFERROR(HLOOKUP(U$5,#REF!,SA_GRILLE_STEU!$A16+2,FALSE),"")</f>
        <v/>
      </c>
      <c r="W16" s="167"/>
      <c r="X16" s="211" t="str">
        <f>IFERROR(HLOOKUP(U$5,#REF!,SA_GRILLE_STEU!$A16+2,FALSE),"")</f>
        <v/>
      </c>
      <c r="Y16" s="124" t="str">
        <f>IFERROR(HLOOKUP(U$5,#REF!,SA_GRILLE_STEU!$A16+2,FALSE),"")</f>
        <v/>
      </c>
      <c r="Z16" s="390">
        <v>8</v>
      </c>
      <c r="AA16" s="47" t="str">
        <f>IFERROR(HLOOKUP(Z$5,#REF!,SA_GRILLE_STEU!$A16+2,FALSE),"")</f>
        <v/>
      </c>
      <c r="AB16" s="167"/>
      <c r="AC16" s="211" t="str">
        <f>IFERROR(HLOOKUP(Z$5,#REF!,SA_GRILLE_STEU!$A16+2,FALSE),"")</f>
        <v/>
      </c>
      <c r="AD16" s="124" t="str">
        <f>IFERROR(HLOOKUP(Z$5,#REF!,SA_GRILLE_STEU!$A16+2,FALSE),"")</f>
        <v/>
      </c>
      <c r="AE16" s="390">
        <v>8</v>
      </c>
      <c r="AF16" s="47" t="str">
        <f>IFERROR(HLOOKUP(AE$5,#REF!,SA_GRILLE_STEU!$A16+2,FALSE),"")</f>
        <v/>
      </c>
      <c r="AG16" s="167"/>
      <c r="AH16" s="211" t="str">
        <f>IFERROR(HLOOKUP(AE$5,#REF!,SA_GRILLE_STEU!$A16+2,FALSE),"")</f>
        <v/>
      </c>
      <c r="AI16" s="124" t="str">
        <f>IFERROR(HLOOKUP(AE$5,#REF!,SA_GRILLE_STEU!$A16+2,FALSE),"")</f>
        <v/>
      </c>
      <c r="AJ16" s="390">
        <v>8</v>
      </c>
      <c r="AK16" s="47" t="str">
        <f>IFERROR(HLOOKUP(AJ$5,#REF!,SA_GRILLE_STEU!$A16+2,FALSE),"")</f>
        <v/>
      </c>
      <c r="AL16" s="167"/>
      <c r="AM16" s="125" t="str">
        <f>IFERROR(HLOOKUP(AJ$5,#REF!,SA_GRILLE_STEU!$A16+2,FALSE),"")</f>
        <v/>
      </c>
      <c r="AN16" s="124" t="str">
        <f>IFERROR(HLOOKUP(AJ$5,#REF!,SA_GRILLE_STEU!$A16+2,FALSE),"")</f>
        <v/>
      </c>
      <c r="AO16" s="390">
        <v>8</v>
      </c>
      <c r="AP16" s="47" t="str">
        <f>IFERROR(HLOOKUP(AO$5,#REF!,SA_GRILLE_STEU!$A16+2,FALSE),"")</f>
        <v/>
      </c>
      <c r="AQ16" s="167"/>
      <c r="AR16" s="125" t="str">
        <f>IFERROR(HLOOKUP(AO$5,#REF!,SA_GRILLE_STEU!$A16+2,FALSE),"")</f>
        <v/>
      </c>
      <c r="AS16" s="124" t="str">
        <f>IFERROR(HLOOKUP(AO$5,#REF!,SA_GRILLE_STEU!$A16+2,FALSE),"")</f>
        <v/>
      </c>
      <c r="AT16" s="390">
        <v>8</v>
      </c>
      <c r="AU16" s="47" t="str">
        <f>IFERROR(HLOOKUP(AT$5,#REF!,SA_GRILLE_STEU!$A16+2,FALSE),"")</f>
        <v/>
      </c>
      <c r="AV16" s="167"/>
      <c r="AW16" s="125" t="str">
        <f>IFERROR(HLOOKUP(AT$5,#REF!,SA_GRILLE_STEU!$A16+2,FALSE),"")</f>
        <v/>
      </c>
      <c r="AX16" s="124" t="str">
        <f>IFERROR(HLOOKUP(AT$5,#REF!,SA_GRILLE_STEU!$A16+2,FALSE),"")</f>
        <v/>
      </c>
      <c r="AY16" s="390">
        <v>8</v>
      </c>
      <c r="AZ16" s="47" t="str">
        <f>IFERROR(HLOOKUP(AY$5,#REF!,SA_GRILLE_STEU!$A16+2,FALSE),"")</f>
        <v/>
      </c>
      <c r="BA16" s="167"/>
      <c r="BB16" s="125" t="str">
        <f>IFERROR(HLOOKUP(AY$5,#REF!,SA_GRILLE_STEU!$A16+2,FALSE),"")</f>
        <v/>
      </c>
      <c r="BC16" s="124" t="str">
        <f>IFERROR(HLOOKUP(AY$5,#REF!,SA_GRILLE_STEU!$A16+2,FALSE),"")</f>
        <v/>
      </c>
      <c r="BD16" s="390">
        <v>8</v>
      </c>
      <c r="BE16" s="47" t="str">
        <f>IFERROR(HLOOKUP(BD$5,#REF!,SA_GRILLE_STEU!$A16+2,FALSE),"")</f>
        <v/>
      </c>
      <c r="BF16" s="167"/>
      <c r="BG16" s="128" t="str">
        <f>IFERROR(HLOOKUP(BD$5,#REF!,SA_GRILLE_STEU!$A16+2,FALSE),"")</f>
        <v/>
      </c>
      <c r="BH16" s="127" t="str">
        <f>IFERROR(HLOOKUP(BD$5,#REF!,SA_GRILLE_STEU!$A16+2,FALSE),"")</f>
        <v/>
      </c>
    </row>
    <row r="17" spans="1:60" ht="20.100000000000001" customHeight="1" x14ac:dyDescent="0.4">
      <c r="A17" s="390">
        <v>9</v>
      </c>
      <c r="B17" s="46" t="str">
        <f>IFERROR(HLOOKUP(A$5,#REF!,SA_GRILLE_STEU!$A17+2,FALSE),"")</f>
        <v/>
      </c>
      <c r="C17" s="167"/>
      <c r="D17" s="211" t="str">
        <f>IFERROR(HLOOKUP(A$5,#REF!,SA_GRILLE_STEU!$A17+2,FALSE),"")</f>
        <v/>
      </c>
      <c r="E17" s="124" t="str">
        <f>IFERROR(HLOOKUP(A$5,#REF!,SA_GRILLE_STEU!$A17+2,FALSE),"")</f>
        <v/>
      </c>
      <c r="F17" s="390">
        <v>9</v>
      </c>
      <c r="G17" s="47" t="str">
        <f>IFERROR(HLOOKUP(F$5,#REF!,SA_GRILLE_STEU!$A17+2,FALSE),"")</f>
        <v/>
      </c>
      <c r="H17" s="167"/>
      <c r="I17" s="211" t="str">
        <f>IFERROR(HLOOKUP(F$5,#REF!,SA_GRILLE_STEU!$A17+2,FALSE),"")</f>
        <v/>
      </c>
      <c r="J17" s="124" t="str">
        <f>IFERROR(HLOOKUP(F$5,#REF!,SA_GRILLE_STEU!$A17+2,FALSE),"")</f>
        <v/>
      </c>
      <c r="K17" s="390">
        <v>9</v>
      </c>
      <c r="L17" s="47" t="str">
        <f>IFERROR(HLOOKUP(K$5,#REF!,SA_GRILLE_STEU!$A17+2,FALSE),"")</f>
        <v/>
      </c>
      <c r="M17" s="167"/>
      <c r="N17" s="211" t="str">
        <f>IFERROR(HLOOKUP(K$5,#REF!,SA_GRILLE_STEU!$A17+2,FALSE),"")</f>
        <v/>
      </c>
      <c r="O17" s="124" t="str">
        <f>IFERROR(HLOOKUP(K$5,#REF!,SA_GRILLE_STEU!$A17+2,FALSE),"")</f>
        <v/>
      </c>
      <c r="P17" s="390">
        <v>9</v>
      </c>
      <c r="Q17" s="47" t="str">
        <f>IFERROR(HLOOKUP(P$5,#REF!,SA_GRILLE_STEU!$A17+2,FALSE),"")</f>
        <v/>
      </c>
      <c r="R17" s="167"/>
      <c r="S17" s="211" t="str">
        <f>IFERROR(HLOOKUP(P$5,#REF!,SA_GRILLE_STEU!$A17+2,FALSE),"")</f>
        <v/>
      </c>
      <c r="T17" s="124" t="str">
        <f>IFERROR(HLOOKUP(P$5,#REF!,SA_GRILLE_STEU!$A17+2,FALSE),"")</f>
        <v/>
      </c>
      <c r="U17" s="390">
        <v>9</v>
      </c>
      <c r="V17" s="47" t="str">
        <f>IFERROR(HLOOKUP(U$5,#REF!,SA_GRILLE_STEU!$A17+2,FALSE),"")</f>
        <v/>
      </c>
      <c r="W17" s="167"/>
      <c r="X17" s="211" t="str">
        <f>IFERROR(HLOOKUP(U$5,#REF!,SA_GRILLE_STEU!$A17+2,FALSE),"")</f>
        <v/>
      </c>
      <c r="Y17" s="124" t="str">
        <f>IFERROR(HLOOKUP(U$5,#REF!,SA_GRILLE_STEU!$A17+2,FALSE),"")</f>
        <v/>
      </c>
      <c r="Z17" s="390">
        <v>9</v>
      </c>
      <c r="AA17" s="47" t="str">
        <f>IFERROR(HLOOKUP(Z$5,#REF!,SA_GRILLE_STEU!$A17+2,FALSE),"")</f>
        <v/>
      </c>
      <c r="AB17" s="167"/>
      <c r="AC17" s="211" t="str">
        <f>IFERROR(HLOOKUP(Z$5,#REF!,SA_GRILLE_STEU!$A17+2,FALSE),"")</f>
        <v/>
      </c>
      <c r="AD17" s="124" t="str">
        <f>IFERROR(HLOOKUP(Z$5,#REF!,SA_GRILLE_STEU!$A17+2,FALSE),"")</f>
        <v/>
      </c>
      <c r="AE17" s="390">
        <v>9</v>
      </c>
      <c r="AF17" s="47" t="str">
        <f>IFERROR(HLOOKUP(AE$5,#REF!,SA_GRILLE_STEU!$A17+2,FALSE),"")</f>
        <v/>
      </c>
      <c r="AG17" s="167"/>
      <c r="AH17" s="125" t="str">
        <f>IFERROR(HLOOKUP(AE$5,#REF!,SA_GRILLE_STEU!$A17+2,FALSE),"")</f>
        <v/>
      </c>
      <c r="AI17" s="124" t="str">
        <f>IFERROR(HLOOKUP(AE$5,#REF!,SA_GRILLE_STEU!$A17+2,FALSE),"")</f>
        <v/>
      </c>
      <c r="AJ17" s="390">
        <v>9</v>
      </c>
      <c r="AK17" s="47" t="str">
        <f>IFERROR(HLOOKUP(AJ$5,#REF!,SA_GRILLE_STEU!$A17+2,FALSE),"")</f>
        <v/>
      </c>
      <c r="AL17" s="167"/>
      <c r="AM17" s="125" t="str">
        <f>IFERROR(HLOOKUP(AJ$5,#REF!,SA_GRILLE_STEU!$A17+2,FALSE),"")</f>
        <v/>
      </c>
      <c r="AN17" s="124" t="str">
        <f>IFERROR(HLOOKUP(AJ$5,#REF!,SA_GRILLE_STEU!$A17+2,FALSE),"")</f>
        <v/>
      </c>
      <c r="AO17" s="390">
        <v>9</v>
      </c>
      <c r="AP17" s="47" t="str">
        <f>IFERROR(HLOOKUP(AO$5,#REF!,SA_GRILLE_STEU!$A17+2,FALSE),"")</f>
        <v/>
      </c>
      <c r="AQ17" s="167"/>
      <c r="AR17" s="125" t="str">
        <f>IFERROR(HLOOKUP(AO$5,#REF!,SA_GRILLE_STEU!$A17+2,FALSE),"")</f>
        <v/>
      </c>
      <c r="AS17" s="124" t="str">
        <f>IFERROR(HLOOKUP(AO$5,#REF!,SA_GRILLE_STEU!$A17+2,FALSE),"")</f>
        <v/>
      </c>
      <c r="AT17" s="390">
        <v>9</v>
      </c>
      <c r="AU17" s="47" t="str">
        <f>IFERROR(HLOOKUP(AT$5,#REF!,SA_GRILLE_STEU!$A17+2,FALSE),"")</f>
        <v/>
      </c>
      <c r="AV17" s="167"/>
      <c r="AW17" s="125" t="str">
        <f>IFERROR(HLOOKUP(AT$5,#REF!,SA_GRILLE_STEU!$A17+2,FALSE),"")</f>
        <v/>
      </c>
      <c r="AX17" s="124" t="str">
        <f>IFERROR(HLOOKUP(AT$5,#REF!,SA_GRILLE_STEU!$A17+2,FALSE),"")</f>
        <v/>
      </c>
      <c r="AY17" s="390">
        <v>9</v>
      </c>
      <c r="AZ17" s="11" t="str">
        <f>IFERROR(HLOOKUP(AY$5,#REF!,SA_GRILLE_STEU!$A17+2,FALSE),"")</f>
        <v/>
      </c>
      <c r="BA17" s="167"/>
      <c r="BB17" s="125" t="str">
        <f>IFERROR(HLOOKUP(AY$5,#REF!,SA_GRILLE_STEU!$A17+2,FALSE),"")</f>
        <v/>
      </c>
      <c r="BC17" s="124" t="str">
        <f>IFERROR(HLOOKUP(AY$5,#REF!,SA_GRILLE_STEU!$A17+2,FALSE),"")</f>
        <v/>
      </c>
      <c r="BD17" s="390">
        <v>9</v>
      </c>
      <c r="BE17" s="47" t="str">
        <f>IFERROR(HLOOKUP(BD$5,#REF!,SA_GRILLE_STEU!$A17+2,FALSE),"")</f>
        <v/>
      </c>
      <c r="BF17" s="167"/>
      <c r="BG17" s="128" t="str">
        <f>IFERROR(HLOOKUP(BD$5,#REF!,SA_GRILLE_STEU!$A17+2,FALSE),"")</f>
        <v/>
      </c>
      <c r="BH17" s="127" t="str">
        <f>IFERROR(HLOOKUP(BD$5,#REF!,SA_GRILLE_STEU!$A17+2,FALSE),"")</f>
        <v/>
      </c>
    </row>
    <row r="18" spans="1:60" s="131" customFormat="1" ht="38.25" customHeight="1" x14ac:dyDescent="0.4">
      <c r="A18" s="1028" t="s">
        <v>68</v>
      </c>
      <c r="B18" s="1029"/>
      <c r="C18" s="391" t="s">
        <v>69</v>
      </c>
      <c r="D18" s="392" t="s">
        <v>70</v>
      </c>
      <c r="E18" s="129"/>
      <c r="F18" s="1028" t="s">
        <v>68</v>
      </c>
      <c r="G18" s="1029"/>
      <c r="H18" s="391" t="s">
        <v>69</v>
      </c>
      <c r="I18" s="392" t="s">
        <v>70</v>
      </c>
      <c r="J18" s="129"/>
      <c r="K18" s="1028" t="s">
        <v>68</v>
      </c>
      <c r="L18" s="1029"/>
      <c r="M18" s="391" t="s">
        <v>69</v>
      </c>
      <c r="N18" s="392" t="s">
        <v>70</v>
      </c>
      <c r="O18" s="129"/>
      <c r="P18" s="1028" t="s">
        <v>68</v>
      </c>
      <c r="Q18" s="1029"/>
      <c r="R18" s="391" t="s">
        <v>69</v>
      </c>
      <c r="S18" s="392" t="s">
        <v>70</v>
      </c>
      <c r="T18" s="129"/>
      <c r="U18" s="1028" t="s">
        <v>68</v>
      </c>
      <c r="V18" s="1029"/>
      <c r="W18" s="391" t="s">
        <v>69</v>
      </c>
      <c r="X18" s="392" t="s">
        <v>70</v>
      </c>
      <c r="Y18" s="129"/>
      <c r="Z18" s="1028" t="s">
        <v>68</v>
      </c>
      <c r="AA18" s="1029"/>
      <c r="AB18" s="391" t="s">
        <v>69</v>
      </c>
      <c r="AC18" s="392" t="s">
        <v>70</v>
      </c>
      <c r="AD18" s="129"/>
      <c r="AE18" s="1028" t="s">
        <v>68</v>
      </c>
      <c r="AF18" s="1029"/>
      <c r="AG18" s="391" t="s">
        <v>69</v>
      </c>
      <c r="AH18" s="392" t="s">
        <v>70</v>
      </c>
      <c r="AI18" s="129"/>
      <c r="AJ18" s="1028" t="s">
        <v>68</v>
      </c>
      <c r="AK18" s="1029"/>
      <c r="AL18" s="391" t="s">
        <v>69</v>
      </c>
      <c r="AM18" s="392" t="s">
        <v>70</v>
      </c>
      <c r="AN18" s="129"/>
      <c r="AO18" s="1028" t="s">
        <v>68</v>
      </c>
      <c r="AP18" s="1029"/>
      <c r="AQ18" s="391" t="s">
        <v>69</v>
      </c>
      <c r="AR18" s="392" t="s">
        <v>70</v>
      </c>
      <c r="AS18" s="129"/>
      <c r="AT18" s="1028" t="s">
        <v>68</v>
      </c>
      <c r="AU18" s="1029"/>
      <c r="AV18" s="391" t="s">
        <v>69</v>
      </c>
      <c r="AW18" s="392" t="s">
        <v>70</v>
      </c>
      <c r="AX18" s="129"/>
      <c r="AY18" s="1028" t="s">
        <v>68</v>
      </c>
      <c r="AZ18" s="1029"/>
      <c r="BA18" s="391" t="s">
        <v>69</v>
      </c>
      <c r="BB18" s="392" t="s">
        <v>70</v>
      </c>
      <c r="BC18" s="129"/>
      <c r="BD18" s="1028" t="s">
        <v>68</v>
      </c>
      <c r="BE18" s="1029"/>
      <c r="BF18" s="391" t="s">
        <v>69</v>
      </c>
      <c r="BG18" s="392" t="s">
        <v>70</v>
      </c>
      <c r="BH18" s="130"/>
    </row>
    <row r="19" spans="1:60" s="134" customFormat="1" ht="60" customHeight="1" x14ac:dyDescent="0.4">
      <c r="A19" s="393"/>
      <c r="B19" s="180"/>
      <c r="C19" s="170"/>
      <c r="D19" s="132">
        <f>IF(OR(A5="",C19="Non contrôlé"),"",IF((SUMIF(C9:C17,"Validé",D9:D17)+SUMIF(C9:C17,"Validé avec réserve",D9:D17))&gt;100,100,SUMIF(C9:C17,"Validé",D9:D17)+SUMIF(C9:C17,"Validé avec réserve",D9:D17)))</f>
        <v>0</v>
      </c>
      <c r="E19" s="133"/>
      <c r="F19" s="394"/>
      <c r="G19" s="174"/>
      <c r="H19" s="170"/>
      <c r="I19" s="132">
        <f>IF(F5="","",IF((SUMIF(H9:H17,"Validé",I9:I17)+SUMIF(H9:H17,"Validé avec réserve",I9:I17))&gt;100,100,SUMIF(H9:H17,"Validé",I9:I17)+SUMIF(H9:H17,"Validé avec réserve",I9:I17)))</f>
        <v>0</v>
      </c>
      <c r="J19" s="133"/>
      <c r="K19" s="394"/>
      <c r="L19" s="174"/>
      <c r="M19" s="170"/>
      <c r="N19" s="132" t="str">
        <f>IF(K5="","",IF((SUMIF(M9:M17,"Validé",N9:N17)+SUMIF(M9:M17,"Validé avec réserve",N9:N17))&gt;100,100,SUMIF(M9:M17,"Validé",N9:N17)+SUMIF(M9:M17,"Validé avec réserve",N9:N17)))</f>
        <v/>
      </c>
      <c r="O19" s="133"/>
      <c r="P19" s="395"/>
      <c r="Q19" s="174"/>
      <c r="R19" s="170"/>
      <c r="S19" s="132" t="str">
        <f>IF(P5="","",IF((SUMIF(R9:R17,"Validé",S9:S17)+SUMIF(R9:R17,"Validé avec réserve",S9:S17))&gt;100,100,SUMIF(R9:R17,"Validé",S9:S17)+SUMIF(R9:R17,"Validé avec réserve",S9:S17)))</f>
        <v/>
      </c>
      <c r="T19" s="133"/>
      <c r="U19" s="396"/>
      <c r="V19" s="174"/>
      <c r="W19" s="170"/>
      <c r="X19" s="132" t="str">
        <f>IF(U5="","",IF((SUMIF(W9:W17,"Validé",X9:X17)+SUMIF(W9:W17,"Validé avec réserve",X9:X17))&gt;100,100,SUMIF(W9:W17,"Validé",X9:X17)+SUMIF(W9:W17,"Validé avec réserve",X9:X17)))</f>
        <v/>
      </c>
      <c r="Y19" s="133"/>
      <c r="Z19" s="396"/>
      <c r="AA19" s="173"/>
      <c r="AB19" s="170"/>
      <c r="AC19" s="132" t="str">
        <f>IF(Z5="","",IF((SUMIF(AB9:AB17,"Validé",AC9:AC17)+SUMIF(AB9:AB17,"Validé avec réserve",AC9:AC17))&gt;100,100,SUMIF(AB9:AB17,"Validé",AC9:AC17)+SUMIF(AB9:AB17,"Validé avec réserve",AC9:AC17)))</f>
        <v/>
      </c>
      <c r="AD19" s="133"/>
      <c r="AE19" s="396"/>
      <c r="AF19" s="174"/>
      <c r="AG19" s="170"/>
      <c r="AH19" s="132" t="str">
        <f>IF(AE5="","",IF((SUMIF(AG9:AG17,"Validé",AH9:AH17)+SUMIF(AG9:AG17,"Validé avec réserve",AH9:AH17))&gt;100,100,SUMIF(AG9:AG17,"Validé",AH9:AH17)+SUMIF(AG9:AG17,"Validé avec réserve",AH9:AH17)))</f>
        <v/>
      </c>
      <c r="AI19" s="133"/>
      <c r="AJ19" s="396"/>
      <c r="AK19" s="174"/>
      <c r="AL19" s="170"/>
      <c r="AM19" s="132" t="str">
        <f>IF(AJ5="","",IF((SUMIF(AL9:AL17,"Validé",AM9:AM17)+SUMIF(AL9:AL17,"Validé avec réserve",AM9:AM17))&gt;100,100,SUMIF(AL9:AL17,"Validé",AM9:AM17)+SUMIF(AL9:AL17,"Validé avec réserve",AM9:AM17)))</f>
        <v/>
      </c>
      <c r="AN19" s="133"/>
      <c r="AO19" s="396"/>
      <c r="AP19" s="174"/>
      <c r="AQ19" s="170"/>
      <c r="AR19" s="132" t="str">
        <f>IF(AO5="","",IF((SUMIF(AQ9:AQ17,"Validé",AR9:AR17)+SUMIF(AQ9:AQ17,"Validé avec réserve",AR9:AR17))&gt;100,100,SUMIF(AQ9:AQ17,"Validé",AR9:AR17)+SUMIF(AQ9:AQ17,"Validé avec réserve",AR9:AR17)))</f>
        <v/>
      </c>
      <c r="AS19" s="133"/>
      <c r="AT19" s="396"/>
      <c r="AU19" s="174"/>
      <c r="AV19" s="170"/>
      <c r="AW19" s="132" t="str">
        <f>IF(AT5="","",IF((SUMIF(AV9:AV17,"Validé",AW9:AW17)+SUMIF(AV9:AV17,"Validé avec réserve",AW9:AW17))&gt;100,100,SUMIF(AV9:AV17,"Validé",AW9:AW17)+SUMIF(AV9:AV17,"Validé avec réserve",AW9:AW17)))</f>
        <v/>
      </c>
      <c r="AX19" s="133"/>
      <c r="AY19" s="396"/>
      <c r="AZ19" s="174"/>
      <c r="BA19" s="170"/>
      <c r="BB19" s="132" t="str">
        <f>IF(AY5="","",IF((SUMIF(BA9:BA17,"Validé",BB9:BB17)+SUMIF(BA9:BA17,"Validé avec réserve",BB9:BB17))&gt;100,100,SUMIF(BA9:BA17,"Validé",BB9:BB17)+SUMIF(BA9:BA17,"Validé avec réserve",BB9:BB17)))</f>
        <v/>
      </c>
      <c r="BC19" s="132"/>
      <c r="BD19" s="396"/>
      <c r="BE19" s="171"/>
      <c r="BF19" s="170"/>
      <c r="BG19" s="132" t="str">
        <f>IF(BD5="","",IF((SUMIF(BF9:BF17,"Validé",BG9:BG17)+SUMIF(BF9:BF17,"Validé avec réserve",BG9:BG17))&gt;100,100,SUMIF(BF9:BF17,"Validé",BG9:BG17)+SUMIF(BF9:BF17,"Validé avec réserve",BG9:BG17)))</f>
        <v/>
      </c>
      <c r="BH19" s="132"/>
    </row>
    <row r="20" spans="1:60" s="141" customFormat="1" ht="15" customHeight="1" thickBot="1" x14ac:dyDescent="0.45">
      <c r="A20" s="135"/>
      <c r="B20" s="136"/>
      <c r="C20" s="137"/>
      <c r="D20" s="138"/>
      <c r="E20" s="139"/>
      <c r="F20" s="135"/>
      <c r="G20" s="136"/>
      <c r="H20" s="137"/>
      <c r="I20" s="138"/>
      <c r="J20" s="139"/>
      <c r="K20" s="135"/>
      <c r="L20" s="136"/>
      <c r="M20" s="137"/>
      <c r="N20" s="138"/>
      <c r="O20" s="139"/>
      <c r="P20" s="135"/>
      <c r="Q20" s="136"/>
      <c r="R20" s="136"/>
      <c r="S20" s="138"/>
      <c r="T20" s="136"/>
      <c r="U20" s="136"/>
      <c r="V20" s="136"/>
      <c r="W20" s="136"/>
      <c r="X20" s="138"/>
      <c r="Y20" s="136"/>
      <c r="Z20" s="136"/>
      <c r="AA20" s="136"/>
      <c r="AB20" s="136"/>
      <c r="AC20" s="138"/>
      <c r="AD20" s="136"/>
      <c r="AE20" s="136"/>
      <c r="AF20" s="136"/>
      <c r="AG20" s="136"/>
      <c r="AH20" s="138"/>
      <c r="AI20" s="136"/>
      <c r="AJ20" s="136"/>
      <c r="AK20" s="136"/>
      <c r="AL20" s="136"/>
      <c r="AM20" s="138"/>
      <c r="AN20" s="136"/>
      <c r="AO20" s="136"/>
      <c r="AP20" s="136"/>
      <c r="AQ20" s="136"/>
      <c r="AR20" s="138"/>
      <c r="AS20" s="136"/>
      <c r="AT20" s="136"/>
      <c r="AU20" s="136"/>
      <c r="AV20" s="136"/>
      <c r="AW20" s="138"/>
      <c r="AX20" s="136"/>
      <c r="AY20" s="136"/>
      <c r="AZ20" s="136"/>
      <c r="BA20" s="136"/>
      <c r="BB20" s="138"/>
      <c r="BC20" s="136"/>
      <c r="BD20" s="136"/>
      <c r="BE20" s="136"/>
      <c r="BF20" s="136"/>
      <c r="BG20" s="136"/>
      <c r="BH20" s="140"/>
    </row>
    <row r="21" spans="1:60" ht="12" customHeight="1" thickBot="1" x14ac:dyDescent="0.45">
      <c r="A21" s="1030" t="s">
        <v>270</v>
      </c>
      <c r="B21" s="1031"/>
      <c r="C21" s="1031"/>
      <c r="D21" s="1032"/>
      <c r="E21" s="142"/>
      <c r="F21" s="1030" t="s">
        <v>270</v>
      </c>
      <c r="G21" s="1031"/>
      <c r="H21" s="1031"/>
      <c r="I21" s="1032"/>
      <c r="J21" s="142"/>
      <c r="K21" s="1030" t="s">
        <v>270</v>
      </c>
      <c r="L21" s="1031"/>
      <c r="M21" s="1031"/>
      <c r="N21" s="1032"/>
      <c r="O21" s="142"/>
      <c r="P21" s="1030" t="s">
        <v>270</v>
      </c>
      <c r="Q21" s="1031"/>
      <c r="R21" s="1031"/>
      <c r="S21" s="1032"/>
      <c r="T21" s="142"/>
      <c r="U21" s="1030" t="s">
        <v>270</v>
      </c>
      <c r="V21" s="1031"/>
      <c r="W21" s="1031"/>
      <c r="X21" s="1032"/>
      <c r="Y21" s="142"/>
      <c r="Z21" s="1030" t="s">
        <v>270</v>
      </c>
      <c r="AA21" s="1031"/>
      <c r="AB21" s="1031"/>
      <c r="AC21" s="1032"/>
      <c r="AD21" s="142"/>
      <c r="AE21" s="1030" t="s">
        <v>270</v>
      </c>
      <c r="AF21" s="1031"/>
      <c r="AG21" s="1031"/>
      <c r="AH21" s="1032"/>
      <c r="AI21" s="142"/>
      <c r="AJ21" s="1030" t="s">
        <v>270</v>
      </c>
      <c r="AK21" s="1031"/>
      <c r="AL21" s="1031"/>
      <c r="AM21" s="1032"/>
      <c r="AN21" s="142"/>
      <c r="AO21" s="1030" t="s">
        <v>270</v>
      </c>
      <c r="AP21" s="1031"/>
      <c r="AQ21" s="1031"/>
      <c r="AR21" s="1032"/>
      <c r="AS21" s="142"/>
      <c r="AT21" s="1030" t="s">
        <v>270</v>
      </c>
      <c r="AU21" s="1031"/>
      <c r="AV21" s="1031"/>
      <c r="AW21" s="1032"/>
      <c r="AX21" s="142"/>
      <c r="AY21" s="1030" t="s">
        <v>270</v>
      </c>
      <c r="AZ21" s="1031"/>
      <c r="BA21" s="1031"/>
      <c r="BB21" s="1032"/>
      <c r="BC21" s="142"/>
      <c r="BD21" s="1030" t="s">
        <v>270</v>
      </c>
      <c r="BE21" s="1031"/>
      <c r="BF21" s="1031"/>
      <c r="BG21" s="1032"/>
    </row>
    <row r="22" spans="1:60" s="115" customFormat="1" ht="18" customHeight="1" x14ac:dyDescent="0.55000000000000004">
      <c r="A22" s="1021" t="s">
        <v>174</v>
      </c>
      <c r="B22" s="1022"/>
      <c r="C22" s="1022"/>
      <c r="D22" s="1023"/>
      <c r="F22" s="1021"/>
      <c r="G22" s="1022"/>
      <c r="H22" s="1022"/>
      <c r="I22" s="1023"/>
      <c r="K22" s="1021"/>
      <c r="L22" s="1022"/>
      <c r="M22" s="1022"/>
      <c r="N22" s="1023"/>
      <c r="P22" s="1021"/>
      <c r="Q22" s="1022"/>
      <c r="R22" s="1022"/>
      <c r="S22" s="1023"/>
      <c r="U22" s="1021"/>
      <c r="V22" s="1022"/>
      <c r="W22" s="1022"/>
      <c r="X22" s="1023"/>
      <c r="Z22" s="1021"/>
      <c r="AA22" s="1022"/>
      <c r="AB22" s="1022"/>
      <c r="AC22" s="1023"/>
      <c r="AE22" s="1021"/>
      <c r="AF22" s="1022"/>
      <c r="AG22" s="1022"/>
      <c r="AH22" s="1023"/>
      <c r="AJ22" s="1021"/>
      <c r="AK22" s="1022"/>
      <c r="AL22" s="1022"/>
      <c r="AM22" s="1023"/>
      <c r="AO22" s="1021"/>
      <c r="AP22" s="1022"/>
      <c r="AQ22" s="1022"/>
      <c r="AR22" s="1023"/>
      <c r="AT22" s="1021"/>
      <c r="AU22" s="1022"/>
      <c r="AV22" s="1022"/>
      <c r="AW22" s="1023"/>
      <c r="AY22" s="1021"/>
      <c r="AZ22" s="1022"/>
      <c r="BA22" s="1022"/>
      <c r="BB22" s="1023"/>
      <c r="BD22" s="1021"/>
      <c r="BE22" s="1022"/>
      <c r="BF22" s="1022"/>
      <c r="BG22" s="1023"/>
    </row>
    <row r="23" spans="1:60" ht="1.5" customHeight="1" x14ac:dyDescent="0.4">
      <c r="A23" s="116"/>
      <c r="B23" s="117"/>
      <c r="C23" s="117"/>
      <c r="D23" s="118"/>
      <c r="F23" s="116"/>
      <c r="G23" s="117"/>
      <c r="H23" s="120"/>
      <c r="I23" s="119"/>
      <c r="K23" s="116"/>
      <c r="L23" s="117"/>
      <c r="M23" s="120"/>
      <c r="N23" s="119"/>
      <c r="P23" s="116"/>
      <c r="Q23" s="117"/>
      <c r="R23" s="120"/>
      <c r="S23" s="119"/>
      <c r="U23" s="116"/>
      <c r="V23" s="117"/>
      <c r="W23" s="117"/>
      <c r="X23" s="118"/>
      <c r="Z23" s="116"/>
      <c r="AA23" s="117"/>
      <c r="AB23" s="117"/>
      <c r="AC23" s="118"/>
      <c r="AE23" s="116"/>
      <c r="AF23" s="117"/>
      <c r="AG23" s="143"/>
      <c r="AH23" s="119"/>
      <c r="AJ23" s="116"/>
      <c r="AK23" s="117"/>
      <c r="AL23" s="117"/>
      <c r="AM23" s="118"/>
      <c r="AO23" s="116"/>
      <c r="AP23" s="117"/>
      <c r="AQ23" s="117"/>
      <c r="AR23" s="118"/>
      <c r="AT23" s="116"/>
      <c r="AU23" s="117"/>
      <c r="AV23" s="117"/>
      <c r="AW23" s="118"/>
      <c r="AY23" s="116"/>
      <c r="AZ23" s="117"/>
      <c r="BA23" s="117"/>
      <c r="BB23" s="118"/>
      <c r="BD23" s="116"/>
      <c r="BE23" s="117"/>
      <c r="BF23" s="117"/>
      <c r="BG23" s="121"/>
    </row>
    <row r="24" spans="1:60" ht="24" customHeight="1" x14ac:dyDescent="0.4">
      <c r="A24" s="1024" t="s">
        <v>71</v>
      </c>
      <c r="B24" s="1025"/>
      <c r="C24" s="144" t="s">
        <v>13</v>
      </c>
      <c r="D24" s="145" t="s">
        <v>66</v>
      </c>
      <c r="E24" s="122" t="s">
        <v>67</v>
      </c>
      <c r="F24" s="1024" t="s">
        <v>71</v>
      </c>
      <c r="G24" s="1025"/>
      <c r="H24" s="144" t="s">
        <v>13</v>
      </c>
      <c r="I24" s="145" t="s">
        <v>66</v>
      </c>
      <c r="J24" s="122" t="s">
        <v>67</v>
      </c>
      <c r="K24" s="1026" t="s">
        <v>71</v>
      </c>
      <c r="L24" s="1027"/>
      <c r="M24" s="144" t="s">
        <v>13</v>
      </c>
      <c r="N24" s="145" t="s">
        <v>66</v>
      </c>
      <c r="O24" s="122" t="s">
        <v>67</v>
      </c>
      <c r="P24" s="1026" t="s">
        <v>71</v>
      </c>
      <c r="Q24" s="1027"/>
      <c r="R24" s="144" t="s">
        <v>13</v>
      </c>
      <c r="S24" s="145" t="s">
        <v>66</v>
      </c>
      <c r="T24" s="122" t="s">
        <v>67</v>
      </c>
      <c r="U24" s="1026" t="s">
        <v>71</v>
      </c>
      <c r="V24" s="1027"/>
      <c r="W24" s="146" t="s">
        <v>13</v>
      </c>
      <c r="X24" s="147" t="s">
        <v>66</v>
      </c>
      <c r="Y24" s="122" t="s">
        <v>67</v>
      </c>
      <c r="Z24" s="1024" t="s">
        <v>71</v>
      </c>
      <c r="AA24" s="1025"/>
      <c r="AB24" s="144" t="s">
        <v>13</v>
      </c>
      <c r="AC24" s="145" t="s">
        <v>66</v>
      </c>
      <c r="AD24" s="122" t="s">
        <v>67</v>
      </c>
      <c r="AE24" s="1024" t="s">
        <v>71</v>
      </c>
      <c r="AF24" s="1025"/>
      <c r="AG24" s="144" t="s">
        <v>13</v>
      </c>
      <c r="AH24" s="145" t="s">
        <v>66</v>
      </c>
      <c r="AI24" s="122" t="s">
        <v>67</v>
      </c>
      <c r="AJ24" s="1024" t="s">
        <v>71</v>
      </c>
      <c r="AK24" s="1025"/>
      <c r="AL24" s="144" t="s">
        <v>13</v>
      </c>
      <c r="AM24" s="145" t="s">
        <v>66</v>
      </c>
      <c r="AN24" s="122" t="s">
        <v>67</v>
      </c>
      <c r="AO24" s="1024" t="s">
        <v>71</v>
      </c>
      <c r="AP24" s="1025"/>
      <c r="AQ24" s="144" t="s">
        <v>13</v>
      </c>
      <c r="AR24" s="145" t="s">
        <v>66</v>
      </c>
      <c r="AS24" s="122" t="s">
        <v>67</v>
      </c>
      <c r="AT24" s="1024" t="s">
        <v>71</v>
      </c>
      <c r="AU24" s="1025"/>
      <c r="AV24" s="144" t="s">
        <v>13</v>
      </c>
      <c r="AW24" s="145" t="s">
        <v>66</v>
      </c>
      <c r="AX24" s="122" t="s">
        <v>67</v>
      </c>
      <c r="AY24" s="1024" t="s">
        <v>71</v>
      </c>
      <c r="AZ24" s="1025"/>
      <c r="BA24" s="144" t="s">
        <v>13</v>
      </c>
      <c r="BB24" s="145" t="s">
        <v>66</v>
      </c>
      <c r="BC24" s="122" t="s">
        <v>67</v>
      </c>
      <c r="BD24" s="1024" t="s">
        <v>71</v>
      </c>
      <c r="BE24" s="1025"/>
      <c r="BF24" s="144" t="s">
        <v>13</v>
      </c>
      <c r="BG24" s="145" t="s">
        <v>66</v>
      </c>
      <c r="BH24" s="123" t="s">
        <v>67</v>
      </c>
    </row>
    <row r="25" spans="1:60" s="153" customFormat="1" ht="20.100000000000001" customHeight="1" x14ac:dyDescent="0.4">
      <c r="A25" s="397">
        <v>0</v>
      </c>
      <c r="B25" s="49" t="str">
        <f>IFERROR(HLOOKUP(A$22,#REF!,SA_GRILLE_STEU!$A25+2,FALSE),"")</f>
        <v/>
      </c>
      <c r="C25" s="166" t="s">
        <v>130</v>
      </c>
      <c r="D25" s="148"/>
      <c r="E25" s="127" t="str">
        <f>IFERROR(HLOOKUP(A$22,#REF!,SA_GRILLE_STEU!$A25+2,FALSE),"")</f>
        <v/>
      </c>
      <c r="F25" s="397">
        <v>0</v>
      </c>
      <c r="G25" s="45" t="str">
        <f>IFERROR(HLOOKUP(F$22,#REF!,SA_GRILLE_STEU!$A25+2,FALSE),"")</f>
        <v/>
      </c>
      <c r="H25" s="166"/>
      <c r="I25" s="149"/>
      <c r="J25" s="127" t="str">
        <f>IFERROR(HLOOKUP(F$22,#REF!,SA_GRILLE_STEU!$A25+2,FALSE),"")</f>
        <v/>
      </c>
      <c r="K25" s="150">
        <v>0</v>
      </c>
      <c r="L25" s="49" t="str">
        <f>IFERROR(HLOOKUP(K$22,#REF!,SA_GRILLE_STEU!$A25+2,FALSE),"")</f>
        <v/>
      </c>
      <c r="M25" s="166"/>
      <c r="N25" s="149"/>
      <c r="O25" s="127" t="str">
        <f>IFERROR(HLOOKUP(K$22,#REF!,SA_GRILLE_STEU!$A25+2,FALSE),"")</f>
        <v/>
      </c>
      <c r="P25" s="150">
        <v>0</v>
      </c>
      <c r="Q25" s="49" t="str">
        <f>IFERROR(HLOOKUP(P$22,#REF!,SA_GRILLE_STEU!$A25+2,FALSE),"")</f>
        <v/>
      </c>
      <c r="R25" s="166"/>
      <c r="S25" s="149"/>
      <c r="T25" s="127" t="str">
        <f>IFERROR(HLOOKUP(P$22,#REF!,SA_GRILLE_STEU!$A25+2,FALSE),"")</f>
        <v/>
      </c>
      <c r="U25" s="150">
        <v>0</v>
      </c>
      <c r="V25" s="45" t="str">
        <f>IFERROR(HLOOKUP(U$22,#REF!,SA_GRILLE_STEU!$A25+2,FALSE),"")</f>
        <v/>
      </c>
      <c r="W25" s="166"/>
      <c r="X25" s="149"/>
      <c r="Y25" s="127" t="str">
        <f>IFERROR(HLOOKUP(U$22,#REF!,SA_GRILLE_STEU!$A25+2,FALSE),"")</f>
        <v/>
      </c>
      <c r="Z25" s="397">
        <v>0</v>
      </c>
      <c r="AA25" s="45" t="str">
        <f>IFERROR(HLOOKUP(Z$22,#REF!,SA_GRILLE_STEU!$A25+2,FALSE),"")</f>
        <v/>
      </c>
      <c r="AB25" s="166"/>
      <c r="AC25" s="149"/>
      <c r="AD25" s="127" t="str">
        <f>IFERROR(HLOOKUP(Z$22,#REF!,SA_GRILLE_STEU!$A25+2,FALSE),"")</f>
        <v/>
      </c>
      <c r="AE25" s="397">
        <v>0</v>
      </c>
      <c r="AF25" s="45" t="str">
        <f>IFERROR(HLOOKUP(AE$22,#REF!,SA_GRILLE_STEU!$A25+2,FALSE),"")</f>
        <v/>
      </c>
      <c r="AG25" s="166"/>
      <c r="AH25" s="149"/>
      <c r="AI25" s="127" t="str">
        <f>IFERROR(HLOOKUP(AE$22,#REF!,SA_GRILLE_STEU!$A25+2,FALSE),"")</f>
        <v/>
      </c>
      <c r="AJ25" s="397">
        <v>0</v>
      </c>
      <c r="AK25" s="52" t="str">
        <f>IFERROR(HLOOKUP(AJ$22,#REF!,SA_GRILLE_STEU!$A25+2,FALSE),"")</f>
        <v/>
      </c>
      <c r="AL25" s="177"/>
      <c r="AM25" s="151"/>
      <c r="AN25" s="127" t="str">
        <f>IFERROR(HLOOKUP(AJ$22,#REF!,SA_GRILLE_STEU!$A25+2,FALSE),"")</f>
        <v/>
      </c>
      <c r="AO25" s="397">
        <v>0</v>
      </c>
      <c r="AP25" s="45" t="str">
        <f>IFERROR(HLOOKUP(AO$22,#REF!,SA_GRILLE_STEU!$A25+2,FALSE),"")</f>
        <v/>
      </c>
      <c r="AQ25" s="166"/>
      <c r="AR25" s="151"/>
      <c r="AS25" s="127" t="str">
        <f>IFERROR(HLOOKUP(AO$22,#REF!,SA_GRILLE_STEU!$A25+2,FALSE),"")</f>
        <v/>
      </c>
      <c r="AT25" s="397">
        <v>0</v>
      </c>
      <c r="AU25" s="45" t="str">
        <f>IFERROR(HLOOKUP(AT$22,#REF!,SA_GRILLE_STEU!$A25+2,FALSE),"")</f>
        <v/>
      </c>
      <c r="AV25" s="166"/>
      <c r="AW25" s="151"/>
      <c r="AX25" s="127" t="str">
        <f>IFERROR(HLOOKUP(AT$22,#REF!,SA_GRILLE_STEU!$A25+2,FALSE),"")</f>
        <v/>
      </c>
      <c r="AY25" s="397">
        <v>0</v>
      </c>
      <c r="AZ25" s="52" t="str">
        <f>IFERROR(HLOOKUP(AY$22,#REF!,SA_GRILLE_STEU!$A25+2,FALSE),"")</f>
        <v/>
      </c>
      <c r="BA25" s="166"/>
      <c r="BB25" s="151"/>
      <c r="BC25" s="127" t="str">
        <f>IFERROR(HLOOKUP(AY$22,#REF!,SA_GRILLE_STEU!$A25+2,FALSE),"")</f>
        <v/>
      </c>
      <c r="BD25" s="397">
        <v>0</v>
      </c>
      <c r="BE25" s="45" t="str">
        <f>IFERROR(HLOOKUP(BD$22,#REF!,SA_GRILLE_STEU!$A25+2,FALSE),"")</f>
        <v/>
      </c>
      <c r="BF25" s="166"/>
      <c r="BG25" s="152"/>
      <c r="BH25" s="127" t="str">
        <f>IFERROR(HLOOKUP(BD$22,#REF!,SA_GRILLE_STEU!$A25+2,FALSE),"")</f>
        <v/>
      </c>
    </row>
    <row r="26" spans="1:60" s="153" customFormat="1" ht="30" customHeight="1" x14ac:dyDescent="0.4">
      <c r="A26" s="398">
        <v>1</v>
      </c>
      <c r="B26" s="50" t="str">
        <f>IFERROR(HLOOKUP(A$22,#REF!,SA_GRILLE_STEU!$A26+2,FALSE),"")</f>
        <v/>
      </c>
      <c r="C26" s="167" t="s">
        <v>201</v>
      </c>
      <c r="D26" s="125" t="str">
        <f>IFERROR(HLOOKUP(A$22,#REF!,SA_GRILLE_STEU!$A26+2,FALSE),"")</f>
        <v/>
      </c>
      <c r="E26" s="127" t="str">
        <f>IFERROR(HLOOKUP(A$22,#REF!,SA_GRILLE_STEU!$A26+2,FALSE),"")</f>
        <v/>
      </c>
      <c r="F26" s="398">
        <v>1</v>
      </c>
      <c r="G26" s="46" t="str">
        <f>IFERROR(HLOOKUP(F$22,#REF!,SA_GRILLE_STEU!$A26+2,FALSE),"")</f>
        <v/>
      </c>
      <c r="H26" s="167"/>
      <c r="I26" s="125" t="str">
        <f>IFERROR(HLOOKUP(F$22,#REF!,SA_GRILLE_STEU!$A26+2,FALSE),"")</f>
        <v/>
      </c>
      <c r="J26" s="127" t="str">
        <f>IFERROR(HLOOKUP(F$22,#REF!,SA_GRILLE_STEU!$A26+2,FALSE),"")</f>
        <v/>
      </c>
      <c r="K26" s="154">
        <v>1</v>
      </c>
      <c r="L26" s="50" t="str">
        <f>IFERROR(HLOOKUP(K$22,#REF!,SA_GRILLE_STEU!$A26+2,FALSE),"")</f>
        <v/>
      </c>
      <c r="M26" s="167"/>
      <c r="N26" s="125" t="str">
        <f>IFERROR(HLOOKUP(K$22,#REF!,SA_GRILLE_STEU!$A26+2,FALSE),"")</f>
        <v/>
      </c>
      <c r="O26" s="127" t="str">
        <f>IFERROR(HLOOKUP(K$22,#REF!,SA_GRILLE_STEU!$A26+2,FALSE),"")</f>
        <v/>
      </c>
      <c r="P26" s="154">
        <v>1</v>
      </c>
      <c r="Q26" s="50" t="str">
        <f>IFERROR(HLOOKUP(P$22,#REF!,SA_GRILLE_STEU!$A26+2,FALSE),"")</f>
        <v/>
      </c>
      <c r="R26" s="167"/>
      <c r="S26" s="125" t="str">
        <f>IFERROR(HLOOKUP(P$22,#REF!,SA_GRILLE_STEU!$A26+2,FALSE),"")</f>
        <v/>
      </c>
      <c r="T26" s="127" t="str">
        <f>IFERROR(HLOOKUP(P$22,#REF!,SA_GRILLE_STEU!$A26+2,FALSE),"")</f>
        <v/>
      </c>
      <c r="U26" s="154">
        <v>1</v>
      </c>
      <c r="V26" s="46" t="str">
        <f>IFERROR(HLOOKUP(U$22,#REF!,SA_GRILLE_STEU!$A26+2,FALSE),"")</f>
        <v/>
      </c>
      <c r="W26" s="167"/>
      <c r="X26" s="125" t="str">
        <f>IFERROR(HLOOKUP(U$22,#REF!,SA_GRILLE_STEU!$A26+2,FALSE),"")</f>
        <v/>
      </c>
      <c r="Y26" s="127" t="str">
        <f>IFERROR(HLOOKUP(U$22,#REF!,SA_GRILLE_STEU!$A26+2,FALSE),"")</f>
        <v/>
      </c>
      <c r="Z26" s="398">
        <v>1</v>
      </c>
      <c r="AA26" s="46" t="str">
        <f>IFERROR(HLOOKUP(Z$22,#REF!,SA_GRILLE_STEU!$A26+2,FALSE),"")</f>
        <v/>
      </c>
      <c r="AB26" s="167"/>
      <c r="AC26" s="125" t="str">
        <f>IFERROR(HLOOKUP(Z$22,#REF!,SA_GRILLE_STEU!$A26+2,FALSE),"")</f>
        <v/>
      </c>
      <c r="AD26" s="127" t="str">
        <f>IFERROR(HLOOKUP(Z$22,#REF!,SA_GRILLE_STEU!$A26+2,FALSE),"")</f>
        <v/>
      </c>
      <c r="AE26" s="398">
        <v>1</v>
      </c>
      <c r="AF26" s="46" t="str">
        <f>IFERROR(HLOOKUP(AE$22,#REF!,SA_GRILLE_STEU!$A26+2,FALSE),"")</f>
        <v/>
      </c>
      <c r="AG26" s="167"/>
      <c r="AH26" s="125" t="str">
        <f>IFERROR(HLOOKUP(AE$22,#REF!,SA_GRILLE_STEU!$A26+2,FALSE),"")</f>
        <v/>
      </c>
      <c r="AI26" s="127" t="str">
        <f>IFERROR(HLOOKUP(AE$22,#REF!,SA_GRILLE_STEU!$A26+2,FALSE),"")</f>
        <v/>
      </c>
      <c r="AJ26" s="398">
        <v>1</v>
      </c>
      <c r="AK26" s="53" t="str">
        <f>IFERROR(HLOOKUP(AJ$22,#REF!,SA_GRILLE_STEU!$A26+2,FALSE),"")</f>
        <v/>
      </c>
      <c r="AL26" s="178"/>
      <c r="AM26" s="125" t="str">
        <f>IFERROR(HLOOKUP(AJ$22,#REF!,SA_GRILLE_STEU!$A26+2,FALSE),"")</f>
        <v/>
      </c>
      <c r="AN26" s="127" t="str">
        <f>IFERROR(HLOOKUP(AJ$22,#REF!,SA_GRILLE_STEU!$A26+2,FALSE),"")</f>
        <v/>
      </c>
      <c r="AO26" s="398">
        <v>1</v>
      </c>
      <c r="AP26" s="46" t="str">
        <f>IFERROR(HLOOKUP(AO$22,#REF!,SA_GRILLE_STEU!$A26+2,FALSE),"")</f>
        <v/>
      </c>
      <c r="AQ26" s="167"/>
      <c r="AR26" s="125" t="str">
        <f>IFERROR(HLOOKUP(AO$22,#REF!,SA_GRILLE_STEU!$A26+2,FALSE),"")</f>
        <v/>
      </c>
      <c r="AS26" s="127" t="str">
        <f>IFERROR(HLOOKUP(AO$22,#REF!,SA_GRILLE_STEU!$A26+2,FALSE),"")</f>
        <v/>
      </c>
      <c r="AT26" s="398">
        <v>1</v>
      </c>
      <c r="AU26" s="46" t="str">
        <f>IFERROR(HLOOKUP(AT$22,#REF!,SA_GRILLE_STEU!$A26+2,FALSE),"")</f>
        <v/>
      </c>
      <c r="AV26" s="167"/>
      <c r="AW26" s="125" t="str">
        <f>IFERROR(HLOOKUP(AT$22,#REF!,SA_GRILLE_STEU!$A26+2,FALSE),"")</f>
        <v/>
      </c>
      <c r="AX26" s="127" t="str">
        <f>IFERROR(HLOOKUP(AT$22,#REF!,SA_GRILLE_STEU!$A26+2,FALSE),"")</f>
        <v/>
      </c>
      <c r="AY26" s="398">
        <v>1</v>
      </c>
      <c r="AZ26" s="53" t="str">
        <f>IFERROR(HLOOKUP(AY$22,#REF!,SA_GRILLE_STEU!$A26+2,FALSE),"")</f>
        <v/>
      </c>
      <c r="BA26" s="167"/>
      <c r="BB26" s="125" t="str">
        <f>IFERROR(HLOOKUP(AY$22,#REF!,SA_GRILLE_STEU!$A26+2,FALSE),"")</f>
        <v/>
      </c>
      <c r="BC26" s="127" t="str">
        <f>IFERROR(HLOOKUP(AY$22,#REF!,SA_GRILLE_STEU!$A26+2,FALSE),"")</f>
        <v/>
      </c>
      <c r="BD26" s="398">
        <v>1</v>
      </c>
      <c r="BE26" s="46" t="str">
        <f>IFERROR(HLOOKUP(BD$22,#REF!,SA_GRILLE_STEU!$A26+2,FALSE),"")</f>
        <v/>
      </c>
      <c r="BF26" s="167"/>
      <c r="BG26" s="128" t="str">
        <f>IFERROR(HLOOKUP(BD$22,#REF!,SA_GRILLE_STEU!$A26+2,FALSE),"")</f>
        <v/>
      </c>
      <c r="BH26" s="127" t="str">
        <f>IFERROR(HLOOKUP(BD$22,#REF!,SA_GRILLE_STEU!$A26+2,FALSE),"")</f>
        <v/>
      </c>
    </row>
    <row r="27" spans="1:60" s="153" customFormat="1" ht="20.100000000000001" customHeight="1" x14ac:dyDescent="0.4">
      <c r="A27" s="398">
        <v>2</v>
      </c>
      <c r="B27" s="50" t="str">
        <f>IFERROR(HLOOKUP(A$22,#REF!,SA_GRILLE_STEU!$A27+2,FALSE),"")</f>
        <v/>
      </c>
      <c r="C27" s="167"/>
      <c r="D27" s="125" t="str">
        <f>IFERROR(HLOOKUP(A$22,#REF!,SA_GRILLE_STEU!$A27+2,FALSE),"")</f>
        <v/>
      </c>
      <c r="E27" s="127" t="str">
        <f>IFERROR(HLOOKUP(A$22,#REF!,SA_GRILLE_STEU!$A27+2,FALSE),"")</f>
        <v/>
      </c>
      <c r="F27" s="398">
        <v>2</v>
      </c>
      <c r="G27" s="46" t="str">
        <f>IFERROR(HLOOKUP(F$22,#REF!,SA_GRILLE_STEU!$A27+2,FALSE),"")</f>
        <v/>
      </c>
      <c r="H27" s="167"/>
      <c r="I27" s="125" t="str">
        <f>IFERROR(HLOOKUP(F$22,#REF!,SA_GRILLE_STEU!$A27+2,FALSE),"")</f>
        <v/>
      </c>
      <c r="J27" s="127" t="str">
        <f>IFERROR(HLOOKUP(F$22,#REF!,SA_GRILLE_STEU!$A27+2,FALSE),"")</f>
        <v/>
      </c>
      <c r="K27" s="154">
        <v>2</v>
      </c>
      <c r="L27" s="50" t="str">
        <f>IFERROR(HLOOKUP(K$22,#REF!,SA_GRILLE_STEU!$A27+2,FALSE),"")</f>
        <v/>
      </c>
      <c r="M27" s="167"/>
      <c r="N27" s="125" t="str">
        <f>IFERROR(HLOOKUP(K$22,#REF!,SA_GRILLE_STEU!$A27+2,FALSE),"")</f>
        <v/>
      </c>
      <c r="O27" s="127" t="str">
        <f>IFERROR(HLOOKUP(K$22,#REF!,SA_GRILLE_STEU!$A27+2,FALSE),"")</f>
        <v/>
      </c>
      <c r="P27" s="154">
        <v>2</v>
      </c>
      <c r="Q27" s="50" t="str">
        <f>IFERROR(HLOOKUP(P$22,#REF!,SA_GRILLE_STEU!$A27+2,FALSE),"")</f>
        <v/>
      </c>
      <c r="R27" s="167"/>
      <c r="S27" s="125" t="str">
        <f>IFERROR(HLOOKUP(P$22,#REF!,SA_GRILLE_STEU!$A27+2,FALSE),"")</f>
        <v/>
      </c>
      <c r="T27" s="127" t="str">
        <f>IFERROR(HLOOKUP(P$22,#REF!,SA_GRILLE_STEU!$A27+2,FALSE),"")</f>
        <v/>
      </c>
      <c r="U27" s="154">
        <v>2</v>
      </c>
      <c r="V27" s="46" t="str">
        <f>IFERROR(HLOOKUP(U$22,#REF!,SA_GRILLE_STEU!$A27+2,FALSE),"")</f>
        <v/>
      </c>
      <c r="W27" s="167"/>
      <c r="X27" s="125" t="str">
        <f>IFERROR(HLOOKUP(U$22,#REF!,SA_GRILLE_STEU!$A27+2,FALSE),"")</f>
        <v/>
      </c>
      <c r="Y27" s="127" t="str">
        <f>IFERROR(HLOOKUP(U$22,#REF!,SA_GRILLE_STEU!$A27+2,FALSE),"")</f>
        <v/>
      </c>
      <c r="Z27" s="398">
        <v>2</v>
      </c>
      <c r="AA27" s="46" t="str">
        <f>IFERROR(HLOOKUP(Z$22,#REF!,SA_GRILLE_STEU!$A27+2,FALSE),"")</f>
        <v/>
      </c>
      <c r="AB27" s="167"/>
      <c r="AC27" s="125" t="str">
        <f>IFERROR(HLOOKUP(Z$22,#REF!,SA_GRILLE_STEU!$A27+2,FALSE),"")</f>
        <v/>
      </c>
      <c r="AD27" s="127" t="str">
        <f>IFERROR(HLOOKUP(Z$22,#REF!,SA_GRILLE_STEU!$A27+2,FALSE),"")</f>
        <v/>
      </c>
      <c r="AE27" s="398">
        <v>2</v>
      </c>
      <c r="AF27" s="46" t="str">
        <f>IFERROR(HLOOKUP(AE$22,#REF!,SA_GRILLE_STEU!$A27+2,FALSE),"")</f>
        <v/>
      </c>
      <c r="AG27" s="167"/>
      <c r="AH27" s="125" t="str">
        <f>IFERROR(HLOOKUP(AE$22,#REF!,SA_GRILLE_STEU!$A27+2,FALSE),"")</f>
        <v/>
      </c>
      <c r="AI27" s="127" t="str">
        <f>IFERROR(HLOOKUP(AE$22,#REF!,SA_GRILLE_STEU!$A27+2,FALSE),"")</f>
        <v/>
      </c>
      <c r="AJ27" s="398">
        <v>2</v>
      </c>
      <c r="AK27" s="53" t="str">
        <f>IFERROR(HLOOKUP(AJ$22,#REF!,SA_GRILLE_STEU!$A27+2,FALSE),"")</f>
        <v/>
      </c>
      <c r="AL27" s="178"/>
      <c r="AM27" s="125" t="str">
        <f>IFERROR(HLOOKUP(AJ$22,#REF!,SA_GRILLE_STEU!$A27+2,FALSE),"")</f>
        <v/>
      </c>
      <c r="AN27" s="127" t="str">
        <f>IFERROR(HLOOKUP(AJ$22,#REF!,SA_GRILLE_STEU!$A27+2,FALSE),"")</f>
        <v/>
      </c>
      <c r="AO27" s="398">
        <v>2</v>
      </c>
      <c r="AP27" s="46" t="str">
        <f>IFERROR(HLOOKUP(AO$22,#REF!,SA_GRILLE_STEU!$A27+2,FALSE),"")</f>
        <v/>
      </c>
      <c r="AQ27" s="167"/>
      <c r="AR27" s="125" t="str">
        <f>IFERROR(HLOOKUP(AO$22,#REF!,SA_GRILLE_STEU!$A27+2,FALSE),"")</f>
        <v/>
      </c>
      <c r="AS27" s="127" t="str">
        <f>IFERROR(HLOOKUP(AO$22,#REF!,SA_GRILLE_STEU!$A27+2,FALSE),"")</f>
        <v/>
      </c>
      <c r="AT27" s="398">
        <v>2</v>
      </c>
      <c r="AU27" s="46" t="str">
        <f>IFERROR(HLOOKUP(AT$22,#REF!,SA_GRILLE_STEU!$A27+2,FALSE),"")</f>
        <v/>
      </c>
      <c r="AV27" s="167"/>
      <c r="AW27" s="125" t="str">
        <f>IFERROR(HLOOKUP(AT$22,#REF!,SA_GRILLE_STEU!$A27+2,FALSE),"")</f>
        <v/>
      </c>
      <c r="AX27" s="127" t="str">
        <f>IFERROR(HLOOKUP(AT$22,#REF!,SA_GRILLE_STEU!$A27+2,FALSE),"")</f>
        <v/>
      </c>
      <c r="AY27" s="398">
        <v>2</v>
      </c>
      <c r="AZ27" s="53" t="str">
        <f>IFERROR(HLOOKUP(AY$22,#REF!,SA_GRILLE_STEU!$A27+2,FALSE),"")</f>
        <v/>
      </c>
      <c r="BA27" s="167"/>
      <c r="BB27" s="125" t="str">
        <f>IFERROR(HLOOKUP(AY$22,#REF!,SA_GRILLE_STEU!$A27+2,FALSE),"")</f>
        <v/>
      </c>
      <c r="BC27" s="127" t="str">
        <f>IFERROR(HLOOKUP(AY$22,#REF!,SA_GRILLE_STEU!$A27+2,FALSE),"")</f>
        <v/>
      </c>
      <c r="BD27" s="398">
        <v>2</v>
      </c>
      <c r="BE27" s="46" t="str">
        <f>IFERROR(HLOOKUP(BD$22,#REF!,SA_GRILLE_STEU!$A27+2,FALSE),"")</f>
        <v/>
      </c>
      <c r="BF27" s="167"/>
      <c r="BG27" s="128" t="str">
        <f>IFERROR(HLOOKUP(BD$22,#REF!,SA_GRILLE_STEU!$A27+2,FALSE),"")</f>
        <v/>
      </c>
      <c r="BH27" s="127" t="str">
        <f>IFERROR(HLOOKUP(BD$22,#REF!,SA_GRILLE_STEU!$A27+2,FALSE),"")</f>
        <v/>
      </c>
    </row>
    <row r="28" spans="1:60" s="153" customFormat="1" ht="30" customHeight="1" x14ac:dyDescent="0.4">
      <c r="A28" s="398">
        <v>3</v>
      </c>
      <c r="B28" s="50" t="str">
        <f>IFERROR(HLOOKUP(A$22,#REF!,SA_GRILLE_STEU!$A28+2,FALSE),"")</f>
        <v/>
      </c>
      <c r="C28" s="167"/>
      <c r="D28" s="125" t="str">
        <f>IFERROR(HLOOKUP(A$22,#REF!,SA_GRILLE_STEU!$A28+2,FALSE),"")</f>
        <v/>
      </c>
      <c r="E28" s="127" t="str">
        <f>IFERROR(HLOOKUP(A$22,#REF!,SA_GRILLE_STEU!$A28+2,FALSE),"")</f>
        <v/>
      </c>
      <c r="F28" s="398">
        <v>3</v>
      </c>
      <c r="G28" s="46" t="str">
        <f>IFERROR(HLOOKUP(F$22,#REF!,SA_GRILLE_STEU!$A28+2,FALSE),"")</f>
        <v/>
      </c>
      <c r="H28" s="167"/>
      <c r="I28" s="125" t="str">
        <f>IFERROR(HLOOKUP(F$22,#REF!,SA_GRILLE_STEU!$A28+2,FALSE),"")</f>
        <v/>
      </c>
      <c r="J28" s="127" t="str">
        <f>IFERROR(HLOOKUP(F$22,#REF!,SA_GRILLE_STEU!$A28+2,FALSE),"")</f>
        <v/>
      </c>
      <c r="K28" s="154">
        <v>3</v>
      </c>
      <c r="L28" s="50" t="str">
        <f>IFERROR(HLOOKUP(K$22,#REF!,SA_GRILLE_STEU!$A28+2,FALSE),"")</f>
        <v/>
      </c>
      <c r="M28" s="167"/>
      <c r="N28" s="125" t="str">
        <f>IFERROR(HLOOKUP(K$22,#REF!,SA_GRILLE_STEU!$A28+2,FALSE),"")</f>
        <v/>
      </c>
      <c r="O28" s="127" t="str">
        <f>IFERROR(HLOOKUP(K$22,#REF!,SA_GRILLE_STEU!$A28+2,FALSE),"")</f>
        <v/>
      </c>
      <c r="P28" s="154">
        <v>3</v>
      </c>
      <c r="Q28" s="50" t="str">
        <f>IFERROR(HLOOKUP(P$22,#REF!,SA_GRILLE_STEU!$A28+2,FALSE),"")</f>
        <v/>
      </c>
      <c r="R28" s="167"/>
      <c r="S28" s="125" t="str">
        <f>IFERROR(HLOOKUP(P$22,#REF!,SA_GRILLE_STEU!$A28+2,FALSE),"")</f>
        <v/>
      </c>
      <c r="T28" s="127" t="str">
        <f>IFERROR(HLOOKUP(P$22,#REF!,SA_GRILLE_STEU!$A28+2,FALSE),"")</f>
        <v/>
      </c>
      <c r="U28" s="154">
        <v>3</v>
      </c>
      <c r="V28" s="46" t="str">
        <f>IFERROR(HLOOKUP(U$22,#REF!,SA_GRILLE_STEU!$A28+2,FALSE),"")</f>
        <v/>
      </c>
      <c r="W28" s="167"/>
      <c r="X28" s="125" t="str">
        <f>IFERROR(HLOOKUP(U$22,#REF!,SA_GRILLE_STEU!$A28+2,FALSE),"")</f>
        <v/>
      </c>
      <c r="Y28" s="127" t="str">
        <f>IFERROR(HLOOKUP(U$22,#REF!,SA_GRILLE_STEU!$A28+2,FALSE),"")</f>
        <v/>
      </c>
      <c r="Z28" s="398">
        <v>3</v>
      </c>
      <c r="AA28" s="46" t="str">
        <f>IFERROR(HLOOKUP(Z$22,#REF!,SA_GRILLE_STEU!$A28+2,FALSE),"")</f>
        <v/>
      </c>
      <c r="AB28" s="167"/>
      <c r="AC28" s="125" t="str">
        <f>IFERROR(HLOOKUP(Z$22,#REF!,SA_GRILLE_STEU!$A28+2,FALSE),"")</f>
        <v/>
      </c>
      <c r="AD28" s="127" t="str">
        <f>IFERROR(HLOOKUP(Z$22,#REF!,SA_GRILLE_STEU!$A28+2,FALSE),"")</f>
        <v/>
      </c>
      <c r="AE28" s="398">
        <v>3</v>
      </c>
      <c r="AF28" s="46" t="str">
        <f>IFERROR(HLOOKUP(AE$22,#REF!,SA_GRILLE_STEU!$A28+2,FALSE),"")</f>
        <v/>
      </c>
      <c r="AG28" s="167"/>
      <c r="AH28" s="125" t="str">
        <f>IFERROR(HLOOKUP(AE$22,#REF!,SA_GRILLE_STEU!$A28+2,FALSE),"")</f>
        <v/>
      </c>
      <c r="AI28" s="127" t="str">
        <f>IFERROR(HLOOKUP(AE$22,#REF!,SA_GRILLE_STEU!$A28+2,FALSE),"")</f>
        <v/>
      </c>
      <c r="AJ28" s="398">
        <v>3</v>
      </c>
      <c r="AK28" s="53" t="str">
        <f>IFERROR(HLOOKUP(AJ$22,#REF!,SA_GRILLE_STEU!$A28+2,FALSE),"")</f>
        <v/>
      </c>
      <c r="AL28" s="178"/>
      <c r="AM28" s="125" t="str">
        <f>IFERROR(HLOOKUP(AJ$22,#REF!,SA_GRILLE_STEU!$A28+2,FALSE),"")</f>
        <v/>
      </c>
      <c r="AN28" s="127" t="str">
        <f>IFERROR(HLOOKUP(AJ$22,#REF!,SA_GRILLE_STEU!$A28+2,FALSE),"")</f>
        <v/>
      </c>
      <c r="AO28" s="398">
        <v>3</v>
      </c>
      <c r="AP28" s="46" t="str">
        <f>IFERROR(HLOOKUP(AO$22,#REF!,SA_GRILLE_STEU!$A28+2,FALSE),"")</f>
        <v/>
      </c>
      <c r="AQ28" s="167"/>
      <c r="AR28" s="125" t="str">
        <f>IFERROR(HLOOKUP(AO$22,#REF!,SA_GRILLE_STEU!$A28+2,FALSE),"")</f>
        <v/>
      </c>
      <c r="AS28" s="127" t="str">
        <f>IFERROR(HLOOKUP(AO$22,#REF!,SA_GRILLE_STEU!$A28+2,FALSE),"")</f>
        <v/>
      </c>
      <c r="AT28" s="398">
        <v>3</v>
      </c>
      <c r="AU28" s="46" t="str">
        <f>IFERROR(HLOOKUP(AT$22,#REF!,SA_GRILLE_STEU!$A28+2,FALSE),"")</f>
        <v/>
      </c>
      <c r="AV28" s="167"/>
      <c r="AW28" s="125" t="str">
        <f>IFERROR(HLOOKUP(AT$22,#REF!,SA_GRILLE_STEU!$A28+2,FALSE),"")</f>
        <v/>
      </c>
      <c r="AX28" s="127" t="str">
        <f>IFERROR(HLOOKUP(AT$22,#REF!,SA_GRILLE_STEU!$A28+2,FALSE),"")</f>
        <v/>
      </c>
      <c r="AY28" s="398">
        <v>3</v>
      </c>
      <c r="AZ28" s="53" t="str">
        <f>IFERROR(HLOOKUP(AY$22,#REF!,SA_GRILLE_STEU!$A28+2,FALSE),"")</f>
        <v/>
      </c>
      <c r="BA28" s="167"/>
      <c r="BB28" s="125" t="str">
        <f>IFERROR(HLOOKUP(AY$22,#REF!,SA_GRILLE_STEU!$A28+2,FALSE),"")</f>
        <v/>
      </c>
      <c r="BC28" s="127" t="str">
        <f>IFERROR(HLOOKUP(AY$22,#REF!,SA_GRILLE_STEU!$A28+2,FALSE),"")</f>
        <v/>
      </c>
      <c r="BD28" s="398">
        <v>3</v>
      </c>
      <c r="BE28" s="46" t="str">
        <f>IFERROR(HLOOKUP(BD$22,#REF!,SA_GRILLE_STEU!$A28+2,FALSE),"")</f>
        <v/>
      </c>
      <c r="BF28" s="167"/>
      <c r="BG28" s="128" t="str">
        <f>IFERROR(HLOOKUP(BD$22,#REF!,SA_GRILLE_STEU!$A28+2,FALSE),"")</f>
        <v/>
      </c>
      <c r="BH28" s="127" t="str">
        <f>IFERROR(HLOOKUP(BD$22,#REF!,SA_GRILLE_STEU!$A28+2,FALSE),"")</f>
        <v/>
      </c>
    </row>
    <row r="29" spans="1:60" s="153" customFormat="1" ht="20.100000000000001" customHeight="1" x14ac:dyDescent="0.4">
      <c r="A29" s="398">
        <v>4</v>
      </c>
      <c r="B29" s="50" t="str">
        <f>IFERROR(HLOOKUP(A$22,#REF!,SA_GRILLE_STEU!$A29+2,FALSE),"")</f>
        <v/>
      </c>
      <c r="C29" s="167"/>
      <c r="D29" s="125" t="str">
        <f>IFERROR(HLOOKUP(A$22,#REF!,SA_GRILLE_STEU!$A29+2,FALSE),"")</f>
        <v/>
      </c>
      <c r="E29" s="127" t="str">
        <f>IFERROR(HLOOKUP(A$22,#REF!,SA_GRILLE_STEU!$A29+2,FALSE),"")</f>
        <v/>
      </c>
      <c r="F29" s="398">
        <v>4</v>
      </c>
      <c r="G29" s="46" t="str">
        <f>IFERROR(HLOOKUP(F$22,#REF!,SA_GRILLE_STEU!$A29+2,FALSE),"")</f>
        <v/>
      </c>
      <c r="H29" s="167"/>
      <c r="I29" s="125" t="str">
        <f>IFERROR(HLOOKUP(F$22,#REF!,SA_GRILLE_STEU!$A29+2,FALSE),"")</f>
        <v/>
      </c>
      <c r="J29" s="127" t="str">
        <f>IFERROR(HLOOKUP(F$22,#REF!,SA_GRILLE_STEU!$A29+2,FALSE),"")</f>
        <v/>
      </c>
      <c r="K29" s="154">
        <v>4</v>
      </c>
      <c r="L29" s="50" t="str">
        <f>IFERROR(HLOOKUP(K$22,#REF!,SA_GRILLE_STEU!$A29+2,FALSE),"")</f>
        <v/>
      </c>
      <c r="M29" s="167"/>
      <c r="N29" s="125" t="str">
        <f>IFERROR(HLOOKUP(K$22,#REF!,SA_GRILLE_STEU!$A29+2,FALSE),"")</f>
        <v/>
      </c>
      <c r="O29" s="127" t="str">
        <f>IFERROR(HLOOKUP(K$22,#REF!,SA_GRILLE_STEU!$A29+2,FALSE),"")</f>
        <v/>
      </c>
      <c r="P29" s="154">
        <v>4</v>
      </c>
      <c r="Q29" s="50" t="str">
        <f>IFERROR(HLOOKUP(P$22,#REF!,SA_GRILLE_STEU!$A29+2,FALSE),"")</f>
        <v/>
      </c>
      <c r="R29" s="167"/>
      <c r="S29" s="125" t="str">
        <f>IFERROR(HLOOKUP(P$22,#REF!,SA_GRILLE_STEU!$A29+2,FALSE),"")</f>
        <v/>
      </c>
      <c r="T29" s="127" t="str">
        <f>IFERROR(HLOOKUP(P$22,#REF!,SA_GRILLE_STEU!$A29+2,FALSE),"")</f>
        <v/>
      </c>
      <c r="U29" s="154">
        <v>4</v>
      </c>
      <c r="V29" s="46" t="str">
        <f>IFERROR(HLOOKUP(U$22,#REF!,SA_GRILLE_STEU!$A29+2,FALSE),"")</f>
        <v/>
      </c>
      <c r="W29" s="167"/>
      <c r="X29" s="125" t="str">
        <f>IFERROR(HLOOKUP(U$22,#REF!,SA_GRILLE_STEU!$A29+2,FALSE),"")</f>
        <v/>
      </c>
      <c r="Y29" s="127" t="str">
        <f>IFERROR(HLOOKUP(U$22,#REF!,SA_GRILLE_STEU!$A29+2,FALSE),"")</f>
        <v/>
      </c>
      <c r="Z29" s="398">
        <v>4</v>
      </c>
      <c r="AA29" s="46" t="str">
        <f>IFERROR(HLOOKUP(Z$22,#REF!,SA_GRILLE_STEU!$A29+2,FALSE),"")</f>
        <v/>
      </c>
      <c r="AB29" s="167"/>
      <c r="AC29" s="125" t="str">
        <f>IFERROR(HLOOKUP(Z$22,#REF!,SA_GRILLE_STEU!$A29+2,FALSE),"")</f>
        <v/>
      </c>
      <c r="AD29" s="127" t="str">
        <f>IFERROR(HLOOKUP(Z$22,#REF!,SA_GRILLE_STEU!$A29+2,FALSE),"")</f>
        <v/>
      </c>
      <c r="AE29" s="398">
        <v>4</v>
      </c>
      <c r="AF29" s="46" t="str">
        <f>IFERROR(HLOOKUP(AE$22,#REF!,SA_GRILLE_STEU!$A29+2,FALSE),"")</f>
        <v/>
      </c>
      <c r="AG29" s="167"/>
      <c r="AH29" s="125" t="str">
        <f>IFERROR(HLOOKUP(AE$22,#REF!,SA_GRILLE_STEU!$A29+2,FALSE),"")</f>
        <v/>
      </c>
      <c r="AI29" s="127" t="str">
        <f>IFERROR(HLOOKUP(AE$22,#REF!,SA_GRILLE_STEU!$A29+2,FALSE),"")</f>
        <v/>
      </c>
      <c r="AJ29" s="398">
        <v>4</v>
      </c>
      <c r="AK29" s="53" t="str">
        <f>IFERROR(HLOOKUP(AJ$22,#REF!,SA_GRILLE_STEU!$A29+2,FALSE),"")</f>
        <v/>
      </c>
      <c r="AL29" s="178"/>
      <c r="AM29" s="125" t="str">
        <f>IFERROR(HLOOKUP(AJ$22,#REF!,SA_GRILLE_STEU!$A29+2,FALSE),"")</f>
        <v/>
      </c>
      <c r="AN29" s="127" t="str">
        <f>IFERROR(HLOOKUP(AJ$22,#REF!,SA_GRILLE_STEU!$A29+2,FALSE),"")</f>
        <v/>
      </c>
      <c r="AO29" s="398">
        <v>4</v>
      </c>
      <c r="AP29" s="46" t="str">
        <f>IFERROR(HLOOKUP(AO$22,#REF!,SA_GRILLE_STEU!$A29+2,FALSE),"")</f>
        <v/>
      </c>
      <c r="AQ29" s="167"/>
      <c r="AR29" s="125" t="str">
        <f>IFERROR(HLOOKUP(AO$22,#REF!,SA_GRILLE_STEU!$A29+2,FALSE),"")</f>
        <v/>
      </c>
      <c r="AS29" s="127" t="str">
        <f>IFERROR(HLOOKUP(AO$22,#REF!,SA_GRILLE_STEU!$A29+2,FALSE),"")</f>
        <v/>
      </c>
      <c r="AT29" s="398">
        <v>4</v>
      </c>
      <c r="AU29" s="46" t="str">
        <f>IFERROR(HLOOKUP(AT$22,#REF!,SA_GRILLE_STEU!$A29+2,FALSE),"")</f>
        <v/>
      </c>
      <c r="AV29" s="167"/>
      <c r="AW29" s="125" t="str">
        <f>IFERROR(HLOOKUP(AT$22,#REF!,SA_GRILLE_STEU!$A29+2,FALSE),"")</f>
        <v/>
      </c>
      <c r="AX29" s="127" t="str">
        <f>IFERROR(HLOOKUP(AT$22,#REF!,SA_GRILLE_STEU!$A29+2,FALSE),"")</f>
        <v/>
      </c>
      <c r="AY29" s="398">
        <v>4</v>
      </c>
      <c r="AZ29" s="53" t="str">
        <f>IFERROR(HLOOKUP(AY$22,#REF!,SA_GRILLE_STEU!$A29+2,FALSE),"")</f>
        <v/>
      </c>
      <c r="BA29" s="167"/>
      <c r="BB29" s="125" t="str">
        <f>IFERROR(HLOOKUP(AY$22,#REF!,SA_GRILLE_STEU!$A29+2,FALSE),"")</f>
        <v/>
      </c>
      <c r="BC29" s="127" t="str">
        <f>IFERROR(HLOOKUP(AY$22,#REF!,SA_GRILLE_STEU!$A29+2,FALSE),"")</f>
        <v/>
      </c>
      <c r="BD29" s="398">
        <v>4</v>
      </c>
      <c r="BE29" s="46" t="str">
        <f>IFERROR(HLOOKUP(BD$22,#REF!,SA_GRILLE_STEU!$A29+2,FALSE),"")</f>
        <v/>
      </c>
      <c r="BF29" s="167"/>
      <c r="BG29" s="128" t="str">
        <f>IFERROR(HLOOKUP(BD$22,#REF!,SA_GRILLE_STEU!$A29+2,FALSE),"")</f>
        <v/>
      </c>
      <c r="BH29" s="127" t="str">
        <f>IFERROR(HLOOKUP(BD$22,#REF!,SA_GRILLE_STEU!$A29+2,FALSE),"")</f>
        <v/>
      </c>
    </row>
    <row r="30" spans="1:60" s="153" customFormat="1" ht="20.100000000000001" customHeight="1" x14ac:dyDescent="0.4">
      <c r="A30" s="398">
        <v>5</v>
      </c>
      <c r="B30" s="50" t="str">
        <f>IFERROR(HLOOKUP(A$22,#REF!,SA_GRILLE_STEU!$A30+2,FALSE),"")</f>
        <v/>
      </c>
      <c r="C30" s="167"/>
      <c r="D30" s="125" t="str">
        <f>IFERROR(HLOOKUP(A$22,#REF!,SA_GRILLE_STEU!$A30+2,FALSE),"")</f>
        <v/>
      </c>
      <c r="E30" s="127" t="str">
        <f>IFERROR(HLOOKUP(A$22,#REF!,SA_GRILLE_STEU!$A30+2,FALSE),"")</f>
        <v/>
      </c>
      <c r="F30" s="398">
        <v>5</v>
      </c>
      <c r="G30" s="46" t="str">
        <f>IFERROR(HLOOKUP(F$22,#REF!,SA_GRILLE_STEU!$A30+2,FALSE),"")</f>
        <v/>
      </c>
      <c r="H30" s="167"/>
      <c r="I30" s="125" t="str">
        <f>IFERROR(HLOOKUP(F$22,#REF!,SA_GRILLE_STEU!$A30+2,FALSE),"")</f>
        <v/>
      </c>
      <c r="J30" s="127" t="str">
        <f>IFERROR(HLOOKUP(F$22,#REF!,SA_GRILLE_STEU!$A30+2,FALSE),"")</f>
        <v/>
      </c>
      <c r="K30" s="154">
        <v>5</v>
      </c>
      <c r="L30" s="50" t="str">
        <f>IFERROR(HLOOKUP(K$22,#REF!,SA_GRILLE_STEU!$A30+2,FALSE),"")</f>
        <v/>
      </c>
      <c r="M30" s="167"/>
      <c r="N30" s="125" t="str">
        <f>IFERROR(HLOOKUP(K$22,#REF!,SA_GRILLE_STEU!$A30+2,FALSE),"")</f>
        <v/>
      </c>
      <c r="O30" s="127" t="str">
        <f>IFERROR(HLOOKUP(K$22,#REF!,SA_GRILLE_STEU!$A30+2,FALSE),"")</f>
        <v/>
      </c>
      <c r="P30" s="154">
        <v>5</v>
      </c>
      <c r="Q30" s="50" t="str">
        <f>IFERROR(HLOOKUP(P$22,#REF!,SA_GRILLE_STEU!$A30+2,FALSE),"")</f>
        <v/>
      </c>
      <c r="R30" s="167"/>
      <c r="S30" s="125" t="str">
        <f>IFERROR(HLOOKUP(P$22,#REF!,SA_GRILLE_STEU!$A30+2,FALSE),"")</f>
        <v/>
      </c>
      <c r="T30" s="127" t="str">
        <f>IFERROR(HLOOKUP(P$22,#REF!,SA_GRILLE_STEU!$A30+2,FALSE),"")</f>
        <v/>
      </c>
      <c r="U30" s="154">
        <v>5</v>
      </c>
      <c r="V30" s="46" t="str">
        <f>IFERROR(HLOOKUP(U$22,#REF!,SA_GRILLE_STEU!$A30+2,FALSE),"")</f>
        <v/>
      </c>
      <c r="W30" s="167"/>
      <c r="X30" s="125" t="str">
        <f>IFERROR(HLOOKUP(U$22,#REF!,SA_GRILLE_STEU!$A30+2,FALSE),"")</f>
        <v/>
      </c>
      <c r="Y30" s="127" t="str">
        <f>IFERROR(HLOOKUP(U$22,#REF!,SA_GRILLE_STEU!$A30+2,FALSE),"")</f>
        <v/>
      </c>
      <c r="Z30" s="398">
        <v>5</v>
      </c>
      <c r="AA30" s="46" t="str">
        <f>IFERROR(HLOOKUP(Z$22,#REF!,SA_GRILLE_STEU!$A30+2,FALSE),"")</f>
        <v/>
      </c>
      <c r="AB30" s="167"/>
      <c r="AC30" s="125" t="str">
        <f>IFERROR(HLOOKUP(Z$22,#REF!,SA_GRILLE_STEU!$A30+2,FALSE),"")</f>
        <v/>
      </c>
      <c r="AD30" s="127" t="str">
        <f>IFERROR(HLOOKUP(Z$22,#REF!,SA_GRILLE_STEU!$A30+2,FALSE),"")</f>
        <v/>
      </c>
      <c r="AE30" s="398">
        <v>5</v>
      </c>
      <c r="AF30" s="46" t="str">
        <f>IFERROR(HLOOKUP(AE$22,#REF!,SA_GRILLE_STEU!$A30+2,FALSE),"")</f>
        <v/>
      </c>
      <c r="AG30" s="167"/>
      <c r="AH30" s="125" t="str">
        <f>IFERROR(HLOOKUP(AE$22,#REF!,SA_GRILLE_STEU!$A30+2,FALSE),"")</f>
        <v/>
      </c>
      <c r="AI30" s="127" t="str">
        <f>IFERROR(HLOOKUP(AE$22,#REF!,SA_GRILLE_STEU!$A30+2,FALSE),"")</f>
        <v/>
      </c>
      <c r="AJ30" s="398">
        <v>5</v>
      </c>
      <c r="AK30" s="53" t="str">
        <f>IFERROR(HLOOKUP(AJ$22,#REF!,SA_GRILLE_STEU!$A30+2,FALSE),"")</f>
        <v/>
      </c>
      <c r="AL30" s="178"/>
      <c r="AM30" s="125" t="str">
        <f>IFERROR(HLOOKUP(AJ$22,#REF!,SA_GRILLE_STEU!$A30+2,FALSE),"")</f>
        <v/>
      </c>
      <c r="AN30" s="127" t="str">
        <f>IFERROR(HLOOKUP(AJ$22,#REF!,SA_GRILLE_STEU!$A30+2,FALSE),"")</f>
        <v/>
      </c>
      <c r="AO30" s="398">
        <v>5</v>
      </c>
      <c r="AP30" s="46" t="str">
        <f>IFERROR(HLOOKUP(AO$22,#REF!,SA_GRILLE_STEU!$A30+2,FALSE),"")</f>
        <v/>
      </c>
      <c r="AQ30" s="167"/>
      <c r="AR30" s="125" t="str">
        <f>IFERROR(HLOOKUP(AO$22,#REF!,SA_GRILLE_STEU!$A30+2,FALSE),"")</f>
        <v/>
      </c>
      <c r="AS30" s="127" t="str">
        <f>IFERROR(HLOOKUP(AO$22,#REF!,SA_GRILLE_STEU!$A30+2,FALSE),"")</f>
        <v/>
      </c>
      <c r="AT30" s="398">
        <v>5</v>
      </c>
      <c r="AU30" s="46" t="str">
        <f>IFERROR(HLOOKUP(AT$22,#REF!,SA_GRILLE_STEU!$A30+2,FALSE),"")</f>
        <v/>
      </c>
      <c r="AV30" s="167"/>
      <c r="AW30" s="125" t="str">
        <f>IFERROR(HLOOKUP(AT$22,#REF!,SA_GRILLE_STEU!$A30+2,FALSE),"")</f>
        <v/>
      </c>
      <c r="AX30" s="127" t="str">
        <f>IFERROR(HLOOKUP(AT$22,#REF!,SA_GRILLE_STEU!$A30+2,FALSE),"")</f>
        <v/>
      </c>
      <c r="AY30" s="398">
        <v>5</v>
      </c>
      <c r="AZ30" s="53" t="str">
        <f>IFERROR(HLOOKUP(AY$22,#REF!,SA_GRILLE_STEU!$A30+2,FALSE),"")</f>
        <v/>
      </c>
      <c r="BA30" s="167"/>
      <c r="BB30" s="125" t="str">
        <f>IFERROR(HLOOKUP(AY$22,#REF!,SA_GRILLE_STEU!$A30+2,FALSE),"")</f>
        <v/>
      </c>
      <c r="BC30" s="127" t="str">
        <f>IFERROR(HLOOKUP(AY$22,#REF!,SA_GRILLE_STEU!$A30+2,FALSE),"")</f>
        <v/>
      </c>
      <c r="BD30" s="398">
        <v>5</v>
      </c>
      <c r="BE30" s="46" t="str">
        <f>IFERROR(HLOOKUP(BD$22,#REF!,SA_GRILLE_STEU!$A30+2,FALSE),"")</f>
        <v/>
      </c>
      <c r="BF30" s="167"/>
      <c r="BG30" s="128" t="str">
        <f>IFERROR(HLOOKUP(BD$22,#REF!,SA_GRILLE_STEU!$A30+2,FALSE),"")</f>
        <v/>
      </c>
      <c r="BH30" s="127" t="str">
        <f>IFERROR(HLOOKUP(BD$22,#REF!,SA_GRILLE_STEU!$A30+2,FALSE),"")</f>
        <v/>
      </c>
    </row>
    <row r="31" spans="1:60" s="153" customFormat="1" ht="36" customHeight="1" x14ac:dyDescent="0.4">
      <c r="A31" s="398">
        <v>6</v>
      </c>
      <c r="B31" s="50" t="str">
        <f>IFERROR(HLOOKUP(A$22,#REF!,SA_GRILLE_STEU!$A31+2,FALSE),"")</f>
        <v/>
      </c>
      <c r="C31" s="167"/>
      <c r="D31" s="125" t="str">
        <f>IFERROR(HLOOKUP(A$22,#REF!,SA_GRILLE_STEU!$A31+2,FALSE),"")</f>
        <v/>
      </c>
      <c r="E31" s="127" t="str">
        <f>IFERROR(HLOOKUP(A$22,#REF!,SA_GRILLE_STEU!$A31+2,FALSE),"")</f>
        <v/>
      </c>
      <c r="F31" s="398">
        <v>6</v>
      </c>
      <c r="G31" s="46" t="str">
        <f>IFERROR(HLOOKUP(F$22,#REF!,SA_GRILLE_STEU!$A31+2,FALSE),"")</f>
        <v/>
      </c>
      <c r="H31" s="167"/>
      <c r="I31" s="125" t="str">
        <f>IFERROR(HLOOKUP(F$22,#REF!,SA_GRILLE_STEU!$A31+2,FALSE),"")</f>
        <v/>
      </c>
      <c r="J31" s="127" t="str">
        <f>IFERROR(HLOOKUP(F$22,#REF!,SA_GRILLE_STEU!$A31+2,FALSE),"")</f>
        <v/>
      </c>
      <c r="K31" s="154">
        <v>6</v>
      </c>
      <c r="L31" s="50" t="str">
        <f>IFERROR(HLOOKUP(K$22,#REF!,SA_GRILLE_STEU!$A31+2,FALSE),"")</f>
        <v/>
      </c>
      <c r="M31" s="167"/>
      <c r="N31" s="125" t="str">
        <f>IFERROR(HLOOKUP(K$22,#REF!,SA_GRILLE_STEU!$A31+2,FALSE),"")</f>
        <v/>
      </c>
      <c r="O31" s="127" t="str">
        <f>IFERROR(HLOOKUP(K$22,#REF!,SA_GRILLE_STEU!$A31+2,FALSE),"")</f>
        <v/>
      </c>
      <c r="P31" s="154">
        <v>6</v>
      </c>
      <c r="Q31" s="50" t="str">
        <f>IFERROR(HLOOKUP(P$22,#REF!,SA_GRILLE_STEU!$A31+2,FALSE),"")</f>
        <v/>
      </c>
      <c r="R31" s="167"/>
      <c r="S31" s="125" t="str">
        <f>IFERROR(HLOOKUP(P$22,#REF!,SA_GRILLE_STEU!$A31+2,FALSE),"")</f>
        <v/>
      </c>
      <c r="T31" s="127" t="str">
        <f>IFERROR(HLOOKUP(P$22,#REF!,SA_GRILLE_STEU!$A31+2,FALSE),"")</f>
        <v/>
      </c>
      <c r="U31" s="154">
        <v>6</v>
      </c>
      <c r="V31" s="46" t="str">
        <f>IFERROR(HLOOKUP(U$22,#REF!,SA_GRILLE_STEU!$A31+2,FALSE),"")</f>
        <v/>
      </c>
      <c r="W31" s="167"/>
      <c r="X31" s="125" t="str">
        <f>IFERROR(HLOOKUP(U$22,#REF!,SA_GRILLE_STEU!$A31+2,FALSE),"")</f>
        <v/>
      </c>
      <c r="Y31" s="127" t="str">
        <f>IFERROR(HLOOKUP(U$22,#REF!,SA_GRILLE_STEU!$A31+2,FALSE),"")</f>
        <v/>
      </c>
      <c r="Z31" s="398">
        <v>6</v>
      </c>
      <c r="AA31" s="46" t="str">
        <f>IFERROR(HLOOKUP(Z$22,#REF!,SA_GRILLE_STEU!$A31+2,FALSE),"")</f>
        <v/>
      </c>
      <c r="AB31" s="167"/>
      <c r="AC31" s="125" t="str">
        <f>IFERROR(HLOOKUP(Z$22,#REF!,SA_GRILLE_STEU!$A31+2,FALSE),"")</f>
        <v/>
      </c>
      <c r="AD31" s="127" t="str">
        <f>IFERROR(HLOOKUP(Z$22,#REF!,SA_GRILLE_STEU!$A31+2,FALSE),"")</f>
        <v/>
      </c>
      <c r="AE31" s="398">
        <v>6</v>
      </c>
      <c r="AF31" s="46" t="str">
        <f>IFERROR(HLOOKUP(AE$22,#REF!,SA_GRILLE_STEU!$A31+2,FALSE),"")</f>
        <v/>
      </c>
      <c r="AG31" s="167"/>
      <c r="AH31" s="125" t="str">
        <f>IFERROR(HLOOKUP(AE$22,#REF!,SA_GRILLE_STEU!$A31+2,FALSE),"")</f>
        <v/>
      </c>
      <c r="AI31" s="127" t="str">
        <f>IFERROR(HLOOKUP(AE$22,#REF!,SA_GRILLE_STEU!$A31+2,FALSE),"")</f>
        <v/>
      </c>
      <c r="AJ31" s="398">
        <v>6</v>
      </c>
      <c r="AK31" s="53" t="str">
        <f>IFERROR(HLOOKUP(AJ$22,#REF!,SA_GRILLE_STEU!$A31+2,FALSE),"")</f>
        <v/>
      </c>
      <c r="AL31" s="178"/>
      <c r="AM31" s="125" t="str">
        <f>IFERROR(HLOOKUP(AJ$22,#REF!,SA_GRILLE_STEU!$A31+2,FALSE),"")</f>
        <v/>
      </c>
      <c r="AN31" s="127" t="str">
        <f>IFERROR(HLOOKUP(AJ$22,#REF!,SA_GRILLE_STEU!$A31+2,FALSE),"")</f>
        <v/>
      </c>
      <c r="AO31" s="398">
        <v>6</v>
      </c>
      <c r="AP31" s="46" t="str">
        <f>IFERROR(HLOOKUP(AO$22,#REF!,SA_GRILLE_STEU!$A31+2,FALSE),"")</f>
        <v/>
      </c>
      <c r="AQ31" s="167"/>
      <c r="AR31" s="125" t="str">
        <f>IFERROR(HLOOKUP(AO$22,#REF!,SA_GRILLE_STEU!$A31+2,FALSE),"")</f>
        <v/>
      </c>
      <c r="AS31" s="127" t="str">
        <f>IFERROR(HLOOKUP(AO$22,#REF!,SA_GRILLE_STEU!$A31+2,FALSE),"")</f>
        <v/>
      </c>
      <c r="AT31" s="398">
        <v>6</v>
      </c>
      <c r="AU31" s="46" t="str">
        <f>IFERROR(HLOOKUP(AT$22,#REF!,SA_GRILLE_STEU!$A31+2,FALSE),"")</f>
        <v/>
      </c>
      <c r="AV31" s="167"/>
      <c r="AW31" s="125" t="str">
        <f>IFERROR(HLOOKUP(AT$22,#REF!,SA_GRILLE_STEU!$A31+2,FALSE),"")</f>
        <v/>
      </c>
      <c r="AX31" s="127" t="str">
        <f>IFERROR(HLOOKUP(AT$22,#REF!,SA_GRILLE_STEU!$A31+2,FALSE),"")</f>
        <v/>
      </c>
      <c r="AY31" s="398">
        <v>6</v>
      </c>
      <c r="AZ31" s="53" t="str">
        <f>IFERROR(HLOOKUP(AY$22,#REF!,SA_GRILLE_STEU!$A31+2,FALSE),"")</f>
        <v/>
      </c>
      <c r="BA31" s="167"/>
      <c r="BB31" s="125" t="str">
        <f>IFERROR(HLOOKUP(AY$22,#REF!,SA_GRILLE_STEU!$A31+2,FALSE),"")</f>
        <v/>
      </c>
      <c r="BC31" s="127" t="str">
        <f>IFERROR(HLOOKUP(AY$22,#REF!,SA_GRILLE_STEU!$A31+2,FALSE),"")</f>
        <v/>
      </c>
      <c r="BD31" s="398">
        <v>6</v>
      </c>
      <c r="BE31" s="46" t="str">
        <f>IFERROR(HLOOKUP(BD$22,#REF!,SA_GRILLE_STEU!$A31+2,FALSE),"")</f>
        <v/>
      </c>
      <c r="BF31" s="167"/>
      <c r="BG31" s="128" t="str">
        <f>IFERROR(HLOOKUP(BD$22,#REF!,SA_GRILLE_STEU!$A31+2,FALSE),"")</f>
        <v/>
      </c>
      <c r="BH31" s="127" t="str">
        <f>IFERROR(HLOOKUP(BD$22,#REF!,SA_GRILLE_STEU!$A31+2,FALSE),"")</f>
        <v/>
      </c>
    </row>
    <row r="32" spans="1:60" s="153" customFormat="1" ht="20.100000000000001" customHeight="1" x14ac:dyDescent="0.4">
      <c r="A32" s="398">
        <v>7</v>
      </c>
      <c r="B32" s="50" t="str">
        <f>IFERROR(HLOOKUP(A$22,#REF!,SA_GRILLE_STEU!$A32+2,FALSE),"")</f>
        <v/>
      </c>
      <c r="C32" s="167"/>
      <c r="D32" s="125" t="str">
        <f>IFERROR(HLOOKUP(A$22,#REF!,SA_GRILLE_STEU!$A32+2,FALSE),"")</f>
        <v/>
      </c>
      <c r="E32" s="127" t="str">
        <f>IFERROR(HLOOKUP(A$22,#REF!,SA_GRILLE_STEU!$A32+2,FALSE),"")</f>
        <v/>
      </c>
      <c r="F32" s="398">
        <v>7</v>
      </c>
      <c r="G32" s="46" t="str">
        <f>IFERROR(HLOOKUP(F$22,#REF!,SA_GRILLE_STEU!$A32+2,FALSE),"")</f>
        <v/>
      </c>
      <c r="H32" s="167"/>
      <c r="I32" s="125" t="str">
        <f>IFERROR(HLOOKUP(F$22,#REF!,SA_GRILLE_STEU!$A32+2,FALSE),"")</f>
        <v/>
      </c>
      <c r="J32" s="127" t="str">
        <f>IFERROR(HLOOKUP(F$22,#REF!,SA_GRILLE_STEU!$A32+2,FALSE),"")</f>
        <v/>
      </c>
      <c r="K32" s="154">
        <v>7</v>
      </c>
      <c r="L32" s="50" t="str">
        <f>IFERROR(HLOOKUP(K$22,#REF!,SA_GRILLE_STEU!$A32+2,FALSE),"")</f>
        <v/>
      </c>
      <c r="M32" s="167"/>
      <c r="N32" s="125" t="str">
        <f>IFERROR(HLOOKUP(K$22,#REF!,SA_GRILLE_STEU!$A32+2,FALSE),"")</f>
        <v/>
      </c>
      <c r="O32" s="127" t="str">
        <f>IFERROR(HLOOKUP(K$22,#REF!,SA_GRILLE_STEU!$A32+2,FALSE),"")</f>
        <v/>
      </c>
      <c r="P32" s="154">
        <v>7</v>
      </c>
      <c r="Q32" s="50" t="str">
        <f>IFERROR(HLOOKUP(P$22,#REF!,SA_GRILLE_STEU!$A32+2,FALSE),"")</f>
        <v/>
      </c>
      <c r="R32" s="167"/>
      <c r="S32" s="125" t="str">
        <f>IFERROR(HLOOKUP(P$22,#REF!,SA_GRILLE_STEU!$A32+2,FALSE),"")</f>
        <v/>
      </c>
      <c r="T32" s="127" t="str">
        <f>IFERROR(HLOOKUP(P$22,#REF!,SA_GRILLE_STEU!$A32+2,FALSE),"")</f>
        <v/>
      </c>
      <c r="U32" s="154">
        <v>7</v>
      </c>
      <c r="V32" s="46" t="str">
        <f>IFERROR(HLOOKUP(U$22,#REF!,SA_GRILLE_STEU!$A32+2,FALSE),"")</f>
        <v/>
      </c>
      <c r="W32" s="167"/>
      <c r="X32" s="125" t="str">
        <f>IFERROR(HLOOKUP(U$22,#REF!,SA_GRILLE_STEU!$A32+2,FALSE),"")</f>
        <v/>
      </c>
      <c r="Y32" s="127" t="str">
        <f>IFERROR(HLOOKUP(U$22,#REF!,SA_GRILLE_STEU!$A32+2,FALSE),"")</f>
        <v/>
      </c>
      <c r="Z32" s="398">
        <v>7</v>
      </c>
      <c r="AA32" s="46" t="str">
        <f>IFERROR(HLOOKUP(Z$22,#REF!,SA_GRILLE_STEU!$A32+2,FALSE),"")</f>
        <v/>
      </c>
      <c r="AB32" s="167"/>
      <c r="AC32" s="125" t="str">
        <f>IFERROR(HLOOKUP(Z$22,#REF!,SA_GRILLE_STEU!$A32+2,FALSE),"")</f>
        <v/>
      </c>
      <c r="AD32" s="127" t="str">
        <f>IFERROR(HLOOKUP(Z$22,#REF!,SA_GRILLE_STEU!$A32+2,FALSE),"")</f>
        <v/>
      </c>
      <c r="AE32" s="398">
        <v>7</v>
      </c>
      <c r="AF32" s="46" t="str">
        <f>IFERROR(HLOOKUP(AE$22,#REF!,SA_GRILLE_STEU!$A32+2,FALSE),"")</f>
        <v/>
      </c>
      <c r="AG32" s="167"/>
      <c r="AH32" s="125" t="str">
        <f>IFERROR(HLOOKUP(AE$22,#REF!,SA_GRILLE_STEU!$A32+2,FALSE),"")</f>
        <v/>
      </c>
      <c r="AI32" s="127" t="str">
        <f>IFERROR(HLOOKUP(AE$22,#REF!,SA_GRILLE_STEU!$A32+2,FALSE),"")</f>
        <v/>
      </c>
      <c r="AJ32" s="398">
        <v>7</v>
      </c>
      <c r="AK32" s="53" t="str">
        <f>IFERROR(HLOOKUP(AJ$22,#REF!,SA_GRILLE_STEU!$A32+2,FALSE),"")</f>
        <v/>
      </c>
      <c r="AL32" s="178"/>
      <c r="AM32" s="125" t="str">
        <f>IFERROR(HLOOKUP(AJ$22,#REF!,SA_GRILLE_STEU!$A32+2,FALSE),"")</f>
        <v/>
      </c>
      <c r="AN32" s="127" t="str">
        <f>IFERROR(HLOOKUP(AJ$22,#REF!,SA_GRILLE_STEU!$A32+2,FALSE),"")</f>
        <v/>
      </c>
      <c r="AO32" s="398">
        <v>7</v>
      </c>
      <c r="AP32" s="46" t="str">
        <f>IFERROR(HLOOKUP(AO$22,#REF!,SA_GRILLE_STEU!$A32+2,FALSE),"")</f>
        <v/>
      </c>
      <c r="AQ32" s="167"/>
      <c r="AR32" s="125" t="str">
        <f>IFERROR(HLOOKUP(AO$22,#REF!,SA_GRILLE_STEU!$A32+2,FALSE),"")</f>
        <v/>
      </c>
      <c r="AS32" s="127" t="str">
        <f>IFERROR(HLOOKUP(AO$22,#REF!,SA_GRILLE_STEU!$A32+2,FALSE),"")</f>
        <v/>
      </c>
      <c r="AT32" s="398">
        <v>7</v>
      </c>
      <c r="AU32" s="46" t="str">
        <f>IFERROR(HLOOKUP(AT$22,#REF!,SA_GRILLE_STEU!$A32+2,FALSE),"")</f>
        <v/>
      </c>
      <c r="AV32" s="167"/>
      <c r="AW32" s="125" t="str">
        <f>IFERROR(HLOOKUP(AT$22,#REF!,SA_GRILLE_STEU!$A32+2,FALSE),"")</f>
        <v/>
      </c>
      <c r="AX32" s="127" t="str">
        <f>IFERROR(HLOOKUP(AT$22,#REF!,SA_GRILLE_STEU!$A32+2,FALSE),"")</f>
        <v/>
      </c>
      <c r="AY32" s="398">
        <v>7</v>
      </c>
      <c r="AZ32" s="53" t="str">
        <f>IFERROR(HLOOKUP(AY$22,#REF!,SA_GRILLE_STEU!$A32+2,FALSE),"")</f>
        <v/>
      </c>
      <c r="BA32" s="167"/>
      <c r="BB32" s="125" t="str">
        <f>IFERROR(HLOOKUP(AY$22,#REF!,SA_GRILLE_STEU!$A32+2,FALSE),"")</f>
        <v/>
      </c>
      <c r="BC32" s="127" t="str">
        <f>IFERROR(HLOOKUP(AY$22,#REF!,SA_GRILLE_STEU!$A32+2,FALSE),"")</f>
        <v/>
      </c>
      <c r="BD32" s="398">
        <v>7</v>
      </c>
      <c r="BE32" s="46" t="str">
        <f>IFERROR(HLOOKUP(BD$22,#REF!,SA_GRILLE_STEU!$A32+2,FALSE),"")</f>
        <v/>
      </c>
      <c r="BF32" s="167"/>
      <c r="BG32" s="128" t="str">
        <f>IFERROR(HLOOKUP(BD$22,#REF!,SA_GRILLE_STEU!$A32+2,FALSE),"")</f>
        <v/>
      </c>
      <c r="BH32" s="127" t="str">
        <f>IFERROR(HLOOKUP(BD$22,#REF!,SA_GRILLE_STEU!$A32+2,FALSE),"")</f>
        <v/>
      </c>
    </row>
    <row r="33" spans="1:60" s="153" customFormat="1" ht="20.100000000000001" customHeight="1" x14ac:dyDescent="0.4">
      <c r="A33" s="398">
        <v>8</v>
      </c>
      <c r="B33" s="50" t="str">
        <f>IFERROR(HLOOKUP(A$22,#REF!,SA_GRILLE_STEU!$A33+2,FALSE),"")</f>
        <v/>
      </c>
      <c r="C33" s="167"/>
      <c r="D33" s="125" t="str">
        <f>IFERROR(HLOOKUP(A$22,#REF!,SA_GRILLE_STEU!$A33+2,FALSE),"")</f>
        <v/>
      </c>
      <c r="E33" s="127" t="str">
        <f>IFERROR(HLOOKUP(A$22,#REF!,SA_GRILLE_STEU!$A33+2,FALSE),"")</f>
        <v/>
      </c>
      <c r="F33" s="398">
        <v>8</v>
      </c>
      <c r="G33" s="46" t="str">
        <f>IFERROR(HLOOKUP(F$22,#REF!,SA_GRILLE_STEU!$A33+2,FALSE),"")</f>
        <v/>
      </c>
      <c r="H33" s="167"/>
      <c r="I33" s="125" t="str">
        <f>IFERROR(HLOOKUP(F$22,#REF!,SA_GRILLE_STEU!$A33+2,FALSE),"")</f>
        <v/>
      </c>
      <c r="J33" s="127" t="str">
        <f>IFERROR(HLOOKUP(F$22,#REF!,SA_GRILLE_STEU!$A33+2,FALSE),"")</f>
        <v/>
      </c>
      <c r="K33" s="154">
        <v>8</v>
      </c>
      <c r="L33" s="50" t="str">
        <f>IFERROR(HLOOKUP(K$22,#REF!,SA_GRILLE_STEU!$A33+2,FALSE),"")</f>
        <v/>
      </c>
      <c r="M33" s="167"/>
      <c r="N33" s="125" t="str">
        <f>IFERROR(HLOOKUP(K$22,#REF!,SA_GRILLE_STEU!$A33+2,FALSE),"")</f>
        <v/>
      </c>
      <c r="O33" s="127" t="str">
        <f>IFERROR(HLOOKUP(K$22,#REF!,SA_GRILLE_STEU!$A33+2,FALSE),"")</f>
        <v/>
      </c>
      <c r="P33" s="154">
        <v>8</v>
      </c>
      <c r="Q33" s="50" t="str">
        <f>IFERROR(HLOOKUP(P$22,#REF!,SA_GRILLE_STEU!$A33+2,FALSE),"")</f>
        <v/>
      </c>
      <c r="R33" s="167"/>
      <c r="S33" s="125" t="str">
        <f>IFERROR(HLOOKUP(P$22,#REF!,SA_GRILLE_STEU!$A33+2,FALSE),"")</f>
        <v/>
      </c>
      <c r="T33" s="127" t="str">
        <f>IFERROR(HLOOKUP(P$22,#REF!,SA_GRILLE_STEU!$A33+2,FALSE),"")</f>
        <v/>
      </c>
      <c r="U33" s="154">
        <v>8</v>
      </c>
      <c r="V33" s="46" t="str">
        <f>IFERROR(HLOOKUP(U$22,#REF!,SA_GRILLE_STEU!$A33+2,FALSE),"")</f>
        <v/>
      </c>
      <c r="W33" s="167"/>
      <c r="X33" s="125" t="str">
        <f>IFERROR(HLOOKUP(U$22,#REF!,SA_GRILLE_STEU!$A33+2,FALSE),"")</f>
        <v/>
      </c>
      <c r="Y33" s="127" t="str">
        <f>IFERROR(HLOOKUP(U$22,#REF!,SA_GRILLE_STEU!$A33+2,FALSE),"")</f>
        <v/>
      </c>
      <c r="Z33" s="398">
        <v>8</v>
      </c>
      <c r="AA33" s="46" t="str">
        <f>IFERROR(HLOOKUP(Z$22,#REF!,SA_GRILLE_STEU!$A33+2,FALSE),"")</f>
        <v/>
      </c>
      <c r="AB33" s="167"/>
      <c r="AC33" s="125" t="str">
        <f>IFERROR(HLOOKUP(Z$22,#REF!,SA_GRILLE_STEU!$A33+2,FALSE),"")</f>
        <v/>
      </c>
      <c r="AD33" s="127" t="str">
        <f>IFERROR(HLOOKUP(Z$22,#REF!,SA_GRILLE_STEU!$A33+2,FALSE),"")</f>
        <v/>
      </c>
      <c r="AE33" s="398">
        <v>8</v>
      </c>
      <c r="AF33" s="46" t="str">
        <f>IFERROR(HLOOKUP(AE$22,#REF!,SA_GRILLE_STEU!$A33+2,FALSE),"")</f>
        <v/>
      </c>
      <c r="AG33" s="167"/>
      <c r="AH33" s="125" t="str">
        <f>IFERROR(HLOOKUP(AE$22,#REF!,SA_GRILLE_STEU!$A33+2,FALSE),"")</f>
        <v/>
      </c>
      <c r="AI33" s="127" t="str">
        <f>IFERROR(HLOOKUP(AE$22,#REF!,SA_GRILLE_STEU!$A33+2,FALSE),"")</f>
        <v/>
      </c>
      <c r="AJ33" s="398">
        <v>8</v>
      </c>
      <c r="AK33" s="53" t="str">
        <f>IFERROR(HLOOKUP(AJ$22,#REF!,SA_GRILLE_STEU!$A33+2,FALSE),"")</f>
        <v/>
      </c>
      <c r="AL33" s="178"/>
      <c r="AM33" s="125" t="str">
        <f>IFERROR(HLOOKUP(AJ$22,#REF!,SA_GRILLE_STEU!$A33+2,FALSE),"")</f>
        <v/>
      </c>
      <c r="AN33" s="127" t="str">
        <f>IFERROR(HLOOKUP(AJ$22,#REF!,SA_GRILLE_STEU!$A33+2,FALSE),"")</f>
        <v/>
      </c>
      <c r="AO33" s="398">
        <v>8</v>
      </c>
      <c r="AP33" s="46" t="str">
        <f>IFERROR(HLOOKUP(AO$22,#REF!,SA_GRILLE_STEU!$A33+2,FALSE),"")</f>
        <v/>
      </c>
      <c r="AQ33" s="167"/>
      <c r="AR33" s="125" t="str">
        <f>IFERROR(HLOOKUP(AO$22,#REF!,SA_GRILLE_STEU!$A33+2,FALSE),"")</f>
        <v/>
      </c>
      <c r="AS33" s="127" t="str">
        <f>IFERROR(HLOOKUP(AO$22,#REF!,SA_GRILLE_STEU!$A33+2,FALSE),"")</f>
        <v/>
      </c>
      <c r="AT33" s="398">
        <v>8</v>
      </c>
      <c r="AU33" s="46" t="str">
        <f>IFERROR(HLOOKUP(AT$22,#REF!,SA_GRILLE_STEU!$A33+2,FALSE),"")</f>
        <v/>
      </c>
      <c r="AV33" s="167"/>
      <c r="AW33" s="125" t="str">
        <f>IFERROR(HLOOKUP(AT$22,#REF!,SA_GRILLE_STEU!$A33+2,FALSE),"")</f>
        <v/>
      </c>
      <c r="AX33" s="127" t="str">
        <f>IFERROR(HLOOKUP(AT$22,#REF!,SA_GRILLE_STEU!$A33+2,FALSE),"")</f>
        <v/>
      </c>
      <c r="AY33" s="398">
        <v>8</v>
      </c>
      <c r="AZ33" s="53" t="str">
        <f>IFERROR(HLOOKUP(AY$22,#REF!,SA_GRILLE_STEU!$A33+2,FALSE),"")</f>
        <v/>
      </c>
      <c r="BA33" s="167"/>
      <c r="BB33" s="125" t="str">
        <f>IFERROR(HLOOKUP(AY$22,#REF!,SA_GRILLE_STEU!$A33+2,FALSE),"")</f>
        <v/>
      </c>
      <c r="BC33" s="127" t="str">
        <f>IFERROR(HLOOKUP(AY$22,#REF!,SA_GRILLE_STEU!$A33+2,FALSE),"")</f>
        <v/>
      </c>
      <c r="BD33" s="398">
        <v>8</v>
      </c>
      <c r="BE33" s="46" t="str">
        <f>IFERROR(HLOOKUP(BD$22,#REF!,SA_GRILLE_STEU!$A33+2,FALSE),"")</f>
        <v/>
      </c>
      <c r="BF33" s="167"/>
      <c r="BG33" s="128" t="str">
        <f>IFERROR(HLOOKUP(BD$22,#REF!,SA_GRILLE_STEU!$A33+2,FALSE),"")</f>
        <v/>
      </c>
      <c r="BH33" s="127" t="str">
        <f>IFERROR(HLOOKUP(BD$22,#REF!,SA_GRILLE_STEU!$A33+2,FALSE),"")</f>
        <v/>
      </c>
    </row>
    <row r="34" spans="1:60" s="153" customFormat="1" ht="20.100000000000001" customHeight="1" x14ac:dyDescent="0.4">
      <c r="A34" s="398">
        <v>9</v>
      </c>
      <c r="B34" s="50" t="str">
        <f>IFERROR(HLOOKUP(A$22,#REF!,SA_GRILLE_STEU!$A34+2,FALSE),"")</f>
        <v/>
      </c>
      <c r="C34" s="167"/>
      <c r="D34" s="125" t="str">
        <f>IFERROR(HLOOKUP(A$22,#REF!,SA_GRILLE_STEU!$A34+2,FALSE),"")</f>
        <v/>
      </c>
      <c r="E34" s="127" t="str">
        <f>IFERROR(HLOOKUP(A$22,#REF!,SA_GRILLE_STEU!$A34+2,FALSE),"")</f>
        <v/>
      </c>
      <c r="F34" s="398">
        <v>9</v>
      </c>
      <c r="G34" s="46" t="str">
        <f>IFERROR(HLOOKUP(F$22,#REF!,SA_GRILLE_STEU!$A34+2,FALSE),"")</f>
        <v/>
      </c>
      <c r="H34" s="167"/>
      <c r="I34" s="125" t="str">
        <f>IFERROR(HLOOKUP(F$22,#REF!,SA_GRILLE_STEU!$A34+2,FALSE),"")</f>
        <v/>
      </c>
      <c r="J34" s="127" t="str">
        <f>IFERROR(HLOOKUP(F$22,#REF!,SA_GRILLE_STEU!$A34+2,FALSE),"")</f>
        <v/>
      </c>
      <c r="K34" s="154">
        <v>9</v>
      </c>
      <c r="L34" s="50" t="str">
        <f>IFERROR(HLOOKUP(K$22,#REF!,SA_GRILLE_STEU!$A34+2,FALSE),"")</f>
        <v/>
      </c>
      <c r="M34" s="167"/>
      <c r="N34" s="125" t="str">
        <f>IFERROR(HLOOKUP(K$22,#REF!,SA_GRILLE_STEU!$A34+2,FALSE),"")</f>
        <v/>
      </c>
      <c r="O34" s="127" t="str">
        <f>IFERROR(HLOOKUP(K$22,#REF!,SA_GRILLE_STEU!$A34+2,FALSE),"")</f>
        <v/>
      </c>
      <c r="P34" s="154">
        <v>9</v>
      </c>
      <c r="Q34" s="50" t="str">
        <f>IFERROR(HLOOKUP(P$22,#REF!,SA_GRILLE_STEU!$A34+2,FALSE),"")</f>
        <v/>
      </c>
      <c r="R34" s="167"/>
      <c r="S34" s="125" t="str">
        <f>IFERROR(HLOOKUP(P$22,#REF!,SA_GRILLE_STEU!$A34+2,FALSE),"")</f>
        <v/>
      </c>
      <c r="T34" s="127" t="str">
        <f>IFERROR(HLOOKUP(P$22,#REF!,SA_GRILLE_STEU!$A34+2,FALSE),"")</f>
        <v/>
      </c>
      <c r="U34" s="154">
        <v>9</v>
      </c>
      <c r="V34" s="46" t="str">
        <f>IFERROR(HLOOKUP(U$22,#REF!,SA_GRILLE_STEU!$A34+2,FALSE),"")</f>
        <v/>
      </c>
      <c r="W34" s="167"/>
      <c r="X34" s="125" t="str">
        <f>IFERROR(HLOOKUP(U$22,#REF!,SA_GRILLE_STEU!$A34+2,FALSE),"")</f>
        <v/>
      </c>
      <c r="Y34" s="127" t="str">
        <f>IFERROR(HLOOKUP(U$22,#REF!,SA_GRILLE_STEU!$A34+2,FALSE),"")</f>
        <v/>
      </c>
      <c r="Z34" s="398">
        <v>9</v>
      </c>
      <c r="AA34" s="46" t="str">
        <f>IFERROR(HLOOKUP(Z$22,#REF!,SA_GRILLE_STEU!$A34+2,FALSE),"")</f>
        <v/>
      </c>
      <c r="AB34" s="167"/>
      <c r="AC34" s="125" t="str">
        <f>IFERROR(HLOOKUP(Z$22,#REF!,SA_GRILLE_STEU!$A34+2,FALSE),"")</f>
        <v/>
      </c>
      <c r="AD34" s="127" t="str">
        <f>IFERROR(HLOOKUP(Z$22,#REF!,SA_GRILLE_STEU!$A34+2,FALSE),"")</f>
        <v/>
      </c>
      <c r="AE34" s="398">
        <v>9</v>
      </c>
      <c r="AF34" s="46" t="str">
        <f>IFERROR(HLOOKUP(AE$22,#REF!,SA_GRILLE_STEU!$A34+2,FALSE),"")</f>
        <v/>
      </c>
      <c r="AG34" s="167"/>
      <c r="AH34" s="125" t="str">
        <f>IFERROR(HLOOKUP(AE$22,#REF!,SA_GRILLE_STEU!$A34+2,FALSE),"")</f>
        <v/>
      </c>
      <c r="AI34" s="127" t="str">
        <f>IFERROR(HLOOKUP(AE$22,#REF!,SA_GRILLE_STEU!$A34+2,FALSE),"")</f>
        <v/>
      </c>
      <c r="AJ34" s="398">
        <v>9</v>
      </c>
      <c r="AK34" s="53" t="str">
        <f>IFERROR(HLOOKUP(AJ$22,#REF!,SA_GRILLE_STEU!$A34+2,FALSE),"")</f>
        <v/>
      </c>
      <c r="AL34" s="178"/>
      <c r="AM34" s="125" t="str">
        <f>IFERROR(HLOOKUP(AJ$22,#REF!,SA_GRILLE_STEU!$A34+2,FALSE),"")</f>
        <v/>
      </c>
      <c r="AN34" s="127" t="str">
        <f>IFERROR(HLOOKUP(AJ$22,#REF!,SA_GRILLE_STEU!$A34+2,FALSE),"")</f>
        <v/>
      </c>
      <c r="AO34" s="398">
        <v>9</v>
      </c>
      <c r="AP34" s="46" t="str">
        <f>IFERROR(HLOOKUP(AO$22,#REF!,SA_GRILLE_STEU!$A34+2,FALSE),"")</f>
        <v/>
      </c>
      <c r="AQ34" s="167"/>
      <c r="AR34" s="125" t="str">
        <f>IFERROR(HLOOKUP(AO$22,#REF!,SA_GRILLE_STEU!$A34+2,FALSE),"")</f>
        <v/>
      </c>
      <c r="AS34" s="127" t="str">
        <f>IFERROR(HLOOKUP(AO$22,#REF!,SA_GRILLE_STEU!$A34+2,FALSE),"")</f>
        <v/>
      </c>
      <c r="AT34" s="398">
        <v>9</v>
      </c>
      <c r="AU34" s="46" t="str">
        <f>IFERROR(HLOOKUP(AT$22,#REF!,SA_GRILLE_STEU!$A34+2,FALSE),"")</f>
        <v/>
      </c>
      <c r="AV34" s="167"/>
      <c r="AW34" s="125" t="str">
        <f>IFERROR(HLOOKUP(AT$22,#REF!,SA_GRILLE_STEU!$A34+2,FALSE),"")</f>
        <v/>
      </c>
      <c r="AX34" s="127" t="str">
        <f>IFERROR(HLOOKUP(AT$22,#REF!,SA_GRILLE_STEU!$A34+2,FALSE),"")</f>
        <v/>
      </c>
      <c r="AY34" s="398">
        <v>9</v>
      </c>
      <c r="AZ34" s="53" t="str">
        <f>IFERROR(HLOOKUP(AY$22,#REF!,SA_GRILLE_STEU!$A34+2,FALSE),"")</f>
        <v/>
      </c>
      <c r="BA34" s="167"/>
      <c r="BB34" s="125" t="str">
        <f>IFERROR(HLOOKUP(AY$22,#REF!,SA_GRILLE_STEU!$A34+2,FALSE),"")</f>
        <v/>
      </c>
      <c r="BC34" s="127" t="str">
        <f>IFERROR(HLOOKUP(AY$22,#REF!,SA_GRILLE_STEU!$A34+2,FALSE),"")</f>
        <v/>
      </c>
      <c r="BD34" s="398">
        <v>9</v>
      </c>
      <c r="BE34" s="46" t="str">
        <f>IFERROR(HLOOKUP(BD$22,#REF!,SA_GRILLE_STEU!$A34+2,FALSE),"")</f>
        <v/>
      </c>
      <c r="BF34" s="167"/>
      <c r="BG34" s="128" t="str">
        <f>IFERROR(HLOOKUP(BD$22,#REF!,SA_GRILLE_STEU!$A34+2,FALSE),"")</f>
        <v/>
      </c>
      <c r="BH34" s="127" t="str">
        <f>IFERROR(HLOOKUP(BD$22,#REF!,SA_GRILLE_STEU!$A34+2,FALSE),"")</f>
        <v/>
      </c>
    </row>
    <row r="35" spans="1:60" s="153" customFormat="1" ht="16.5" customHeight="1" x14ac:dyDescent="0.4">
      <c r="A35" s="399"/>
      <c r="B35" s="51"/>
      <c r="C35" s="167"/>
      <c r="D35" s="155"/>
      <c r="E35" s="127"/>
      <c r="F35" s="399"/>
      <c r="G35" s="51"/>
      <c r="H35" s="167"/>
      <c r="I35" s="155"/>
      <c r="J35" s="127"/>
      <c r="K35" s="156"/>
      <c r="L35" s="51"/>
      <c r="M35" s="168"/>
      <c r="N35" s="155"/>
      <c r="O35" s="127"/>
      <c r="P35" s="156"/>
      <c r="Q35" s="51"/>
      <c r="R35" s="168"/>
      <c r="S35" s="155"/>
      <c r="T35" s="127"/>
      <c r="U35" s="157"/>
      <c r="V35" s="51"/>
      <c r="W35" s="168"/>
      <c r="X35" s="155"/>
      <c r="Y35" s="127"/>
      <c r="Z35" s="400"/>
      <c r="AA35" s="51"/>
      <c r="AB35" s="168"/>
      <c r="AC35" s="155"/>
      <c r="AD35" s="127"/>
      <c r="AE35" s="400"/>
      <c r="AF35" s="51"/>
      <c r="AG35" s="168"/>
      <c r="AH35" s="155"/>
      <c r="AI35" s="127"/>
      <c r="AJ35" s="400"/>
      <c r="AK35" s="54"/>
      <c r="AL35" s="179"/>
      <c r="AM35" s="155"/>
      <c r="AN35" s="127"/>
      <c r="AO35" s="400"/>
      <c r="AP35" s="51"/>
      <c r="AQ35" s="168"/>
      <c r="AR35" s="155"/>
      <c r="AS35" s="127"/>
      <c r="AT35" s="400"/>
      <c r="AU35" s="51"/>
      <c r="AV35" s="168"/>
      <c r="AW35" s="155"/>
      <c r="AX35" s="127"/>
      <c r="AY35" s="400"/>
      <c r="AZ35" s="54"/>
      <c r="BA35" s="168"/>
      <c r="BB35" s="155"/>
      <c r="BC35" s="127"/>
      <c r="BD35" s="400"/>
      <c r="BE35" s="51"/>
      <c r="BF35" s="168"/>
      <c r="BG35" s="158"/>
      <c r="BH35" s="127"/>
    </row>
    <row r="36" spans="1:60" ht="25.5" customHeight="1" x14ac:dyDescent="0.4">
      <c r="A36" s="1019" t="s">
        <v>68</v>
      </c>
      <c r="B36" s="1020"/>
      <c r="C36" s="144" t="s">
        <v>69</v>
      </c>
      <c r="D36" s="145" t="s">
        <v>70</v>
      </c>
      <c r="E36" s="159"/>
      <c r="F36" s="1019" t="s">
        <v>68</v>
      </c>
      <c r="G36" s="1020"/>
      <c r="H36" s="144" t="s">
        <v>69</v>
      </c>
      <c r="I36" s="145" t="s">
        <v>70</v>
      </c>
      <c r="J36" s="159"/>
      <c r="K36" s="1019" t="s">
        <v>68</v>
      </c>
      <c r="L36" s="1020"/>
      <c r="M36" s="144" t="s">
        <v>69</v>
      </c>
      <c r="N36" s="145" t="s">
        <v>70</v>
      </c>
      <c r="O36" s="159"/>
      <c r="P36" s="1019" t="s">
        <v>68</v>
      </c>
      <c r="Q36" s="1020"/>
      <c r="R36" s="144" t="s">
        <v>69</v>
      </c>
      <c r="S36" s="145" t="s">
        <v>70</v>
      </c>
      <c r="T36" s="124"/>
      <c r="U36" s="1019" t="s">
        <v>68</v>
      </c>
      <c r="V36" s="1020"/>
      <c r="W36" s="144" t="s">
        <v>69</v>
      </c>
      <c r="X36" s="145" t="s">
        <v>70</v>
      </c>
      <c r="Y36" s="124"/>
      <c r="Z36" s="1019" t="s">
        <v>68</v>
      </c>
      <c r="AA36" s="1020"/>
      <c r="AB36" s="144" t="s">
        <v>69</v>
      </c>
      <c r="AC36" s="145" t="s">
        <v>70</v>
      </c>
      <c r="AD36" s="124"/>
      <c r="AE36" s="1019" t="s">
        <v>68</v>
      </c>
      <c r="AF36" s="1020"/>
      <c r="AG36" s="144" t="s">
        <v>69</v>
      </c>
      <c r="AH36" s="145" t="s">
        <v>70</v>
      </c>
      <c r="AI36" s="124"/>
      <c r="AJ36" s="1019" t="s">
        <v>68</v>
      </c>
      <c r="AK36" s="1020"/>
      <c r="AL36" s="144" t="s">
        <v>69</v>
      </c>
      <c r="AM36" s="145" t="s">
        <v>70</v>
      </c>
      <c r="AN36" s="124"/>
      <c r="AO36" s="1019" t="s">
        <v>68</v>
      </c>
      <c r="AP36" s="1020"/>
      <c r="AQ36" s="144" t="s">
        <v>69</v>
      </c>
      <c r="AR36" s="145" t="s">
        <v>70</v>
      </c>
      <c r="AS36" s="124"/>
      <c r="AT36" s="1019" t="s">
        <v>68</v>
      </c>
      <c r="AU36" s="1020"/>
      <c r="AV36" s="144" t="s">
        <v>69</v>
      </c>
      <c r="AW36" s="145" t="s">
        <v>70</v>
      </c>
      <c r="AX36" s="124"/>
      <c r="AY36" s="1019" t="s">
        <v>68</v>
      </c>
      <c r="AZ36" s="1020"/>
      <c r="BA36" s="144" t="s">
        <v>69</v>
      </c>
      <c r="BB36" s="145" t="s">
        <v>70</v>
      </c>
      <c r="BC36" s="124"/>
      <c r="BD36" s="1019" t="s">
        <v>68</v>
      </c>
      <c r="BE36" s="1020"/>
      <c r="BF36" s="144" t="s">
        <v>69</v>
      </c>
      <c r="BG36" s="145" t="s">
        <v>70</v>
      </c>
      <c r="BH36" s="127"/>
    </row>
    <row r="37" spans="1:60" s="134" customFormat="1" ht="60" customHeight="1" thickBot="1" x14ac:dyDescent="0.45">
      <c r="A37" s="394"/>
      <c r="B37" s="181"/>
      <c r="C37" s="170"/>
      <c r="D37" s="132">
        <f>IF(A22="","",IF(A22="Préleveur A3",PARAM!#REF!,IF((SUMIF(C26:C34,"Validé",D26:D34)+SUMIF(C26:C34,"Validé avec réserve",D26:D34))&gt;100,100,SUMIF(C26:C34,"Validé",D26:D34)+SUMIF(C26:C34,"Validé avec réserve",D26:D34))))</f>
        <v>0</v>
      </c>
      <c r="E37" s="160"/>
      <c r="F37" s="394"/>
      <c r="G37" s="173"/>
      <c r="H37" s="170"/>
      <c r="I37" s="132" t="str">
        <f>IF(F22="","",IF(F22="Préleveur A3",PARAM!#REF!,IF((SUMIF(H26:H34,"Validé",I26:I34)+SUMIF(H26:H34,"Validé avec réserve",I26:I34))&gt;100,100,SUMIF(H26:H34,"Validé",I26:I34)+SUMIF(H26:H34,"Validé avec réserve",I26:I34))))</f>
        <v/>
      </c>
      <c r="J37" s="160"/>
      <c r="K37" s="394"/>
      <c r="L37" s="173"/>
      <c r="M37" s="170"/>
      <c r="N37" s="132" t="str">
        <f>IF(K22="","",IF(K22="Préleveur A3",PARAM!#REF!,IF((SUMIF(M26:M34,"Validé",N26:N34)+SUMIF(M26:M34,"Validé avec réserve",N26:N34))&gt;100,100,SUMIF(M26:M34,"Validé",N26:N34)+SUMIF(M26:M34,"Validé avec réserve",N26:N34))))</f>
        <v/>
      </c>
      <c r="O37" s="160"/>
      <c r="P37" s="161"/>
      <c r="Q37" s="173"/>
      <c r="R37" s="170"/>
      <c r="S37" s="132" t="str">
        <f>IF(P22="","",IF(P22="Préleveur A3",PARAM!#REF!,IF((SUMIF(R26:R34,"Validé",S26:S34)+SUMIF(R26:R34,"Validé avec réserve",S26:S34))&gt;100,100,SUMIF(R26:R34,"Validé",S26:S34)+SUMIF(R26:R34,"Validé avec réserve",S26:S34))))</f>
        <v/>
      </c>
      <c r="T37" s="160"/>
      <c r="U37" s="162"/>
      <c r="V37" s="173"/>
      <c r="W37" s="170"/>
      <c r="X37" s="132" t="str">
        <f>IF(U22="","",IF(U22="Préleveur A3",PARAM!#REF!,IF((SUMIF(W26:W34,"Validé",X26:X34)+SUMIF(W26:W34,"Validé avec réserve",X26:X34))&gt;100,100,SUMIF(W26:W34,"Validé",X26:X34)+SUMIF(W26:W34,"Validé avec réserve",X26:X34))))</f>
        <v/>
      </c>
      <c r="Y37" s="160"/>
      <c r="Z37" s="396"/>
      <c r="AA37" s="173"/>
      <c r="AB37" s="170"/>
      <c r="AC37" s="132" t="str">
        <f>IF(Z22="","",IF(Z22="Préleveur A3",PARAM!#REF!,IF((SUMIF(AB26:AB34,"Validé",AC26:AC34)+SUMIF(AB26:AB34,"Validé avec réserve",AC26:AC34))&gt;100,100,SUMIF(AB26:AB34,"Validé",AC26:AC34)+SUMIF(AB26:AB34,"Validé avec réserve",AC26:AC34))))</f>
        <v/>
      </c>
      <c r="AD37" s="132"/>
      <c r="AE37" s="396"/>
      <c r="AF37" s="173"/>
      <c r="AG37" s="170"/>
      <c r="AH37" s="132" t="str">
        <f>IF(AE22="","",IF(AE22="Préleveur A3",PARAM!#REF!,IF((SUMIF(AG26:AG34,"Validé",AH26:AH34)+SUMIF(AG26:AG34,"Validé avec réserve",AH26:AH34))&gt;100,100,SUMIF(AG26:AG34,"Validé",AH26:AH34)+SUMIF(AG26:AG34,"Validé avec réserve",AH26:AH34))))</f>
        <v/>
      </c>
      <c r="AI37" s="160"/>
      <c r="AJ37" s="396"/>
      <c r="AK37" s="173"/>
      <c r="AL37" s="170"/>
      <c r="AM37" s="132" t="str">
        <f>IF(AJ22="","",IF(AJ22="Préleveur A3",PARAM!#REF!,IF((SUMIF(AL26:AL34,"Validé",AM26:AM34)+SUMIF(AL26:AL34,"Validé avec réserve",AM26:AM34))&gt;100,100,SUMIF(AL26:AL34,"Validé",AM26:AM34)+SUMIF(AL26:AL34,"Validé avec réserve",AM26:AM34))))</f>
        <v/>
      </c>
      <c r="AN37" s="160"/>
      <c r="AO37" s="396"/>
      <c r="AP37" s="173"/>
      <c r="AQ37" s="170"/>
      <c r="AR37" s="132" t="str">
        <f>IF(AO22="","",IF(AO22="Préleveur A3",PARAM!#REF!,IF((SUMIF(AQ26:AQ34,"Validé",AR26:AR34)+SUMIF(AQ26:AQ34,"Validé avec réserve",AR26:AR34))&gt;100,100,SUMIF(AQ26:AQ34,"Validé",AR26:AR34)+SUMIF(AQ26:AQ34,"Validé avec réserve",AR26:AR34))))</f>
        <v/>
      </c>
      <c r="AS37" s="132"/>
      <c r="AT37" s="396"/>
      <c r="AU37" s="173"/>
      <c r="AV37" s="170"/>
      <c r="AW37" s="132" t="str">
        <f>IF(AT22="","",IF(AT22="Préleveur A3",PARAM!#REF!,IF((SUMIF(AV26:AV34,"Validé",AW26:AW34)+SUMIF(AV26:AV34,"Validé avec réserve",AW26:AW34))&gt;100,100,SUMIF(AV26:AV34,"Validé",AW26:AW34)+SUMIF(AV26:AV34,"Validé avec réserve",AW26:AW34))))</f>
        <v/>
      </c>
      <c r="AX37" s="132"/>
      <c r="AY37" s="396"/>
      <c r="AZ37" s="173"/>
      <c r="BA37" s="170"/>
      <c r="BB37" s="132" t="str">
        <f>IF(AY22="","",IF(AY22="Préleveur A3",PARAM!#REF!,IF((SUMIF(BA26:BA34,"Validé",BB26:BB34)+SUMIF(BA26:BA34,"Validé avec réserve",BB26:BB34))&gt;100,100,SUMIF(BA26:BA34,"Validé",BB26:BB34)+SUMIF(BA26:BA34,"Validé avec réserve",BB26:BB34))))</f>
        <v/>
      </c>
      <c r="BC37" s="132"/>
      <c r="BD37" s="396"/>
      <c r="BE37" s="169"/>
      <c r="BF37" s="170"/>
      <c r="BG37" s="132" t="str">
        <f>IF(BD22="","",IF(BD22="Préleveur A3",PARAM!#REF!,IF((SUMIF(BF26:BF34,"Validé",BG26:BG34)+SUMIF(BF26:BF34,"Validé avec réserve",BG26:BG34))&gt;100,100,SUMIF(BF26:BF34,"Validé",BG26:BG34)+SUMIF(BF26:BF34,"Validé avec réserve",BG26:BG34))))</f>
        <v/>
      </c>
      <c r="BH37" s="132"/>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1015" priority="163" operator="containsText" text="Non validé">
      <formula>NOT(ISERROR(SEARCH("Non validé",C9)))</formula>
    </cfRule>
    <cfRule type="endsWith" dxfId="1014" priority="165" operator="endsWith" text="Validé">
      <formula>RIGHT(C9,LEN("Validé"))="Validé"</formula>
    </cfRule>
    <cfRule type="containsText" dxfId="1013" priority="164" operator="containsText" text="réserve">
      <formula>NOT(ISERROR(SEARCH("réserve",C9)))</formula>
    </cfRule>
    <cfRule type="containsText" dxfId="1012" priority="162" operator="containsText" text="Non contrôlé">
      <formula>NOT(ISERROR(SEARCH("Non contrôlé",C9)))</formula>
    </cfRule>
  </conditionalFormatting>
  <conditionalFormatting sqref="C19:C20">
    <cfRule type="containsText" dxfId="1011" priority="160" operator="containsText" text="réserve">
      <formula>NOT(ISERROR(SEARCH("réserve",C19)))</formula>
    </cfRule>
    <cfRule type="containsText" dxfId="1010" priority="159" operator="containsText" text="Non validé">
      <formula>NOT(ISERROR(SEARCH("Non validé",C19)))</formula>
    </cfRule>
    <cfRule type="containsText" dxfId="1009" priority="158" operator="containsText" text="Non contrôlé">
      <formula>NOT(ISERROR(SEARCH("Non contrôlé",C19)))</formula>
    </cfRule>
    <cfRule type="endsWith" dxfId="1008" priority="161" operator="endsWith" text="Validé">
      <formula>RIGHT(C19,LEN("Validé"))="Validé"</formula>
    </cfRule>
  </conditionalFormatting>
  <conditionalFormatting sqref="C26:C35">
    <cfRule type="containsText" dxfId="1007" priority="184" operator="containsText" text="réserve">
      <formula>NOT(ISERROR(SEARCH("réserve",C26)))</formula>
    </cfRule>
    <cfRule type="endsWith" dxfId="1006" priority="185" operator="endsWith" text="Validé">
      <formula>RIGHT(C26,LEN("Validé"))="Validé"</formula>
    </cfRule>
    <cfRule type="containsText" dxfId="1005" priority="182" operator="containsText" text="Non contrôlé">
      <formula>NOT(ISERROR(SEARCH("Non contrôlé",C26)))</formula>
    </cfRule>
    <cfRule type="containsText" dxfId="1004" priority="183" operator="containsText" text="Non validé">
      <formula>NOT(ISERROR(SEARCH("Non validé",C26)))</formula>
    </cfRule>
  </conditionalFormatting>
  <conditionalFormatting sqref="C37">
    <cfRule type="endsWith" dxfId="1003" priority="181" operator="endsWith" text="Validé">
      <formula>RIGHT(C37,LEN("Validé"))="Validé"</formula>
    </cfRule>
    <cfRule type="containsText" dxfId="1002" priority="180" operator="containsText" text="réserve">
      <formula>NOT(ISERROR(SEARCH("réserve",C37)))</formula>
    </cfRule>
    <cfRule type="containsText" dxfId="1001" priority="179" operator="containsText" text="Non validé">
      <formula>NOT(ISERROR(SEARCH("Non validé",C37)))</formula>
    </cfRule>
    <cfRule type="containsText" dxfId="1000" priority="178" operator="containsText" text="Non contrôlé">
      <formula>NOT(ISERROR(SEARCH("Non contrôlé",C37)))</formula>
    </cfRule>
  </conditionalFormatting>
  <conditionalFormatting sqref="D19">
    <cfRule type="cellIs" dxfId="999" priority="91" operator="greaterThanOrEqual">
      <formula>80</formula>
    </cfRule>
    <cfRule type="cellIs" dxfId="998" priority="92" operator="between">
      <formula>70</formula>
      <formula>79</formula>
    </cfRule>
    <cfRule type="cellIs" dxfId="997" priority="93" operator="lessThan">
      <formula>69</formula>
    </cfRule>
  </conditionalFormatting>
  <conditionalFormatting sqref="D37">
    <cfRule type="cellIs" dxfId="996" priority="2" operator="between">
      <formula>70</formula>
      <formula>79</formula>
    </cfRule>
    <cfRule type="cellIs" dxfId="995" priority="3" operator="lessThan">
      <formula>69</formula>
    </cfRule>
    <cfRule type="cellIs" dxfId="994" priority="1" operator="greaterThanOrEqual">
      <formula>80</formula>
    </cfRule>
  </conditionalFormatting>
  <conditionalFormatting sqref="H9:H17">
    <cfRule type="endsWith" dxfId="993" priority="325" operator="endsWith" text="Validé">
      <formula>RIGHT(H9,LEN("Validé"))="Validé"</formula>
    </cfRule>
    <cfRule type="containsText" dxfId="992" priority="324" operator="containsText" text="réserve">
      <formula>NOT(ISERROR(SEARCH("réserve",H9)))</formula>
    </cfRule>
    <cfRule type="containsText" dxfId="991" priority="323" operator="containsText" text="Non validé">
      <formula>NOT(ISERROR(SEARCH("Non validé",H9)))</formula>
    </cfRule>
    <cfRule type="containsText" dxfId="990" priority="322" operator="containsText" text="Non contrôlé">
      <formula>NOT(ISERROR(SEARCH("Non contrôlé",H9)))</formula>
    </cfRule>
  </conditionalFormatting>
  <conditionalFormatting sqref="H19:H20">
    <cfRule type="containsText" dxfId="989" priority="319" operator="containsText" text="Non validé">
      <formula>NOT(ISERROR(SEARCH("Non validé",H19)))</formula>
    </cfRule>
    <cfRule type="endsWith" dxfId="988" priority="321" operator="endsWith" text="Validé">
      <formula>RIGHT(H19,LEN("Validé"))="Validé"</formula>
    </cfRule>
    <cfRule type="containsText" dxfId="987" priority="320" operator="containsText" text="réserve">
      <formula>NOT(ISERROR(SEARCH("réserve",H19)))</formula>
    </cfRule>
    <cfRule type="containsText" dxfId="986" priority="318" operator="containsText" text="Non contrôlé">
      <formula>NOT(ISERROR(SEARCH("Non contrôlé",H19)))</formula>
    </cfRule>
  </conditionalFormatting>
  <conditionalFormatting sqref="H26:H35">
    <cfRule type="endsWith" dxfId="985" priority="157" operator="endsWith" text="Validé">
      <formula>RIGHT(H26,LEN("Validé"))="Validé"</formula>
    </cfRule>
    <cfRule type="containsText" dxfId="984" priority="156" operator="containsText" text="réserve">
      <formula>NOT(ISERROR(SEARCH("réserve",H26)))</formula>
    </cfRule>
    <cfRule type="containsText" dxfId="983" priority="155" operator="containsText" text="Non validé">
      <formula>NOT(ISERROR(SEARCH("Non validé",H26)))</formula>
    </cfRule>
    <cfRule type="containsText" dxfId="982" priority="154" operator="containsText" text="Non contrôlé">
      <formula>NOT(ISERROR(SEARCH("Non contrôlé",H26)))</formula>
    </cfRule>
  </conditionalFormatting>
  <conditionalFormatting sqref="H37">
    <cfRule type="containsText" dxfId="981" priority="190" operator="containsText" text="Non contrôlé">
      <formula>NOT(ISERROR(SEARCH("Non contrôlé",H37)))</formula>
    </cfRule>
    <cfRule type="containsText" dxfId="980" priority="191" operator="containsText" text="Non validé">
      <formula>NOT(ISERROR(SEARCH("Non validé",H37)))</formula>
    </cfRule>
    <cfRule type="containsText" dxfId="979" priority="192" operator="containsText" text="réserve">
      <formula>NOT(ISERROR(SEARCH("réserve",H37)))</formula>
    </cfRule>
    <cfRule type="endsWith" dxfId="978" priority="193" operator="endsWith" text="Validé">
      <formula>RIGHT(H37,LEN("Validé"))="Validé"</formula>
    </cfRule>
  </conditionalFormatting>
  <conditionalFormatting sqref="I19">
    <cfRule type="cellIs" dxfId="977" priority="88" operator="greaterThanOrEqual">
      <formula>80</formula>
    </cfRule>
    <cfRule type="cellIs" dxfId="976" priority="89" operator="between">
      <formula>70</formula>
      <formula>79</formula>
    </cfRule>
    <cfRule type="cellIs" dxfId="975" priority="90" operator="lessThan">
      <formula>69</formula>
    </cfRule>
  </conditionalFormatting>
  <conditionalFormatting sqref="I37">
    <cfRule type="cellIs" dxfId="974" priority="5" operator="between">
      <formula>70</formula>
      <formula>79</formula>
    </cfRule>
    <cfRule type="cellIs" dxfId="973" priority="6" operator="lessThan">
      <formula>69</formula>
    </cfRule>
    <cfRule type="cellIs" dxfId="972" priority="4" operator="greaterThanOrEqual">
      <formula>80</formula>
    </cfRule>
  </conditionalFormatting>
  <conditionalFormatting sqref="M9:M17">
    <cfRule type="containsText" dxfId="971" priority="332" operator="containsText" text="réserve">
      <formula>NOT(ISERROR(SEARCH("réserve",M9)))</formula>
    </cfRule>
    <cfRule type="containsText" dxfId="970" priority="331" operator="containsText" text="Non validé">
      <formula>NOT(ISERROR(SEARCH("Non validé",M9)))</formula>
    </cfRule>
    <cfRule type="endsWith" dxfId="969" priority="333" operator="endsWith" text="Validé">
      <formula>RIGHT(M9,LEN("Validé"))="Validé"</formula>
    </cfRule>
    <cfRule type="containsText" dxfId="968" priority="330" operator="containsText" text="Non contrôlé">
      <formula>NOT(ISERROR(SEARCH("Non contrôlé",M9)))</formula>
    </cfRule>
  </conditionalFormatting>
  <conditionalFormatting sqref="M19:M20">
    <cfRule type="containsText" dxfId="967" priority="328" operator="containsText" text="réserve">
      <formula>NOT(ISERROR(SEARCH("réserve",M19)))</formula>
    </cfRule>
    <cfRule type="containsText" dxfId="966" priority="327" operator="containsText" text="Non validé">
      <formula>NOT(ISERROR(SEARCH("Non validé",M19)))</formula>
    </cfRule>
    <cfRule type="containsText" dxfId="965" priority="326" operator="containsText" text="Non contrôlé">
      <formula>NOT(ISERROR(SEARCH("Non contrôlé",M19)))</formula>
    </cfRule>
    <cfRule type="endsWith" dxfId="964" priority="329" operator="endsWith" text="Validé">
      <formula>RIGHT(M19,LEN("Validé"))="Validé"</formula>
    </cfRule>
  </conditionalFormatting>
  <conditionalFormatting sqref="M26:M34">
    <cfRule type="containsText" dxfId="963" priority="207" operator="containsText" text="Non validé">
      <formula>NOT(ISERROR(SEARCH("Non validé",M26)))</formula>
    </cfRule>
    <cfRule type="containsText" dxfId="962" priority="206" operator="containsText" text="Non contrôlé">
      <formula>NOT(ISERROR(SEARCH("Non contrôlé",M26)))</formula>
    </cfRule>
    <cfRule type="endsWith" dxfId="961" priority="209" operator="endsWith" text="Validé">
      <formula>RIGHT(M26,LEN("Validé"))="Validé"</formula>
    </cfRule>
    <cfRule type="containsText" dxfId="960" priority="208" operator="containsText" text="réserve">
      <formula>NOT(ISERROR(SEARCH("réserve",M26)))</formula>
    </cfRule>
  </conditionalFormatting>
  <conditionalFormatting sqref="M35">
    <cfRule type="endsWith" dxfId="959" priority="213" operator="endsWith" text="Validé">
      <formula>RIGHT(M35,LEN("Validé"))="Validé"</formula>
    </cfRule>
    <cfRule type="containsText" dxfId="958" priority="210" operator="containsText" text="Non contrôlé">
      <formula>NOT(ISERROR(SEARCH("Non contrôlé",M35)))</formula>
    </cfRule>
    <cfRule type="containsText" dxfId="957" priority="211" operator="containsText" text="Non validé">
      <formula>NOT(ISERROR(SEARCH("Non validé",M35)))</formula>
    </cfRule>
    <cfRule type="containsText" dxfId="956" priority="212" operator="containsText" text="réserve">
      <formula>NOT(ISERROR(SEARCH("réserve",M35)))</formula>
    </cfRule>
  </conditionalFormatting>
  <conditionalFormatting sqref="M37">
    <cfRule type="endsWith" dxfId="955" priority="205" operator="endsWith" text="Validé">
      <formula>RIGHT(M37,LEN("Validé"))="Validé"</formula>
    </cfRule>
    <cfRule type="containsText" dxfId="954" priority="204" operator="containsText" text="réserve">
      <formula>NOT(ISERROR(SEARCH("réserve",M37)))</formula>
    </cfRule>
    <cfRule type="containsText" dxfId="953" priority="203" operator="containsText" text="Non validé">
      <formula>NOT(ISERROR(SEARCH("Non validé",M37)))</formula>
    </cfRule>
    <cfRule type="containsText" dxfId="952" priority="202" operator="containsText" text="Non contrôlé">
      <formula>NOT(ISERROR(SEARCH("Non contrôlé",M37)))</formula>
    </cfRule>
  </conditionalFormatting>
  <conditionalFormatting sqref="N19">
    <cfRule type="cellIs" dxfId="951" priority="86" operator="between">
      <formula>70</formula>
      <formula>79</formula>
    </cfRule>
    <cfRule type="cellIs" dxfId="950" priority="87" operator="lessThan">
      <formula>69</formula>
    </cfRule>
    <cfRule type="cellIs" dxfId="949" priority="85" operator="greaterThanOrEqual">
      <formula>80</formula>
    </cfRule>
  </conditionalFormatting>
  <conditionalFormatting sqref="N37">
    <cfRule type="cellIs" dxfId="948" priority="9" operator="lessThan">
      <formula>69</formula>
    </cfRule>
    <cfRule type="cellIs" dxfId="947" priority="8" operator="between">
      <formula>70</formula>
      <formula>79</formula>
    </cfRule>
    <cfRule type="cellIs" dxfId="946" priority="7" operator="greaterThanOrEqual">
      <formula>80</formula>
    </cfRule>
  </conditionalFormatting>
  <conditionalFormatting sqref="R9:R17">
    <cfRule type="containsText" dxfId="945" priority="338" operator="containsText" text="Non contrôlé">
      <formula>NOT(ISERROR(SEARCH("Non contrôlé",R9)))</formula>
    </cfRule>
    <cfRule type="containsText" dxfId="944" priority="339" operator="containsText" text="Non validé">
      <formula>NOT(ISERROR(SEARCH("Non validé",R9)))</formula>
    </cfRule>
    <cfRule type="containsText" dxfId="943" priority="340" operator="containsText" text="réserve">
      <formula>NOT(ISERROR(SEARCH("réserve",R9)))</formula>
    </cfRule>
    <cfRule type="endsWith" dxfId="942" priority="341" operator="endsWith" text="Validé">
      <formula>RIGHT(R9,LEN("Validé"))="Validé"</formula>
    </cfRule>
  </conditionalFormatting>
  <conditionalFormatting sqref="R19">
    <cfRule type="endsWith" dxfId="941" priority="337" operator="endsWith" text="Validé">
      <formula>RIGHT(R19,LEN("Validé"))="Validé"</formula>
    </cfRule>
    <cfRule type="containsText" dxfId="940" priority="336" operator="containsText" text="réserve">
      <formula>NOT(ISERROR(SEARCH("réserve",R19)))</formula>
    </cfRule>
    <cfRule type="containsText" dxfId="939" priority="335" operator="containsText" text="Non validé">
      <formula>NOT(ISERROR(SEARCH("Non validé",R19)))</formula>
    </cfRule>
    <cfRule type="containsText" dxfId="938" priority="334" operator="containsText" text="Non contrôlé">
      <formula>NOT(ISERROR(SEARCH("Non contrôlé",R19)))</formula>
    </cfRule>
  </conditionalFormatting>
  <conditionalFormatting sqref="R26:R34">
    <cfRule type="containsText" dxfId="937" priority="218" operator="containsText" text="Non contrôlé">
      <formula>NOT(ISERROR(SEARCH("Non contrôlé",R26)))</formula>
    </cfRule>
    <cfRule type="containsText" dxfId="936" priority="219" operator="containsText" text="Non validé">
      <formula>NOT(ISERROR(SEARCH("Non validé",R26)))</formula>
    </cfRule>
    <cfRule type="endsWith" dxfId="935" priority="221" operator="endsWith" text="Validé">
      <formula>RIGHT(R26,LEN("Validé"))="Validé"</formula>
    </cfRule>
    <cfRule type="containsText" dxfId="934" priority="220" operator="containsText" text="réserve">
      <formula>NOT(ISERROR(SEARCH("réserve",R26)))</formula>
    </cfRule>
  </conditionalFormatting>
  <conditionalFormatting sqref="R35">
    <cfRule type="containsText" dxfId="933" priority="222" operator="containsText" text="Non contrôlé">
      <formula>NOT(ISERROR(SEARCH("Non contrôlé",R35)))</formula>
    </cfRule>
    <cfRule type="containsText" dxfId="932" priority="224" operator="containsText" text="réserve">
      <formula>NOT(ISERROR(SEARCH("réserve",R35)))</formula>
    </cfRule>
    <cfRule type="endsWith" dxfId="931" priority="225" operator="endsWith" text="Validé">
      <formula>RIGHT(R35,LEN("Validé"))="Validé"</formula>
    </cfRule>
    <cfRule type="containsText" dxfId="930" priority="223" operator="containsText" text="Non validé">
      <formula>NOT(ISERROR(SEARCH("Non validé",R35)))</formula>
    </cfRule>
  </conditionalFormatting>
  <conditionalFormatting sqref="R37">
    <cfRule type="endsWith" dxfId="929" priority="217" operator="endsWith" text="Validé">
      <formula>RIGHT(R37,LEN("Validé"))="Validé"</formula>
    </cfRule>
    <cfRule type="containsText" dxfId="928" priority="214" operator="containsText" text="Non contrôlé">
      <formula>NOT(ISERROR(SEARCH("Non contrôlé",R37)))</formula>
    </cfRule>
    <cfRule type="containsText" dxfId="927" priority="216" operator="containsText" text="réserve">
      <formula>NOT(ISERROR(SEARCH("réserve",R37)))</formula>
    </cfRule>
    <cfRule type="containsText" dxfId="926" priority="215" operator="containsText" text="Non validé">
      <formula>NOT(ISERROR(SEARCH("Non validé",R37)))</formula>
    </cfRule>
  </conditionalFormatting>
  <conditionalFormatting sqref="S19">
    <cfRule type="cellIs" dxfId="925" priority="84" operator="lessThan">
      <formula>69</formula>
    </cfRule>
    <cfRule type="cellIs" dxfId="924" priority="83" operator="between">
      <formula>70</formula>
      <formula>79</formula>
    </cfRule>
    <cfRule type="cellIs" dxfId="923" priority="82" operator="greaterThanOrEqual">
      <formula>80</formula>
    </cfRule>
  </conditionalFormatting>
  <conditionalFormatting sqref="S37">
    <cfRule type="cellIs" dxfId="922" priority="11" operator="between">
      <formula>70</formula>
      <formula>79</formula>
    </cfRule>
    <cfRule type="cellIs" dxfId="921" priority="12" operator="lessThan">
      <formula>69</formula>
    </cfRule>
    <cfRule type="cellIs" dxfId="920" priority="10" operator="greaterThanOrEqual">
      <formula>80</formula>
    </cfRule>
  </conditionalFormatting>
  <conditionalFormatting sqref="W9:W17">
    <cfRule type="endsWith" dxfId="919" priority="173" operator="endsWith" text="Validé">
      <formula>RIGHT(W9,LEN("Validé"))="Validé"</formula>
    </cfRule>
    <cfRule type="containsText" dxfId="918" priority="172" operator="containsText" text="réserve">
      <formula>NOT(ISERROR(SEARCH("réserve",W9)))</formula>
    </cfRule>
    <cfRule type="containsText" dxfId="917" priority="171" operator="containsText" text="Non validé">
      <formula>NOT(ISERROR(SEARCH("Non validé",W9)))</formula>
    </cfRule>
    <cfRule type="containsText" dxfId="916" priority="170" operator="containsText" text="Non contrôlé">
      <formula>NOT(ISERROR(SEARCH("Non contrôlé",W9)))</formula>
    </cfRule>
  </conditionalFormatting>
  <conditionalFormatting sqref="W19">
    <cfRule type="endsWith" dxfId="915" priority="345" operator="endsWith" text="Validé">
      <formula>RIGHT(W19,LEN("Validé"))="Validé"</formula>
    </cfRule>
    <cfRule type="containsText" dxfId="914" priority="344" operator="containsText" text="réserve">
      <formula>NOT(ISERROR(SEARCH("réserve",W19)))</formula>
    </cfRule>
    <cfRule type="containsText" dxfId="913" priority="343" operator="containsText" text="Non validé">
      <formula>NOT(ISERROR(SEARCH("Non validé",W19)))</formula>
    </cfRule>
    <cfRule type="containsText" dxfId="912" priority="342" operator="containsText" text="Non contrôlé">
      <formula>NOT(ISERROR(SEARCH("Non contrôlé",W19)))</formula>
    </cfRule>
  </conditionalFormatting>
  <conditionalFormatting sqref="W26:W34">
    <cfRule type="endsWith" dxfId="911" priority="233" operator="endsWith" text="Validé">
      <formula>RIGHT(W26,LEN("Validé"))="Validé"</formula>
    </cfRule>
    <cfRule type="containsText" dxfId="910" priority="231" operator="containsText" text="Non validé">
      <formula>NOT(ISERROR(SEARCH("Non validé",W26)))</formula>
    </cfRule>
    <cfRule type="containsText" dxfId="909" priority="232" operator="containsText" text="réserve">
      <formula>NOT(ISERROR(SEARCH("réserve",W26)))</formula>
    </cfRule>
    <cfRule type="containsText" dxfId="908" priority="230" operator="containsText" text="Non contrôlé">
      <formula>NOT(ISERROR(SEARCH("Non contrôlé",W26)))</formula>
    </cfRule>
  </conditionalFormatting>
  <conditionalFormatting sqref="W35">
    <cfRule type="endsWith" dxfId="907" priority="237" operator="endsWith" text="Validé">
      <formula>RIGHT(W35,LEN("Validé"))="Validé"</formula>
    </cfRule>
    <cfRule type="containsText" dxfId="906" priority="234" operator="containsText" text="Non contrôlé">
      <formula>NOT(ISERROR(SEARCH("Non contrôlé",W35)))</formula>
    </cfRule>
    <cfRule type="containsText" dxfId="905" priority="235" operator="containsText" text="Non validé">
      <formula>NOT(ISERROR(SEARCH("Non validé",W35)))</formula>
    </cfRule>
    <cfRule type="containsText" dxfId="904" priority="236" operator="containsText" text="réserve">
      <formula>NOT(ISERROR(SEARCH("réserve",W35)))</formula>
    </cfRule>
  </conditionalFormatting>
  <conditionalFormatting sqref="W37">
    <cfRule type="containsText" dxfId="903" priority="227" operator="containsText" text="Non validé">
      <formula>NOT(ISERROR(SEARCH("Non validé",W37)))</formula>
    </cfRule>
    <cfRule type="containsText" dxfId="902" priority="228" operator="containsText" text="réserve">
      <formula>NOT(ISERROR(SEARCH("réserve",W37)))</formula>
    </cfRule>
    <cfRule type="endsWith" dxfId="901" priority="229" operator="endsWith" text="Validé">
      <formula>RIGHT(W37,LEN("Validé"))="Validé"</formula>
    </cfRule>
    <cfRule type="containsText" dxfId="900" priority="226" operator="containsText" text="Non contrôlé">
      <formula>NOT(ISERROR(SEARCH("Non contrôlé",W37)))</formula>
    </cfRule>
  </conditionalFormatting>
  <conditionalFormatting sqref="X19">
    <cfRule type="cellIs" dxfId="899" priority="81" operator="lessThan">
      <formula>69</formula>
    </cfRule>
    <cfRule type="cellIs" dxfId="898" priority="80" operator="between">
      <formula>70</formula>
      <formula>79</formula>
    </cfRule>
    <cfRule type="cellIs" dxfId="897" priority="79" operator="greaterThanOrEqual">
      <formula>80</formula>
    </cfRule>
  </conditionalFormatting>
  <conditionalFormatting sqref="X37">
    <cfRule type="cellIs" dxfId="896" priority="15" operator="lessThan">
      <formula>69</formula>
    </cfRule>
    <cfRule type="cellIs" dxfId="895" priority="14" operator="between">
      <formula>70</formula>
      <formula>79</formula>
    </cfRule>
    <cfRule type="cellIs" dxfId="894" priority="13" operator="greaterThanOrEqual">
      <formula>80</formula>
    </cfRule>
  </conditionalFormatting>
  <conditionalFormatting sqref="AB9:AB17">
    <cfRule type="containsText" dxfId="893" priority="355" operator="containsText" text="Non validé">
      <formula>NOT(ISERROR(SEARCH("Non validé",AB9)))</formula>
    </cfRule>
    <cfRule type="containsText" dxfId="892" priority="354" operator="containsText" text="Non contrôlé">
      <formula>NOT(ISERROR(SEARCH("Non contrôlé",AB9)))</formula>
    </cfRule>
    <cfRule type="containsText" dxfId="891" priority="356" operator="containsText" text="réserve">
      <formula>NOT(ISERROR(SEARCH("réserve",AB9)))</formula>
    </cfRule>
    <cfRule type="endsWith" dxfId="890" priority="357" operator="endsWith" text="Validé">
      <formula>RIGHT(AB9,LEN("Validé"))="Validé"</formula>
    </cfRule>
  </conditionalFormatting>
  <conditionalFormatting sqref="AB19">
    <cfRule type="containsText" dxfId="889" priority="351" operator="containsText" text="Non validé">
      <formula>NOT(ISERROR(SEARCH("Non validé",AB19)))</formula>
    </cfRule>
    <cfRule type="containsText" dxfId="888" priority="352" operator="containsText" text="réserve">
      <formula>NOT(ISERROR(SEARCH("réserve",AB19)))</formula>
    </cfRule>
    <cfRule type="endsWith" dxfId="887" priority="353" operator="endsWith" text="Validé">
      <formula>RIGHT(AB19,LEN("Validé"))="Validé"</formula>
    </cfRule>
    <cfRule type="containsText" dxfId="886" priority="350" operator="containsText" text="Non contrôlé">
      <formula>NOT(ISERROR(SEARCH("Non contrôlé",AB19)))</formula>
    </cfRule>
  </conditionalFormatting>
  <conditionalFormatting sqref="AB26:AB34">
    <cfRule type="endsWith" dxfId="885" priority="245" operator="endsWith" text="Validé">
      <formula>RIGHT(AB26,LEN("Validé"))="Validé"</formula>
    </cfRule>
    <cfRule type="containsText" dxfId="884" priority="244" operator="containsText" text="réserve">
      <formula>NOT(ISERROR(SEARCH("réserve",AB26)))</formula>
    </cfRule>
    <cfRule type="containsText" dxfId="883" priority="243" operator="containsText" text="Non validé">
      <formula>NOT(ISERROR(SEARCH("Non validé",AB26)))</formula>
    </cfRule>
    <cfRule type="containsText" dxfId="882" priority="242" operator="containsText" text="Non contrôlé">
      <formula>NOT(ISERROR(SEARCH("Non contrôlé",AB26)))</formula>
    </cfRule>
  </conditionalFormatting>
  <conditionalFormatting sqref="AB35">
    <cfRule type="endsWith" dxfId="881" priority="249" operator="endsWith" text="Validé">
      <formula>RIGHT(AB35,LEN("Validé"))="Validé"</formula>
    </cfRule>
    <cfRule type="containsText" dxfId="880" priority="248" operator="containsText" text="réserve">
      <formula>NOT(ISERROR(SEARCH("réserve",AB35)))</formula>
    </cfRule>
    <cfRule type="containsText" dxfId="879" priority="247" operator="containsText" text="Non validé">
      <formula>NOT(ISERROR(SEARCH("Non validé",AB35)))</formula>
    </cfRule>
    <cfRule type="containsText" dxfId="878" priority="246" operator="containsText" text="Non contrôlé">
      <formula>NOT(ISERROR(SEARCH("Non contrôlé",AB35)))</formula>
    </cfRule>
  </conditionalFormatting>
  <conditionalFormatting sqref="AB37">
    <cfRule type="containsText" dxfId="877" priority="239" operator="containsText" text="Non validé">
      <formula>NOT(ISERROR(SEARCH("Non validé",AB37)))</formula>
    </cfRule>
    <cfRule type="containsText" dxfId="876" priority="238" operator="containsText" text="Non contrôlé">
      <formula>NOT(ISERROR(SEARCH("Non contrôlé",AB37)))</formula>
    </cfRule>
    <cfRule type="containsText" dxfId="875" priority="240" operator="containsText" text="réserve">
      <formula>NOT(ISERROR(SEARCH("réserve",AB37)))</formula>
    </cfRule>
    <cfRule type="endsWith" dxfId="874" priority="241" operator="endsWith" text="Validé">
      <formula>RIGHT(AB37,LEN("Validé"))="Validé"</formula>
    </cfRule>
  </conditionalFormatting>
  <conditionalFormatting sqref="AC19">
    <cfRule type="cellIs" dxfId="873" priority="76" operator="greaterThanOrEqual">
      <formula>80</formula>
    </cfRule>
    <cfRule type="cellIs" dxfId="872" priority="77" operator="between">
      <formula>70</formula>
      <formula>79</formula>
    </cfRule>
    <cfRule type="cellIs" dxfId="871" priority="78" operator="lessThan">
      <formula>69</formula>
    </cfRule>
  </conditionalFormatting>
  <conditionalFormatting sqref="AC37:AD37">
    <cfRule type="cellIs" dxfId="870" priority="18" operator="lessThan">
      <formula>69</formula>
    </cfRule>
    <cfRule type="cellIs" dxfId="869" priority="17" operator="between">
      <formula>70</formula>
      <formula>79</formula>
    </cfRule>
    <cfRule type="cellIs" dxfId="868" priority="16" operator="greaterThanOrEqual">
      <formula>80</formula>
    </cfRule>
  </conditionalFormatting>
  <conditionalFormatting sqref="AG9:AG17">
    <cfRule type="endsWith" dxfId="867" priority="365" operator="endsWith" text="Validé">
      <formula>RIGHT(AG9,LEN("Validé"))="Validé"</formula>
    </cfRule>
    <cfRule type="containsText" dxfId="866" priority="362" operator="containsText" text="Non contrôlé">
      <formula>NOT(ISERROR(SEARCH("Non contrôlé",AG9)))</formula>
    </cfRule>
    <cfRule type="containsText" dxfId="865" priority="363" operator="containsText" text="Non validé">
      <formula>NOT(ISERROR(SEARCH("Non validé",AG9)))</formula>
    </cfRule>
    <cfRule type="containsText" dxfId="864" priority="364" operator="containsText" text="réserve">
      <formula>NOT(ISERROR(SEARCH("réserve",AG9)))</formula>
    </cfRule>
  </conditionalFormatting>
  <conditionalFormatting sqref="AG19">
    <cfRule type="containsText" dxfId="863" priority="358" operator="containsText" text="Non contrôlé">
      <formula>NOT(ISERROR(SEARCH("Non contrôlé",AG19)))</formula>
    </cfRule>
    <cfRule type="containsText" dxfId="862" priority="359" operator="containsText" text="Non validé">
      <formula>NOT(ISERROR(SEARCH("Non validé",AG19)))</formula>
    </cfRule>
    <cfRule type="endsWith" dxfId="861" priority="361" operator="endsWith" text="Validé">
      <formula>RIGHT(AG19,LEN("Validé"))="Validé"</formula>
    </cfRule>
    <cfRule type="containsText" dxfId="860" priority="360" operator="containsText" text="réserve">
      <formula>NOT(ISERROR(SEARCH("réserve",AG19)))</formula>
    </cfRule>
  </conditionalFormatting>
  <conditionalFormatting sqref="AG26:AG34">
    <cfRule type="containsText" dxfId="859" priority="254" operator="containsText" text="Non contrôlé">
      <formula>NOT(ISERROR(SEARCH("Non contrôlé",AG26)))</formula>
    </cfRule>
    <cfRule type="containsText" dxfId="858" priority="255" operator="containsText" text="Non validé">
      <formula>NOT(ISERROR(SEARCH("Non validé",AG26)))</formula>
    </cfRule>
    <cfRule type="containsText" dxfId="857" priority="256" operator="containsText" text="réserve">
      <formula>NOT(ISERROR(SEARCH("réserve",AG26)))</formula>
    </cfRule>
    <cfRule type="endsWith" dxfId="856" priority="257" operator="endsWith" text="Validé">
      <formula>RIGHT(AG26,LEN("Validé"))="Validé"</formula>
    </cfRule>
  </conditionalFormatting>
  <conditionalFormatting sqref="AG35">
    <cfRule type="containsText" dxfId="855" priority="259" operator="containsText" text="Non validé">
      <formula>NOT(ISERROR(SEARCH("Non validé",AG35)))</formula>
    </cfRule>
    <cfRule type="containsText" dxfId="854" priority="260" operator="containsText" text="réserve">
      <formula>NOT(ISERROR(SEARCH("réserve",AG35)))</formula>
    </cfRule>
    <cfRule type="endsWith" dxfId="853" priority="261" operator="endsWith" text="Validé">
      <formula>RIGHT(AG35,LEN("Validé"))="Validé"</formula>
    </cfRule>
    <cfRule type="containsText" dxfId="852" priority="258" operator="containsText" text="Non contrôlé">
      <formula>NOT(ISERROR(SEARCH("Non contrôlé",AG35)))</formula>
    </cfRule>
  </conditionalFormatting>
  <conditionalFormatting sqref="AG37">
    <cfRule type="endsWith" dxfId="851" priority="253" operator="endsWith" text="Validé">
      <formula>RIGHT(AG37,LEN("Validé"))="Validé"</formula>
    </cfRule>
    <cfRule type="containsText" dxfId="850" priority="251" operator="containsText" text="Non validé">
      <formula>NOT(ISERROR(SEARCH("Non validé",AG37)))</formula>
    </cfRule>
    <cfRule type="containsText" dxfId="849" priority="250" operator="containsText" text="Non contrôlé">
      <formula>NOT(ISERROR(SEARCH("Non contrôlé",AG37)))</formula>
    </cfRule>
    <cfRule type="containsText" dxfId="848" priority="252" operator="containsText" text="réserve">
      <formula>NOT(ISERROR(SEARCH("réserve",AG37)))</formula>
    </cfRule>
  </conditionalFormatting>
  <conditionalFormatting sqref="AH19">
    <cfRule type="cellIs" dxfId="847" priority="75" operator="lessThan">
      <formula>69</formula>
    </cfRule>
    <cfRule type="cellIs" dxfId="846" priority="74" operator="between">
      <formula>70</formula>
      <formula>79</formula>
    </cfRule>
    <cfRule type="cellIs" dxfId="845" priority="73" operator="greaterThanOrEqual">
      <formula>80</formula>
    </cfRule>
  </conditionalFormatting>
  <conditionalFormatting sqref="AH37">
    <cfRule type="cellIs" dxfId="844" priority="24" operator="lessThan">
      <formula>69</formula>
    </cfRule>
    <cfRule type="cellIs" dxfId="843" priority="23" operator="between">
      <formula>70</formula>
      <formula>79</formula>
    </cfRule>
    <cfRule type="cellIs" dxfId="842" priority="22" operator="greaterThanOrEqual">
      <formula>80</formula>
    </cfRule>
  </conditionalFormatting>
  <conditionalFormatting sqref="AL9:AL17">
    <cfRule type="containsText" dxfId="841" priority="371" operator="containsText" text="Non validé">
      <formula>NOT(ISERROR(SEARCH("Non validé",AL9)))</formula>
    </cfRule>
    <cfRule type="containsText" dxfId="840" priority="370" operator="containsText" text="Non contrôlé">
      <formula>NOT(ISERROR(SEARCH("Non contrôlé",AL9)))</formula>
    </cfRule>
    <cfRule type="containsText" dxfId="839" priority="372" operator="containsText" text="réserve">
      <formula>NOT(ISERROR(SEARCH("réserve",AL9)))</formula>
    </cfRule>
    <cfRule type="endsWith" dxfId="838" priority="373" operator="endsWith" text="Validé">
      <formula>RIGHT(AL9,LEN("Validé"))="Validé"</formula>
    </cfRule>
  </conditionalFormatting>
  <conditionalFormatting sqref="AL19">
    <cfRule type="containsText" dxfId="837" priority="366" operator="containsText" text="Non contrôlé">
      <formula>NOT(ISERROR(SEARCH("Non contrôlé",AL19)))</formula>
    </cfRule>
    <cfRule type="endsWith" dxfId="836" priority="369" operator="endsWith" text="Validé">
      <formula>RIGHT(AL19,LEN("Validé"))="Validé"</formula>
    </cfRule>
    <cfRule type="containsText" dxfId="835" priority="368" operator="containsText" text="réserve">
      <formula>NOT(ISERROR(SEARCH("réserve",AL19)))</formula>
    </cfRule>
    <cfRule type="containsText" dxfId="834" priority="367" operator="containsText" text="Non validé">
      <formula>NOT(ISERROR(SEARCH("Non validé",AL19)))</formula>
    </cfRule>
  </conditionalFormatting>
  <conditionalFormatting sqref="AL26:AL34">
    <cfRule type="containsText" dxfId="833" priority="266" operator="containsText" text="Non contrôlé">
      <formula>NOT(ISERROR(SEARCH("Non contrôlé",AL26)))</formula>
    </cfRule>
    <cfRule type="containsText" dxfId="832" priority="267" operator="containsText" text="Non validé">
      <formula>NOT(ISERROR(SEARCH("Non validé",AL26)))</formula>
    </cfRule>
    <cfRule type="containsText" dxfId="831" priority="268" operator="containsText" text="réserve">
      <formula>NOT(ISERROR(SEARCH("réserve",AL26)))</formula>
    </cfRule>
    <cfRule type="endsWith" dxfId="830" priority="269" operator="endsWith" text="Validé">
      <formula>RIGHT(AL26,LEN("Validé"))="Validé"</formula>
    </cfRule>
  </conditionalFormatting>
  <conditionalFormatting sqref="AL35">
    <cfRule type="containsText" dxfId="829" priority="271" operator="containsText" text="Non validé">
      <formula>NOT(ISERROR(SEARCH("Non validé",AL35)))</formula>
    </cfRule>
    <cfRule type="containsText" dxfId="828" priority="270" operator="containsText" text="Non contrôlé">
      <formula>NOT(ISERROR(SEARCH("Non contrôlé",AL35)))</formula>
    </cfRule>
    <cfRule type="containsText" dxfId="827" priority="272" operator="containsText" text="réserve">
      <formula>NOT(ISERROR(SEARCH("réserve",AL35)))</formula>
    </cfRule>
    <cfRule type="endsWith" dxfId="826" priority="273" operator="endsWith" text="Validé">
      <formula>RIGHT(AL35,LEN("Validé"))="Validé"</formula>
    </cfRule>
  </conditionalFormatting>
  <conditionalFormatting sqref="AL37">
    <cfRule type="containsText" dxfId="825" priority="262" operator="containsText" text="Non contrôlé">
      <formula>NOT(ISERROR(SEARCH("Non contrôlé",AL37)))</formula>
    </cfRule>
    <cfRule type="containsText" dxfId="824" priority="263" operator="containsText" text="Non validé">
      <formula>NOT(ISERROR(SEARCH("Non validé",AL37)))</formula>
    </cfRule>
    <cfRule type="containsText" dxfId="823" priority="264" operator="containsText" text="réserve">
      <formula>NOT(ISERROR(SEARCH("réserve",AL37)))</formula>
    </cfRule>
    <cfRule type="endsWith" dxfId="822" priority="265" operator="endsWith" text="Validé">
      <formula>RIGHT(AL37,LEN("Validé"))="Validé"</formula>
    </cfRule>
  </conditionalFormatting>
  <conditionalFormatting sqref="AM19">
    <cfRule type="cellIs" dxfId="821" priority="70" operator="greaterThanOrEqual">
      <formula>80</formula>
    </cfRule>
    <cfRule type="cellIs" dxfId="820" priority="72" operator="lessThan">
      <formula>69</formula>
    </cfRule>
    <cfRule type="cellIs" dxfId="819" priority="71" operator="between">
      <formula>70</formula>
      <formula>79</formula>
    </cfRule>
  </conditionalFormatting>
  <conditionalFormatting sqref="AM37">
    <cfRule type="cellIs" dxfId="818" priority="27" operator="lessThan">
      <formula>69</formula>
    </cfRule>
    <cfRule type="cellIs" dxfId="817" priority="25" operator="greaterThanOrEqual">
      <formula>80</formula>
    </cfRule>
    <cfRule type="cellIs" dxfId="816" priority="26" operator="between">
      <formula>70</formula>
      <formula>79</formula>
    </cfRule>
  </conditionalFormatting>
  <conditionalFormatting sqref="AQ9:AQ17">
    <cfRule type="endsWith" dxfId="815" priority="381" operator="endsWith" text="Validé">
      <formula>RIGHT(AQ9,LEN("Validé"))="Validé"</formula>
    </cfRule>
    <cfRule type="containsText" dxfId="814" priority="380" operator="containsText" text="réserve">
      <formula>NOT(ISERROR(SEARCH("réserve",AQ9)))</formula>
    </cfRule>
    <cfRule type="containsText" dxfId="813" priority="378" operator="containsText" text="Non contrôlé">
      <formula>NOT(ISERROR(SEARCH("Non contrôlé",AQ9)))</formula>
    </cfRule>
    <cfRule type="containsText" dxfId="812" priority="379" operator="containsText" text="Non validé">
      <formula>NOT(ISERROR(SEARCH("Non validé",AQ9)))</formula>
    </cfRule>
  </conditionalFormatting>
  <conditionalFormatting sqref="AQ19">
    <cfRule type="containsText" dxfId="811" priority="374" operator="containsText" text="Non contrôlé">
      <formula>NOT(ISERROR(SEARCH("Non contrôlé",AQ19)))</formula>
    </cfRule>
    <cfRule type="containsText" dxfId="810" priority="376" operator="containsText" text="réserve">
      <formula>NOT(ISERROR(SEARCH("réserve",AQ19)))</formula>
    </cfRule>
    <cfRule type="endsWith" dxfId="809" priority="377" operator="endsWith" text="Validé">
      <formula>RIGHT(AQ19,LEN("Validé"))="Validé"</formula>
    </cfRule>
    <cfRule type="containsText" dxfId="808" priority="375" operator="containsText" text="Non validé">
      <formula>NOT(ISERROR(SEARCH("Non validé",AQ19)))</formula>
    </cfRule>
  </conditionalFormatting>
  <conditionalFormatting sqref="AQ26:AQ34">
    <cfRule type="containsText" dxfId="807" priority="279" operator="containsText" text="Non validé">
      <formula>NOT(ISERROR(SEARCH("Non validé",AQ26)))</formula>
    </cfRule>
    <cfRule type="containsText" dxfId="806" priority="278" operator="containsText" text="Non contrôlé">
      <formula>NOT(ISERROR(SEARCH("Non contrôlé",AQ26)))</formula>
    </cfRule>
    <cfRule type="containsText" dxfId="805" priority="280" operator="containsText" text="réserve">
      <formula>NOT(ISERROR(SEARCH("réserve",AQ26)))</formula>
    </cfRule>
    <cfRule type="endsWith" dxfId="804" priority="281" operator="endsWith" text="Validé">
      <formula>RIGHT(AQ26,LEN("Validé"))="Validé"</formula>
    </cfRule>
  </conditionalFormatting>
  <conditionalFormatting sqref="AQ35">
    <cfRule type="containsText" dxfId="803" priority="282" operator="containsText" text="Non contrôlé">
      <formula>NOT(ISERROR(SEARCH("Non contrôlé",AQ35)))</formula>
    </cfRule>
    <cfRule type="containsText" dxfId="802" priority="283" operator="containsText" text="Non validé">
      <formula>NOT(ISERROR(SEARCH("Non validé",AQ35)))</formula>
    </cfRule>
    <cfRule type="containsText" dxfId="801" priority="284" operator="containsText" text="réserve">
      <formula>NOT(ISERROR(SEARCH("réserve",AQ35)))</formula>
    </cfRule>
    <cfRule type="endsWith" dxfId="800" priority="285" operator="endsWith" text="Validé">
      <formula>RIGHT(AQ35,LEN("Validé"))="Validé"</formula>
    </cfRule>
  </conditionalFormatting>
  <conditionalFormatting sqref="AQ37">
    <cfRule type="endsWith" dxfId="799" priority="277" operator="endsWith" text="Validé">
      <formula>RIGHT(AQ37,LEN("Validé"))="Validé"</formula>
    </cfRule>
    <cfRule type="containsText" dxfId="798" priority="276" operator="containsText" text="réserve">
      <formula>NOT(ISERROR(SEARCH("réserve",AQ37)))</formula>
    </cfRule>
    <cfRule type="containsText" dxfId="797" priority="275" operator="containsText" text="Non validé">
      <formula>NOT(ISERROR(SEARCH("Non validé",AQ37)))</formula>
    </cfRule>
    <cfRule type="containsText" dxfId="796" priority="274" operator="containsText" text="Non contrôlé">
      <formula>NOT(ISERROR(SEARCH("Non contrôlé",AQ37)))</formula>
    </cfRule>
  </conditionalFormatting>
  <conditionalFormatting sqref="AR19">
    <cfRule type="cellIs" dxfId="795" priority="67" operator="greaterThanOrEqual">
      <formula>80</formula>
    </cfRule>
    <cfRule type="cellIs" dxfId="794" priority="68" operator="between">
      <formula>70</formula>
      <formula>79</formula>
    </cfRule>
    <cfRule type="cellIs" dxfId="793" priority="69" operator="lessThan">
      <formula>69</formula>
    </cfRule>
  </conditionalFormatting>
  <conditionalFormatting sqref="AR37:AS37">
    <cfRule type="cellIs" dxfId="792" priority="28" operator="greaterThanOrEqual">
      <formula>80</formula>
    </cfRule>
    <cfRule type="cellIs" dxfId="791" priority="29" operator="between">
      <formula>70</formula>
      <formula>79</formula>
    </cfRule>
    <cfRule type="cellIs" dxfId="790" priority="30" operator="lessThan">
      <formula>69</formula>
    </cfRule>
  </conditionalFormatting>
  <conditionalFormatting sqref="AV9:AV17">
    <cfRule type="containsText" dxfId="789" priority="386" operator="containsText" text="Non contrôlé">
      <formula>NOT(ISERROR(SEARCH("Non contrôlé",AV9)))</formula>
    </cfRule>
    <cfRule type="containsText" dxfId="788" priority="387" operator="containsText" text="Non validé">
      <formula>NOT(ISERROR(SEARCH("Non validé",AV9)))</formula>
    </cfRule>
    <cfRule type="containsText" dxfId="787" priority="388" operator="containsText" text="réserve">
      <formula>NOT(ISERROR(SEARCH("réserve",AV9)))</formula>
    </cfRule>
    <cfRule type="endsWith" dxfId="786" priority="389" operator="endsWith" text="Validé">
      <formula>RIGHT(AV9,LEN("Validé"))="Validé"</formula>
    </cfRule>
  </conditionalFormatting>
  <conditionalFormatting sqref="AV19">
    <cfRule type="containsText" dxfId="785" priority="382" operator="containsText" text="Non contrôlé">
      <formula>NOT(ISERROR(SEARCH("Non contrôlé",AV19)))</formula>
    </cfRule>
    <cfRule type="containsText" dxfId="784" priority="383" operator="containsText" text="Non validé">
      <formula>NOT(ISERROR(SEARCH("Non validé",AV19)))</formula>
    </cfRule>
    <cfRule type="containsText" dxfId="783" priority="384" operator="containsText" text="réserve">
      <formula>NOT(ISERROR(SEARCH("réserve",AV19)))</formula>
    </cfRule>
    <cfRule type="endsWith" dxfId="782" priority="385" operator="endsWith" text="Validé">
      <formula>RIGHT(AV19,LEN("Validé"))="Validé"</formula>
    </cfRule>
  </conditionalFormatting>
  <conditionalFormatting sqref="AV26:AV34">
    <cfRule type="containsText" dxfId="781" priority="103" operator="containsText" text="Non validé">
      <formula>NOT(ISERROR(SEARCH("Non validé",AV26)))</formula>
    </cfRule>
    <cfRule type="containsText" dxfId="780" priority="104" operator="containsText" text="réserve">
      <formula>NOT(ISERROR(SEARCH("réserve",AV26)))</formula>
    </cfRule>
    <cfRule type="endsWith" dxfId="779" priority="105" operator="endsWith" text="Validé">
      <formula>RIGHT(AV26,LEN("Validé"))="Validé"</formula>
    </cfRule>
    <cfRule type="containsText" dxfId="778" priority="102" operator="containsText" text="Non contrôlé">
      <formula>NOT(ISERROR(SEARCH("Non contrôlé",AV26)))</formula>
    </cfRule>
  </conditionalFormatting>
  <conditionalFormatting sqref="AV35">
    <cfRule type="containsText" dxfId="777" priority="112" operator="containsText" text="réserve">
      <formula>NOT(ISERROR(SEARCH("réserve",AV35)))</formula>
    </cfRule>
    <cfRule type="endsWith" dxfId="776" priority="113" operator="endsWith" text="Validé">
      <formula>RIGHT(AV35,LEN("Validé"))="Validé"</formula>
    </cfRule>
    <cfRule type="containsText" dxfId="775" priority="110" operator="containsText" text="Non contrôlé">
      <formula>NOT(ISERROR(SEARCH("Non contrôlé",AV35)))</formula>
    </cfRule>
    <cfRule type="containsText" dxfId="774" priority="111" operator="containsText" text="Non validé">
      <formula>NOT(ISERROR(SEARCH("Non validé",AV35)))</formula>
    </cfRule>
  </conditionalFormatting>
  <conditionalFormatting sqref="AV37">
    <cfRule type="endsWith" dxfId="773" priority="289" operator="endsWith" text="Validé">
      <formula>RIGHT(AV37,LEN("Validé"))="Validé"</formula>
    </cfRule>
    <cfRule type="containsText" dxfId="772" priority="288" operator="containsText" text="réserve">
      <formula>NOT(ISERROR(SEARCH("réserve",AV37)))</formula>
    </cfRule>
    <cfRule type="containsText" dxfId="771" priority="287" operator="containsText" text="Non validé">
      <formula>NOT(ISERROR(SEARCH("Non validé",AV37)))</formula>
    </cfRule>
    <cfRule type="containsText" dxfId="770" priority="286" operator="containsText" text="Non contrôlé">
      <formula>NOT(ISERROR(SEARCH("Non contrôlé",AV37)))</formula>
    </cfRule>
  </conditionalFormatting>
  <conditionalFormatting sqref="AW19">
    <cfRule type="cellIs" dxfId="769" priority="65" operator="between">
      <formula>70</formula>
      <formula>79</formula>
    </cfRule>
    <cfRule type="cellIs" dxfId="768" priority="66" operator="lessThan">
      <formula>69</formula>
    </cfRule>
    <cfRule type="cellIs" dxfId="767" priority="64" operator="greaterThanOrEqual">
      <formula>80</formula>
    </cfRule>
  </conditionalFormatting>
  <conditionalFormatting sqref="AW37:AX37">
    <cfRule type="cellIs" dxfId="766" priority="36" operator="lessThan">
      <formula>69</formula>
    </cfRule>
    <cfRule type="cellIs" dxfId="765" priority="35" operator="between">
      <formula>70</formula>
      <formula>79</formula>
    </cfRule>
    <cfRule type="cellIs" dxfId="764" priority="34" operator="greaterThanOrEqual">
      <formula>80</formula>
    </cfRule>
  </conditionalFormatting>
  <conditionalFormatting sqref="BA9:BA17">
    <cfRule type="containsText" dxfId="763" priority="147" operator="containsText" text="Non validé">
      <formula>NOT(ISERROR(SEARCH("Non validé",BA9)))</formula>
    </cfRule>
    <cfRule type="containsText" dxfId="762" priority="146" operator="containsText" text="Non contrôlé">
      <formula>NOT(ISERROR(SEARCH("Non contrôlé",BA9)))</formula>
    </cfRule>
    <cfRule type="endsWith" dxfId="761" priority="149" operator="endsWith" text="Validé">
      <formula>RIGHT(BA9,LEN("Validé"))="Validé"</formula>
    </cfRule>
    <cfRule type="containsText" dxfId="760" priority="148" operator="containsText" text="réserve">
      <formula>NOT(ISERROR(SEARCH("réserve",BA9)))</formula>
    </cfRule>
  </conditionalFormatting>
  <conditionalFormatting sqref="BA19">
    <cfRule type="containsText" dxfId="759" priority="392" operator="containsText" text="réserve">
      <formula>NOT(ISERROR(SEARCH("réserve",BA19)))</formula>
    </cfRule>
    <cfRule type="containsText" dxfId="758" priority="391" operator="containsText" text="Non validé">
      <formula>NOT(ISERROR(SEARCH("Non validé",BA19)))</formula>
    </cfRule>
    <cfRule type="containsText" dxfId="757" priority="390" operator="containsText" text="Non contrôlé">
      <formula>NOT(ISERROR(SEARCH("Non contrôlé",BA19)))</formula>
    </cfRule>
    <cfRule type="endsWith" dxfId="756" priority="393" operator="endsWith" text="Validé">
      <formula>RIGHT(BA19,LEN("Validé"))="Validé"</formula>
    </cfRule>
  </conditionalFormatting>
  <conditionalFormatting sqref="BA26:BA34">
    <cfRule type="containsText" dxfId="755" priority="140" operator="containsText" text="réserve">
      <formula>NOT(ISERROR(SEARCH("réserve",BA26)))</formula>
    </cfRule>
    <cfRule type="containsText" dxfId="754" priority="139" operator="containsText" text="Non validé">
      <formula>NOT(ISERROR(SEARCH("Non validé",BA26)))</formula>
    </cfRule>
    <cfRule type="endsWith" dxfId="753" priority="141" operator="endsWith" text="Validé">
      <formula>RIGHT(BA26,LEN("Validé"))="Validé"</formula>
    </cfRule>
    <cfRule type="containsText" dxfId="752" priority="138" operator="containsText" text="Non contrôlé">
      <formula>NOT(ISERROR(SEARCH("Non contrôlé",BA26)))</formula>
    </cfRule>
  </conditionalFormatting>
  <conditionalFormatting sqref="BA35">
    <cfRule type="containsText" dxfId="751" priority="143" operator="containsText" text="Non validé">
      <formula>NOT(ISERROR(SEARCH("Non validé",BA35)))</formula>
    </cfRule>
    <cfRule type="containsText" dxfId="750" priority="142" operator="containsText" text="Non contrôlé">
      <formula>NOT(ISERROR(SEARCH("Non contrôlé",BA35)))</formula>
    </cfRule>
    <cfRule type="endsWith" dxfId="749" priority="145" operator="endsWith" text="Validé">
      <formula>RIGHT(BA35,LEN("Validé"))="Validé"</formula>
    </cfRule>
    <cfRule type="containsText" dxfId="748" priority="144" operator="containsText" text="réserve">
      <formula>NOT(ISERROR(SEARCH("réserve",BA35)))</formula>
    </cfRule>
  </conditionalFormatting>
  <conditionalFormatting sqref="BA37">
    <cfRule type="containsText" dxfId="747" priority="299" operator="containsText" text="Non validé">
      <formula>NOT(ISERROR(SEARCH("Non validé",BA37)))</formula>
    </cfRule>
    <cfRule type="endsWith" dxfId="746" priority="301" operator="endsWith" text="Validé">
      <formula>RIGHT(BA37,LEN("Validé"))="Validé"</formula>
    </cfRule>
    <cfRule type="containsText" dxfId="745" priority="300" operator="containsText" text="réserve">
      <formula>NOT(ISERROR(SEARCH("réserve",BA37)))</formula>
    </cfRule>
    <cfRule type="containsText" dxfId="744" priority="298" operator="containsText" text="Non contrôlé">
      <formula>NOT(ISERROR(SEARCH("Non contrôlé",BA37)))</formula>
    </cfRule>
  </conditionalFormatting>
  <conditionalFormatting sqref="BB19:BC19">
    <cfRule type="cellIs" dxfId="743" priority="59" operator="between">
      <formula>70</formula>
      <formula>79</formula>
    </cfRule>
    <cfRule type="cellIs" dxfId="742" priority="58" operator="greaterThanOrEqual">
      <formula>80</formula>
    </cfRule>
    <cfRule type="cellIs" dxfId="741" priority="60" operator="lessThan">
      <formula>69</formula>
    </cfRule>
  </conditionalFormatting>
  <conditionalFormatting sqref="BB37:BC37">
    <cfRule type="cellIs" dxfId="740" priority="41" operator="between">
      <formula>70</formula>
      <formula>79</formula>
    </cfRule>
    <cfRule type="cellIs" dxfId="739" priority="40" operator="greaterThanOrEqual">
      <formula>80</formula>
    </cfRule>
    <cfRule type="cellIs" dxfId="738" priority="42" operator="lessThan">
      <formula>69</formula>
    </cfRule>
  </conditionalFormatting>
  <conditionalFormatting sqref="BF9:BF17">
    <cfRule type="containsText" dxfId="737" priority="543" operator="containsText" text="Non validé">
      <formula>NOT(ISERROR(SEARCH("Non validé",BF9)))</formula>
    </cfRule>
    <cfRule type="containsText" dxfId="736" priority="542" operator="containsText" text="Non contrôlé">
      <formula>NOT(ISERROR(SEARCH("Non contrôlé",BF9)))</formula>
    </cfRule>
    <cfRule type="containsText" dxfId="735" priority="544" operator="containsText" text="réserve">
      <formula>NOT(ISERROR(SEARCH("réserve",BF9)))</formula>
    </cfRule>
    <cfRule type="endsWith" dxfId="734" priority="545" operator="endsWith" text="Validé">
      <formula>RIGHT(BF9,LEN("Validé"))="Validé"</formula>
    </cfRule>
  </conditionalFormatting>
  <conditionalFormatting sqref="BF19">
    <cfRule type="containsText" dxfId="733" priority="538" operator="containsText" text="Non contrôlé">
      <formula>NOT(ISERROR(SEARCH("Non contrôlé",BF19)))</formula>
    </cfRule>
    <cfRule type="containsText" dxfId="732" priority="539" operator="containsText" text="Non validé">
      <formula>NOT(ISERROR(SEARCH("Non validé",BF19)))</formula>
    </cfRule>
    <cfRule type="containsText" dxfId="731" priority="540" operator="containsText" text="réserve">
      <formula>NOT(ISERROR(SEARCH("réserve",BF19)))</formula>
    </cfRule>
    <cfRule type="endsWith" dxfId="730" priority="541" operator="endsWith" text="Validé">
      <formula>RIGHT(BF19,LEN("Validé"))="Validé"</formula>
    </cfRule>
  </conditionalFormatting>
  <conditionalFormatting sqref="BF26:BF34">
    <cfRule type="endsWith" dxfId="729" priority="97" operator="endsWith" text="Validé">
      <formula>RIGHT(BF26,LEN("Validé"))="Validé"</formula>
    </cfRule>
    <cfRule type="containsText" dxfId="728" priority="96" operator="containsText" text="réserve">
      <formula>NOT(ISERROR(SEARCH("réserve",BF26)))</formula>
    </cfRule>
    <cfRule type="containsText" dxfId="727" priority="95" operator="containsText" text="Non validé">
      <formula>NOT(ISERROR(SEARCH("Non validé",BF26)))</formula>
    </cfRule>
    <cfRule type="containsText" dxfId="726" priority="94" operator="containsText" text="Non contrôlé">
      <formula>NOT(ISERROR(SEARCH("Non contrôlé",BF26)))</formula>
    </cfRule>
  </conditionalFormatting>
  <conditionalFormatting sqref="BF35">
    <cfRule type="endsWith" dxfId="725" priority="713" operator="endsWith" text="Validé">
      <formula>RIGHT(BF35,LEN("Validé"))="Validé"</formula>
    </cfRule>
    <cfRule type="containsText" dxfId="724" priority="710" operator="containsText" text="Non contrôlé">
      <formula>NOT(ISERROR(SEARCH("Non contrôlé",BF35)))</formula>
    </cfRule>
    <cfRule type="containsText" dxfId="723" priority="711" operator="containsText" text="Non validé">
      <formula>NOT(ISERROR(SEARCH("Non validé",BF35)))</formula>
    </cfRule>
    <cfRule type="containsText" dxfId="722" priority="712" operator="containsText" text="réserve">
      <formula>NOT(ISERROR(SEARCH("réserve",BF35)))</formula>
    </cfRule>
  </conditionalFormatting>
  <conditionalFormatting sqref="BF37">
    <cfRule type="containsText" dxfId="721" priority="443" operator="containsText" text="Non validé">
      <formula>NOT(ISERROR(SEARCH("Non validé",BF37)))</formula>
    </cfRule>
    <cfRule type="containsText" dxfId="720" priority="444" operator="containsText" text="réserve">
      <formula>NOT(ISERROR(SEARCH("réserve",BF37)))</formula>
    </cfRule>
    <cfRule type="endsWith" dxfId="719" priority="445" operator="endsWith" text="Validé">
      <formula>RIGHT(BF37,LEN("Validé"))="Validé"</formula>
    </cfRule>
    <cfRule type="containsText" dxfId="718" priority="442" operator="containsText" text="Non contrôlé">
      <formula>NOT(ISERROR(SEARCH("Non contrôlé",BF37)))</formula>
    </cfRule>
  </conditionalFormatting>
  <conditionalFormatting sqref="BG19:BH19">
    <cfRule type="cellIs" dxfId="717" priority="54" operator="lessThan">
      <formula>69</formula>
    </cfRule>
    <cfRule type="cellIs" dxfId="716" priority="53" operator="between">
      <formula>70</formula>
      <formula>79</formula>
    </cfRule>
    <cfRule type="cellIs" dxfId="715" priority="52" operator="greaterThanOrEqual">
      <formula>80</formula>
    </cfRule>
  </conditionalFormatting>
  <conditionalFormatting sqref="BG37:BH37">
    <cfRule type="cellIs" dxfId="714" priority="47" operator="between">
      <formula>70</formula>
      <formula>79</formula>
    </cfRule>
    <cfRule type="cellIs" dxfId="713" priority="48" operator="lessThan">
      <formula>69</formula>
    </cfRule>
    <cfRule type="cellIs" dxfId="712"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01" customWidth="1"/>
    <col min="2" max="2" width="7.52734375" style="101" customWidth="1"/>
    <col min="3" max="3" width="6.3515625" style="101" customWidth="1"/>
    <col min="4" max="4" width="16.64453125" style="101" customWidth="1"/>
    <col min="5" max="5" width="10.41015625" style="101" customWidth="1"/>
    <col min="6" max="6" width="14.41015625" style="101" customWidth="1"/>
    <col min="7" max="7" width="10.64453125" style="101" customWidth="1"/>
    <col min="8" max="9" width="4.3515625" style="101" customWidth="1"/>
    <col min="10" max="10" width="4.87890625" style="101" customWidth="1"/>
    <col min="11" max="19" width="4.3515625" style="101" customWidth="1"/>
    <col min="20" max="20" width="5.87890625" style="101" customWidth="1"/>
    <col min="21" max="21" width="31.52734375" style="101" customWidth="1"/>
    <col min="22" max="22" width="13.1171875" style="101" customWidth="1"/>
    <col min="23" max="23" width="5.1171875" style="101" customWidth="1"/>
    <col min="24" max="24" width="1" style="101" customWidth="1"/>
    <col min="25" max="25" width="0.41015625" style="101" customWidth="1"/>
    <col min="26" max="26" width="13.64453125" style="101" hidden="1" customWidth="1"/>
    <col min="27" max="27" width="1.64453125" style="101" hidden="1" customWidth="1"/>
    <col min="28" max="16384" width="1.64453125" style="101" hidden="1"/>
  </cols>
  <sheetData>
    <row r="2" spans="1:26" s="102" customFormat="1" ht="77.25" customHeight="1" thickBot="1" x14ac:dyDescent="0.45">
      <c r="B2" s="1145"/>
      <c r="C2" s="1146"/>
      <c r="D2" s="1147" t="s">
        <v>120</v>
      </c>
      <c r="E2" s="1148"/>
      <c r="F2" s="1148"/>
      <c r="G2" s="1148"/>
      <c r="H2" s="1148"/>
      <c r="I2" s="1148"/>
      <c r="J2" s="1148"/>
      <c r="K2" s="1148"/>
      <c r="L2" s="1148"/>
      <c r="M2" s="1148"/>
      <c r="N2" s="1148"/>
      <c r="O2" s="1148"/>
      <c r="P2" s="1148"/>
      <c r="Q2" s="1148"/>
      <c r="R2" s="1148"/>
      <c r="S2" s="1148"/>
      <c r="T2" s="1148"/>
      <c r="U2" s="1148"/>
      <c r="V2" s="1148"/>
      <c r="W2" s="1149"/>
    </row>
    <row r="3" spans="1:26" s="102" customFormat="1" ht="35.25" customHeight="1" x14ac:dyDescent="0.4">
      <c r="B3" s="1150" t="s">
        <v>121</v>
      </c>
      <c r="C3" s="1151"/>
      <c r="D3" s="1152"/>
      <c r="E3" s="1155"/>
      <c r="F3" s="1156"/>
      <c r="G3" s="1156"/>
      <c r="H3" s="1156"/>
      <c r="I3" s="1156"/>
      <c r="J3" s="1156"/>
      <c r="K3" s="1156"/>
      <c r="L3" s="1156"/>
      <c r="M3" s="1156"/>
      <c r="N3" s="1156"/>
      <c r="O3" s="1156"/>
      <c r="P3" s="1156"/>
      <c r="Q3" s="1156"/>
      <c r="R3" s="1156"/>
      <c r="S3" s="1156"/>
      <c r="T3" s="1156"/>
      <c r="U3" s="1156"/>
      <c r="V3" s="1157" t="s">
        <v>5</v>
      </c>
      <c r="W3" s="1158"/>
    </row>
    <row r="4" spans="1:26" s="102" customFormat="1" ht="24.75" customHeight="1" x14ac:dyDescent="0.4">
      <c r="B4" s="1123" t="s">
        <v>122</v>
      </c>
      <c r="C4" s="1124"/>
      <c r="D4" s="1125" t="e">
        <f>IF(#REF!="","",#REF!)</f>
        <v>#REF!</v>
      </c>
      <c r="E4" s="1153"/>
      <c r="F4" s="1154"/>
      <c r="G4" s="1154"/>
      <c r="H4" s="1142" t="s">
        <v>6</v>
      </c>
      <c r="I4" s="1124"/>
      <c r="J4" s="1124"/>
      <c r="K4" s="1124"/>
      <c r="L4" s="1124"/>
      <c r="M4" s="1124"/>
      <c r="N4" s="1124"/>
      <c r="O4" s="1125"/>
      <c r="P4" s="1126"/>
      <c r="Q4" s="1127"/>
      <c r="R4" s="1127"/>
      <c r="S4" s="1127"/>
      <c r="T4" s="1127"/>
      <c r="U4" s="1128"/>
      <c r="V4" s="1159"/>
      <c r="W4" s="1117"/>
    </row>
    <row r="5" spans="1:26" s="102" customFormat="1" ht="24.75" customHeight="1" x14ac:dyDescent="0.4">
      <c r="B5" s="1123" t="s">
        <v>7</v>
      </c>
      <c r="C5" s="1124"/>
      <c r="D5" s="1125" t="e">
        <f>IF(#REF!="","",#REF!)</f>
        <v>#REF!</v>
      </c>
      <c r="E5" s="1140"/>
      <c r="F5" s="1141"/>
      <c r="G5" s="1141"/>
      <c r="H5" s="1142" t="s">
        <v>8</v>
      </c>
      <c r="I5" s="1124"/>
      <c r="J5" s="1124"/>
      <c r="K5" s="1124"/>
      <c r="L5" s="1124"/>
      <c r="M5" s="1124"/>
      <c r="N5" s="1124"/>
      <c r="O5" s="1125"/>
      <c r="P5" s="1126"/>
      <c r="Q5" s="1127"/>
      <c r="R5" s="1127"/>
      <c r="S5" s="1127"/>
      <c r="T5" s="1127"/>
      <c r="U5" s="1128"/>
      <c r="V5" s="1116"/>
      <c r="W5" s="1117"/>
    </row>
    <row r="6" spans="1:26" s="102" customFormat="1" ht="27.75" customHeight="1" x14ac:dyDescent="0.4">
      <c r="B6" s="1118" t="s">
        <v>9</v>
      </c>
      <c r="C6" s="1119"/>
      <c r="D6" s="1120" t="e">
        <f>IF(#REF!="","",#REF!)</f>
        <v>#REF!</v>
      </c>
      <c r="E6" s="1121"/>
      <c r="F6" s="1122"/>
      <c r="G6" s="1122"/>
      <c r="H6" s="1143" t="s">
        <v>10</v>
      </c>
      <c r="I6" s="1144"/>
      <c r="J6" s="1144"/>
      <c r="K6" s="1144"/>
      <c r="L6" s="1144"/>
      <c r="M6" s="1144"/>
      <c r="N6" s="1144"/>
      <c r="O6" s="1144"/>
      <c r="P6" s="1132"/>
      <c r="Q6" s="1133"/>
      <c r="R6" s="1133"/>
      <c r="S6" s="1133"/>
      <c r="T6" s="1134"/>
      <c r="U6" s="103"/>
      <c r="V6" s="1138"/>
      <c r="W6" s="1139"/>
    </row>
    <row r="7" spans="1:26" s="102" customFormat="1" ht="17.25" customHeight="1" x14ac:dyDescent="0.4">
      <c r="B7" s="401"/>
      <c r="C7" s="401"/>
      <c r="D7" s="401"/>
      <c r="E7" s="402"/>
      <c r="F7" s="402"/>
      <c r="G7" s="402"/>
      <c r="H7" s="402"/>
      <c r="I7" s="402"/>
      <c r="J7" s="402"/>
      <c r="K7" s="402"/>
      <c r="L7" s="402"/>
      <c r="M7" s="402"/>
      <c r="N7" s="402"/>
      <c r="O7" s="402"/>
      <c r="P7" s="402"/>
      <c r="Q7" s="402"/>
      <c r="R7" s="402"/>
      <c r="S7" s="402"/>
      <c r="T7" s="402"/>
      <c r="U7" s="403"/>
      <c r="V7" s="402"/>
      <c r="W7" s="402"/>
    </row>
    <row r="8" spans="1:26" s="102" customFormat="1" ht="38.25" customHeight="1" thickBot="1" x14ac:dyDescent="0.45">
      <c r="B8" s="1131" t="s">
        <v>11</v>
      </c>
      <c r="C8" s="1131"/>
      <c r="D8" s="1131"/>
      <c r="E8" s="1131"/>
      <c r="F8" s="404"/>
      <c r="G8" s="404" t="s">
        <v>12</v>
      </c>
      <c r="H8" s="404"/>
      <c r="I8" s="404"/>
      <c r="J8" s="404"/>
      <c r="K8" s="404"/>
      <c r="L8" s="404"/>
      <c r="M8" s="404"/>
      <c r="N8" s="405" t="s">
        <v>13</v>
      </c>
      <c r="O8" s="402"/>
      <c r="P8" s="406"/>
      <c r="Q8" s="406"/>
      <c r="R8" s="404"/>
      <c r="S8" s="404"/>
      <c r="T8" s="404"/>
      <c r="U8" s="407" t="s">
        <v>14</v>
      </c>
      <c r="V8" s="408"/>
      <c r="W8" s="408"/>
    </row>
    <row r="9" spans="1:26" s="102" customFormat="1" ht="36.75" customHeight="1" x14ac:dyDescent="0.5">
      <c r="B9" s="1129" t="s">
        <v>123</v>
      </c>
      <c r="C9" s="1129"/>
      <c r="D9" s="1130"/>
      <c r="E9" s="203" t="s">
        <v>16</v>
      </c>
      <c r="F9" s="409"/>
      <c r="G9" s="1086" t="s">
        <v>17</v>
      </c>
      <c r="H9" s="1086"/>
      <c r="I9" s="1086"/>
      <c r="J9" s="1086"/>
      <c r="K9" s="1162"/>
      <c r="L9" s="1163"/>
      <c r="M9" s="1163"/>
      <c r="N9" s="1163"/>
      <c r="O9" s="1163"/>
      <c r="P9" s="1163"/>
      <c r="Q9" s="1164"/>
      <c r="R9" s="404"/>
      <c r="S9" s="404"/>
      <c r="T9" s="404"/>
      <c r="U9" s="1088"/>
      <c r="V9" s="1089"/>
      <c r="W9" s="1090"/>
    </row>
    <row r="10" spans="1:26" ht="36.75" customHeight="1" x14ac:dyDescent="0.5">
      <c r="A10" s="402"/>
      <c r="B10" s="1080" t="s">
        <v>32</v>
      </c>
      <c r="C10" s="1081"/>
      <c r="D10" s="111"/>
      <c r="E10" s="209" t="e" cm="1">
        <f t="array" ref="E10">_xlfn.IFS(I34="","",$K$10="Validé",AVERAGE(I34:I35,J34),$K$10="Non validé",AVERAGE(I34:I35,J34)*0.9)</f>
        <v>#N/A</v>
      </c>
      <c r="F10" s="409"/>
      <c r="G10" s="1086" t="s">
        <v>19</v>
      </c>
      <c r="H10" s="1086"/>
      <c r="I10" s="1086"/>
      <c r="J10" s="1086"/>
      <c r="K10" s="1135"/>
      <c r="L10" s="1136"/>
      <c r="M10" s="1136"/>
      <c r="N10" s="1136"/>
      <c r="O10" s="1136"/>
      <c r="P10" s="1136"/>
      <c r="Q10" s="1137"/>
      <c r="R10" s="402"/>
      <c r="S10" s="404"/>
      <c r="T10" s="402"/>
      <c r="U10" s="1088"/>
      <c r="V10" s="1089"/>
      <c r="W10" s="1090"/>
      <c r="X10" s="402"/>
      <c r="Y10" s="402"/>
      <c r="Z10" s="402"/>
    </row>
    <row r="11" spans="1:26" ht="36.75" customHeight="1" x14ac:dyDescent="0.4">
      <c r="A11" s="402"/>
      <c r="B11" s="1084" t="s">
        <v>33</v>
      </c>
      <c r="C11" s="1085"/>
      <c r="D11" s="206"/>
      <c r="E11" s="208" t="str" cm="1">
        <f t="array" ref="E11">_xlfn.IFS(I36="","",$K$10="Validé",AVERAGE(I36:I37,J36),$K$10="Non validé",AVERAGE(I36:I37,J36)*0.9)</f>
        <v/>
      </c>
      <c r="F11" s="410"/>
      <c r="G11" s="222" t="s">
        <v>275</v>
      </c>
      <c r="H11" s="222"/>
      <c r="I11" s="222"/>
      <c r="J11" s="222"/>
      <c r="K11" s="222"/>
      <c r="L11" s="222"/>
      <c r="M11" s="222"/>
      <c r="N11" s="222"/>
      <c r="O11" s="222"/>
      <c r="P11" s="222"/>
      <c r="Q11" s="402"/>
      <c r="R11" s="402"/>
      <c r="S11" s="402"/>
      <c r="T11" s="402"/>
      <c r="U11" s="411"/>
      <c r="V11" s="411"/>
      <c r="W11" s="411"/>
      <c r="X11" s="402"/>
      <c r="Y11" s="402"/>
      <c r="Z11" s="402"/>
    </row>
    <row r="12" spans="1:26" ht="36.75" customHeight="1" x14ac:dyDescent="0.4">
      <c r="A12" s="402"/>
      <c r="B12" s="1084" t="s">
        <v>34</v>
      </c>
      <c r="C12" s="1085"/>
      <c r="D12" s="206"/>
      <c r="E12" s="208" t="e" cm="1">
        <f t="array" ref="E12">_xlfn.IFS(I38="","",$K$10="Validé",AVERAGE(I38:I39,J38),$K$10="Non validé",AVERAGE(I38:I39,J38)*0.9)</f>
        <v>#N/A</v>
      </c>
      <c r="F12" s="402"/>
      <c r="G12" s="404" t="s">
        <v>124</v>
      </c>
      <c r="H12" s="402"/>
      <c r="I12" s="402"/>
      <c r="J12" s="402"/>
      <c r="K12" s="402"/>
      <c r="L12" s="402"/>
      <c r="M12" s="402"/>
      <c r="N12" s="402"/>
      <c r="O12" s="402"/>
      <c r="P12" s="402"/>
      <c r="Q12" s="402"/>
      <c r="R12" s="402"/>
      <c r="S12" s="402"/>
      <c r="T12" s="404"/>
      <c r="U12" s="412" t="s">
        <v>81</v>
      </c>
      <c r="V12" s="411"/>
      <c r="W12" s="411"/>
      <c r="X12" s="402"/>
      <c r="Y12" s="402"/>
      <c r="Z12" s="402"/>
    </row>
    <row r="13" spans="1:26" ht="36.75" customHeight="1" x14ac:dyDescent="0.4">
      <c r="A13" s="402"/>
      <c r="B13" s="1084" t="s">
        <v>52</v>
      </c>
      <c r="C13" s="1085"/>
      <c r="D13" s="206"/>
      <c r="E13" s="208" t="str" cm="1">
        <f t="array" ref="E13">_xlfn.IFS(I40="","",$K$10="Validé",AVERAGE(I40:I41,J40),$K$10="Non validé",AVERAGE(I40:I41,J40)*0.9)</f>
        <v/>
      </c>
      <c r="F13" s="402"/>
      <c r="G13" s="1086" t="s">
        <v>125</v>
      </c>
      <c r="H13" s="1086"/>
      <c r="I13" s="1086"/>
      <c r="J13" s="1086"/>
      <c r="K13" s="1087"/>
      <c r="L13" s="1087"/>
      <c r="M13" s="1087"/>
      <c r="N13" s="1087"/>
      <c r="O13" s="1087"/>
      <c r="P13" s="1087"/>
      <c r="Q13" s="1087"/>
      <c r="R13" s="402"/>
      <c r="S13" s="402"/>
      <c r="T13" s="402"/>
      <c r="U13" s="1088"/>
      <c r="V13" s="1089"/>
      <c r="W13" s="1090"/>
      <c r="X13" s="402"/>
      <c r="Y13" s="402"/>
      <c r="Z13" s="402"/>
    </row>
    <row r="14" spans="1:26" s="102" customFormat="1" ht="36.75" customHeight="1" x14ac:dyDescent="0.4">
      <c r="B14" s="1084" t="s">
        <v>53</v>
      </c>
      <c r="C14" s="1085"/>
      <c r="D14" s="206"/>
      <c r="E14" s="208" t="str" cm="1">
        <f t="array" ref="E14">_xlfn.IFS(I42="","",$K$10="Validé",AVERAGE(I42:I43,J42),$K$10="Non validé",AVERAGE(I42:I43,J42)*0.9)</f>
        <v/>
      </c>
      <c r="F14" s="402"/>
      <c r="G14" s="1086" t="s">
        <v>126</v>
      </c>
      <c r="H14" s="1086"/>
      <c r="I14" s="1086"/>
      <c r="J14" s="1086"/>
      <c r="K14" s="1087"/>
      <c r="L14" s="1087"/>
      <c r="M14" s="1087"/>
      <c r="N14" s="1087"/>
      <c r="O14" s="1087"/>
      <c r="P14" s="1087"/>
      <c r="Q14" s="1087"/>
      <c r="R14" s="402"/>
      <c r="S14" s="402"/>
      <c r="T14" s="402"/>
      <c r="U14" s="1088"/>
      <c r="V14" s="1089"/>
      <c r="W14" s="1090"/>
    </row>
    <row r="15" spans="1:26" ht="36.75" customHeight="1" x14ac:dyDescent="0.4">
      <c r="A15" s="402"/>
      <c r="B15" s="1084" t="s">
        <v>54</v>
      </c>
      <c r="C15" s="1085"/>
      <c r="D15" s="206"/>
      <c r="E15" s="208" t="str" cm="1">
        <f t="array" ref="E15">_xlfn.IFS(I44="","",$K$10="Validé",AVERAGE(I44:I45,J44),$K$10="Non validé",AVERAGE(I44:I45,J44)*0.9)</f>
        <v/>
      </c>
      <c r="F15" s="402"/>
      <c r="G15" s="1086" t="s">
        <v>127</v>
      </c>
      <c r="H15" s="1086"/>
      <c r="I15" s="1086"/>
      <c r="J15" s="1086"/>
      <c r="K15" s="1087"/>
      <c r="L15" s="1087"/>
      <c r="M15" s="1087"/>
      <c r="N15" s="1087"/>
      <c r="O15" s="1087"/>
      <c r="P15" s="1087"/>
      <c r="Q15" s="1087"/>
      <c r="R15" s="402"/>
      <c r="S15" s="402"/>
      <c r="T15" s="402"/>
      <c r="U15" s="1088"/>
      <c r="V15" s="1089"/>
      <c r="W15" s="1090"/>
      <c r="X15" s="402"/>
      <c r="Y15" s="402"/>
      <c r="Z15" s="402"/>
    </row>
    <row r="16" spans="1:26" ht="36.75" customHeight="1" x14ac:dyDescent="0.4">
      <c r="A16" s="402"/>
      <c r="B16" s="1084" t="s">
        <v>55</v>
      </c>
      <c r="C16" s="1085"/>
      <c r="D16" s="206"/>
      <c r="E16" s="208" t="str" cm="1">
        <f t="array" ref="E16">_xlfn.IFS(I46="","",$K$10="Validé",AVERAGE(I46:I47,J46),$K$10="Non validé",AVERAGE(I46:I47,J46)*0.9)</f>
        <v/>
      </c>
      <c r="F16" s="402"/>
      <c r="G16" s="404" t="s">
        <v>22</v>
      </c>
      <c r="H16" s="402"/>
      <c r="I16" s="402"/>
      <c r="J16" s="402"/>
      <c r="K16" s="402"/>
      <c r="L16" s="402"/>
      <c r="M16" s="402"/>
      <c r="N16" s="402"/>
      <c r="O16" s="402"/>
      <c r="P16" s="402"/>
      <c r="Q16" s="402"/>
      <c r="R16" s="402"/>
      <c r="S16" s="402"/>
      <c r="T16" s="402"/>
      <c r="U16" s="402"/>
      <c r="V16" s="402"/>
      <c r="W16" s="402"/>
      <c r="X16" s="402"/>
      <c r="Y16" s="402"/>
      <c r="Z16" s="402"/>
    </row>
    <row r="17" spans="1:26" ht="36.75" customHeight="1" x14ac:dyDescent="0.4">
      <c r="A17" s="402"/>
      <c r="B17" s="1084" t="s">
        <v>56</v>
      </c>
      <c r="C17" s="1085"/>
      <c r="D17" s="206"/>
      <c r="E17" s="208" t="str" cm="1">
        <f t="array" ref="E17">_xlfn.IFS(I48="","",$K$10="Validé",AVERAGE(I48:I49,J48),$K$10="Non validé",AVERAGE(I48:I49,J48)*0.9)</f>
        <v/>
      </c>
      <c r="F17" s="402"/>
      <c r="G17" s="402"/>
      <c r="H17" s="104" t="s">
        <v>23</v>
      </c>
      <c r="I17" s="105" t="s">
        <v>24</v>
      </c>
      <c r="J17" s="106" t="s">
        <v>25</v>
      </c>
      <c r="K17" s="402"/>
      <c r="L17" s="402"/>
      <c r="M17" s="412" t="s">
        <v>81</v>
      </c>
      <c r="N17" s="402"/>
      <c r="O17" s="402"/>
      <c r="P17" s="402"/>
      <c r="Q17" s="402"/>
      <c r="R17" s="402"/>
      <c r="S17" s="402"/>
      <c r="T17" s="402"/>
      <c r="U17" s="402"/>
      <c r="V17" s="402"/>
      <c r="W17" s="402"/>
      <c r="X17" s="402"/>
      <c r="Y17" s="402"/>
      <c r="Z17" s="402"/>
    </row>
    <row r="18" spans="1:26" ht="36.75" customHeight="1" x14ac:dyDescent="0.4">
      <c r="A18" s="402"/>
      <c r="B18" s="1084" t="s">
        <v>57</v>
      </c>
      <c r="C18" s="1085"/>
      <c r="D18" s="206"/>
      <c r="E18" s="208" t="str" cm="1">
        <f t="array" ref="E18">_xlfn.IFS(I50="","",$K$10="Validé",AVERAGE(I50:I51,J50),$K$10="Non validé",AVERAGE(I50:I51,J50)*0.9)</f>
        <v/>
      </c>
      <c r="F18" s="402"/>
      <c r="G18" s="1114" t="s">
        <v>28</v>
      </c>
      <c r="H18" s="1091" t="str">
        <f>IF(AnalysesComparatives_SCL!P9="","",AnalysesComparatives_SCL!P9)</f>
        <v/>
      </c>
      <c r="I18" s="1091" t="str">
        <f>IF(AnalysesComparatives_SCL!P10=0,"",AnalysesComparatives_SCL!P10)</f>
        <v/>
      </c>
      <c r="J18" s="1112" t="str">
        <f>IF(AnalysesComparatives_SCL!P11=0,"",AnalysesComparatives_SCL!P11)</f>
        <v/>
      </c>
      <c r="K18" s="402"/>
      <c r="L18" s="402"/>
      <c r="M18" s="1103">
        <f>AnalysesComparatives_SCL!J14</f>
        <v>0</v>
      </c>
      <c r="N18" s="1104"/>
      <c r="O18" s="1104"/>
      <c r="P18" s="1104"/>
      <c r="Q18" s="1104"/>
      <c r="R18" s="1104"/>
      <c r="S18" s="1104"/>
      <c r="T18" s="1104"/>
      <c r="U18" s="1104"/>
      <c r="V18" s="1104"/>
      <c r="W18" s="1105"/>
      <c r="X18" s="402"/>
      <c r="Y18" s="402"/>
      <c r="Z18" s="402"/>
    </row>
    <row r="19" spans="1:26" ht="36.75" customHeight="1" x14ac:dyDescent="0.4">
      <c r="A19" s="402"/>
      <c r="B19" s="1084" t="s">
        <v>58</v>
      </c>
      <c r="C19" s="1085"/>
      <c r="D19" s="206"/>
      <c r="E19" s="208" t="str" cm="1">
        <f t="array" ref="E19">_xlfn.IFS(I52="","",$K$10="Validé",AVERAGE(I52:I53,J52),$K$10="Non validé",AVERAGE(I52:I53,J52)*0.9)</f>
        <v/>
      </c>
      <c r="F19" s="402"/>
      <c r="G19" s="1115"/>
      <c r="H19" s="1092"/>
      <c r="I19" s="1092"/>
      <c r="J19" s="1113"/>
      <c r="K19" s="402"/>
      <c r="L19" s="402"/>
      <c r="M19" s="1106"/>
      <c r="N19" s="1107"/>
      <c r="O19" s="1107"/>
      <c r="P19" s="1107"/>
      <c r="Q19" s="1107"/>
      <c r="R19" s="1107"/>
      <c r="S19" s="1107"/>
      <c r="T19" s="1107"/>
      <c r="U19" s="1107"/>
      <c r="V19" s="1107"/>
      <c r="W19" s="1108"/>
      <c r="X19" s="402"/>
      <c r="Y19" s="402"/>
      <c r="Z19" s="402"/>
    </row>
    <row r="20" spans="1:26" ht="36.75" customHeight="1" x14ac:dyDescent="0.4">
      <c r="A20" s="402"/>
      <c r="B20" s="1084" t="s">
        <v>59</v>
      </c>
      <c r="C20" s="1085"/>
      <c r="D20" s="206"/>
      <c r="E20" s="208" t="str" cm="1">
        <f t="array" ref="E20">_xlfn.IFS(I54="","",$K$10="Validé",AVERAGE(I54:I55,J54),$K$10="Non validé",AVERAGE(I54:I55,J54)*0.9)</f>
        <v/>
      </c>
      <c r="F20" s="402"/>
      <c r="G20" s="402"/>
      <c r="H20" s="402"/>
      <c r="I20" s="402"/>
      <c r="J20" s="402"/>
      <c r="K20" s="402"/>
      <c r="L20" s="402"/>
      <c r="M20" s="1106"/>
      <c r="N20" s="1107"/>
      <c r="O20" s="1107"/>
      <c r="P20" s="1107"/>
      <c r="Q20" s="1107"/>
      <c r="R20" s="1107"/>
      <c r="S20" s="1107"/>
      <c r="T20" s="1107"/>
      <c r="U20" s="1107"/>
      <c r="V20" s="1107"/>
      <c r="W20" s="1108"/>
      <c r="X20" s="402"/>
      <c r="Y20" s="402"/>
      <c r="Z20" s="402"/>
    </row>
    <row r="21" spans="1:26" ht="36.75" customHeight="1" x14ac:dyDescent="0.4">
      <c r="A21" s="402"/>
      <c r="B21" s="1082" t="s">
        <v>60</v>
      </c>
      <c r="C21" s="1083"/>
      <c r="D21" s="112"/>
      <c r="E21" s="207" t="str" cm="1">
        <f t="array" ref="E21">_xlfn.IFS(I56="","",$K$10="Validé",AVERAGE(I56:I57,J56),$K$10="Non validé",AVERAGE(I56:I57,J56)*0.9)</f>
        <v/>
      </c>
      <c r="F21" s="402"/>
      <c r="G21" s="402"/>
      <c r="H21" s="402"/>
      <c r="I21" s="402"/>
      <c r="J21" s="402"/>
      <c r="K21" s="402"/>
      <c r="L21" s="402"/>
      <c r="M21" s="1106"/>
      <c r="N21" s="1107"/>
      <c r="O21" s="1107"/>
      <c r="P21" s="1107"/>
      <c r="Q21" s="1107"/>
      <c r="R21" s="1107"/>
      <c r="S21" s="1107"/>
      <c r="T21" s="1107"/>
      <c r="U21" s="1107"/>
      <c r="V21" s="1107"/>
      <c r="W21" s="1108"/>
      <c r="X21" s="402"/>
      <c r="Y21" s="402"/>
      <c r="Z21" s="402"/>
    </row>
    <row r="22" spans="1:26" ht="24.75" customHeight="1" x14ac:dyDescent="0.4">
      <c r="A22" s="402"/>
      <c r="B22" s="402"/>
      <c r="C22" s="402"/>
      <c r="D22" s="402"/>
      <c r="E22" s="402"/>
      <c r="F22" s="402"/>
      <c r="G22" s="402"/>
      <c r="H22" s="402"/>
      <c r="I22" s="402"/>
      <c r="J22" s="402"/>
      <c r="K22" s="402"/>
      <c r="L22" s="402"/>
      <c r="M22" s="1106"/>
      <c r="N22" s="1107"/>
      <c r="O22" s="1107"/>
      <c r="P22" s="1107"/>
      <c r="Q22" s="1107"/>
      <c r="R22" s="1107"/>
      <c r="S22" s="1107"/>
      <c r="T22" s="1107"/>
      <c r="U22" s="1107"/>
      <c r="V22" s="1107"/>
      <c r="W22" s="1108"/>
      <c r="X22" s="402"/>
      <c r="Y22" s="402"/>
      <c r="Z22" s="402"/>
    </row>
    <row r="23" spans="1:26" ht="24.75" customHeight="1" x14ac:dyDescent="0.4">
      <c r="A23" s="402"/>
      <c r="B23" s="402"/>
      <c r="C23" s="402"/>
      <c r="D23" s="402"/>
      <c r="E23" s="402"/>
      <c r="F23" s="402"/>
      <c r="G23" s="413"/>
      <c r="H23" s="413"/>
      <c r="I23" s="413"/>
      <c r="J23" s="413"/>
      <c r="K23" s="413"/>
      <c r="L23" s="413"/>
      <c r="M23" s="1106"/>
      <c r="N23" s="1107"/>
      <c r="O23" s="1107"/>
      <c r="P23" s="1107"/>
      <c r="Q23" s="1107"/>
      <c r="R23" s="1107"/>
      <c r="S23" s="1107"/>
      <c r="T23" s="1107"/>
      <c r="U23" s="1107"/>
      <c r="V23" s="1107"/>
      <c r="W23" s="1108"/>
      <c r="X23" s="402"/>
      <c r="Y23" s="402"/>
      <c r="Z23" s="402"/>
    </row>
    <row r="24" spans="1:26" ht="24.75" customHeight="1" x14ac:dyDescent="0.4">
      <c r="A24" s="402"/>
      <c r="B24" s="402"/>
      <c r="C24" s="402"/>
      <c r="D24" s="402"/>
      <c r="E24" s="402"/>
      <c r="F24" s="402"/>
      <c r="G24" s="402"/>
      <c r="H24" s="402"/>
      <c r="I24" s="402"/>
      <c r="J24" s="402"/>
      <c r="K24" s="402"/>
      <c r="L24" s="402"/>
      <c r="M24" s="1106"/>
      <c r="N24" s="1107"/>
      <c r="O24" s="1107"/>
      <c r="P24" s="1107"/>
      <c r="Q24" s="1107"/>
      <c r="R24" s="1107"/>
      <c r="S24" s="1107"/>
      <c r="T24" s="1107"/>
      <c r="U24" s="1107"/>
      <c r="V24" s="1107"/>
      <c r="W24" s="1108"/>
      <c r="X24" s="402"/>
      <c r="Y24" s="402"/>
      <c r="Z24" s="402"/>
    </row>
    <row r="25" spans="1:26" ht="24.75" customHeight="1" x14ac:dyDescent="0.4">
      <c r="A25" s="402"/>
      <c r="B25" s="402"/>
      <c r="C25" s="402"/>
      <c r="D25" s="402"/>
      <c r="E25" s="402"/>
      <c r="F25" s="402"/>
      <c r="G25" s="402"/>
      <c r="H25" s="402"/>
      <c r="I25" s="402"/>
      <c r="J25" s="402"/>
      <c r="K25" s="402"/>
      <c r="L25" s="402"/>
      <c r="M25" s="1109"/>
      <c r="N25" s="1110"/>
      <c r="O25" s="1110"/>
      <c r="P25" s="1110"/>
      <c r="Q25" s="1110"/>
      <c r="R25" s="1110"/>
      <c r="S25" s="1110"/>
      <c r="T25" s="1110"/>
      <c r="U25" s="1110"/>
      <c r="V25" s="1110"/>
      <c r="W25" s="1111"/>
      <c r="X25" s="402"/>
      <c r="Y25" s="402"/>
      <c r="Z25" s="402"/>
    </row>
    <row r="26" spans="1:26" ht="22.5" customHeight="1" thickBot="1" x14ac:dyDescent="0.45">
      <c r="A26" s="402"/>
      <c r="B26" s="404"/>
      <c r="C26" s="404"/>
      <c r="D26" s="404"/>
      <c r="E26" s="404"/>
      <c r="F26" s="404"/>
      <c r="G26" s="404"/>
      <c r="H26" s="404"/>
      <c r="I26" s="404"/>
      <c r="J26" s="404"/>
      <c r="K26" s="404"/>
      <c r="L26" s="404"/>
      <c r="M26" s="404"/>
      <c r="N26" s="404"/>
      <c r="O26" s="404"/>
      <c r="P26" s="404"/>
      <c r="Q26" s="404"/>
      <c r="R26" s="404"/>
      <c r="S26" s="404"/>
      <c r="T26" s="404"/>
      <c r="U26" s="404"/>
      <c r="V26" s="404"/>
      <c r="W26" s="404"/>
      <c r="X26" s="402"/>
      <c r="Y26" s="402"/>
      <c r="Z26" s="402"/>
    </row>
    <row r="27" spans="1:26" s="102" customFormat="1" ht="19.5" customHeight="1" x14ac:dyDescent="0.4">
      <c r="B27" s="1093" t="s">
        <v>128</v>
      </c>
      <c r="C27" s="1094"/>
      <c r="D27" s="1094"/>
      <c r="E27" s="1094"/>
      <c r="F27" s="1094"/>
      <c r="G27" s="1094"/>
      <c r="H27" s="1094"/>
      <c r="I27" s="1094"/>
      <c r="J27" s="1094"/>
      <c r="K27" s="1094"/>
      <c r="L27" s="1094"/>
      <c r="M27" s="1094"/>
      <c r="N27" s="1094"/>
      <c r="O27" s="1094"/>
      <c r="P27" s="1094"/>
      <c r="Q27" s="1094"/>
      <c r="R27" s="1094"/>
      <c r="S27" s="1094"/>
      <c r="T27" s="1094"/>
      <c r="U27" s="1094"/>
      <c r="V27" s="1094"/>
      <c r="W27" s="1095"/>
      <c r="X27" s="402"/>
      <c r="Y27" s="402"/>
    </row>
    <row r="28" spans="1:26" s="102" customFormat="1" ht="19.5" customHeight="1" thickBot="1" x14ac:dyDescent="0.45">
      <c r="B28" s="1096"/>
      <c r="C28" s="1097"/>
      <c r="D28" s="1097"/>
      <c r="E28" s="1097"/>
      <c r="F28" s="1097"/>
      <c r="G28" s="1097"/>
      <c r="H28" s="1097"/>
      <c r="I28" s="1097"/>
      <c r="J28" s="1097"/>
      <c r="K28" s="1097"/>
      <c r="L28" s="1097"/>
      <c r="M28" s="1097"/>
      <c r="N28" s="1097"/>
      <c r="O28" s="1097"/>
      <c r="P28" s="1097"/>
      <c r="Q28" s="1097"/>
      <c r="R28" s="1097"/>
      <c r="S28" s="1097"/>
      <c r="T28" s="1097"/>
      <c r="U28" s="1097"/>
      <c r="V28" s="1097"/>
      <c r="W28" s="1098"/>
      <c r="X28" s="402"/>
      <c r="Y28" s="402"/>
    </row>
    <row r="29" spans="1:26" s="102" customFormat="1" ht="3" customHeight="1" x14ac:dyDescent="0.4">
      <c r="B29" s="414"/>
      <c r="C29" s="402"/>
      <c r="D29" s="402"/>
      <c r="E29" s="402"/>
      <c r="F29" s="402"/>
      <c r="G29" s="402"/>
      <c r="H29" s="402"/>
      <c r="I29" s="402"/>
      <c r="J29" s="402"/>
      <c r="K29" s="402"/>
      <c r="L29" s="402"/>
      <c r="M29" s="402"/>
      <c r="N29" s="402"/>
      <c r="O29" s="402"/>
      <c r="P29" s="402"/>
      <c r="Q29" s="402"/>
      <c r="R29" s="402"/>
      <c r="S29" s="402"/>
      <c r="T29" s="402"/>
      <c r="U29" s="402"/>
      <c r="V29" s="402"/>
      <c r="W29" s="402"/>
      <c r="X29" s="402"/>
      <c r="Y29" s="402"/>
    </row>
    <row r="30" spans="1:26" s="102" customFormat="1" ht="3" customHeight="1" x14ac:dyDescent="0.4">
      <c r="B30" s="414"/>
      <c r="C30" s="402"/>
      <c r="D30" s="402"/>
      <c r="E30" s="402"/>
      <c r="F30" s="402"/>
      <c r="G30" s="402"/>
      <c r="H30" s="402"/>
      <c r="I30" s="402"/>
      <c r="J30" s="402"/>
      <c r="K30" s="402"/>
      <c r="L30" s="402"/>
      <c r="M30" s="402"/>
      <c r="N30" s="402"/>
      <c r="O30" s="402"/>
      <c r="P30" s="402"/>
      <c r="Q30" s="402"/>
      <c r="R30" s="402"/>
      <c r="S30" s="402"/>
      <c r="T30" s="402"/>
      <c r="U30" s="402"/>
      <c r="V30" s="402"/>
      <c r="W30" s="402"/>
      <c r="X30" s="402"/>
      <c r="Y30" s="402"/>
    </row>
    <row r="31" spans="1:26" s="102" customFormat="1" ht="3" customHeight="1" thickBot="1" x14ac:dyDescent="0.45">
      <c r="B31" s="414"/>
      <c r="C31" s="402"/>
      <c r="D31" s="402"/>
      <c r="E31" s="402"/>
      <c r="F31" s="402"/>
      <c r="G31" s="402"/>
      <c r="H31" s="402"/>
      <c r="I31" s="402"/>
      <c r="J31" s="402"/>
      <c r="K31" s="402"/>
      <c r="L31" s="402"/>
      <c r="M31" s="402"/>
      <c r="N31" s="402"/>
      <c r="O31" s="402"/>
      <c r="P31" s="402"/>
      <c r="Q31" s="402"/>
      <c r="R31" s="402"/>
      <c r="S31" s="402"/>
      <c r="T31" s="402"/>
      <c r="U31" s="402"/>
      <c r="V31" s="402"/>
      <c r="W31" s="402"/>
      <c r="X31" s="402"/>
      <c r="Y31" s="402"/>
    </row>
    <row r="32" spans="1:26" ht="20.25" customHeight="1" thickBot="1" x14ac:dyDescent="0.45">
      <c r="A32" s="102"/>
      <c r="B32" s="1165" t="s">
        <v>44</v>
      </c>
      <c r="C32" s="1166"/>
      <c r="D32" s="1166"/>
      <c r="E32" s="1166"/>
      <c r="F32" s="1166"/>
      <c r="G32" s="1166"/>
      <c r="H32" s="1167"/>
      <c r="I32" s="1168" t="s">
        <v>16</v>
      </c>
      <c r="J32" s="1099" t="s">
        <v>46</v>
      </c>
      <c r="K32" s="1069" t="s">
        <v>47</v>
      </c>
      <c r="L32" s="1070"/>
      <c r="M32" s="1071"/>
      <c r="N32" s="402"/>
      <c r="O32" s="402"/>
      <c r="P32" s="402"/>
      <c r="Q32" s="402"/>
      <c r="R32" s="402"/>
      <c r="S32" s="402"/>
      <c r="T32" s="402"/>
      <c r="U32" s="402"/>
      <c r="V32" s="402"/>
      <c r="W32" s="402"/>
      <c r="X32" s="402"/>
      <c r="Y32" s="402"/>
      <c r="Z32" s="402"/>
    </row>
    <row r="33" spans="1:26" ht="29.25" customHeight="1" outlineLevel="1" thickBot="1" x14ac:dyDescent="0.45">
      <c r="A33" s="102"/>
      <c r="B33" s="1170" t="s">
        <v>48</v>
      </c>
      <c r="C33" s="1171"/>
      <c r="D33" s="107" t="s">
        <v>49</v>
      </c>
      <c r="E33" s="108"/>
      <c r="F33" s="107" t="s">
        <v>50</v>
      </c>
      <c r="G33" s="1172" t="s">
        <v>13</v>
      </c>
      <c r="H33" s="1173"/>
      <c r="I33" s="1169"/>
      <c r="J33" s="1100"/>
      <c r="K33" s="1072"/>
      <c r="L33" s="1073"/>
      <c r="M33" s="1074"/>
      <c r="N33" s="402"/>
      <c r="O33" s="402"/>
      <c r="P33" s="402"/>
      <c r="Q33" s="402"/>
      <c r="R33" s="402"/>
      <c r="S33" s="402"/>
      <c r="T33" s="402"/>
      <c r="U33" s="402"/>
      <c r="V33" s="402"/>
      <c r="W33" s="402"/>
      <c r="X33" s="402"/>
      <c r="Y33" s="402"/>
      <c r="Z33" s="402"/>
    </row>
    <row r="34" spans="1:26" ht="28.5" customHeight="1" outlineLevel="1" x14ac:dyDescent="0.4">
      <c r="A34" s="102"/>
      <c r="B34" s="1060" t="s">
        <v>32</v>
      </c>
      <c r="C34" s="1174" t="str">
        <f>IF(SA_GRILLE_SCL!$C$3="","",SA_GRILLE_SCL!$C$3)</f>
        <v/>
      </c>
      <c r="D34" s="1062" t="str">
        <f>IF(SA_GRILLE_SCL!$A$3="","",SA_GRILLE_SCL!$A$3)</f>
        <v/>
      </c>
      <c r="E34" s="96" t="s">
        <v>21</v>
      </c>
      <c r="F34" s="109" t="str">
        <f>IF(SA_GRILLE_SCL!$A$5="","",SA_GRILLE_SCL!$A$5)</f>
        <v>Caisson</v>
      </c>
      <c r="G34" s="1064" t="str">
        <f>IF(SA_GRILLE_SCL!$C$19="","",SA_GRILLE_SCL!$C$19)</f>
        <v/>
      </c>
      <c r="H34" s="1065"/>
      <c r="I34" s="97">
        <f>IF(SA_GRILLE_SCL!D19="","",SA_GRILLE_SCL!D19)</f>
        <v>0</v>
      </c>
      <c r="J34" s="1101" t="str">
        <f>IF(AnalysesComparatives_SCL!F24="","",AnalysesComparatives_SCL!F24)</f>
        <v/>
      </c>
      <c r="K34" s="1075" t="str">
        <f>IF(SA_GRILLE_SCL!B$19="","",SA_GRILLE_SCL!B$19)</f>
        <v/>
      </c>
      <c r="L34" s="1076"/>
      <c r="M34" s="1077"/>
      <c r="N34" s="402"/>
      <c r="O34" s="402"/>
      <c r="P34" s="402"/>
      <c r="Q34" s="402"/>
      <c r="R34" s="402"/>
      <c r="S34" s="402"/>
      <c r="T34" s="402"/>
      <c r="U34" s="402"/>
      <c r="V34" s="402"/>
      <c r="W34" s="402"/>
      <c r="X34" s="402"/>
      <c r="Y34" s="402"/>
      <c r="Z34" s="402"/>
    </row>
    <row r="35" spans="1:26" ht="28.5" customHeight="1" outlineLevel="1" thickBot="1" x14ac:dyDescent="0.45">
      <c r="A35" s="102"/>
      <c r="B35" s="1061"/>
      <c r="C35" s="1175"/>
      <c r="D35" s="1063"/>
      <c r="E35" s="99" t="s">
        <v>51</v>
      </c>
      <c r="F35" s="110" t="str">
        <f>IF(SA_GRILLE_SCL!$A$22="","",SA_GRILLE_SCL!$A$22)</f>
        <v>Préleveur Automatique</v>
      </c>
      <c r="G35" s="1078" t="str">
        <f>IF(SA_GRILLE_SCL!$C$37="","",SA_GRILLE_SCL!$C$37)</f>
        <v/>
      </c>
      <c r="H35" s="1079"/>
      <c r="I35" s="100">
        <f>IF(SA_GRILLE_SCL!D37="","",SA_GRILLE_SCL!D37)</f>
        <v>0</v>
      </c>
      <c r="J35" s="1102"/>
      <c r="K35" s="1066" t="str">
        <f>IF(SA_GRILLE_SCL!B$37="","",SA_GRILLE_SCL!B$37)</f>
        <v/>
      </c>
      <c r="L35" s="1067"/>
      <c r="M35" s="1068"/>
      <c r="N35" s="402"/>
      <c r="O35" s="402"/>
      <c r="P35" s="402"/>
      <c r="Q35" s="402"/>
      <c r="R35" s="402"/>
      <c r="S35" s="402"/>
      <c r="T35" s="402"/>
      <c r="U35" s="402"/>
      <c r="V35" s="402"/>
      <c r="W35" s="402"/>
      <c r="X35" s="402"/>
      <c r="Y35" s="402"/>
      <c r="Z35" s="402"/>
    </row>
    <row r="36" spans="1:26" ht="28.5" customHeight="1" outlineLevel="1" thickBot="1" x14ac:dyDescent="0.65">
      <c r="A36" s="102"/>
      <c r="B36" s="1060" t="s">
        <v>33</v>
      </c>
      <c r="C36" s="95" t="str">
        <f>IF(SA_GRILLE_SCL!$H$3="","",SA_GRILLE_SCL!$H$3)</f>
        <v/>
      </c>
      <c r="D36" s="1062" t="str">
        <f>IF(SA_GRILLE_SCL!$F$3="","",SA_GRILLE_SCL!$F$3)</f>
        <v/>
      </c>
      <c r="E36" s="96" t="s">
        <v>21</v>
      </c>
      <c r="F36" s="109" t="str">
        <f>IF(SA_GRILLE_SCL!$F$5="","",SA_GRILLE_SCL!$F$5)</f>
        <v/>
      </c>
      <c r="G36" s="1064" t="str">
        <f>IF(SA_GRILLE_SCL!$H$19="","",SA_GRILLE_SCL!$H$19)</f>
        <v/>
      </c>
      <c r="H36" s="1065"/>
      <c r="I36" s="97" t="str">
        <f>IF(SA_GRILLE_SCL!I$19="","",SA_GRILLE_SCL!I$19)</f>
        <v/>
      </c>
      <c r="J36" s="1160" t="str">
        <f>IF(AnalysesComparatives_SCL!F25="","",AnalysesComparatives_SCL!F25)</f>
        <v/>
      </c>
      <c r="K36" s="1075" t="str">
        <f>IF(SA_GRILLE_SCL!G$19="","",SA_GRILLE_SCL!G$19)</f>
        <v/>
      </c>
      <c r="L36" s="1076"/>
      <c r="M36" s="1077"/>
      <c r="N36" s="402"/>
      <c r="O36" s="402"/>
      <c r="P36" s="402"/>
      <c r="Q36" s="402"/>
      <c r="R36" s="402"/>
      <c r="S36" s="402"/>
      <c r="T36" s="402"/>
      <c r="U36" s="402"/>
      <c r="V36" s="402"/>
      <c r="W36" s="402"/>
      <c r="X36" s="402"/>
      <c r="Y36" s="402"/>
      <c r="Z36" s="402"/>
    </row>
    <row r="37" spans="1:26" ht="28.5" customHeight="1" outlineLevel="1" thickBot="1" x14ac:dyDescent="0.65">
      <c r="A37" s="102"/>
      <c r="B37" s="1061"/>
      <c r="C37" s="98" t="str">
        <f>C36</f>
        <v/>
      </c>
      <c r="D37" s="1063"/>
      <c r="E37" s="99" t="s">
        <v>51</v>
      </c>
      <c r="F37" s="110" t="str">
        <f>IF(SA_GRILLE_SCL!$F$22="","",SA_GRILLE_SCL!$F$22)</f>
        <v/>
      </c>
      <c r="G37" s="1078" t="str">
        <f>IF(SA_GRILLE_SCL!$H$37="","",SA_GRILLE_SCL!$H$37)</f>
        <v/>
      </c>
      <c r="H37" s="1079"/>
      <c r="I37" s="100" t="str">
        <f>IF(SA_GRILLE_SCL!I$37="","",SA_GRILLE_SCL!I$37)</f>
        <v/>
      </c>
      <c r="J37" s="1160"/>
      <c r="K37" s="1066" t="str">
        <f>IF(SA_GRILLE_SCL!G$37="","",SA_GRILLE_SCL!G$37)</f>
        <v/>
      </c>
      <c r="L37" s="1067"/>
      <c r="M37" s="1068"/>
      <c r="N37" s="402"/>
      <c r="O37" s="402"/>
      <c r="P37" s="402"/>
      <c r="Q37" s="402"/>
      <c r="R37" s="402"/>
      <c r="S37" s="402"/>
      <c r="T37" s="402"/>
      <c r="U37" s="402"/>
      <c r="V37" s="402"/>
      <c r="W37" s="402"/>
      <c r="X37" s="402"/>
      <c r="Y37" s="402"/>
      <c r="Z37" s="402"/>
    </row>
    <row r="38" spans="1:26" ht="28.5" customHeight="1" outlineLevel="1" thickBot="1" x14ac:dyDescent="0.65">
      <c r="A38" s="102"/>
      <c r="B38" s="1060" t="s">
        <v>34</v>
      </c>
      <c r="C38" s="95" t="str">
        <f>IF(SA_GRILLE_SCL!$M$3="","",SA_GRILLE_SCL!$M$3)</f>
        <v/>
      </c>
      <c r="D38" s="1062" t="str">
        <f>IF(SA_GRILLE_SCL!$K$3="","",SA_GRILLE_SCL!$K$3)</f>
        <v/>
      </c>
      <c r="E38" s="96" t="s">
        <v>21</v>
      </c>
      <c r="F38" s="109" t="str">
        <f>IF(SA_GRILLE_SCL!$K$5="","",SA_GRILLE_SCL!$K$5)</f>
        <v/>
      </c>
      <c r="G38" s="1064" t="str">
        <f>IF(SA_GRILLE_SCL!$M$19="","",SA_GRILLE_SCL!$M$19)</f>
        <v/>
      </c>
      <c r="H38" s="1065"/>
      <c r="I38" s="221" t="s">
        <v>272</v>
      </c>
      <c r="J38" s="1160" t="str">
        <f>IF(AnalysesComparatives_SCL!F26="","",AnalysesComparatives_SCL!F26)</f>
        <v/>
      </c>
      <c r="K38" s="1075" t="str">
        <f>IF(SA_GRILLE_SCL!L$19="","",SA_GRILLE_SCL!L$19)</f>
        <v/>
      </c>
      <c r="L38" s="1076"/>
      <c r="M38" s="1077"/>
      <c r="N38" s="402"/>
      <c r="O38" s="402"/>
      <c r="P38" s="402"/>
      <c r="Q38" s="402"/>
      <c r="R38" s="402"/>
      <c r="S38" s="402"/>
      <c r="T38" s="402"/>
      <c r="U38" s="402"/>
      <c r="V38" s="402"/>
      <c r="W38" s="402"/>
      <c r="X38" s="402"/>
      <c r="Y38" s="402"/>
      <c r="Z38" s="402"/>
    </row>
    <row r="39" spans="1:26" ht="28.5" customHeight="1" outlineLevel="1" thickBot="1" x14ac:dyDescent="0.65">
      <c r="A39" s="102"/>
      <c r="B39" s="1061"/>
      <c r="C39" s="98" t="str">
        <f>C38</f>
        <v/>
      </c>
      <c r="D39" s="1063"/>
      <c r="E39" s="99" t="s">
        <v>51</v>
      </c>
      <c r="F39" s="110" t="str">
        <f>IF(SA_GRILLE_SCL!$K$22="","",SA_GRILLE_SCL!$K$22)</f>
        <v/>
      </c>
      <c r="G39" s="1078" t="str">
        <f>IF(SA_GRILLE_SCL!$M$37="","",SA_GRILLE_SCL!$M$37)</f>
        <v/>
      </c>
      <c r="H39" s="1079"/>
      <c r="I39" s="100" t="str">
        <f>IF(SA_GRILLE_SCL!N$37="","",SA_GRILLE_SCL!N$37)</f>
        <v/>
      </c>
      <c r="J39" s="1160"/>
      <c r="K39" s="1066" t="str">
        <f>IF(SA_GRILLE_SCL!L$37="","",SA_GRILLE_SCL!L$37)</f>
        <v/>
      </c>
      <c r="L39" s="1067"/>
      <c r="M39" s="1068"/>
      <c r="N39" s="402"/>
      <c r="O39" s="402"/>
      <c r="P39" s="402"/>
      <c r="Q39" s="402"/>
      <c r="R39" s="402"/>
      <c r="S39" s="402"/>
      <c r="T39" s="402"/>
      <c r="U39" s="402"/>
      <c r="V39" s="402"/>
      <c r="W39" s="402"/>
      <c r="X39" s="402"/>
      <c r="Y39" s="402"/>
      <c r="Z39" s="402"/>
    </row>
    <row r="40" spans="1:26" ht="28.5" customHeight="1" outlineLevel="1" thickBot="1" x14ac:dyDescent="0.65">
      <c r="A40" s="102"/>
      <c r="B40" s="1060" t="s">
        <v>52</v>
      </c>
      <c r="C40" s="95" t="str">
        <f>IF(SA_GRILLE_SCL!$R$3="","",SA_GRILLE_SCL!$R$3)</f>
        <v/>
      </c>
      <c r="D40" s="1062" t="str">
        <f>IF(SA_GRILLE_SCL!$P$3="","",SA_GRILLE_SCL!$P$3)</f>
        <v/>
      </c>
      <c r="E40" s="96" t="s">
        <v>21</v>
      </c>
      <c r="F40" s="109" t="str">
        <f>IF(SA_GRILLE_SCL!$P$5="","",SA_GRILLE_SCL!$P$5)</f>
        <v/>
      </c>
      <c r="G40" s="1064" t="str">
        <f>IF(SA_GRILLE_SCL!$R$19="","",SA_GRILLE_SCL!$R$19)</f>
        <v/>
      </c>
      <c r="H40" s="1065"/>
      <c r="I40" s="97" t="str">
        <f>IF(SA_GRILLE_SCL!S$19="","",SA_GRILLE_SCL!S$19)</f>
        <v/>
      </c>
      <c r="J40" s="1160" t="str">
        <f>IF(AnalysesComparatives_SCL!F27="","",AnalysesComparatives_SCL!F27)</f>
        <v/>
      </c>
      <c r="K40" s="1075" t="str">
        <f>IF(SA_GRILLE_SCL!Q$19="","",SA_GRILLE_SCL!Q$19)</f>
        <v/>
      </c>
      <c r="L40" s="1076"/>
      <c r="M40" s="1077"/>
      <c r="N40" s="402"/>
      <c r="O40" s="402"/>
      <c r="P40" s="402"/>
      <c r="Q40" s="402"/>
      <c r="R40" s="402"/>
      <c r="S40" s="402"/>
      <c r="T40" s="402"/>
      <c r="U40" s="402"/>
      <c r="V40" s="402"/>
      <c r="W40" s="402"/>
      <c r="X40" s="402"/>
      <c r="Y40" s="402"/>
      <c r="Z40" s="402"/>
    </row>
    <row r="41" spans="1:26" ht="28.5" customHeight="1" outlineLevel="1" thickBot="1" x14ac:dyDescent="0.65">
      <c r="A41" s="102"/>
      <c r="B41" s="1061"/>
      <c r="C41" s="98" t="str">
        <f>C40</f>
        <v/>
      </c>
      <c r="D41" s="1063"/>
      <c r="E41" s="99" t="s">
        <v>51</v>
      </c>
      <c r="F41" s="110" t="str">
        <f>IF(SA_GRILLE_SCL!$P$22="","",SA_GRILLE_SCL!$P$22)</f>
        <v/>
      </c>
      <c r="G41" s="1078" t="str">
        <f>IF(SA_GRILLE_SCL!$R$37="","",SA_GRILLE_SCL!$R$37)</f>
        <v/>
      </c>
      <c r="H41" s="1079"/>
      <c r="I41" s="100" t="str">
        <f>IF(SA_GRILLE_SCL!S$37="","",SA_GRILLE_SCL!S$37)</f>
        <v/>
      </c>
      <c r="J41" s="1160"/>
      <c r="K41" s="1066" t="str">
        <f>IF(SA_GRILLE_SCL!Q$37="","",SA_GRILLE_SCL!Q$37)</f>
        <v/>
      </c>
      <c r="L41" s="1067"/>
      <c r="M41" s="1068"/>
      <c r="N41" s="402"/>
      <c r="O41" s="402"/>
      <c r="P41" s="402"/>
      <c r="Q41" s="402"/>
      <c r="R41" s="402"/>
      <c r="S41" s="402"/>
      <c r="T41" s="402"/>
      <c r="U41" s="402"/>
      <c r="V41" s="402"/>
      <c r="W41" s="402"/>
      <c r="X41" s="402"/>
      <c r="Y41" s="402"/>
      <c r="Z41" s="402"/>
    </row>
    <row r="42" spans="1:26" ht="28.5" customHeight="1" outlineLevel="1" thickBot="1" x14ac:dyDescent="0.65">
      <c r="A42" s="102"/>
      <c r="B42" s="1060" t="s">
        <v>53</v>
      </c>
      <c r="C42" s="95" t="str">
        <f>IF(SA_GRILLE_SCL!$W$3="","",SA_GRILLE_SCL!$W$3)</f>
        <v/>
      </c>
      <c r="D42" s="1062" t="str">
        <f>IF(SA_GRILLE_SCL!$U$3="","",SA_GRILLE_SCL!$U$3)</f>
        <v/>
      </c>
      <c r="E42" s="96" t="s">
        <v>21</v>
      </c>
      <c r="F42" s="109" t="str">
        <f>IF(SA_GRILLE_SCL!$U$5="","",SA_GRILLE_SCL!$U$5)</f>
        <v/>
      </c>
      <c r="G42" s="1064" t="str">
        <f>IF(SA_GRILLE_SCL!$W$19="","",SA_GRILLE_SCL!$W$19)</f>
        <v/>
      </c>
      <c r="H42" s="1065"/>
      <c r="I42" s="97" t="str">
        <f>IF(SA_GRILLE_SCL!X$19="","",SA_GRILLE_SCL!X$19)</f>
        <v/>
      </c>
      <c r="J42" s="1160" t="str">
        <f>IF(AnalysesComparatives_SCL!F28="","",AnalysesComparatives_SCL!F28)</f>
        <v/>
      </c>
      <c r="K42" s="1075" t="str">
        <f>IF(SA_GRILLE_SCL!V$19="","",SA_GRILLE_SCL!V$19)</f>
        <v/>
      </c>
      <c r="L42" s="1076"/>
      <c r="M42" s="1077"/>
      <c r="N42" s="402"/>
      <c r="O42" s="402"/>
      <c r="P42" s="402"/>
      <c r="Q42" s="402"/>
      <c r="R42" s="402"/>
      <c r="S42" s="402"/>
      <c r="T42" s="402"/>
      <c r="U42" s="402"/>
      <c r="V42" s="402"/>
      <c r="W42" s="402"/>
      <c r="X42" s="402"/>
      <c r="Y42" s="402"/>
      <c r="Z42" s="402"/>
    </row>
    <row r="43" spans="1:26" ht="28.5" customHeight="1" outlineLevel="1" thickBot="1" x14ac:dyDescent="0.65">
      <c r="A43" s="102"/>
      <c r="B43" s="1061"/>
      <c r="C43" s="98" t="str">
        <f>C42</f>
        <v/>
      </c>
      <c r="D43" s="1063"/>
      <c r="E43" s="99" t="s">
        <v>51</v>
      </c>
      <c r="F43" s="110" t="str">
        <f>IF(SA_GRILLE_SCL!$U$22="","",SA_GRILLE_SCL!$U$22)</f>
        <v/>
      </c>
      <c r="G43" s="1078" t="str">
        <f>IF(SA_GRILLE_SCL!$W$37="","",SA_GRILLE_SCL!$W$37)</f>
        <v/>
      </c>
      <c r="H43" s="1079"/>
      <c r="I43" s="100" t="str">
        <f>IF(SA_GRILLE_SCL!X$37="","",SA_GRILLE_SCL!X$37)</f>
        <v/>
      </c>
      <c r="J43" s="1160"/>
      <c r="K43" s="1066" t="str">
        <f>IF(SA_GRILLE_SCL!V$37="","",SA_GRILLE_SCL!V$37)</f>
        <v/>
      </c>
      <c r="L43" s="1067"/>
      <c r="M43" s="1068"/>
      <c r="N43" s="402"/>
      <c r="O43" s="402"/>
      <c r="P43" s="402"/>
      <c r="Q43" s="402"/>
      <c r="R43" s="402"/>
      <c r="S43" s="402"/>
      <c r="T43" s="402"/>
      <c r="U43" s="402"/>
      <c r="V43" s="402"/>
      <c r="W43" s="402"/>
      <c r="X43" s="402"/>
      <c r="Y43" s="402"/>
      <c r="Z43" s="402"/>
    </row>
    <row r="44" spans="1:26" ht="28.5" customHeight="1" outlineLevel="1" thickBot="1" x14ac:dyDescent="0.65">
      <c r="A44" s="102"/>
      <c r="B44" s="1060" t="s">
        <v>54</v>
      </c>
      <c r="C44" s="95" t="str">
        <f>IF(SA_GRILLE_SCL!$AB$3="","",SA_GRILLE_SCL!$AB$3)</f>
        <v/>
      </c>
      <c r="D44" s="1062" t="str">
        <f>IF(SA_GRILLE_SCL!$Z$3="","",SA_GRILLE_SCL!$Z$3)</f>
        <v/>
      </c>
      <c r="E44" s="96" t="s">
        <v>21</v>
      </c>
      <c r="F44" s="109" t="str">
        <f>IF(SA_GRILLE_SCL!$Z$5="","",SA_GRILLE_SCL!$Z$5)</f>
        <v/>
      </c>
      <c r="G44" s="1064" t="str">
        <f>IF(SA_GRILLE_SCL!$AB$19="","",SA_GRILLE_SCL!$AB$19)</f>
        <v/>
      </c>
      <c r="H44" s="1065"/>
      <c r="I44" s="97" t="str">
        <f>IF(SA_GRILLE_SCL!AC$19="","",SA_GRILLE_SCL!AC$19)</f>
        <v/>
      </c>
      <c r="J44" s="1160" t="str">
        <f>IF(AnalysesComparatives_SCL!F29="","",AnalysesComparatives_SCL!F29)</f>
        <v/>
      </c>
      <c r="K44" s="1075" t="str">
        <f>IF(SA_GRILLE_SCL!AA$19="","",SA_GRILLE_SCL!AA$19)</f>
        <v/>
      </c>
      <c r="L44" s="1076"/>
      <c r="M44" s="1077"/>
      <c r="N44" s="402"/>
      <c r="O44" s="402"/>
      <c r="P44" s="402"/>
      <c r="Q44" s="402"/>
      <c r="R44" s="402"/>
      <c r="S44" s="402"/>
      <c r="T44" s="402"/>
      <c r="U44" s="402"/>
      <c r="V44" s="402"/>
      <c r="W44" s="402"/>
      <c r="X44" s="402"/>
      <c r="Y44" s="402"/>
      <c r="Z44" s="402"/>
    </row>
    <row r="45" spans="1:26" ht="28.5" customHeight="1" outlineLevel="1" thickBot="1" x14ac:dyDescent="0.65">
      <c r="A45" s="102"/>
      <c r="B45" s="1061"/>
      <c r="C45" s="98" t="str">
        <f>C44</f>
        <v/>
      </c>
      <c r="D45" s="1063"/>
      <c r="E45" s="99" t="s">
        <v>51</v>
      </c>
      <c r="F45" s="110" t="str">
        <f>IF(SA_GRILLE_SCL!$Z$22="","",SA_GRILLE_SCL!$Z$22)</f>
        <v/>
      </c>
      <c r="G45" s="1078" t="str">
        <f>IF(SA_GRILLE_SCL!$AB$37="","",SA_GRILLE_SCL!$AB$37)</f>
        <v/>
      </c>
      <c r="H45" s="1079"/>
      <c r="I45" s="100" t="str">
        <f>IF(SA_GRILLE_SCL!AC$37="","",SA_GRILLE_SCL!AC$37)</f>
        <v/>
      </c>
      <c r="J45" s="1160"/>
      <c r="K45" s="1066" t="str">
        <f>IF(SA_GRILLE_SCL!AA$37="","",SA_GRILLE_SCL!AA$37)</f>
        <v/>
      </c>
      <c r="L45" s="1067"/>
      <c r="M45" s="1068"/>
      <c r="N45" s="402"/>
      <c r="O45" s="402"/>
      <c r="P45" s="402"/>
      <c r="Q45" s="402"/>
      <c r="R45" s="402"/>
      <c r="S45" s="402"/>
      <c r="T45" s="402"/>
      <c r="U45" s="402"/>
      <c r="V45" s="402"/>
      <c r="W45" s="402"/>
      <c r="X45" s="402"/>
      <c r="Y45" s="402"/>
      <c r="Z45" s="402"/>
    </row>
    <row r="46" spans="1:26" ht="28.5" customHeight="1" outlineLevel="1" thickBot="1" x14ac:dyDescent="0.65">
      <c r="A46" s="102"/>
      <c r="B46" s="1060" t="s">
        <v>55</v>
      </c>
      <c r="C46" s="95" t="str">
        <f>IF(SA_GRILLE_SCL!$AG$3="","",SA_GRILLE_SCL!$AG$3)</f>
        <v/>
      </c>
      <c r="D46" s="1062" t="str">
        <f>IF(SA_GRILLE_SCL!$AE$3="","",SA_GRILLE_SCL!$AE$3)</f>
        <v/>
      </c>
      <c r="E46" s="96" t="s">
        <v>21</v>
      </c>
      <c r="F46" s="109" t="str">
        <f>IF(SA_GRILLE_SCL!$AE$5="","",SA_GRILLE_SCL!$AE$5)</f>
        <v/>
      </c>
      <c r="G46" s="1064" t="str">
        <f>IF(SA_GRILLE_SCL!$AG$19="","",SA_GRILLE_SCL!$AG$19)</f>
        <v/>
      </c>
      <c r="H46" s="1065"/>
      <c r="I46" s="97" t="str">
        <f>IF(SA_GRILLE_SCL!AH$19="","",SA_GRILLE_SCL!AH$19)</f>
        <v/>
      </c>
      <c r="J46" s="1160" t="str">
        <f>IF(AnalysesComparatives_SCL!P24="","",AnalysesComparatives_SCL!P24)</f>
        <v/>
      </c>
      <c r="K46" s="1075" t="str">
        <f>IF(SA_GRILLE_SCL!AF$19="","",SA_GRILLE_SCL!AF$19)</f>
        <v/>
      </c>
      <c r="L46" s="1076"/>
      <c r="M46" s="1077"/>
      <c r="N46" s="402"/>
      <c r="O46" s="402"/>
      <c r="P46" s="402"/>
      <c r="Q46" s="402"/>
      <c r="R46" s="402"/>
      <c r="S46" s="402"/>
      <c r="T46" s="402"/>
      <c r="U46" s="402"/>
      <c r="V46" s="402"/>
      <c r="W46" s="402"/>
      <c r="X46" s="402"/>
      <c r="Y46" s="402"/>
      <c r="Z46" s="402"/>
    </row>
    <row r="47" spans="1:26" ht="28.5" customHeight="1" outlineLevel="1" thickBot="1" x14ac:dyDescent="0.65">
      <c r="A47" s="102"/>
      <c r="B47" s="1061"/>
      <c r="C47" s="98" t="str">
        <f>C46</f>
        <v/>
      </c>
      <c r="D47" s="1063"/>
      <c r="E47" s="99" t="s">
        <v>51</v>
      </c>
      <c r="F47" s="110" t="str">
        <f>IF(SA_GRILLE_SCL!$AE$22="","",SA_GRILLE_SCL!$AE$22)</f>
        <v/>
      </c>
      <c r="G47" s="1078" t="str">
        <f>IF(SA_GRILLE_SCL!$AG$37="","",SA_GRILLE_SCL!$AG$37)</f>
        <v/>
      </c>
      <c r="H47" s="1079"/>
      <c r="I47" s="100" t="str">
        <f>IF(SA_GRILLE_SCL!AH$37="","",SA_GRILLE_SCL!AH$37)</f>
        <v/>
      </c>
      <c r="J47" s="1160"/>
      <c r="K47" s="1066" t="str">
        <f>IF(SA_GRILLE_SCL!AF$37="","",SA_GRILLE_SCL!AF$37)</f>
        <v/>
      </c>
      <c r="L47" s="1067"/>
      <c r="M47" s="1068"/>
      <c r="N47" s="402"/>
      <c r="O47" s="402"/>
      <c r="P47" s="402"/>
      <c r="Q47" s="402"/>
      <c r="R47" s="402"/>
      <c r="S47" s="402"/>
      <c r="T47" s="402"/>
      <c r="U47" s="402"/>
      <c r="V47" s="402"/>
      <c r="W47" s="402"/>
      <c r="X47" s="402"/>
      <c r="Y47" s="402"/>
      <c r="Z47" s="402"/>
    </row>
    <row r="48" spans="1:26" ht="28.5" customHeight="1" outlineLevel="1" thickBot="1" x14ac:dyDescent="0.65">
      <c r="A48" s="102"/>
      <c r="B48" s="1060" t="s">
        <v>56</v>
      </c>
      <c r="C48" s="95" t="str">
        <f>IF(SA_GRILLE_SCL!$AL$3="","",SA_GRILLE_SCL!$AL$3)</f>
        <v/>
      </c>
      <c r="D48" s="1062" t="str">
        <f>IF(SA_GRILLE_SCL!$AJ$3="","",SA_GRILLE_SCL!$AJ$3)</f>
        <v/>
      </c>
      <c r="E48" s="96" t="s">
        <v>21</v>
      </c>
      <c r="F48" s="109" t="str">
        <f>IF(SA_GRILLE_SCL!$AJ$5="","",SA_GRILLE_SCL!$AJ$5)</f>
        <v/>
      </c>
      <c r="G48" s="1064" t="str">
        <f>IF(SA_GRILLE_SCL!$AL$19="","",SA_GRILLE_SCL!$AL$19)</f>
        <v/>
      </c>
      <c r="H48" s="1065"/>
      <c r="I48" s="97" t="str">
        <f>IF(SA_GRILLE_SCL!AM$19="","",SA_GRILLE_SCL!AM$19)</f>
        <v/>
      </c>
      <c r="J48" s="1160" t="str">
        <f>IF(AnalysesComparatives_SCL!P25="","",AnalysesComparatives_SCL!P25)</f>
        <v/>
      </c>
      <c r="K48" s="1075" t="str">
        <f>IF(SA_GRILLE_SCL!AK$19="","",SA_GRILLE_SCL!AK$19)</f>
        <v/>
      </c>
      <c r="L48" s="1076"/>
      <c r="M48" s="1077"/>
      <c r="N48" s="402"/>
      <c r="O48" s="402"/>
      <c r="P48" s="402"/>
      <c r="Q48" s="402"/>
      <c r="R48" s="402"/>
      <c r="S48" s="402"/>
      <c r="T48" s="402"/>
      <c r="U48" s="402"/>
      <c r="V48" s="402"/>
      <c r="W48" s="402"/>
      <c r="X48" s="402"/>
      <c r="Y48" s="402"/>
      <c r="Z48" s="402"/>
    </row>
    <row r="49" spans="1:26" ht="28.5" customHeight="1" outlineLevel="1" thickBot="1" x14ac:dyDescent="0.65">
      <c r="A49" s="102"/>
      <c r="B49" s="1061"/>
      <c r="C49" s="98" t="str">
        <f>C48</f>
        <v/>
      </c>
      <c r="D49" s="1063"/>
      <c r="E49" s="99" t="s">
        <v>51</v>
      </c>
      <c r="F49" s="110" t="str">
        <f>IF(SA_GRILLE_SCL!$AJ$22="","",SA_GRILLE_SCL!$AJ$22)</f>
        <v/>
      </c>
      <c r="G49" s="1078" t="str">
        <f>IF(SA_GRILLE_SCL!$AL$37="","",SA_GRILLE_SCL!$AL$37)</f>
        <v/>
      </c>
      <c r="H49" s="1079"/>
      <c r="I49" s="100" t="str">
        <f>IF(SA_GRILLE_SCL!AM$37="","",SA_GRILLE_SCL!AM$37)</f>
        <v/>
      </c>
      <c r="J49" s="1160"/>
      <c r="K49" s="1066" t="str">
        <f>IF(SA_GRILLE_SCL!AK$37="","",SA_GRILLE_SCL!AK$37)</f>
        <v/>
      </c>
      <c r="L49" s="1067"/>
      <c r="M49" s="1068"/>
      <c r="N49" s="402"/>
      <c r="O49" s="402"/>
      <c r="P49" s="402"/>
      <c r="Q49" s="402"/>
      <c r="R49" s="402"/>
      <c r="S49" s="402"/>
      <c r="T49" s="402"/>
      <c r="U49" s="402"/>
      <c r="V49" s="402"/>
      <c r="W49" s="402"/>
      <c r="X49" s="402"/>
      <c r="Y49" s="402"/>
      <c r="Z49" s="402"/>
    </row>
    <row r="50" spans="1:26" ht="28.5" customHeight="1" outlineLevel="1" thickBot="1" x14ac:dyDescent="0.65">
      <c r="A50" s="102"/>
      <c r="B50" s="1060" t="s">
        <v>57</v>
      </c>
      <c r="C50" s="95" t="str">
        <f>IF(SA_GRILLE_SCL!$AQ$3="","",SA_GRILLE_SCL!$AQ$3)</f>
        <v/>
      </c>
      <c r="D50" s="1062" t="str">
        <f>IF(SA_GRILLE_SCL!$AO$3="","",SA_GRILLE_SCL!$AO$3)</f>
        <v/>
      </c>
      <c r="E50" s="96" t="s">
        <v>21</v>
      </c>
      <c r="F50" s="109" t="str">
        <f>IF(SA_GRILLE_SCL!$AO$5="","",SA_GRILLE_SCL!$AO$5)</f>
        <v/>
      </c>
      <c r="G50" s="1064" t="str">
        <f>IF(SA_GRILLE_SCL!$AQ$19="","",SA_GRILLE_SCL!$AQ$19)</f>
        <v/>
      </c>
      <c r="H50" s="1065"/>
      <c r="I50" s="97" t="str">
        <f>IF(SA_GRILLE_SCL!AR$19="","",SA_GRILLE_SCL!AR$19)</f>
        <v/>
      </c>
      <c r="J50" s="1160" t="str">
        <f>IF(AnalysesComparatives_SCL!P26="","",AnalysesComparatives_SCL!P26)</f>
        <v/>
      </c>
      <c r="K50" s="1075" t="str">
        <f>IF(SA_GRILLE_SCL!AP$19="","",SA_GRILLE_SCL!AP$19)</f>
        <v/>
      </c>
      <c r="L50" s="1076"/>
      <c r="M50" s="1077"/>
      <c r="N50" s="402"/>
      <c r="O50" s="402"/>
      <c r="P50" s="402"/>
      <c r="Q50" s="402"/>
      <c r="R50" s="402"/>
      <c r="S50" s="402"/>
      <c r="T50" s="402"/>
      <c r="U50" s="402"/>
      <c r="V50" s="402"/>
      <c r="W50" s="402"/>
      <c r="X50" s="402"/>
      <c r="Y50" s="402"/>
      <c r="Z50" s="402"/>
    </row>
    <row r="51" spans="1:26" ht="28.5" customHeight="1" outlineLevel="1" thickBot="1" x14ac:dyDescent="0.65">
      <c r="A51" s="102"/>
      <c r="B51" s="1061"/>
      <c r="C51" s="98" t="str">
        <f>C50</f>
        <v/>
      </c>
      <c r="D51" s="1063"/>
      <c r="E51" s="99" t="s">
        <v>51</v>
      </c>
      <c r="F51" s="110" t="str">
        <f>IF(SA_GRILLE_SCL!$AO$22="","",SA_GRILLE_SCL!$AO$22)</f>
        <v/>
      </c>
      <c r="G51" s="1078" t="str">
        <f>IF(SA_GRILLE_SCL!$AQ$37="","",SA_GRILLE_SCL!$AQ$37)</f>
        <v/>
      </c>
      <c r="H51" s="1079"/>
      <c r="I51" s="100" t="str">
        <f>IF(SA_GRILLE_SCL!AR$37="","",SA_GRILLE_SCL!AR$37)</f>
        <v/>
      </c>
      <c r="J51" s="1160"/>
      <c r="K51" s="1066" t="str">
        <f>IF(SA_GRILLE_SCL!AP$37="","",SA_GRILLE_SCL!AP$37)</f>
        <v/>
      </c>
      <c r="L51" s="1067"/>
      <c r="M51" s="1068"/>
      <c r="N51" s="402"/>
      <c r="O51" s="402"/>
      <c r="P51" s="402"/>
      <c r="Q51" s="402"/>
      <c r="R51" s="402"/>
      <c r="S51" s="402"/>
      <c r="T51" s="402"/>
      <c r="U51" s="402"/>
      <c r="V51" s="402"/>
      <c r="W51" s="402"/>
      <c r="X51" s="402"/>
      <c r="Y51" s="402"/>
      <c r="Z51" s="402"/>
    </row>
    <row r="52" spans="1:26" ht="28.5" customHeight="1" outlineLevel="1" thickBot="1" x14ac:dyDescent="0.65">
      <c r="A52" s="102"/>
      <c r="B52" s="1060" t="s">
        <v>58</v>
      </c>
      <c r="C52" s="95" t="str">
        <f>IF(SA_GRILLE_SCL!$AV$3="","",SA_GRILLE_SCL!$AV$3)</f>
        <v/>
      </c>
      <c r="D52" s="1062" t="str">
        <f>IF(SA_GRILLE_SCL!$AT$3="","",SA_GRILLE_SCL!$AT$3)</f>
        <v/>
      </c>
      <c r="E52" s="96" t="s">
        <v>21</v>
      </c>
      <c r="F52" s="109" t="str">
        <f>IF(SA_GRILLE_SCL!$AT$5="","",SA_GRILLE_SCL!$AT$5)</f>
        <v/>
      </c>
      <c r="G52" s="1064" t="str">
        <f>IF(SA_GRILLE_SCL!$AV$19="","",SA_GRILLE_SCL!$AV$19)</f>
        <v/>
      </c>
      <c r="H52" s="1065"/>
      <c r="I52" s="97" t="str">
        <f>IF(SA_GRILLE_SCL!AW$19="","",SA_GRILLE_SCL!AW$19)</f>
        <v/>
      </c>
      <c r="J52" s="1160" t="str">
        <f>IF(AnalysesComparatives_SCL!P27="","",AnalysesComparatives_SCL!P27)</f>
        <v/>
      </c>
      <c r="K52" s="1075" t="str">
        <f>IF(SA_GRILLE_SCL!AU$19="","",SA_GRILLE_SCL!AU$19)</f>
        <v/>
      </c>
      <c r="L52" s="1076"/>
      <c r="M52" s="1077"/>
      <c r="N52" s="402"/>
      <c r="O52" s="402"/>
      <c r="P52" s="402"/>
      <c r="Q52" s="402"/>
      <c r="R52" s="402"/>
      <c r="S52" s="402"/>
      <c r="T52" s="402"/>
      <c r="U52" s="402"/>
      <c r="V52" s="402"/>
      <c r="W52" s="402"/>
      <c r="X52" s="402"/>
      <c r="Y52" s="402"/>
      <c r="Z52" s="402"/>
    </row>
    <row r="53" spans="1:26" ht="28.5" customHeight="1" outlineLevel="1" thickBot="1" x14ac:dyDescent="0.65">
      <c r="A53" s="102"/>
      <c r="B53" s="1061"/>
      <c r="C53" s="98" t="str">
        <f>C52</f>
        <v/>
      </c>
      <c r="D53" s="1063"/>
      <c r="E53" s="99" t="s">
        <v>51</v>
      </c>
      <c r="F53" s="110" t="str">
        <f>IF(SA_GRILLE_SCL!$AT$22="","",SA_GRILLE_SCL!$AT$22)</f>
        <v/>
      </c>
      <c r="G53" s="1078" t="str">
        <f>IF(SA_GRILLE_SCL!$AV$37="","",SA_GRILLE_SCL!$AV$37)</f>
        <v/>
      </c>
      <c r="H53" s="1079"/>
      <c r="I53" s="100" t="str">
        <f>IF(SA_GRILLE_SCL!AW$37="","",SA_GRILLE_SCL!AW$37)</f>
        <v/>
      </c>
      <c r="J53" s="1160"/>
      <c r="K53" s="1066" t="str">
        <f>IF(SA_GRILLE_SCL!AU$37="","",SA_GRILLE_SCL!AU$37)</f>
        <v/>
      </c>
      <c r="L53" s="1067"/>
      <c r="M53" s="1068"/>
      <c r="N53" s="402"/>
      <c r="O53" s="402"/>
      <c r="P53" s="402"/>
      <c r="Q53" s="402"/>
      <c r="R53" s="402"/>
      <c r="S53" s="402"/>
      <c r="T53" s="402"/>
      <c r="U53" s="402"/>
      <c r="V53" s="402"/>
      <c r="W53" s="402"/>
      <c r="X53" s="402"/>
      <c r="Y53" s="402"/>
      <c r="Z53" s="402"/>
    </row>
    <row r="54" spans="1:26" ht="28.5" customHeight="1" outlineLevel="1" thickBot="1" x14ac:dyDescent="0.65">
      <c r="A54" s="102"/>
      <c r="B54" s="1060" t="s">
        <v>59</v>
      </c>
      <c r="C54" s="95" t="str">
        <f>IF(SA_GRILLE_SCL!$BA$3="","",SA_GRILLE_SCL!$BA$3)</f>
        <v/>
      </c>
      <c r="D54" s="1062" t="str">
        <f>IF(SA_GRILLE_SCL!$AY$3="","",SA_GRILLE_SCL!$AY$3)</f>
        <v/>
      </c>
      <c r="E54" s="96" t="s">
        <v>21</v>
      </c>
      <c r="F54" s="109" t="str">
        <f>IF(SA_GRILLE_SCL!$AY$5="","",SA_GRILLE_SCL!$AY$5)</f>
        <v/>
      </c>
      <c r="G54" s="1064" t="str">
        <f>IF(SA_GRILLE_SCL!$BA$19="","",SA_GRILLE_SCL!$BA$19)</f>
        <v/>
      </c>
      <c r="H54" s="1065"/>
      <c r="I54" s="97" t="str">
        <f>IF(SA_GRILLE_SCL!BB$19="","",SA_GRILLE_SCL!BB$19)</f>
        <v/>
      </c>
      <c r="J54" s="1160" t="str">
        <f>IF(AnalysesComparatives_SCL!P28="","",AnalysesComparatives_SCL!P28)</f>
        <v/>
      </c>
      <c r="K54" s="1075" t="str">
        <f>IF(SA_GRILLE_SCL!AZ$19="","",SA_GRILLE_SCL!AZ$19)</f>
        <v/>
      </c>
      <c r="L54" s="1076"/>
      <c r="M54" s="1077"/>
      <c r="N54" s="402"/>
      <c r="O54" s="402"/>
      <c r="P54" s="402"/>
      <c r="Q54" s="402"/>
      <c r="R54" s="402"/>
      <c r="S54" s="402"/>
      <c r="T54" s="402"/>
      <c r="U54" s="402"/>
      <c r="V54" s="402"/>
      <c r="W54" s="402"/>
      <c r="X54" s="402"/>
      <c r="Y54" s="402"/>
      <c r="Z54" s="402"/>
    </row>
    <row r="55" spans="1:26" ht="28.5" customHeight="1" outlineLevel="1" thickBot="1" x14ac:dyDescent="0.65">
      <c r="A55" s="102"/>
      <c r="B55" s="1061"/>
      <c r="C55" s="98" t="str">
        <f>C54</f>
        <v/>
      </c>
      <c r="D55" s="1063"/>
      <c r="E55" s="99" t="s">
        <v>51</v>
      </c>
      <c r="F55" s="110" t="str">
        <f>IF(SA_GRILLE_SCL!$AY$22="","",SA_GRILLE_SCL!$AY$22)</f>
        <v/>
      </c>
      <c r="G55" s="1078" t="str">
        <f>IF(SA_GRILLE_SCL!$BA$37="","",SA_GRILLE_SCL!$BA$37)</f>
        <v/>
      </c>
      <c r="H55" s="1079"/>
      <c r="I55" s="100" t="str">
        <f>IF(SA_GRILLE_SCL!BB$37="","",SA_GRILLE_SCL!BB$37)</f>
        <v/>
      </c>
      <c r="J55" s="1160"/>
      <c r="K55" s="1066" t="str">
        <f>IF(SA_GRILLE_SCL!AZ$37="","",SA_GRILLE_SCL!AZ$37)</f>
        <v/>
      </c>
      <c r="L55" s="1067"/>
      <c r="M55" s="1068"/>
      <c r="N55" s="402"/>
      <c r="O55" s="402"/>
      <c r="P55" s="402"/>
      <c r="Q55" s="402"/>
      <c r="R55" s="402"/>
      <c r="S55" s="402"/>
      <c r="T55" s="402"/>
      <c r="U55" s="402"/>
      <c r="V55" s="402"/>
      <c r="W55" s="402"/>
      <c r="X55" s="402"/>
      <c r="Y55" s="402"/>
      <c r="Z55" s="402"/>
    </row>
    <row r="56" spans="1:26" ht="28.5" customHeight="1" outlineLevel="1" x14ac:dyDescent="0.6">
      <c r="A56" s="102"/>
      <c r="B56" s="1060" t="s">
        <v>60</v>
      </c>
      <c r="C56" s="95" t="str">
        <f>IF(SA_GRILLE_SCL!$BF$3="","",SA_GRILLE_SCL!$BF$3)</f>
        <v/>
      </c>
      <c r="D56" s="1062" t="str">
        <f>IF(SA_GRILLE_SCL!$BC$3="","",SA_GRILLE_SCL!$BC$3)</f>
        <v/>
      </c>
      <c r="E56" s="96" t="s">
        <v>21</v>
      </c>
      <c r="F56" s="109" t="str">
        <f>IF(SA_GRILLE_SCL!$BD$5="","",SA_GRILLE_SCL!$BD$5)</f>
        <v/>
      </c>
      <c r="G56" s="1064" t="str">
        <f>IF(SA_GRILLE_SCL!$BF$19="","",SA_GRILLE_SCL!$BF$19)</f>
        <v/>
      </c>
      <c r="H56" s="1065"/>
      <c r="I56" s="97" t="str">
        <f>IF(SA_GRILLE_SCL!BG$19="","",SA_GRILLE_SCL!BG$19)</f>
        <v/>
      </c>
      <c r="J56" s="1161" t="str">
        <f>IF(AnalysesComparatives_SCL!P29="","",AnalysesComparatives_SCL!P29)</f>
        <v/>
      </c>
      <c r="K56" s="1075" t="str">
        <f>IF(SA_GRILLE_SCL!BE$19="","",SA_GRILLE_SCL!BE$19)</f>
        <v/>
      </c>
      <c r="L56" s="1076"/>
      <c r="M56" s="1077"/>
      <c r="N56" s="402"/>
      <c r="O56" s="402"/>
      <c r="P56" s="402"/>
      <c r="Q56" s="402"/>
      <c r="R56" s="402"/>
      <c r="S56" s="402"/>
      <c r="T56" s="402"/>
      <c r="U56" s="402"/>
      <c r="V56" s="402"/>
      <c r="W56" s="402"/>
      <c r="X56" s="402"/>
      <c r="Y56" s="402"/>
      <c r="Z56" s="402"/>
    </row>
    <row r="57" spans="1:26" ht="28.5" customHeight="1" outlineLevel="1" thickBot="1" x14ac:dyDescent="0.65">
      <c r="A57" s="102"/>
      <c r="B57" s="1061"/>
      <c r="C57" s="98" t="str">
        <f>C56</f>
        <v/>
      </c>
      <c r="D57" s="1063"/>
      <c r="E57" s="99" t="s">
        <v>51</v>
      </c>
      <c r="F57" s="110" t="str">
        <f>IF(SA_GRILLE_SCL!$BD$22="","",SA_GRILLE_SCL!$BD$22)</f>
        <v/>
      </c>
      <c r="G57" s="1078" t="str">
        <f>IF(SA_GRILLE_SCL!$BF$37="","",SA_GRILLE_SCL!$BF$37)</f>
        <v/>
      </c>
      <c r="H57" s="1079"/>
      <c r="I57" s="100" t="str">
        <f>IF(SA_GRILLE_SCL!BG$37="","",SA_GRILLE_SCL!BG$37)</f>
        <v/>
      </c>
      <c r="J57" s="1102"/>
      <c r="K57" s="1066" t="str">
        <f>IF(SA_GRILLE_STEU!BE$37="","",SA_GRILLE_STEU!BE$37)</f>
        <v/>
      </c>
      <c r="L57" s="1067"/>
      <c r="M57" s="1068"/>
      <c r="N57" s="402"/>
      <c r="O57" s="402"/>
      <c r="P57" s="402"/>
      <c r="Q57" s="402"/>
      <c r="R57" s="402"/>
      <c r="S57" s="402"/>
      <c r="T57" s="402"/>
      <c r="U57" s="402"/>
      <c r="V57" s="402"/>
      <c r="W57" s="402"/>
      <c r="X57" s="402"/>
      <c r="Y57" s="402"/>
      <c r="Z57" s="402"/>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10" type="noConversion"/>
  <conditionalFormatting sqref="B10:B21">
    <cfRule type="beginsWith" dxfId="711" priority="47" operator="beginsWith" text="Validé">
      <formula>LEFT(B10,LEN("Validé"))="Validé"</formula>
    </cfRule>
    <cfRule type="containsText" dxfId="710" priority="48" operator="containsText" text="Non validé">
      <formula>NOT(ISERROR(SEARCH("Non validé",B10)))</formula>
    </cfRule>
  </conditionalFormatting>
  <conditionalFormatting sqref="D10:D21">
    <cfRule type="containsText" dxfId="709" priority="37" operator="containsText" text="contrôlé">
      <formula>NOT(ISERROR(SEARCH("contrôlé",D10)))</formula>
    </cfRule>
    <cfRule type="containsText" dxfId="708" priority="38" operator="containsText" text="Non validé">
      <formula>NOT(ISERROR(SEARCH("Non validé",D10)))</formula>
    </cfRule>
    <cfRule type="containsText" dxfId="707" priority="39" operator="containsText" text="réserve">
      <formula>NOT(ISERROR(SEARCH("réserve",D10)))</formula>
    </cfRule>
    <cfRule type="beginsWith" dxfId="706" priority="40" operator="beginsWith" text="Validé">
      <formula>LEFT(D10,LEN("Validé"))="Validé"</formula>
    </cfRule>
  </conditionalFormatting>
  <conditionalFormatting sqref="E10:E21">
    <cfRule type="cellIs" dxfId="705" priority="1" operator="greaterThan">
      <formula>80</formula>
    </cfRule>
    <cfRule type="cellIs" dxfId="704" priority="2" operator="greaterThanOrEqual">
      <formula>70</formula>
    </cfRule>
    <cfRule type="cellIs" dxfId="703" priority="3" operator="lessThan">
      <formula>70</formula>
    </cfRule>
    <cfRule type="expression" dxfId="702" priority="4">
      <formula>IF($I9="",1,0)</formula>
    </cfRule>
  </conditionalFormatting>
  <conditionalFormatting sqref="G9:G10">
    <cfRule type="beginsWith" dxfId="701" priority="41" operator="beginsWith" text="Validé">
      <formula>LEFT(G9,LEN("Validé"))="Validé"</formula>
    </cfRule>
    <cfRule type="containsText" dxfId="700" priority="42" operator="containsText" text="Non validé">
      <formula>NOT(ISERROR(SEARCH("Non validé",G9)))</formula>
    </cfRule>
  </conditionalFormatting>
  <conditionalFormatting sqref="G13:G15">
    <cfRule type="beginsWith" dxfId="699" priority="115" operator="beginsWith" text="Validé">
      <formula>LEFT(G13,LEN("Validé"))="Validé"</formula>
    </cfRule>
    <cfRule type="containsText" dxfId="698" priority="116" operator="containsText" text="Non validé">
      <formula>NOT(ISERROR(SEARCH("Non validé",G13)))</formula>
    </cfRule>
  </conditionalFormatting>
  <conditionalFormatting sqref="G34:H57">
    <cfRule type="containsText" dxfId="697" priority="92" operator="containsText" text="contrôlé">
      <formula>NOT(ISERROR(SEARCH("contrôlé",G34)))</formula>
    </cfRule>
    <cfRule type="containsText" dxfId="696" priority="93" operator="containsText" text="Non validé">
      <formula>NOT(ISERROR(SEARCH("Non validé",G34)))</formula>
    </cfRule>
    <cfRule type="containsText" dxfId="695" priority="94" operator="containsText" text="réserve">
      <formula>NOT(ISERROR(SEARCH("réserve",G34)))</formula>
    </cfRule>
    <cfRule type="beginsWith" dxfId="694" priority="95" operator="beginsWith" text="Validé">
      <formula>LEFT(G34,LEN("Validé"))="Validé"</formula>
    </cfRule>
  </conditionalFormatting>
  <conditionalFormatting sqref="H18:J18">
    <cfRule type="containsText" dxfId="693" priority="21" operator="containsText" text="contrôlé">
      <formula>NOT(ISERROR(SEARCH("contrôlé",H18)))</formula>
    </cfRule>
    <cfRule type="containsText" dxfId="692" priority="22" operator="containsText" text="Non validé">
      <formula>NOT(ISERROR(SEARCH("Non validé",H18)))</formula>
    </cfRule>
    <cfRule type="containsText" dxfId="691" priority="23" operator="containsText" text="réserve">
      <formula>NOT(ISERROR(SEARCH("réserve",H18)))</formula>
    </cfRule>
    <cfRule type="beginsWith" dxfId="690" priority="24" operator="beginsWith" text="Validé">
      <formula>LEFT(H18,LEN("Validé"))="Validé"</formula>
    </cfRule>
  </conditionalFormatting>
  <conditionalFormatting sqref="I34:I57">
    <cfRule type="expression" dxfId="689" priority="96">
      <formula>IF($I34="",1,0)</formula>
    </cfRule>
    <cfRule type="cellIs" dxfId="688" priority="97" operator="between">
      <formula>0</formula>
      <formula>60.1</formula>
    </cfRule>
  </conditionalFormatting>
  <conditionalFormatting sqref="K9">
    <cfRule type="expression" dxfId="687" priority="20">
      <formula>IF(#REF!="Industriel",1,0)</formula>
    </cfRule>
  </conditionalFormatting>
  <conditionalFormatting sqref="K10">
    <cfRule type="containsText" dxfId="686" priority="25" operator="containsText" text="contrôlé">
      <formula>NOT(ISERROR(SEARCH("contrôlé",K10)))</formula>
    </cfRule>
    <cfRule type="containsText" dxfId="685" priority="26" operator="containsText" text="Non validé">
      <formula>NOT(ISERROR(SEARCH("Non validé",K10)))</formula>
    </cfRule>
    <cfRule type="containsText" dxfId="684" priority="27" operator="containsText" text="réserve">
      <formula>NOT(ISERROR(SEARCH("réserve",K10)))</formula>
    </cfRule>
    <cfRule type="beginsWith" dxfId="683" priority="28" operator="beginsWith" text="Validé">
      <formula>LEFT(K10,LEN("Validé"))="Validé"</formula>
    </cfRule>
  </conditionalFormatting>
  <conditionalFormatting sqref="K9:Q9">
    <cfRule type="containsText" dxfId="682" priority="18" operator="containsText" text="Non">
      <formula>NOT(ISERROR(SEARCH("Non",K9)))</formula>
    </cfRule>
    <cfRule type="containsText" dxfId="681"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16" customWidth="1"/>
    <col min="2" max="2" width="13.87890625" style="16" customWidth="1"/>
    <col min="3" max="3" width="8.3515625" style="16" customWidth="1"/>
    <col min="4" max="4" width="14.3515625" style="16" customWidth="1"/>
    <col min="5" max="5" width="3.87890625" style="16" customWidth="1"/>
    <col min="6" max="6" width="14.3515625" style="16" customWidth="1"/>
    <col min="7" max="7" width="3.87890625" style="16" customWidth="1"/>
    <col min="8" max="8" width="9.52734375" style="16" customWidth="1"/>
    <col min="9" max="9" width="9.3515625" style="16" customWidth="1"/>
    <col min="10" max="10" width="16" style="16" customWidth="1"/>
    <col min="11" max="11" width="3.87890625" style="16" customWidth="1"/>
    <col min="12" max="12" width="14.3515625" style="16" customWidth="1"/>
    <col min="13" max="13" width="3.87890625" style="16" customWidth="1"/>
    <col min="14" max="14" width="7.1171875" style="16" customWidth="1"/>
    <col min="15" max="15" width="8.41015625" style="16" customWidth="1"/>
    <col min="16" max="16" width="17.41015625" style="16" customWidth="1"/>
    <col min="17" max="17" width="3.87890625" style="16" customWidth="1"/>
    <col min="18" max="18" width="14.3515625" style="16" customWidth="1"/>
    <col min="19" max="19" width="3.87890625" style="16" customWidth="1"/>
    <col min="20" max="20" width="6.64453125" style="16" customWidth="1"/>
    <col min="21" max="21" width="8.41015625" style="16" customWidth="1"/>
    <col min="22" max="22" width="2.64453125" style="16" customWidth="1"/>
    <col min="23" max="23" width="11.41015625" style="17" hidden="1" customWidth="1"/>
    <col min="24" max="16384" width="11.41015625" style="17" hidden="1"/>
  </cols>
  <sheetData>
    <row r="1" spans="1:22" ht="9.9499999999999993" customHeight="1" thickBot="1" x14ac:dyDescent="0.45">
      <c r="A1" s="482"/>
      <c r="B1" s="482"/>
      <c r="C1" s="482"/>
      <c r="D1" s="482"/>
      <c r="E1" s="482"/>
      <c r="F1" s="482"/>
      <c r="G1" s="482"/>
      <c r="H1" s="482"/>
      <c r="I1" s="482"/>
      <c r="J1" s="482"/>
      <c r="K1" s="482"/>
      <c r="L1" s="482"/>
      <c r="M1" s="482"/>
      <c r="N1" s="482"/>
      <c r="O1" s="482"/>
      <c r="P1" s="482"/>
      <c r="Q1" s="482"/>
      <c r="R1" s="482"/>
      <c r="S1" s="482"/>
      <c r="T1" s="482"/>
      <c r="U1" s="482"/>
      <c r="V1" s="482"/>
    </row>
    <row r="2" spans="1:22" ht="15.7" thickBot="1" x14ac:dyDescent="0.45">
      <c r="A2" s="482"/>
      <c r="B2" s="1203" t="s">
        <v>129</v>
      </c>
      <c r="C2" s="1204"/>
      <c r="D2" s="1204"/>
      <c r="E2" s="1204"/>
      <c r="F2" s="1204"/>
      <c r="G2" s="1204"/>
      <c r="H2" s="1204"/>
      <c r="I2" s="1204"/>
      <c r="J2" s="1204"/>
      <c r="K2" s="1204"/>
      <c r="L2" s="1204"/>
      <c r="M2" s="1204"/>
      <c r="N2" s="1204"/>
      <c r="O2" s="1204"/>
      <c r="P2" s="1204"/>
      <c r="Q2" s="1204"/>
      <c r="R2" s="1204"/>
      <c r="S2" s="1204"/>
      <c r="T2" s="1204"/>
      <c r="U2" s="1205"/>
      <c r="V2" s="482"/>
    </row>
    <row r="3" spans="1:22" ht="16.5" customHeight="1" x14ac:dyDescent="0.4">
      <c r="A3" s="482"/>
      <c r="B3" s="1206" t="s">
        <v>73</v>
      </c>
      <c r="C3" s="1207"/>
      <c r="D3" s="1207"/>
      <c r="E3" s="1207"/>
      <c r="F3" s="1207"/>
      <c r="G3" s="1207"/>
      <c r="H3" s="1207"/>
      <c r="I3" s="1207"/>
      <c r="J3" s="1208" t="str">
        <f>IF(SYNTHESE_SCL!P6="","",SYNTHESE_SCL!P6)</f>
        <v/>
      </c>
      <c r="K3" s="1208"/>
      <c r="L3" s="1208"/>
      <c r="M3" s="1208"/>
      <c r="N3" s="1208"/>
      <c r="O3" s="1208"/>
      <c r="P3" s="1208"/>
      <c r="Q3" s="1208"/>
      <c r="R3" s="1208"/>
      <c r="S3" s="1208"/>
      <c r="T3" s="1208"/>
      <c r="U3" s="1209"/>
      <c r="V3" s="482"/>
    </row>
    <row r="4" spans="1:22" ht="16.5" customHeight="1" thickBot="1" x14ac:dyDescent="0.45">
      <c r="A4" s="482"/>
      <c r="B4" s="1210" t="s">
        <v>74</v>
      </c>
      <c r="C4" s="1211"/>
      <c r="D4" s="1211"/>
      <c r="E4" s="1211"/>
      <c r="F4" s="1211"/>
      <c r="G4" s="1211"/>
      <c r="H4" s="1211"/>
      <c r="I4" s="1211"/>
      <c r="J4" s="1212" t="str">
        <f>IF(SYNTHESE_SCL!E6="","",SYNTHESE_SCL!E6)</f>
        <v/>
      </c>
      <c r="K4" s="1212"/>
      <c r="L4" s="1212"/>
      <c r="M4" s="1212"/>
      <c r="N4" s="1212"/>
      <c r="O4" s="1212"/>
      <c r="P4" s="1212"/>
      <c r="Q4" s="1212"/>
      <c r="R4" s="1212"/>
      <c r="S4" s="1212"/>
      <c r="T4" s="1212"/>
      <c r="U4" s="1213"/>
      <c r="V4" s="482"/>
    </row>
    <row r="5" spans="1:22" ht="9.9499999999999993" customHeight="1" x14ac:dyDescent="0.4">
      <c r="A5" s="482"/>
      <c r="B5" s="476"/>
      <c r="C5" s="476"/>
      <c r="D5" s="476"/>
      <c r="E5" s="476"/>
      <c r="F5" s="476"/>
      <c r="G5" s="476"/>
      <c r="H5" s="476"/>
      <c r="I5" s="476"/>
      <c r="J5" s="477"/>
      <c r="K5" s="477"/>
      <c r="L5" s="477"/>
      <c r="M5" s="477"/>
      <c r="N5" s="477"/>
      <c r="O5" s="477"/>
      <c r="P5" s="477"/>
      <c r="Q5" s="477"/>
      <c r="R5" s="477"/>
      <c r="S5" s="477"/>
      <c r="T5" s="477"/>
      <c r="U5" s="477"/>
      <c r="V5" s="482"/>
    </row>
    <row r="6" spans="1:22" ht="16" thickBot="1" x14ac:dyDescent="0.45">
      <c r="A6" s="482"/>
      <c r="B6" s="1181" t="s">
        <v>75</v>
      </c>
      <c r="C6" s="1181"/>
      <c r="D6" s="1181"/>
      <c r="E6" s="1181"/>
      <c r="F6" s="1181"/>
      <c r="G6" s="1181"/>
      <c r="H6" s="1181"/>
      <c r="I6" s="1181"/>
      <c r="J6" s="1181"/>
      <c r="K6" s="1181"/>
      <c r="L6" s="1181"/>
      <c r="M6" s="1181"/>
      <c r="N6" s="1181"/>
      <c r="O6" s="1181"/>
      <c r="P6" s="1181"/>
      <c r="Q6" s="87"/>
      <c r="R6" s="1214" t="s">
        <v>76</v>
      </c>
      <c r="S6" s="1214"/>
      <c r="T6" s="502"/>
      <c r="U6" s="191" t="s">
        <v>273</v>
      </c>
      <c r="V6" s="482"/>
    </row>
    <row r="7" spans="1:22" ht="15" customHeight="1" thickBot="1" x14ac:dyDescent="0.45">
      <c r="A7" s="482"/>
      <c r="B7" s="503" t="s">
        <v>29</v>
      </c>
      <c r="C7" s="504"/>
      <c r="D7" s="505"/>
      <c r="E7" s="505"/>
      <c r="F7" s="505"/>
      <c r="G7" s="505"/>
      <c r="H7" s="505"/>
      <c r="I7" s="505"/>
      <c r="J7" s="505"/>
      <c r="K7" s="505"/>
      <c r="L7" s="505"/>
      <c r="M7" s="505"/>
      <c r="N7" s="506" t="s">
        <v>77</v>
      </c>
      <c r="O7" s="507"/>
      <c r="P7" s="195"/>
      <c r="Q7" s="482"/>
      <c r="R7" s="1215" t="str">
        <f>IF(P7="","",IF(P7="Non validé",0.1,0))</f>
        <v/>
      </c>
      <c r="S7" s="1216"/>
      <c r="T7" s="482"/>
      <c r="U7" s="191"/>
      <c r="V7" s="482"/>
    </row>
    <row r="8" spans="1:22" ht="15" customHeight="1" thickBot="1" x14ac:dyDescent="0.45">
      <c r="A8" s="482"/>
      <c r="B8" s="508"/>
      <c r="C8" s="508"/>
      <c r="D8" s="482"/>
      <c r="E8" s="482"/>
      <c r="F8" s="482"/>
      <c r="G8" s="482"/>
      <c r="H8" s="482"/>
      <c r="I8" s="482"/>
      <c r="J8" s="482"/>
      <c r="K8" s="482"/>
      <c r="L8" s="482"/>
      <c r="M8" s="482"/>
      <c r="N8" s="482"/>
      <c r="O8" s="482"/>
      <c r="P8" s="482"/>
      <c r="Q8" s="482"/>
      <c r="R8" s="482"/>
      <c r="S8" s="482"/>
      <c r="T8" s="482"/>
      <c r="U8" s="191"/>
      <c r="V8" s="482"/>
    </row>
    <row r="9" spans="1:22" ht="15" customHeight="1" x14ac:dyDescent="0.4">
      <c r="A9" s="482"/>
      <c r="B9" s="508"/>
      <c r="C9" s="508"/>
      <c r="D9" s="482"/>
      <c r="E9" s="482"/>
      <c r="F9" s="509"/>
      <c r="G9" s="509"/>
      <c r="H9" s="509"/>
      <c r="I9" s="509"/>
      <c r="J9" s="509"/>
      <c r="K9" s="509"/>
      <c r="L9" s="509"/>
      <c r="M9" s="509"/>
      <c r="N9" s="510" t="s">
        <v>78</v>
      </c>
      <c r="O9" s="507"/>
      <c r="P9" s="196"/>
      <c r="Q9" s="482"/>
      <c r="R9" s="1217" t="str">
        <f>IF(P9="","",IF(P9="Non validé",0.1,0))</f>
        <v/>
      </c>
      <c r="S9" s="1217"/>
      <c r="T9" s="482"/>
      <c r="U9" s="191"/>
      <c r="V9" s="482"/>
    </row>
    <row r="10" spans="1:22" ht="15" customHeight="1" x14ac:dyDescent="0.4">
      <c r="A10" s="482"/>
      <c r="B10" s="508"/>
      <c r="C10" s="508"/>
      <c r="D10" s="482"/>
      <c r="E10" s="482"/>
      <c r="F10" s="482"/>
      <c r="G10" s="482"/>
      <c r="H10" s="482"/>
      <c r="I10" s="482"/>
      <c r="J10" s="482"/>
      <c r="K10" s="482"/>
      <c r="L10" s="482"/>
      <c r="M10" s="482"/>
      <c r="N10" s="510" t="s">
        <v>79</v>
      </c>
      <c r="O10" s="507"/>
      <c r="P10" s="197"/>
      <c r="Q10" s="482"/>
      <c r="R10" s="1217" t="str">
        <f>IF(P10="","",IF(P10="Non validé",0.1,0))</f>
        <v/>
      </c>
      <c r="S10" s="1217"/>
      <c r="T10" s="482"/>
      <c r="U10" s="191" t="s">
        <v>274</v>
      </c>
      <c r="V10" s="482"/>
    </row>
    <row r="11" spans="1:22" ht="17.25" customHeight="1" thickBot="1" x14ac:dyDescent="0.45">
      <c r="A11" s="482"/>
      <c r="B11" s="508"/>
      <c r="C11" s="508"/>
      <c r="D11" s="1218" t="s">
        <v>80</v>
      </c>
      <c r="E11" s="1218"/>
      <c r="F11" s="1218"/>
      <c r="G11" s="1218"/>
      <c r="H11" s="1218"/>
      <c r="I11" s="1218"/>
      <c r="J11" s="1218"/>
      <c r="K11" s="1218"/>
      <c r="L11" s="1218"/>
      <c r="M11" s="1218"/>
      <c r="N11" s="1218"/>
      <c r="O11" s="507"/>
      <c r="P11" s="198"/>
      <c r="Q11" s="482"/>
      <c r="R11" s="1217" t="str">
        <f>IF(P11="","",IF(P11="Non validé",0.1,0))</f>
        <v/>
      </c>
      <c r="S11" s="1217"/>
      <c r="T11" s="482"/>
      <c r="U11" s="191"/>
      <c r="V11" s="482"/>
    </row>
    <row r="12" spans="1:22" ht="14.25" customHeight="1" x14ac:dyDescent="0.4">
      <c r="A12" s="482"/>
      <c r="B12" s="508"/>
      <c r="C12" s="508"/>
      <c r="D12" s="1218"/>
      <c r="E12" s="1218"/>
      <c r="F12" s="1218"/>
      <c r="G12" s="1218"/>
      <c r="H12" s="1218"/>
      <c r="I12" s="1218"/>
      <c r="J12" s="1218"/>
      <c r="K12" s="1218"/>
      <c r="L12" s="1218"/>
      <c r="M12" s="1218"/>
      <c r="N12" s="1218"/>
      <c r="O12" s="507"/>
      <c r="P12" s="507"/>
      <c r="Q12" s="507"/>
      <c r="R12" s="511"/>
      <c r="S12" s="511"/>
      <c r="T12" s="482"/>
      <c r="U12" s="191"/>
      <c r="V12" s="482"/>
    </row>
    <row r="13" spans="1:22" s="16" customFormat="1" ht="15" customHeight="1" x14ac:dyDescent="0.4">
      <c r="A13" s="482"/>
      <c r="B13" s="482"/>
      <c r="C13" s="482"/>
      <c r="D13" s="482"/>
      <c r="E13" s="482"/>
      <c r="F13" s="482"/>
      <c r="G13" s="482"/>
      <c r="H13" s="482"/>
      <c r="I13" s="482"/>
      <c r="J13" s="512" t="s">
        <v>81</v>
      </c>
      <c r="K13" s="482"/>
      <c r="L13" s="482"/>
      <c r="M13" s="482"/>
      <c r="N13" s="482"/>
      <c r="O13" s="482"/>
      <c r="P13" s="482"/>
      <c r="Q13" s="513"/>
      <c r="R13" s="514"/>
      <c r="S13" s="511"/>
      <c r="T13" s="482"/>
      <c r="U13" s="191"/>
      <c r="V13" s="482"/>
    </row>
    <row r="14" spans="1:22" s="16" customFormat="1" ht="15" customHeight="1" x14ac:dyDescent="0.4">
      <c r="A14" s="482"/>
      <c r="B14" s="482"/>
      <c r="C14" s="482"/>
      <c r="D14" s="482"/>
      <c r="E14" s="482"/>
      <c r="F14" s="482"/>
      <c r="G14" s="482"/>
      <c r="H14" s="482"/>
      <c r="I14" s="482"/>
      <c r="J14" s="1194"/>
      <c r="K14" s="1195"/>
      <c r="L14" s="1195"/>
      <c r="M14" s="1195"/>
      <c r="N14" s="1195"/>
      <c r="O14" s="1195"/>
      <c r="P14" s="1195"/>
      <c r="Q14" s="1195"/>
      <c r="R14" s="1195"/>
      <c r="S14" s="1196"/>
      <c r="T14" s="482"/>
      <c r="U14" s="191"/>
      <c r="V14" s="482"/>
    </row>
    <row r="15" spans="1:22" s="16" customFormat="1" ht="15" customHeight="1" x14ac:dyDescent="0.4">
      <c r="A15" s="482"/>
      <c r="B15" s="482"/>
      <c r="C15" s="482"/>
      <c r="D15" s="482"/>
      <c r="E15" s="482"/>
      <c r="F15" s="482"/>
      <c r="G15" s="482"/>
      <c r="H15" s="482"/>
      <c r="I15" s="482"/>
      <c r="J15" s="1197"/>
      <c r="K15" s="1198"/>
      <c r="L15" s="1198"/>
      <c r="M15" s="1198"/>
      <c r="N15" s="1198"/>
      <c r="O15" s="1198"/>
      <c r="P15" s="1198"/>
      <c r="Q15" s="1198"/>
      <c r="R15" s="1198"/>
      <c r="S15" s="1199"/>
      <c r="T15" s="482"/>
      <c r="U15" s="191"/>
      <c r="V15" s="482"/>
    </row>
    <row r="16" spans="1:22" s="16" customFormat="1" ht="15" customHeight="1" x14ac:dyDescent="0.4">
      <c r="A16" s="482"/>
      <c r="B16" s="482"/>
      <c r="C16" s="482"/>
      <c r="D16" s="482"/>
      <c r="E16" s="482"/>
      <c r="F16" s="482"/>
      <c r="G16" s="482"/>
      <c r="H16" s="482"/>
      <c r="I16" s="482"/>
      <c r="J16" s="1197"/>
      <c r="K16" s="1198"/>
      <c r="L16" s="1198"/>
      <c r="M16" s="1198"/>
      <c r="N16" s="1198"/>
      <c r="O16" s="1198"/>
      <c r="P16" s="1198"/>
      <c r="Q16" s="1198"/>
      <c r="R16" s="1198"/>
      <c r="S16" s="1199"/>
      <c r="T16" s="482"/>
      <c r="U16" s="191"/>
      <c r="V16" s="482"/>
    </row>
    <row r="17" spans="1:22" s="16" customFormat="1" ht="15" customHeight="1" x14ac:dyDescent="0.4">
      <c r="A17" s="482"/>
      <c r="B17" s="482"/>
      <c r="C17" s="482"/>
      <c r="D17" s="482"/>
      <c r="E17" s="482"/>
      <c r="F17" s="482"/>
      <c r="G17" s="482"/>
      <c r="H17" s="482"/>
      <c r="I17" s="482"/>
      <c r="J17" s="1200"/>
      <c r="K17" s="1201"/>
      <c r="L17" s="1201"/>
      <c r="M17" s="1201"/>
      <c r="N17" s="1201"/>
      <c r="O17" s="1201"/>
      <c r="P17" s="1201"/>
      <c r="Q17" s="1201"/>
      <c r="R17" s="1201"/>
      <c r="S17" s="1202"/>
      <c r="T17" s="482"/>
      <c r="U17" s="191"/>
      <c r="V17" s="482"/>
    </row>
    <row r="18" spans="1:22" ht="15" customHeight="1" x14ac:dyDescent="0.4">
      <c r="A18" s="482"/>
      <c r="B18" s="482"/>
      <c r="C18" s="508"/>
      <c r="D18" s="482"/>
      <c r="E18" s="482"/>
      <c r="F18" s="482"/>
      <c r="G18" s="482"/>
      <c r="H18" s="482"/>
      <c r="I18" s="482"/>
      <c r="J18" s="482"/>
      <c r="K18" s="482"/>
      <c r="L18" s="482"/>
      <c r="M18" s="482"/>
      <c r="N18" s="515"/>
      <c r="O18" s="482"/>
      <c r="P18" s="516"/>
      <c r="Q18" s="482"/>
      <c r="R18" s="483"/>
      <c r="S18" s="483"/>
      <c r="T18" s="496"/>
      <c r="U18" s="191"/>
      <c r="V18" s="482"/>
    </row>
    <row r="19" spans="1:22" ht="15" customHeight="1" x14ac:dyDescent="0.4">
      <c r="A19" s="482"/>
      <c r="B19" s="517" t="s">
        <v>82</v>
      </c>
      <c r="C19" s="508"/>
      <c r="D19" s="482"/>
      <c r="E19" s="482"/>
      <c r="F19" s="482"/>
      <c r="G19" s="482"/>
      <c r="H19" s="482"/>
      <c r="I19" s="482"/>
      <c r="J19" s="482"/>
      <c r="K19" s="482"/>
      <c r="L19" s="482"/>
      <c r="M19" s="482"/>
      <c r="N19" s="515"/>
      <c r="O19" s="482"/>
      <c r="P19" s="516"/>
      <c r="Q19" s="482"/>
      <c r="R19" s="483"/>
      <c r="S19" s="483"/>
      <c r="T19" s="496"/>
      <c r="U19" s="191"/>
      <c r="V19" s="482"/>
    </row>
    <row r="20" spans="1:22" ht="15.75" customHeight="1" x14ac:dyDescent="0.4">
      <c r="A20" s="482"/>
      <c r="B20" s="1181" t="s">
        <v>83</v>
      </c>
      <c r="C20" s="1181"/>
      <c r="D20" s="1181"/>
      <c r="E20" s="1181"/>
      <c r="F20" s="1181"/>
      <c r="G20" s="1181"/>
      <c r="H20" s="1181"/>
      <c r="I20" s="1181"/>
      <c r="J20" s="1181"/>
      <c r="K20" s="1181"/>
      <c r="L20" s="1181"/>
      <c r="M20" s="1181"/>
      <c r="N20" s="1181"/>
      <c r="O20" s="1181"/>
      <c r="P20" s="1181"/>
      <c r="Q20" s="87"/>
      <c r="R20" s="1182"/>
      <c r="S20" s="1182"/>
      <c r="T20" s="482"/>
      <c r="U20" s="191"/>
      <c r="V20" s="482"/>
    </row>
    <row r="21" spans="1:22" s="191" customFormat="1" ht="15.75" customHeight="1" x14ac:dyDescent="0.4">
      <c r="A21" s="482"/>
      <c r="B21" s="518"/>
      <c r="C21" s="518"/>
      <c r="D21" s="482"/>
      <c r="E21" s="482"/>
      <c r="F21" s="482"/>
      <c r="G21" s="482"/>
      <c r="H21" s="519"/>
      <c r="I21" s="519"/>
      <c r="J21" s="482"/>
      <c r="K21" s="482"/>
      <c r="L21" s="482"/>
      <c r="M21" s="482"/>
      <c r="N21" s="482"/>
      <c r="O21" s="482"/>
      <c r="P21" s="520"/>
      <c r="Q21" s="520"/>
      <c r="R21" s="520"/>
      <c r="S21" s="482"/>
      <c r="T21" s="482"/>
      <c r="U21" s="482"/>
      <c r="V21" s="482"/>
    </row>
    <row r="22" spans="1:22" s="191" customFormat="1" ht="15" customHeight="1" x14ac:dyDescent="0.4">
      <c r="A22" s="482"/>
      <c r="B22" s="1183" t="s">
        <v>277</v>
      </c>
      <c r="C22" s="1183"/>
      <c r="D22" s="1185" t="s">
        <v>85</v>
      </c>
      <c r="E22" s="482"/>
      <c r="F22" s="1187" t="s">
        <v>86</v>
      </c>
      <c r="G22" s="482"/>
      <c r="H22" s="519"/>
      <c r="I22" s="519"/>
      <c r="J22" s="1188" t="s">
        <v>84</v>
      </c>
      <c r="K22" s="1189"/>
      <c r="L22" s="1190"/>
      <c r="M22" s="1188" t="s">
        <v>85</v>
      </c>
      <c r="N22" s="1190"/>
      <c r="O22" s="482"/>
      <c r="P22" s="1187" t="s">
        <v>86</v>
      </c>
      <c r="Q22" s="520"/>
      <c r="R22" s="482"/>
      <c r="S22" s="482"/>
      <c r="T22" s="482"/>
      <c r="U22" s="482"/>
      <c r="V22" s="482"/>
    </row>
    <row r="23" spans="1:22" s="191" customFormat="1" ht="11.25" customHeight="1" x14ac:dyDescent="0.4">
      <c r="A23" s="482"/>
      <c r="B23" s="1184"/>
      <c r="C23" s="1184"/>
      <c r="D23" s="1186"/>
      <c r="E23" s="482"/>
      <c r="F23" s="1187"/>
      <c r="G23" s="482"/>
      <c r="H23" s="519"/>
      <c r="I23" s="519"/>
      <c r="J23" s="1191"/>
      <c r="K23" s="1192"/>
      <c r="L23" s="1193"/>
      <c r="M23" s="1191"/>
      <c r="N23" s="1193"/>
      <c r="O23" s="482"/>
      <c r="P23" s="1187"/>
      <c r="Q23" s="520"/>
      <c r="R23" s="482"/>
      <c r="S23" s="482"/>
      <c r="T23" s="482"/>
      <c r="U23" s="482"/>
      <c r="V23" s="482"/>
    </row>
    <row r="24" spans="1:22" s="191" customFormat="1" ht="13.5" customHeight="1" x14ac:dyDescent="0.4">
      <c r="A24" s="482"/>
      <c r="B24" s="192" t="s">
        <v>32</v>
      </c>
      <c r="C24" s="200"/>
      <c r="D24" s="490" t="e">
        <f>IF(C24="Oui",10,IF(#REF!=0,"",ROUND(#REF!/#REF!*10,1)))</f>
        <v>#REF!</v>
      </c>
      <c r="E24" s="193" t="s">
        <v>87</v>
      </c>
      <c r="F24" s="492" t="str">
        <f>IFERROR(IF(#REF!&gt;=0,D24*(1-SUM($R$7:$S$11))*10,100),"")</f>
        <v/>
      </c>
      <c r="G24" s="482"/>
      <c r="H24" s="519"/>
      <c r="I24" s="519"/>
      <c r="J24" s="1179" t="s">
        <v>55</v>
      </c>
      <c r="K24" s="1180"/>
      <c r="L24" s="199"/>
      <c r="M24" s="1178" t="e">
        <f>IF(L24="Oui",10,IF(#REF!=0,"",ROUND(#REF!/#REF!*10,1)))</f>
        <v>#REF!</v>
      </c>
      <c r="N24" s="1178"/>
      <c r="O24" s="193" t="s">
        <v>87</v>
      </c>
      <c r="P24" s="492" t="str">
        <f>IFERROR(IF(#REF!&gt;=0,M24*(1-SUM($R$7:$R$11))*10,100),"")</f>
        <v/>
      </c>
      <c r="Q24" s="520"/>
      <c r="R24" s="482"/>
      <c r="S24" s="482"/>
      <c r="T24" s="482"/>
      <c r="U24" s="482"/>
      <c r="V24" s="482"/>
    </row>
    <row r="25" spans="1:22" s="16" customFormat="1" ht="13.5" customHeight="1" x14ac:dyDescent="0.4">
      <c r="A25" s="482"/>
      <c r="B25" s="194" t="s">
        <v>33</v>
      </c>
      <c r="C25" s="199"/>
      <c r="D25" s="493" t="e">
        <f>IF(C25="Oui",10,IF(#REF!=0,"",ROUND(#REF!/#REF!*10,1)))</f>
        <v>#REF!</v>
      </c>
      <c r="E25" s="193" t="s">
        <v>87</v>
      </c>
      <c r="F25" s="492" t="str">
        <f>IFERROR(IF(#REF!&gt;=0,D25*(1-SUM($R$7:$R$11))*10,100),"")</f>
        <v/>
      </c>
      <c r="G25" s="482"/>
      <c r="H25" s="519"/>
      <c r="I25" s="519"/>
      <c r="J25" s="1176" t="s">
        <v>56</v>
      </c>
      <c r="K25" s="1177"/>
      <c r="L25" s="199"/>
      <c r="M25" s="1178" t="e">
        <f>IF(L25="Oui",10,IF(#REF!=0,"",ROUND(#REF!/#REF!*10,1)))</f>
        <v>#REF!</v>
      </c>
      <c r="N25" s="1178"/>
      <c r="O25" s="193" t="s">
        <v>87</v>
      </c>
      <c r="P25" s="492" t="str">
        <f>IFERROR(IF(#REF!&gt;=0,M25*(1-SUM($R$7:$R$11))*10,100),"")</f>
        <v/>
      </c>
      <c r="Q25" s="520"/>
      <c r="R25" s="482"/>
      <c r="S25" s="482"/>
      <c r="T25" s="482"/>
      <c r="U25" s="482"/>
      <c r="V25" s="482"/>
    </row>
    <row r="26" spans="1:22" s="16" customFormat="1" ht="13.5" customHeight="1" x14ac:dyDescent="0.4">
      <c r="A26" s="482"/>
      <c r="B26" s="194" t="s">
        <v>34</v>
      </c>
      <c r="C26" s="199"/>
      <c r="D26" s="493" t="e">
        <f>IF(C26="Oui",10,IF(#REF!=0,"",ROUND(#REF!/#REF!*10,1)))</f>
        <v>#REF!</v>
      </c>
      <c r="E26" s="193" t="s">
        <v>87</v>
      </c>
      <c r="F26" s="492" t="str">
        <f>IFERROR(IF(#REF!&gt;=0,D26*(1-SUM($R$7:$R$11))*10,100),"")</f>
        <v/>
      </c>
      <c r="G26" s="482"/>
      <c r="H26" s="519"/>
      <c r="I26" s="519"/>
      <c r="J26" s="1176" t="s">
        <v>57</v>
      </c>
      <c r="K26" s="1177"/>
      <c r="L26" s="199"/>
      <c r="M26" s="1178" t="e">
        <f>IF(L26="Oui",10,IF(#REF!=0,"",ROUND(#REF!/#REF!*10,1)))</f>
        <v>#REF!</v>
      </c>
      <c r="N26" s="1178"/>
      <c r="O26" s="193" t="s">
        <v>87</v>
      </c>
      <c r="P26" s="492" t="str">
        <f>IFERROR(IF(#REF!&gt;=0,M26*(1-SUM($R$7:$R$11))*10,100),"")</f>
        <v/>
      </c>
      <c r="Q26" s="520"/>
      <c r="R26" s="482"/>
      <c r="S26" s="482"/>
      <c r="T26" s="482"/>
      <c r="U26" s="482"/>
      <c r="V26" s="482"/>
    </row>
    <row r="27" spans="1:22" s="16" customFormat="1" ht="13.5" customHeight="1" x14ac:dyDescent="0.4">
      <c r="A27" s="482"/>
      <c r="B27" s="194" t="s">
        <v>52</v>
      </c>
      <c r="C27" s="199"/>
      <c r="D27" s="493" t="e">
        <f>IF(C27="Oui",10,IF(#REF!=0,"",ROUND(#REF!/#REF!*10,1)))</f>
        <v>#REF!</v>
      </c>
      <c r="E27" s="193" t="s">
        <v>87</v>
      </c>
      <c r="F27" s="492" t="str">
        <f>IFERROR(IF(#REF!&gt;=0,D27*(1-SUM($R$7:$R$11))*10,100),"")</f>
        <v/>
      </c>
      <c r="G27" s="482"/>
      <c r="H27" s="519"/>
      <c r="I27" s="519"/>
      <c r="J27" s="1176" t="s">
        <v>58</v>
      </c>
      <c r="K27" s="1177"/>
      <c r="L27" s="199"/>
      <c r="M27" s="1178" t="e">
        <f>IF(L27="Oui",10,IF(#REF!=0,"",ROUND(#REF!/#REF!*10,1)))</f>
        <v>#REF!</v>
      </c>
      <c r="N27" s="1178"/>
      <c r="O27" s="193" t="s">
        <v>87</v>
      </c>
      <c r="P27" s="492" t="str">
        <f>IFERROR(IF(#REF!&gt;=0,M27*(1-SUM($R$7:$R$11))*10,100),"")</f>
        <v/>
      </c>
      <c r="Q27" s="520"/>
      <c r="R27" s="482"/>
      <c r="S27" s="482"/>
      <c r="T27" s="482"/>
      <c r="U27" s="482"/>
      <c r="V27" s="482"/>
    </row>
    <row r="28" spans="1:22" ht="13.5" customHeight="1" x14ac:dyDescent="0.4">
      <c r="A28" s="482"/>
      <c r="B28" s="194" t="s">
        <v>53</v>
      </c>
      <c r="C28" s="199"/>
      <c r="D28" s="493" t="e">
        <f>IF(C28="Oui",10,IF(#REF!=0,"",ROUND(#REF!/#REF!*10,1)))</f>
        <v>#REF!</v>
      </c>
      <c r="E28" s="193" t="s">
        <v>87</v>
      </c>
      <c r="F28" s="492" t="str">
        <f>IFERROR(IF(#REF!&gt;=0,D28*(1-SUM($R$7:$R$11))*10,100),"")</f>
        <v/>
      </c>
      <c r="G28" s="482"/>
      <c r="H28" s="519"/>
      <c r="I28" s="519"/>
      <c r="J28" s="1176" t="s">
        <v>59</v>
      </c>
      <c r="K28" s="1177"/>
      <c r="L28" s="199"/>
      <c r="M28" s="1178" t="e">
        <f>IF(L28="Oui",10,IF(#REF!=0,"",ROUND(#REF!/#REF!*10,1)))</f>
        <v>#REF!</v>
      </c>
      <c r="N28" s="1178"/>
      <c r="O28" s="193" t="s">
        <v>87</v>
      </c>
      <c r="P28" s="492" t="str">
        <f>IFERROR(IF(#REF!&gt;=0,M28*(1-SUM($R$7:$R$11))*10,100),"")</f>
        <v/>
      </c>
      <c r="Q28" s="520"/>
      <c r="R28" s="482"/>
      <c r="S28" s="482"/>
      <c r="T28" s="482"/>
      <c r="U28" s="482"/>
      <c r="V28" s="482"/>
    </row>
    <row r="29" spans="1:22" s="16" customFormat="1" ht="13.5" customHeight="1" x14ac:dyDescent="0.4">
      <c r="A29" s="482"/>
      <c r="B29" s="194" t="s">
        <v>54</v>
      </c>
      <c r="C29" s="199"/>
      <c r="D29" s="493" t="e">
        <f>IF(C29="Oui",10,IF(#REF!=0,"",ROUND(#REF!/#REF!*10,1)))</f>
        <v>#REF!</v>
      </c>
      <c r="E29" s="193" t="s">
        <v>87</v>
      </c>
      <c r="F29" s="492" t="str">
        <f>IFERROR(IF(#REF!&gt;=0,D29*(1-SUM($R$7:$R$11))*10,100),"")</f>
        <v/>
      </c>
      <c r="G29" s="482"/>
      <c r="H29" s="482"/>
      <c r="I29" s="482"/>
      <c r="J29" s="1176" t="s">
        <v>60</v>
      </c>
      <c r="K29" s="1177"/>
      <c r="L29" s="199"/>
      <c r="M29" s="1178" t="e">
        <f>IF(L29="Oui",10,IF(#REF!=0,"",ROUND(#REF!/#REF!*10,1)))</f>
        <v>#REF!</v>
      </c>
      <c r="N29" s="1178"/>
      <c r="O29" s="193" t="s">
        <v>87</v>
      </c>
      <c r="P29" s="492" t="str">
        <f>IFERROR(IF(#REF!&gt;=0,M29*(1-SUM($R$7:$R$11))*10,100),"")</f>
        <v/>
      </c>
      <c r="Q29" s="520"/>
      <c r="R29" s="482"/>
      <c r="S29" s="482"/>
      <c r="T29" s="482"/>
      <c r="U29" s="482"/>
      <c r="V29" s="482"/>
    </row>
    <row r="30" spans="1:22" s="16" customFormat="1" ht="13.5" customHeight="1" x14ac:dyDescent="0.4">
      <c r="A30" s="482"/>
      <c r="B30" s="482"/>
      <c r="C30" s="482"/>
      <c r="D30" s="482"/>
      <c r="E30" s="482"/>
      <c r="F30" s="482"/>
      <c r="G30" s="482"/>
      <c r="H30" s="482"/>
      <c r="I30" s="482"/>
      <c r="J30" s="482"/>
      <c r="K30" s="482"/>
      <c r="L30" s="482"/>
      <c r="M30" s="482"/>
      <c r="N30" s="482"/>
      <c r="O30" s="482"/>
      <c r="P30" s="482"/>
      <c r="Q30" s="482"/>
      <c r="R30" s="482"/>
      <c r="S30" s="482"/>
      <c r="T30" s="482"/>
      <c r="U30" s="482"/>
      <c r="V30" s="482"/>
    </row>
    <row r="31" spans="1:22" s="16" customFormat="1" ht="13.5" customHeight="1" x14ac:dyDescent="0.4">
      <c r="A31" s="482"/>
      <c r="B31" s="512" t="s">
        <v>88</v>
      </c>
      <c r="C31" s="482"/>
      <c r="D31" s="482"/>
      <c r="E31" s="482"/>
      <c r="F31" s="482"/>
      <c r="G31" s="482"/>
      <c r="H31" s="482"/>
      <c r="I31" s="482"/>
      <c r="J31" s="482"/>
      <c r="K31" s="482"/>
      <c r="L31" s="482"/>
      <c r="M31" s="482"/>
      <c r="N31" s="482"/>
      <c r="O31" s="482"/>
      <c r="P31" s="482"/>
      <c r="Q31" s="482"/>
      <c r="R31" s="482"/>
      <c r="S31" s="482"/>
      <c r="T31" s="482"/>
      <c r="U31" s="482"/>
      <c r="V31" s="482"/>
    </row>
    <row r="32" spans="1:22" ht="15" customHeight="1" x14ac:dyDescent="0.4">
      <c r="A32" s="482"/>
      <c r="B32" s="512" t="s">
        <v>89</v>
      </c>
      <c r="C32" s="482"/>
      <c r="D32" s="482"/>
      <c r="E32" s="482"/>
      <c r="F32" s="482"/>
      <c r="G32" s="482"/>
      <c r="H32" s="482"/>
      <c r="I32" s="482"/>
      <c r="J32" s="482"/>
      <c r="K32" s="482"/>
      <c r="L32" s="482"/>
      <c r="M32" s="482"/>
      <c r="N32" s="482"/>
      <c r="O32" s="482"/>
      <c r="P32" s="482"/>
      <c r="Q32" s="482"/>
      <c r="R32" s="482"/>
      <c r="S32" s="482"/>
      <c r="T32" s="482"/>
      <c r="U32" s="482"/>
      <c r="V32" s="482"/>
    </row>
    <row r="33" spans="1:22" ht="15" customHeight="1" x14ac:dyDescent="0.4">
      <c r="A33" s="482"/>
      <c r="B33" s="482"/>
      <c r="C33" s="482"/>
      <c r="D33" s="482"/>
      <c r="E33" s="482"/>
      <c r="F33" s="482"/>
      <c r="G33" s="482"/>
      <c r="H33" s="482"/>
      <c r="I33" s="482"/>
      <c r="J33" s="482"/>
      <c r="K33" s="482"/>
      <c r="L33" s="482"/>
      <c r="M33" s="482"/>
      <c r="N33" s="482"/>
      <c r="O33" s="482"/>
      <c r="P33" s="482"/>
      <c r="Q33" s="482"/>
      <c r="R33" s="482"/>
      <c r="S33" s="482"/>
      <c r="T33" s="482"/>
      <c r="U33" s="482"/>
      <c r="V33" s="482"/>
    </row>
    <row r="34" spans="1:22" ht="28.5" customHeight="1" x14ac:dyDescent="0.4">
      <c r="A34" s="482"/>
      <c r="B34" s="482"/>
      <c r="C34" s="482"/>
      <c r="D34" s="482"/>
      <c r="E34" s="482"/>
      <c r="F34" s="482"/>
      <c r="G34" s="482"/>
      <c r="H34" s="482"/>
      <c r="I34" s="482"/>
      <c r="J34" s="482"/>
      <c r="K34" s="482"/>
      <c r="L34" s="482"/>
      <c r="M34" s="482"/>
      <c r="N34" s="482"/>
      <c r="O34" s="482"/>
      <c r="P34" s="482"/>
      <c r="Q34" s="482"/>
      <c r="R34" s="482"/>
      <c r="S34" s="482"/>
      <c r="T34" s="482"/>
      <c r="U34" s="482"/>
      <c r="V34" s="482"/>
    </row>
    <row r="35" spans="1:22" x14ac:dyDescent="0.4">
      <c r="A35" s="482"/>
      <c r="B35" s="482"/>
      <c r="C35" s="482"/>
      <c r="D35" s="482"/>
      <c r="E35" s="482"/>
      <c r="F35" s="482"/>
      <c r="G35" s="482"/>
      <c r="H35" s="482"/>
      <c r="I35" s="482"/>
      <c r="J35" s="482"/>
      <c r="K35" s="482"/>
      <c r="L35" s="482"/>
      <c r="M35" s="482"/>
      <c r="N35" s="482"/>
      <c r="O35" s="482"/>
      <c r="P35" s="482"/>
      <c r="Q35" s="482"/>
      <c r="R35" s="482"/>
      <c r="S35" s="482"/>
      <c r="T35" s="482"/>
      <c r="U35" s="482"/>
      <c r="V35" s="482"/>
    </row>
    <row r="36" spans="1:22" x14ac:dyDescent="0.4">
      <c r="A36" s="482"/>
      <c r="B36" s="482"/>
      <c r="C36" s="482"/>
      <c r="D36" s="482"/>
      <c r="E36" s="482"/>
      <c r="F36" s="482"/>
      <c r="G36" s="482"/>
      <c r="H36" s="482"/>
      <c r="I36" s="482"/>
      <c r="J36" s="482"/>
      <c r="K36" s="482"/>
      <c r="L36" s="482"/>
      <c r="M36" s="482"/>
      <c r="N36" s="482"/>
      <c r="O36" s="482"/>
      <c r="P36" s="482"/>
      <c r="Q36" s="482"/>
      <c r="R36" s="482"/>
      <c r="S36" s="482"/>
      <c r="T36" s="482"/>
      <c r="U36" s="482"/>
      <c r="V36" s="482"/>
    </row>
    <row r="37" spans="1:22" x14ac:dyDescent="0.4">
      <c r="A37" s="482"/>
      <c r="B37" s="482"/>
      <c r="C37" s="482"/>
      <c r="D37" s="482"/>
      <c r="E37" s="482"/>
      <c r="F37" s="482"/>
      <c r="G37" s="482"/>
      <c r="H37" s="482"/>
      <c r="I37" s="482"/>
      <c r="J37" s="482"/>
      <c r="K37" s="482"/>
      <c r="L37" s="482"/>
      <c r="M37" s="482"/>
      <c r="N37" s="482"/>
      <c r="O37" s="482"/>
      <c r="P37" s="482"/>
      <c r="Q37" s="482"/>
      <c r="R37" s="482"/>
      <c r="S37" s="482"/>
      <c r="T37" s="482"/>
      <c r="U37" s="482"/>
      <c r="V37" s="482"/>
    </row>
    <row r="38" spans="1:22" x14ac:dyDescent="0.4">
      <c r="A38" s="482"/>
      <c r="B38" s="482"/>
      <c r="C38" s="482"/>
      <c r="D38" s="482"/>
      <c r="E38" s="482"/>
      <c r="F38" s="482"/>
      <c r="G38" s="482"/>
      <c r="H38" s="482"/>
      <c r="I38" s="482"/>
      <c r="J38" s="482"/>
      <c r="K38" s="482"/>
      <c r="L38" s="482"/>
      <c r="M38" s="482"/>
      <c r="N38" s="482"/>
      <c r="O38" s="482"/>
      <c r="P38" s="482"/>
      <c r="Q38" s="482"/>
      <c r="R38" s="482"/>
      <c r="S38" s="482"/>
      <c r="T38" s="482"/>
      <c r="U38" s="482"/>
      <c r="V38" s="482"/>
    </row>
    <row r="39" spans="1:22" x14ac:dyDescent="0.4">
      <c r="A39" s="482"/>
      <c r="B39" s="482"/>
      <c r="C39" s="482"/>
      <c r="D39" s="482"/>
      <c r="E39" s="482"/>
      <c r="F39" s="482"/>
      <c r="G39" s="482"/>
      <c r="H39" s="482"/>
      <c r="I39" s="482"/>
      <c r="J39" s="482"/>
      <c r="K39" s="482"/>
      <c r="L39" s="482"/>
      <c r="M39" s="482"/>
      <c r="N39" s="482"/>
      <c r="O39" s="482"/>
      <c r="P39" s="482"/>
      <c r="Q39" s="482"/>
      <c r="R39" s="482"/>
      <c r="S39" s="482"/>
      <c r="T39" s="482"/>
      <c r="U39" s="482"/>
      <c r="V39" s="482"/>
    </row>
    <row r="40" spans="1:22" x14ac:dyDescent="0.4">
      <c r="A40" s="482"/>
      <c r="B40" s="482"/>
      <c r="C40" s="482"/>
      <c r="D40" s="482"/>
      <c r="E40" s="482"/>
      <c r="F40" s="482"/>
      <c r="G40" s="482"/>
      <c r="H40" s="482"/>
      <c r="I40" s="482"/>
      <c r="J40" s="482"/>
      <c r="K40" s="482"/>
      <c r="L40" s="482"/>
      <c r="M40" s="482"/>
      <c r="N40" s="482"/>
      <c r="O40" s="482"/>
      <c r="P40" s="482"/>
      <c r="Q40" s="482"/>
      <c r="R40" s="482"/>
      <c r="S40" s="482"/>
      <c r="T40" s="482"/>
      <c r="U40" s="482"/>
      <c r="V40" s="482"/>
    </row>
    <row r="41" spans="1:22" x14ac:dyDescent="0.4">
      <c r="A41" s="482"/>
      <c r="B41" s="482"/>
      <c r="C41" s="482"/>
      <c r="D41" s="482"/>
      <c r="E41" s="482"/>
      <c r="F41" s="482"/>
      <c r="G41" s="482"/>
      <c r="H41" s="482"/>
      <c r="I41" s="482"/>
      <c r="J41" s="482"/>
      <c r="K41" s="482"/>
      <c r="L41" s="482"/>
      <c r="M41" s="482"/>
      <c r="N41" s="482"/>
      <c r="O41" s="482"/>
      <c r="P41" s="482"/>
      <c r="Q41" s="482"/>
      <c r="R41" s="482"/>
      <c r="S41" s="482"/>
      <c r="T41" s="482"/>
      <c r="U41" s="482"/>
      <c r="V41" s="482"/>
    </row>
    <row r="42" spans="1:22" x14ac:dyDescent="0.4">
      <c r="A42" s="482"/>
      <c r="B42" s="482"/>
      <c r="C42" s="482"/>
      <c r="D42" s="482"/>
      <c r="E42" s="482"/>
      <c r="F42" s="482"/>
      <c r="G42" s="482"/>
      <c r="H42" s="482"/>
      <c r="I42" s="482"/>
      <c r="J42" s="482"/>
      <c r="K42" s="482"/>
      <c r="L42" s="482"/>
      <c r="M42" s="482"/>
      <c r="N42" s="482"/>
      <c r="O42" s="482"/>
      <c r="P42" s="482"/>
      <c r="Q42" s="482"/>
      <c r="R42" s="482"/>
      <c r="S42" s="482"/>
      <c r="T42" s="482"/>
      <c r="U42" s="482"/>
      <c r="V42" s="482"/>
    </row>
    <row r="43" spans="1:22" x14ac:dyDescent="0.4">
      <c r="A43" s="482"/>
      <c r="B43" s="482"/>
      <c r="C43" s="482"/>
      <c r="D43" s="482"/>
      <c r="E43" s="482"/>
      <c r="F43" s="482"/>
      <c r="G43" s="482"/>
      <c r="H43" s="482"/>
      <c r="I43" s="482"/>
      <c r="J43" s="482"/>
      <c r="K43" s="482"/>
      <c r="L43" s="482"/>
      <c r="M43" s="482"/>
      <c r="N43" s="482"/>
      <c r="O43" s="482"/>
      <c r="P43" s="482"/>
      <c r="Q43" s="482"/>
      <c r="R43" s="482"/>
      <c r="S43" s="482"/>
      <c r="T43" s="482"/>
      <c r="U43" s="482"/>
      <c r="V43" s="482"/>
    </row>
    <row r="44" spans="1:22" x14ac:dyDescent="0.4">
      <c r="A44" s="482"/>
      <c r="B44" s="482"/>
      <c r="C44" s="482"/>
      <c r="D44" s="482"/>
      <c r="E44" s="482"/>
      <c r="F44" s="482"/>
      <c r="G44" s="482"/>
      <c r="H44" s="482"/>
      <c r="I44" s="482"/>
      <c r="J44" s="482"/>
      <c r="K44" s="482"/>
      <c r="L44" s="482"/>
      <c r="M44" s="482"/>
      <c r="N44" s="482"/>
      <c r="O44" s="482"/>
      <c r="P44" s="482"/>
      <c r="Q44" s="482"/>
      <c r="R44" s="482"/>
      <c r="S44" s="482"/>
      <c r="T44" s="482"/>
      <c r="U44" s="482"/>
      <c r="V44" s="482"/>
    </row>
    <row r="45" spans="1:22" x14ac:dyDescent="0.4">
      <c r="A45" s="482"/>
      <c r="B45" s="482"/>
      <c r="C45" s="482"/>
      <c r="D45" s="482"/>
      <c r="E45" s="482"/>
      <c r="F45" s="482"/>
      <c r="G45" s="482"/>
      <c r="H45" s="482"/>
      <c r="I45" s="482"/>
      <c r="J45" s="482"/>
      <c r="K45" s="482"/>
      <c r="L45" s="482"/>
      <c r="M45" s="482"/>
      <c r="N45" s="482"/>
      <c r="O45" s="482"/>
      <c r="P45" s="482"/>
      <c r="Q45" s="482"/>
      <c r="R45" s="482"/>
      <c r="S45" s="482"/>
      <c r="T45" s="482"/>
      <c r="U45" s="482"/>
      <c r="V45" s="482"/>
    </row>
    <row r="46" spans="1:22" x14ac:dyDescent="0.4">
      <c r="A46" s="482"/>
      <c r="B46" s="482"/>
      <c r="C46" s="482"/>
      <c r="D46" s="482"/>
      <c r="E46" s="482"/>
      <c r="F46" s="482"/>
      <c r="G46" s="482"/>
      <c r="H46" s="482"/>
      <c r="I46" s="482"/>
      <c r="J46" s="482"/>
      <c r="K46" s="482"/>
      <c r="L46" s="482"/>
      <c r="M46" s="482"/>
      <c r="N46" s="482"/>
      <c r="O46" s="482"/>
      <c r="P46" s="482"/>
      <c r="Q46" s="482"/>
      <c r="R46" s="482"/>
      <c r="S46" s="482"/>
      <c r="T46" s="482"/>
      <c r="U46" s="482"/>
      <c r="V46" s="482"/>
    </row>
    <row r="47" spans="1:22" x14ac:dyDescent="0.4">
      <c r="A47" s="482"/>
      <c r="B47" s="482"/>
      <c r="C47" s="482"/>
      <c r="D47" s="482"/>
      <c r="E47" s="482"/>
      <c r="F47" s="482"/>
      <c r="G47" s="482"/>
      <c r="H47" s="482"/>
      <c r="I47" s="482"/>
      <c r="J47" s="482"/>
      <c r="K47" s="482"/>
      <c r="L47" s="482"/>
      <c r="M47" s="482"/>
      <c r="N47" s="482"/>
      <c r="O47" s="482"/>
      <c r="P47" s="482"/>
      <c r="Q47" s="482"/>
      <c r="R47" s="482"/>
      <c r="S47" s="482"/>
      <c r="T47" s="482"/>
      <c r="U47" s="482"/>
      <c r="V47" s="482"/>
    </row>
    <row r="48" spans="1:22" x14ac:dyDescent="0.4">
      <c r="A48" s="482"/>
      <c r="B48" s="482"/>
      <c r="C48" s="482"/>
      <c r="D48" s="482"/>
      <c r="E48" s="482"/>
      <c r="F48" s="482"/>
      <c r="G48" s="482"/>
      <c r="H48" s="482"/>
      <c r="I48" s="482"/>
      <c r="J48" s="482"/>
      <c r="K48" s="482"/>
      <c r="L48" s="482"/>
      <c r="M48" s="482"/>
      <c r="N48" s="482"/>
      <c r="O48" s="482"/>
      <c r="P48" s="482"/>
      <c r="Q48" s="482"/>
      <c r="R48" s="482"/>
      <c r="S48" s="482"/>
      <c r="T48" s="482"/>
      <c r="U48" s="482"/>
      <c r="V48" s="482"/>
    </row>
    <row r="49" spans="1:22" x14ac:dyDescent="0.4">
      <c r="A49" s="482"/>
      <c r="B49" s="482"/>
      <c r="C49" s="482"/>
      <c r="D49" s="482"/>
      <c r="E49" s="482"/>
      <c r="F49" s="482"/>
      <c r="G49" s="482"/>
      <c r="H49" s="482"/>
      <c r="I49" s="482"/>
      <c r="J49" s="482"/>
      <c r="K49" s="482"/>
      <c r="L49" s="482"/>
      <c r="M49" s="482"/>
      <c r="N49" s="482"/>
      <c r="O49" s="482"/>
      <c r="P49" s="482"/>
      <c r="Q49" s="482"/>
      <c r="R49" s="482"/>
      <c r="S49" s="482"/>
      <c r="T49" s="482"/>
      <c r="U49" s="482"/>
      <c r="V49" s="482"/>
    </row>
    <row r="50" spans="1:22" x14ac:dyDescent="0.4">
      <c r="A50" s="482"/>
      <c r="B50" s="482"/>
      <c r="C50" s="482"/>
      <c r="D50" s="482"/>
      <c r="E50" s="482"/>
      <c r="F50" s="482"/>
      <c r="G50" s="482"/>
      <c r="H50" s="482"/>
      <c r="I50" s="482"/>
      <c r="J50" s="482"/>
      <c r="K50" s="482"/>
      <c r="L50" s="482"/>
      <c r="M50" s="482"/>
      <c r="N50" s="482"/>
      <c r="O50" s="482"/>
      <c r="P50" s="482"/>
      <c r="Q50" s="482"/>
      <c r="R50" s="482"/>
      <c r="S50" s="482"/>
      <c r="T50" s="482"/>
      <c r="U50" s="482"/>
      <c r="V50" s="482"/>
    </row>
    <row r="51" spans="1:22" x14ac:dyDescent="0.4">
      <c r="A51" s="482"/>
      <c r="B51" s="482"/>
      <c r="C51" s="482"/>
      <c r="D51" s="482"/>
      <c r="E51" s="482"/>
      <c r="F51" s="482"/>
      <c r="G51" s="482"/>
      <c r="H51" s="482"/>
      <c r="I51" s="482"/>
      <c r="J51" s="482"/>
      <c r="K51" s="482"/>
      <c r="L51" s="482"/>
      <c r="M51" s="482"/>
      <c r="N51" s="482"/>
      <c r="O51" s="482"/>
      <c r="P51" s="482"/>
      <c r="Q51" s="482"/>
      <c r="R51" s="482"/>
      <c r="S51" s="482"/>
      <c r="T51" s="482"/>
      <c r="U51" s="482"/>
      <c r="V51" s="482"/>
    </row>
    <row r="52" spans="1:22" x14ac:dyDescent="0.4">
      <c r="A52" s="482"/>
      <c r="B52" s="482"/>
      <c r="C52" s="482"/>
      <c r="D52" s="482"/>
      <c r="E52" s="482"/>
      <c r="F52" s="482"/>
      <c r="G52" s="482"/>
      <c r="H52" s="482"/>
      <c r="I52" s="482"/>
      <c r="J52" s="482"/>
      <c r="K52" s="482"/>
      <c r="L52" s="482"/>
      <c r="M52" s="482"/>
      <c r="N52" s="482"/>
      <c r="O52" s="482"/>
      <c r="P52" s="482"/>
      <c r="Q52" s="482"/>
      <c r="R52" s="482"/>
      <c r="S52" s="482"/>
      <c r="T52" s="482"/>
      <c r="U52" s="482"/>
      <c r="V52" s="482"/>
    </row>
    <row r="53" spans="1:22" x14ac:dyDescent="0.4">
      <c r="A53" s="482"/>
      <c r="B53" s="482"/>
      <c r="C53" s="482"/>
      <c r="D53" s="482"/>
      <c r="E53" s="482"/>
      <c r="F53" s="482"/>
      <c r="G53" s="482"/>
      <c r="H53" s="482"/>
      <c r="I53" s="482"/>
      <c r="J53" s="482"/>
      <c r="K53" s="482"/>
      <c r="L53" s="482"/>
      <c r="M53" s="482"/>
      <c r="N53" s="482"/>
      <c r="O53" s="482"/>
      <c r="P53" s="482"/>
      <c r="Q53" s="482"/>
      <c r="R53" s="482"/>
      <c r="S53" s="482"/>
      <c r="T53" s="482"/>
      <c r="U53" s="482"/>
      <c r="V53" s="482"/>
    </row>
    <row r="54" spans="1:22" x14ac:dyDescent="0.4">
      <c r="A54" s="482"/>
      <c r="B54" s="482"/>
      <c r="C54" s="482"/>
      <c r="D54" s="482"/>
      <c r="E54" s="482"/>
      <c r="F54" s="482"/>
      <c r="G54" s="482"/>
      <c r="H54" s="482"/>
      <c r="I54" s="482"/>
      <c r="J54" s="482"/>
      <c r="K54" s="482"/>
      <c r="L54" s="482"/>
      <c r="M54" s="482"/>
      <c r="N54" s="482"/>
      <c r="O54" s="482"/>
      <c r="P54" s="482"/>
      <c r="Q54" s="482"/>
      <c r="R54" s="482"/>
      <c r="S54" s="482"/>
      <c r="T54" s="482"/>
      <c r="U54" s="482"/>
      <c r="V54" s="482"/>
    </row>
    <row r="55" spans="1:22" x14ac:dyDescent="0.4">
      <c r="A55" s="482"/>
      <c r="B55" s="482"/>
      <c r="C55" s="482"/>
      <c r="D55" s="482"/>
      <c r="E55" s="482"/>
      <c r="F55" s="482"/>
      <c r="G55" s="482"/>
      <c r="H55" s="482"/>
      <c r="I55" s="482"/>
      <c r="J55" s="482"/>
      <c r="K55" s="482"/>
      <c r="L55" s="482"/>
      <c r="M55" s="482"/>
      <c r="N55" s="482"/>
      <c r="O55" s="482"/>
      <c r="P55" s="482"/>
      <c r="Q55" s="482"/>
      <c r="R55" s="482"/>
      <c r="S55" s="482"/>
      <c r="T55" s="482"/>
      <c r="U55" s="482"/>
      <c r="V55" s="482"/>
    </row>
    <row r="56" spans="1:22" x14ac:dyDescent="0.4">
      <c r="A56" s="482"/>
      <c r="B56" s="482"/>
      <c r="C56" s="482"/>
      <c r="D56" s="482"/>
      <c r="E56" s="482"/>
      <c r="F56" s="482"/>
      <c r="G56" s="482"/>
      <c r="H56" s="482"/>
      <c r="I56" s="482"/>
      <c r="J56" s="482"/>
      <c r="K56" s="482"/>
      <c r="L56" s="482"/>
      <c r="M56" s="482"/>
      <c r="N56" s="482"/>
      <c r="O56" s="482"/>
      <c r="P56" s="482"/>
      <c r="Q56" s="482"/>
      <c r="R56" s="482"/>
      <c r="S56" s="482"/>
      <c r="T56" s="482"/>
      <c r="U56" s="482"/>
      <c r="V56" s="482"/>
    </row>
    <row r="57" spans="1:22" hidden="1" x14ac:dyDescent="0.4">
      <c r="A57" s="482"/>
      <c r="B57" s="482"/>
      <c r="C57" s="482"/>
      <c r="D57" s="482"/>
      <c r="E57" s="482"/>
      <c r="F57" s="482"/>
      <c r="G57" s="482"/>
      <c r="H57" s="482"/>
      <c r="I57" s="482"/>
      <c r="J57" s="482"/>
      <c r="K57" s="482"/>
      <c r="L57" s="482"/>
      <c r="M57" s="482"/>
      <c r="N57" s="482"/>
      <c r="O57" s="482"/>
      <c r="P57" s="482"/>
      <c r="Q57" s="482"/>
      <c r="R57" s="482"/>
      <c r="S57" s="482"/>
      <c r="T57" s="482"/>
      <c r="U57" s="482"/>
      <c r="V57" s="482"/>
    </row>
    <row r="58" spans="1:22" hidden="1" x14ac:dyDescent="0.4">
      <c r="A58" s="482"/>
      <c r="B58" s="482"/>
      <c r="C58" s="482"/>
      <c r="D58" s="482"/>
      <c r="E58" s="482"/>
      <c r="F58" s="482"/>
      <c r="G58" s="482"/>
      <c r="H58" s="482"/>
      <c r="I58" s="482"/>
      <c r="J58" s="482"/>
      <c r="K58" s="482"/>
      <c r="L58" s="482"/>
      <c r="M58" s="482"/>
      <c r="N58" s="482"/>
      <c r="O58" s="482"/>
      <c r="P58" s="482"/>
      <c r="Q58" s="482"/>
      <c r="R58" s="482"/>
      <c r="S58" s="482"/>
      <c r="T58" s="482"/>
      <c r="U58" s="482"/>
      <c r="V58" s="482"/>
    </row>
    <row r="59" spans="1:22" hidden="1" x14ac:dyDescent="0.4">
      <c r="A59" s="482"/>
      <c r="B59" s="482"/>
      <c r="C59" s="482"/>
      <c r="D59" s="482"/>
      <c r="E59" s="482"/>
      <c r="F59" s="482"/>
      <c r="G59" s="482"/>
      <c r="H59" s="482"/>
      <c r="I59" s="482"/>
      <c r="J59" s="482"/>
      <c r="K59" s="482"/>
      <c r="L59" s="482"/>
      <c r="M59" s="482"/>
      <c r="N59" s="482"/>
      <c r="O59" s="482"/>
      <c r="P59" s="482"/>
      <c r="Q59" s="482"/>
      <c r="R59" s="482"/>
      <c r="S59" s="482"/>
      <c r="T59" s="482"/>
      <c r="U59" s="482"/>
      <c r="V59" s="482"/>
    </row>
    <row r="60" spans="1:22" hidden="1" x14ac:dyDescent="0.4">
      <c r="A60" s="482"/>
      <c r="B60" s="482"/>
      <c r="C60" s="482"/>
      <c r="D60" s="482"/>
      <c r="E60" s="482"/>
      <c r="F60" s="482"/>
      <c r="G60" s="482"/>
      <c r="H60" s="482"/>
      <c r="I60" s="482"/>
      <c r="J60" s="482"/>
      <c r="K60" s="482"/>
      <c r="L60" s="482"/>
      <c r="M60" s="482"/>
      <c r="N60" s="482"/>
      <c r="O60" s="482"/>
      <c r="P60" s="482"/>
      <c r="Q60" s="482"/>
      <c r="R60" s="482"/>
      <c r="S60" s="482"/>
      <c r="T60" s="482"/>
      <c r="U60" s="482"/>
      <c r="V60" s="482"/>
    </row>
    <row r="61" spans="1:22" hidden="1" x14ac:dyDescent="0.4">
      <c r="A61" s="482"/>
      <c r="B61" s="482"/>
      <c r="C61" s="482"/>
      <c r="D61" s="482"/>
      <c r="E61" s="482"/>
      <c r="F61" s="482"/>
      <c r="G61" s="482"/>
      <c r="H61" s="482"/>
      <c r="I61" s="482"/>
      <c r="J61" s="482"/>
      <c r="K61" s="482"/>
      <c r="L61" s="482"/>
      <c r="M61" s="482"/>
      <c r="N61" s="482"/>
      <c r="O61" s="482"/>
      <c r="P61" s="482"/>
      <c r="Q61" s="482"/>
      <c r="R61" s="482"/>
      <c r="S61" s="482"/>
      <c r="T61" s="482"/>
      <c r="U61" s="482"/>
      <c r="V61" s="482"/>
    </row>
    <row r="62" spans="1:22" hidden="1" x14ac:dyDescent="0.4">
      <c r="A62" s="482"/>
      <c r="B62" s="482"/>
      <c r="C62" s="482"/>
      <c r="D62" s="482"/>
      <c r="E62" s="482"/>
      <c r="F62" s="482"/>
      <c r="G62" s="482"/>
      <c r="H62" s="482"/>
      <c r="I62" s="482"/>
      <c r="J62" s="482"/>
      <c r="K62" s="482"/>
      <c r="L62" s="482"/>
      <c r="M62" s="482"/>
      <c r="N62" s="482"/>
      <c r="O62" s="482"/>
      <c r="P62" s="482"/>
      <c r="Q62" s="482"/>
      <c r="R62" s="482"/>
      <c r="S62" s="482"/>
      <c r="T62" s="482"/>
      <c r="U62" s="482"/>
      <c r="V62" s="482"/>
    </row>
    <row r="63" spans="1:22" hidden="1" x14ac:dyDescent="0.4">
      <c r="A63" s="482"/>
      <c r="B63" s="482"/>
      <c r="C63" s="482"/>
      <c r="D63" s="482"/>
      <c r="E63" s="482"/>
      <c r="F63" s="482"/>
      <c r="G63" s="482"/>
      <c r="H63" s="482"/>
      <c r="I63" s="482"/>
      <c r="J63" s="482"/>
      <c r="K63" s="482"/>
      <c r="L63" s="482"/>
      <c r="M63" s="482"/>
      <c r="N63" s="482"/>
      <c r="O63" s="482"/>
      <c r="P63" s="482"/>
      <c r="Q63" s="482"/>
      <c r="R63" s="482"/>
      <c r="S63" s="482"/>
      <c r="T63" s="482"/>
      <c r="U63" s="482"/>
      <c r="V63" s="482"/>
    </row>
    <row r="64" spans="1:22" hidden="1" x14ac:dyDescent="0.4">
      <c r="A64" s="482"/>
      <c r="B64" s="482"/>
      <c r="C64" s="482"/>
      <c r="D64" s="482"/>
      <c r="E64" s="482"/>
      <c r="F64" s="482"/>
      <c r="G64" s="482"/>
      <c r="H64" s="482"/>
      <c r="I64" s="482"/>
      <c r="J64" s="482"/>
      <c r="K64" s="482"/>
      <c r="L64" s="482"/>
      <c r="M64" s="482"/>
      <c r="N64" s="482"/>
      <c r="O64" s="482"/>
      <c r="P64" s="482"/>
      <c r="Q64" s="482"/>
      <c r="R64" s="482"/>
      <c r="S64" s="482"/>
      <c r="T64" s="482"/>
      <c r="U64" s="482"/>
      <c r="V64" s="482"/>
    </row>
    <row r="65" spans="1:22" hidden="1" x14ac:dyDescent="0.4">
      <c r="A65" s="482"/>
      <c r="B65" s="482"/>
      <c r="C65" s="482"/>
      <c r="D65" s="482"/>
      <c r="E65" s="482"/>
      <c r="F65" s="482"/>
      <c r="G65" s="482"/>
      <c r="H65" s="482"/>
      <c r="I65" s="482"/>
      <c r="J65" s="482"/>
      <c r="K65" s="482"/>
      <c r="L65" s="482"/>
      <c r="M65" s="482"/>
      <c r="N65" s="482"/>
      <c r="O65" s="482"/>
      <c r="P65" s="482"/>
      <c r="Q65" s="482"/>
      <c r="R65" s="482"/>
      <c r="S65" s="482"/>
      <c r="T65" s="482"/>
      <c r="U65" s="482"/>
      <c r="V65" s="482"/>
    </row>
    <row r="66" spans="1:22" hidden="1" x14ac:dyDescent="0.4">
      <c r="A66" s="482"/>
      <c r="B66" s="482"/>
      <c r="C66" s="482"/>
      <c r="D66" s="482"/>
      <c r="E66" s="482"/>
      <c r="F66" s="482"/>
      <c r="G66" s="482"/>
      <c r="H66" s="482"/>
      <c r="I66" s="482"/>
      <c r="J66" s="482"/>
      <c r="K66" s="482"/>
      <c r="L66" s="482"/>
      <c r="M66" s="482"/>
      <c r="N66" s="482"/>
      <c r="O66" s="482"/>
      <c r="P66" s="482"/>
      <c r="Q66" s="482"/>
      <c r="R66" s="482"/>
      <c r="S66" s="482"/>
      <c r="T66" s="482"/>
      <c r="U66" s="482"/>
      <c r="V66" s="482"/>
    </row>
    <row r="67" spans="1:22" hidden="1" x14ac:dyDescent="0.4">
      <c r="A67" s="482"/>
      <c r="B67" s="482"/>
      <c r="C67" s="482"/>
      <c r="D67" s="482"/>
      <c r="E67" s="482"/>
      <c r="F67" s="482"/>
      <c r="G67" s="482"/>
      <c r="H67" s="482"/>
      <c r="I67" s="482"/>
      <c r="J67" s="482"/>
      <c r="K67" s="482"/>
      <c r="L67" s="482"/>
      <c r="M67" s="482"/>
      <c r="N67" s="482"/>
      <c r="O67" s="482"/>
      <c r="P67" s="482"/>
      <c r="Q67" s="482"/>
      <c r="R67" s="482"/>
      <c r="S67" s="482"/>
      <c r="T67" s="482"/>
      <c r="U67" s="482"/>
      <c r="V67" s="482"/>
    </row>
    <row r="68" spans="1:22" hidden="1" x14ac:dyDescent="0.4">
      <c r="A68" s="482"/>
      <c r="B68" s="482"/>
      <c r="C68" s="482"/>
      <c r="D68" s="482"/>
      <c r="E68" s="482"/>
      <c r="F68" s="482"/>
      <c r="G68" s="482"/>
      <c r="H68" s="482"/>
      <c r="I68" s="482"/>
      <c r="J68" s="482"/>
      <c r="K68" s="482"/>
      <c r="L68" s="482"/>
      <c r="M68" s="482"/>
      <c r="N68" s="482"/>
      <c r="O68" s="482"/>
      <c r="P68" s="482"/>
      <c r="Q68" s="482"/>
      <c r="R68" s="482"/>
      <c r="S68" s="482"/>
      <c r="T68" s="482"/>
      <c r="U68" s="482"/>
      <c r="V68" s="482"/>
    </row>
    <row r="69" spans="1:22" hidden="1" x14ac:dyDescent="0.4">
      <c r="A69" s="482"/>
      <c r="B69" s="482"/>
      <c r="C69" s="482"/>
      <c r="D69" s="482"/>
      <c r="E69" s="482"/>
      <c r="F69" s="482"/>
      <c r="G69" s="482"/>
      <c r="H69" s="482"/>
      <c r="I69" s="482"/>
      <c r="J69" s="482"/>
      <c r="K69" s="482"/>
      <c r="L69" s="482"/>
      <c r="M69" s="482"/>
      <c r="N69" s="482"/>
      <c r="O69" s="482"/>
      <c r="P69" s="482"/>
      <c r="Q69" s="482"/>
      <c r="R69" s="482"/>
      <c r="S69" s="482"/>
      <c r="T69" s="482"/>
      <c r="U69" s="482"/>
      <c r="V69" s="482"/>
    </row>
    <row r="70" spans="1:22" hidden="1" x14ac:dyDescent="0.4">
      <c r="A70" s="482"/>
      <c r="B70" s="482"/>
      <c r="C70" s="482"/>
      <c r="D70" s="482"/>
      <c r="E70" s="482"/>
      <c r="F70" s="482"/>
      <c r="G70" s="482"/>
      <c r="H70" s="482"/>
      <c r="I70" s="482"/>
      <c r="J70" s="482"/>
      <c r="K70" s="482"/>
      <c r="L70" s="482"/>
      <c r="M70" s="482"/>
      <c r="N70" s="482"/>
      <c r="O70" s="482"/>
      <c r="P70" s="482"/>
      <c r="Q70" s="482"/>
      <c r="R70" s="482"/>
      <c r="S70" s="482"/>
      <c r="T70" s="482"/>
      <c r="U70" s="482"/>
      <c r="V70" s="482"/>
    </row>
    <row r="71" spans="1:22" hidden="1" x14ac:dyDescent="0.4">
      <c r="A71" s="482"/>
      <c r="B71" s="482"/>
      <c r="C71" s="482"/>
      <c r="D71" s="482"/>
      <c r="E71" s="482"/>
      <c r="F71" s="482"/>
      <c r="G71" s="482"/>
      <c r="H71" s="482"/>
      <c r="I71" s="482"/>
      <c r="J71" s="482"/>
      <c r="K71" s="482"/>
      <c r="L71" s="482"/>
      <c r="M71" s="482"/>
      <c r="N71" s="482"/>
      <c r="O71" s="482"/>
      <c r="P71" s="482"/>
      <c r="Q71" s="482"/>
      <c r="R71" s="482"/>
      <c r="S71" s="482"/>
      <c r="T71" s="482"/>
      <c r="U71" s="482"/>
      <c r="V71" s="482"/>
    </row>
    <row r="72" spans="1:22" hidden="1" x14ac:dyDescent="0.4">
      <c r="A72" s="482"/>
      <c r="B72" s="482"/>
      <c r="C72" s="482"/>
      <c r="D72" s="482"/>
      <c r="E72" s="482"/>
      <c r="F72" s="482"/>
      <c r="G72" s="482"/>
      <c r="H72" s="482"/>
      <c r="I72" s="482"/>
      <c r="J72" s="482"/>
      <c r="K72" s="482"/>
      <c r="L72" s="482"/>
      <c r="M72" s="482"/>
      <c r="N72" s="482"/>
      <c r="O72" s="482"/>
      <c r="P72" s="482"/>
      <c r="Q72" s="482"/>
      <c r="R72" s="482"/>
      <c r="S72" s="482"/>
      <c r="T72" s="482"/>
      <c r="U72" s="482"/>
      <c r="V72" s="482"/>
    </row>
    <row r="73" spans="1:22" hidden="1" x14ac:dyDescent="0.4">
      <c r="A73" s="482"/>
      <c r="B73" s="482"/>
      <c r="C73" s="482"/>
      <c r="D73" s="482"/>
      <c r="E73" s="482"/>
      <c r="F73" s="482"/>
      <c r="G73" s="482"/>
      <c r="H73" s="482"/>
      <c r="I73" s="482"/>
      <c r="J73" s="482"/>
      <c r="K73" s="482"/>
      <c r="L73" s="482"/>
      <c r="M73" s="482"/>
      <c r="N73" s="482"/>
      <c r="O73" s="482"/>
      <c r="P73" s="482"/>
      <c r="Q73" s="482"/>
      <c r="R73" s="482"/>
      <c r="S73" s="482"/>
      <c r="T73" s="482"/>
      <c r="U73" s="482"/>
      <c r="V73" s="482"/>
    </row>
    <row r="74" spans="1:22" hidden="1" x14ac:dyDescent="0.4">
      <c r="A74" s="482"/>
      <c r="B74" s="482"/>
      <c r="C74" s="482"/>
      <c r="D74" s="482"/>
      <c r="E74" s="482"/>
      <c r="F74" s="482"/>
      <c r="G74" s="482"/>
      <c r="H74" s="482"/>
      <c r="I74" s="482"/>
      <c r="J74" s="482"/>
      <c r="K74" s="482"/>
      <c r="L74" s="482"/>
      <c r="M74" s="482"/>
      <c r="N74" s="482"/>
      <c r="O74" s="482"/>
      <c r="P74" s="482"/>
      <c r="Q74" s="482"/>
      <c r="R74" s="482"/>
      <c r="S74" s="482"/>
      <c r="T74" s="482"/>
      <c r="U74" s="482"/>
      <c r="V74" s="482"/>
    </row>
    <row r="75" spans="1:22" hidden="1" x14ac:dyDescent="0.4">
      <c r="A75" s="482"/>
      <c r="B75" s="482"/>
      <c r="C75" s="482"/>
      <c r="D75" s="482"/>
      <c r="E75" s="482"/>
      <c r="F75" s="482"/>
      <c r="G75" s="482"/>
      <c r="H75" s="482"/>
      <c r="I75" s="482"/>
      <c r="J75" s="482"/>
      <c r="K75" s="482"/>
      <c r="L75" s="482"/>
      <c r="M75" s="482"/>
      <c r="N75" s="482"/>
      <c r="O75" s="482"/>
      <c r="P75" s="482"/>
      <c r="Q75" s="482"/>
      <c r="R75" s="482"/>
      <c r="S75" s="482"/>
      <c r="T75" s="482"/>
      <c r="U75" s="482"/>
      <c r="V75" s="482"/>
    </row>
    <row r="76" spans="1:22" hidden="1" x14ac:dyDescent="0.4">
      <c r="A76" s="482"/>
      <c r="B76" s="482"/>
      <c r="C76" s="482"/>
      <c r="D76" s="482"/>
      <c r="E76" s="482"/>
      <c r="F76" s="482"/>
      <c r="G76" s="482"/>
      <c r="H76" s="482"/>
      <c r="I76" s="482"/>
      <c r="J76" s="482"/>
      <c r="K76" s="482"/>
      <c r="L76" s="482"/>
      <c r="M76" s="482"/>
      <c r="N76" s="482"/>
      <c r="O76" s="482"/>
      <c r="P76" s="482"/>
      <c r="Q76" s="482"/>
      <c r="R76" s="482"/>
      <c r="S76" s="482"/>
      <c r="T76" s="482"/>
      <c r="U76" s="482"/>
      <c r="V76" s="482"/>
    </row>
    <row r="77" spans="1:22" hidden="1" x14ac:dyDescent="0.4">
      <c r="A77" s="482"/>
      <c r="B77" s="482"/>
      <c r="C77" s="482"/>
      <c r="D77" s="482"/>
      <c r="E77" s="482"/>
      <c r="F77" s="482"/>
      <c r="G77" s="482"/>
      <c r="H77" s="482"/>
      <c r="I77" s="482"/>
      <c r="J77" s="482"/>
      <c r="K77" s="482"/>
      <c r="L77" s="482"/>
      <c r="M77" s="482"/>
      <c r="N77" s="482"/>
      <c r="O77" s="482"/>
      <c r="P77" s="482"/>
      <c r="Q77" s="482"/>
      <c r="R77" s="482"/>
      <c r="S77" s="482"/>
      <c r="T77" s="482"/>
      <c r="U77" s="482"/>
      <c r="V77" s="482"/>
    </row>
    <row r="78" spans="1:22" hidden="1" x14ac:dyDescent="0.4">
      <c r="A78" s="482"/>
      <c r="B78" s="482"/>
      <c r="C78" s="482"/>
      <c r="D78" s="482"/>
      <c r="E78" s="482"/>
      <c r="F78" s="482"/>
      <c r="G78" s="482"/>
      <c r="H78" s="482"/>
      <c r="I78" s="482"/>
      <c r="J78" s="482"/>
      <c r="K78" s="482"/>
      <c r="L78" s="482"/>
      <c r="M78" s="482"/>
      <c r="N78" s="482"/>
      <c r="O78" s="482"/>
      <c r="P78" s="482"/>
      <c r="Q78" s="482"/>
      <c r="R78" s="482"/>
      <c r="S78" s="482"/>
      <c r="T78" s="482"/>
      <c r="U78" s="482"/>
      <c r="V78" s="482"/>
    </row>
    <row r="79" spans="1:22" hidden="1" x14ac:dyDescent="0.4">
      <c r="A79" s="482"/>
      <c r="B79" s="482"/>
      <c r="C79" s="482"/>
      <c r="D79" s="482"/>
      <c r="E79" s="482"/>
      <c r="F79" s="482"/>
      <c r="G79" s="482"/>
      <c r="H79" s="482"/>
      <c r="I79" s="482"/>
      <c r="J79" s="482"/>
      <c r="K79" s="482"/>
      <c r="L79" s="482"/>
      <c r="M79" s="482"/>
      <c r="N79" s="482"/>
      <c r="O79" s="482"/>
      <c r="P79" s="482"/>
      <c r="Q79" s="482"/>
      <c r="R79" s="482"/>
      <c r="S79" s="482"/>
      <c r="T79" s="482"/>
      <c r="U79" s="482"/>
      <c r="V79" s="482"/>
    </row>
    <row r="80" spans="1:22" hidden="1" x14ac:dyDescent="0.4">
      <c r="A80" s="482"/>
      <c r="B80" s="482"/>
      <c r="C80" s="482"/>
      <c r="D80" s="482"/>
      <c r="E80" s="482"/>
      <c r="F80" s="482"/>
      <c r="G80" s="482"/>
      <c r="H80" s="482"/>
      <c r="I80" s="482"/>
      <c r="J80" s="482"/>
      <c r="K80" s="482"/>
      <c r="L80" s="482"/>
      <c r="M80" s="482"/>
      <c r="N80" s="482"/>
      <c r="O80" s="482"/>
      <c r="P80" s="482"/>
      <c r="Q80" s="482"/>
      <c r="R80" s="482"/>
      <c r="S80" s="482"/>
      <c r="T80" s="482"/>
      <c r="U80" s="482"/>
      <c r="V80" s="482"/>
    </row>
    <row r="81" spans="1:22" hidden="1" x14ac:dyDescent="0.4">
      <c r="A81" s="482"/>
      <c r="B81" s="482"/>
      <c r="C81" s="482"/>
      <c r="D81" s="482"/>
      <c r="E81" s="482"/>
      <c r="F81" s="482"/>
      <c r="G81" s="482"/>
      <c r="H81" s="482"/>
      <c r="I81" s="482"/>
      <c r="J81" s="482"/>
      <c r="K81" s="482"/>
      <c r="L81" s="482"/>
      <c r="M81" s="482"/>
      <c r="N81" s="482"/>
      <c r="O81" s="482"/>
      <c r="P81" s="482"/>
      <c r="Q81" s="482"/>
      <c r="R81" s="482"/>
      <c r="S81" s="482"/>
      <c r="T81" s="482"/>
      <c r="U81" s="482"/>
      <c r="V81" s="482"/>
    </row>
    <row r="82" spans="1:22" hidden="1" x14ac:dyDescent="0.4">
      <c r="A82" s="482"/>
      <c r="B82" s="482"/>
      <c r="C82" s="482"/>
      <c r="D82" s="482"/>
      <c r="E82" s="482"/>
      <c r="F82" s="482"/>
      <c r="G82" s="482"/>
      <c r="H82" s="482"/>
      <c r="I82" s="482"/>
      <c r="J82" s="482"/>
      <c r="K82" s="482"/>
      <c r="L82" s="482"/>
      <c r="M82" s="482"/>
      <c r="N82" s="482"/>
      <c r="O82" s="482"/>
      <c r="P82" s="482"/>
      <c r="Q82" s="482"/>
      <c r="R82" s="482"/>
      <c r="S82" s="482"/>
      <c r="T82" s="482"/>
      <c r="U82" s="482"/>
      <c r="V82" s="482"/>
    </row>
    <row r="83" spans="1:22" hidden="1" x14ac:dyDescent="0.4">
      <c r="A83" s="482"/>
      <c r="B83" s="482"/>
      <c r="C83" s="482"/>
      <c r="D83" s="482"/>
      <c r="E83" s="482"/>
      <c r="F83" s="482"/>
      <c r="G83" s="482"/>
      <c r="H83" s="482"/>
      <c r="I83" s="482"/>
      <c r="J83" s="482"/>
      <c r="K83" s="482"/>
      <c r="L83" s="482"/>
      <c r="M83" s="482"/>
      <c r="N83" s="482"/>
      <c r="O83" s="482"/>
      <c r="P83" s="482"/>
      <c r="Q83" s="482"/>
      <c r="R83" s="482"/>
      <c r="S83" s="482"/>
      <c r="T83" s="482"/>
      <c r="U83" s="482"/>
      <c r="V83" s="482"/>
    </row>
    <row r="84" spans="1:22" hidden="1" x14ac:dyDescent="0.4">
      <c r="A84" s="482"/>
      <c r="B84" s="482"/>
      <c r="C84" s="482"/>
      <c r="D84" s="482"/>
      <c r="E84" s="482"/>
      <c r="F84" s="482"/>
      <c r="G84" s="482"/>
      <c r="H84" s="482"/>
      <c r="I84" s="482"/>
      <c r="J84" s="482"/>
      <c r="K84" s="482"/>
      <c r="L84" s="482"/>
      <c r="M84" s="482"/>
      <c r="N84" s="482"/>
      <c r="O84" s="482"/>
      <c r="P84" s="482"/>
      <c r="Q84" s="482"/>
      <c r="R84" s="482"/>
      <c r="S84" s="482"/>
      <c r="T84" s="482"/>
      <c r="U84" s="482"/>
      <c r="V84" s="482"/>
    </row>
    <row r="85" spans="1:22" hidden="1" x14ac:dyDescent="0.4">
      <c r="A85" s="482"/>
      <c r="B85" s="482"/>
      <c r="C85" s="482"/>
      <c r="D85" s="482"/>
      <c r="E85" s="482"/>
      <c r="F85" s="482"/>
      <c r="G85" s="482"/>
      <c r="H85" s="482"/>
      <c r="I85" s="482"/>
      <c r="J85" s="482"/>
      <c r="K85" s="482"/>
      <c r="L85" s="482"/>
      <c r="M85" s="482"/>
      <c r="N85" s="482"/>
      <c r="O85" s="482"/>
      <c r="P85" s="482"/>
      <c r="Q85" s="482"/>
      <c r="R85" s="482"/>
      <c r="S85" s="482"/>
      <c r="T85" s="482"/>
      <c r="U85" s="482"/>
      <c r="V85" s="482"/>
    </row>
    <row r="86" spans="1:22" hidden="1" x14ac:dyDescent="0.4">
      <c r="A86" s="482"/>
      <c r="B86" s="482"/>
      <c r="C86" s="482"/>
      <c r="D86" s="482"/>
      <c r="E86" s="482"/>
      <c r="F86" s="482"/>
      <c r="G86" s="482"/>
      <c r="H86" s="482"/>
      <c r="I86" s="482"/>
      <c r="J86" s="482"/>
      <c r="K86" s="482"/>
      <c r="L86" s="482"/>
      <c r="M86" s="482"/>
      <c r="N86" s="482"/>
      <c r="O86" s="482"/>
      <c r="P86" s="482"/>
      <c r="Q86" s="482"/>
      <c r="R86" s="482"/>
      <c r="S86" s="482"/>
      <c r="T86" s="482"/>
      <c r="U86" s="482"/>
      <c r="V86" s="482"/>
    </row>
    <row r="87" spans="1:22" hidden="1" x14ac:dyDescent="0.4">
      <c r="A87" s="482"/>
      <c r="B87" s="482"/>
      <c r="C87" s="482"/>
      <c r="D87" s="482"/>
      <c r="E87" s="482"/>
      <c r="F87" s="482"/>
      <c r="G87" s="482"/>
      <c r="H87" s="482"/>
      <c r="I87" s="482"/>
      <c r="J87" s="482"/>
      <c r="K87" s="482"/>
      <c r="L87" s="482"/>
      <c r="M87" s="482"/>
      <c r="N87" s="482"/>
      <c r="O87" s="482"/>
      <c r="P87" s="482"/>
      <c r="Q87" s="482"/>
      <c r="R87" s="482"/>
      <c r="S87" s="482"/>
      <c r="T87" s="482"/>
      <c r="U87" s="482"/>
      <c r="V87" s="482"/>
    </row>
    <row r="88" spans="1:22" hidden="1" x14ac:dyDescent="0.4">
      <c r="A88" s="482"/>
      <c r="B88" s="482"/>
      <c r="C88" s="482"/>
      <c r="D88" s="482"/>
      <c r="E88" s="482"/>
      <c r="F88" s="482"/>
      <c r="G88" s="482"/>
      <c r="H88" s="482"/>
      <c r="I88" s="482"/>
      <c r="J88" s="482"/>
      <c r="K88" s="482"/>
      <c r="L88" s="482"/>
      <c r="M88" s="482"/>
      <c r="N88" s="482"/>
      <c r="O88" s="482"/>
      <c r="P88" s="482"/>
      <c r="Q88" s="482"/>
      <c r="R88" s="482"/>
      <c r="S88" s="482"/>
      <c r="T88" s="482"/>
      <c r="U88" s="482"/>
      <c r="V88" s="482"/>
    </row>
    <row r="89" spans="1:22" hidden="1" x14ac:dyDescent="0.4">
      <c r="A89" s="482"/>
      <c r="B89" s="482"/>
      <c r="C89" s="482"/>
      <c r="D89" s="482"/>
      <c r="E89" s="482"/>
      <c r="F89" s="482"/>
      <c r="G89" s="482"/>
      <c r="H89" s="482"/>
      <c r="I89" s="482"/>
      <c r="J89" s="482"/>
      <c r="K89" s="482"/>
      <c r="L89" s="482"/>
      <c r="M89" s="482"/>
      <c r="N89" s="482"/>
      <c r="O89" s="482"/>
      <c r="P89" s="482"/>
      <c r="Q89" s="482"/>
      <c r="R89" s="482"/>
      <c r="S89" s="482"/>
      <c r="T89" s="482"/>
      <c r="U89" s="482"/>
      <c r="V89" s="482"/>
    </row>
    <row r="90" spans="1:22" hidden="1" x14ac:dyDescent="0.4">
      <c r="A90" s="482"/>
      <c r="B90" s="482"/>
      <c r="C90" s="482"/>
      <c r="D90" s="482"/>
      <c r="E90" s="482"/>
      <c r="F90" s="482"/>
      <c r="G90" s="482"/>
      <c r="H90" s="482"/>
      <c r="I90" s="482"/>
      <c r="J90" s="482"/>
      <c r="K90" s="482"/>
      <c r="L90" s="482"/>
      <c r="M90" s="482"/>
      <c r="N90" s="482"/>
      <c r="O90" s="482"/>
      <c r="P90" s="482"/>
      <c r="Q90" s="482"/>
      <c r="R90" s="482"/>
      <c r="S90" s="482"/>
      <c r="T90" s="482"/>
      <c r="U90" s="482"/>
      <c r="V90" s="482"/>
    </row>
    <row r="91" spans="1:22" hidden="1" x14ac:dyDescent="0.4">
      <c r="A91" s="482"/>
      <c r="B91" s="482"/>
      <c r="C91" s="482"/>
      <c r="D91" s="482"/>
      <c r="E91" s="482"/>
      <c r="F91" s="482"/>
      <c r="G91" s="482"/>
      <c r="H91" s="482"/>
      <c r="I91" s="482"/>
      <c r="J91" s="482"/>
      <c r="K91" s="482"/>
      <c r="L91" s="482"/>
      <c r="M91" s="482"/>
      <c r="N91" s="482"/>
      <c r="O91" s="482"/>
      <c r="P91" s="482"/>
      <c r="Q91" s="482"/>
      <c r="R91" s="482"/>
      <c r="S91" s="482"/>
      <c r="T91" s="482"/>
      <c r="U91" s="482"/>
      <c r="V91" s="482"/>
    </row>
    <row r="92" spans="1:22" hidden="1" x14ac:dyDescent="0.4">
      <c r="A92" s="482"/>
      <c r="B92" s="482"/>
      <c r="C92" s="482"/>
      <c r="D92" s="482"/>
      <c r="E92" s="482"/>
      <c r="F92" s="482"/>
      <c r="G92" s="482"/>
      <c r="H92" s="482"/>
      <c r="I92" s="482"/>
      <c r="J92" s="482"/>
      <c r="K92" s="482"/>
      <c r="L92" s="482"/>
      <c r="M92" s="482"/>
      <c r="N92" s="482"/>
      <c r="O92" s="482"/>
      <c r="P92" s="482"/>
      <c r="Q92" s="482"/>
      <c r="R92" s="482"/>
      <c r="S92" s="482"/>
      <c r="T92" s="482"/>
      <c r="U92" s="482"/>
      <c r="V92" s="482"/>
    </row>
    <row r="93" spans="1:22" hidden="1" x14ac:dyDescent="0.4">
      <c r="A93" s="482"/>
      <c r="B93" s="482"/>
      <c r="C93" s="482"/>
      <c r="D93" s="482"/>
      <c r="E93" s="482"/>
      <c r="F93" s="482"/>
      <c r="G93" s="482"/>
      <c r="H93" s="482"/>
      <c r="I93" s="482"/>
      <c r="J93" s="482"/>
      <c r="K93" s="482"/>
      <c r="L93" s="482"/>
      <c r="M93" s="482"/>
      <c r="N93" s="482"/>
      <c r="O93" s="482"/>
      <c r="P93" s="482"/>
      <c r="Q93" s="482"/>
      <c r="R93" s="482"/>
      <c r="S93" s="482"/>
      <c r="T93" s="482"/>
      <c r="U93" s="482"/>
      <c r="V93" s="482"/>
    </row>
    <row r="94" spans="1:22" hidden="1" x14ac:dyDescent="0.4">
      <c r="A94" s="482"/>
      <c r="B94" s="482"/>
      <c r="C94" s="482"/>
      <c r="D94" s="482"/>
      <c r="E94" s="482"/>
      <c r="F94" s="482"/>
      <c r="G94" s="482"/>
      <c r="H94" s="482"/>
      <c r="I94" s="482"/>
      <c r="J94" s="482"/>
      <c r="K94" s="482"/>
      <c r="L94" s="482"/>
      <c r="M94" s="482"/>
      <c r="N94" s="482"/>
      <c r="O94" s="482"/>
      <c r="P94" s="482"/>
      <c r="Q94" s="482"/>
      <c r="R94" s="482"/>
      <c r="S94" s="482"/>
      <c r="T94" s="482"/>
      <c r="U94" s="482"/>
      <c r="V94" s="482"/>
    </row>
    <row r="95" spans="1:22" hidden="1" x14ac:dyDescent="0.4">
      <c r="A95" s="482"/>
      <c r="B95" s="482"/>
      <c r="C95" s="482"/>
      <c r="D95" s="482"/>
      <c r="E95" s="482"/>
      <c r="F95" s="482"/>
      <c r="G95" s="482"/>
      <c r="H95" s="482"/>
      <c r="I95" s="482"/>
      <c r="J95" s="482"/>
      <c r="K95" s="482"/>
      <c r="L95" s="482"/>
      <c r="M95" s="482"/>
      <c r="N95" s="482"/>
      <c r="O95" s="482"/>
      <c r="P95" s="482"/>
      <c r="Q95" s="482"/>
      <c r="R95" s="482"/>
      <c r="S95" s="482"/>
      <c r="T95" s="482"/>
      <c r="U95" s="482"/>
      <c r="V95" s="482"/>
    </row>
    <row r="96" spans="1:22" hidden="1" x14ac:dyDescent="0.4">
      <c r="A96" s="482"/>
      <c r="B96" s="482"/>
      <c r="C96" s="482"/>
      <c r="D96" s="482"/>
      <c r="E96" s="482"/>
      <c r="F96" s="482"/>
      <c r="G96" s="482"/>
      <c r="H96" s="482"/>
      <c r="I96" s="482"/>
      <c r="J96" s="482"/>
      <c r="K96" s="482"/>
      <c r="L96" s="482"/>
      <c r="M96" s="482"/>
      <c r="N96" s="482"/>
      <c r="O96" s="482"/>
      <c r="P96" s="482"/>
      <c r="Q96" s="482"/>
      <c r="R96" s="482"/>
      <c r="S96" s="482"/>
      <c r="T96" s="482"/>
      <c r="U96" s="482"/>
      <c r="V96" s="482"/>
    </row>
    <row r="97" spans="1:22" hidden="1" x14ac:dyDescent="0.4">
      <c r="A97" s="482"/>
      <c r="B97" s="482"/>
      <c r="C97" s="482"/>
      <c r="D97" s="482"/>
      <c r="E97" s="482"/>
      <c r="F97" s="482"/>
      <c r="G97" s="482"/>
      <c r="H97" s="482"/>
      <c r="I97" s="482"/>
      <c r="J97" s="482"/>
      <c r="K97" s="482"/>
      <c r="L97" s="482"/>
      <c r="M97" s="482"/>
      <c r="N97" s="482"/>
      <c r="O97" s="482"/>
      <c r="P97" s="482"/>
      <c r="Q97" s="482"/>
      <c r="R97" s="482"/>
      <c r="S97" s="482"/>
      <c r="T97" s="482"/>
      <c r="U97" s="482"/>
      <c r="V97" s="482"/>
    </row>
    <row r="98" spans="1:22" hidden="1" x14ac:dyDescent="0.4">
      <c r="A98" s="482"/>
      <c r="B98" s="482"/>
      <c r="C98" s="482"/>
      <c r="D98" s="482"/>
      <c r="E98" s="482"/>
      <c r="F98" s="482"/>
      <c r="G98" s="482"/>
      <c r="H98" s="482"/>
      <c r="I98" s="482"/>
      <c r="J98" s="482"/>
      <c r="K98" s="482"/>
      <c r="L98" s="482"/>
      <c r="M98" s="482"/>
      <c r="N98" s="482"/>
      <c r="O98" s="482"/>
      <c r="P98" s="482"/>
      <c r="Q98" s="482"/>
      <c r="R98" s="482"/>
      <c r="S98" s="482"/>
      <c r="T98" s="482"/>
      <c r="U98" s="482"/>
      <c r="V98" s="482"/>
    </row>
    <row r="99" spans="1:22" hidden="1" x14ac:dyDescent="0.4">
      <c r="A99" s="482"/>
      <c r="B99" s="482"/>
      <c r="C99" s="482"/>
      <c r="D99" s="482"/>
      <c r="E99" s="482"/>
      <c r="F99" s="482"/>
      <c r="G99" s="482"/>
      <c r="H99" s="482"/>
      <c r="I99" s="482"/>
      <c r="J99" s="482"/>
      <c r="K99" s="482"/>
      <c r="L99" s="482"/>
      <c r="M99" s="482"/>
      <c r="N99" s="482"/>
      <c r="O99" s="482"/>
      <c r="P99" s="482"/>
      <c r="Q99" s="482"/>
      <c r="R99" s="482"/>
      <c r="S99" s="482"/>
      <c r="T99" s="482"/>
      <c r="U99" s="482"/>
      <c r="V99" s="482"/>
    </row>
    <row r="100" spans="1:22" hidden="1" x14ac:dyDescent="0.4">
      <c r="A100" s="482"/>
      <c r="B100" s="482"/>
      <c r="C100" s="482"/>
      <c r="D100" s="482"/>
      <c r="E100" s="482"/>
      <c r="F100" s="482"/>
      <c r="G100" s="482"/>
      <c r="H100" s="482"/>
      <c r="I100" s="482"/>
      <c r="J100" s="482"/>
      <c r="K100" s="482"/>
      <c r="L100" s="482"/>
      <c r="M100" s="482"/>
      <c r="N100" s="482"/>
      <c r="O100" s="482"/>
      <c r="P100" s="482"/>
      <c r="Q100" s="482"/>
      <c r="R100" s="482"/>
      <c r="S100" s="482"/>
      <c r="T100" s="482"/>
      <c r="U100" s="482"/>
      <c r="V100" s="482"/>
    </row>
    <row r="101" spans="1:22" hidden="1" x14ac:dyDescent="0.4">
      <c r="A101" s="482"/>
      <c r="B101" s="482"/>
      <c r="C101" s="482"/>
      <c r="D101" s="482"/>
      <c r="E101" s="482"/>
      <c r="F101" s="482"/>
      <c r="G101" s="482"/>
      <c r="H101" s="482"/>
      <c r="I101" s="482"/>
      <c r="J101" s="482"/>
      <c r="K101" s="482"/>
      <c r="L101" s="482"/>
      <c r="M101" s="482"/>
      <c r="N101" s="482"/>
      <c r="O101" s="482"/>
      <c r="P101" s="482"/>
      <c r="Q101" s="482"/>
      <c r="R101" s="482"/>
      <c r="S101" s="482"/>
      <c r="T101" s="482"/>
      <c r="U101" s="482"/>
      <c r="V101" s="482"/>
    </row>
    <row r="102" spans="1:22" hidden="1" x14ac:dyDescent="0.4">
      <c r="A102" s="482"/>
      <c r="B102" s="482"/>
      <c r="C102" s="482"/>
      <c r="D102" s="482"/>
      <c r="E102" s="482"/>
      <c r="F102" s="482"/>
      <c r="G102" s="482"/>
      <c r="H102" s="482"/>
      <c r="I102" s="482"/>
      <c r="J102" s="482"/>
      <c r="K102" s="482"/>
      <c r="L102" s="482"/>
      <c r="M102" s="482"/>
      <c r="N102" s="482"/>
      <c r="O102" s="482"/>
      <c r="P102" s="482"/>
      <c r="Q102" s="482"/>
      <c r="R102" s="482"/>
      <c r="S102" s="482"/>
      <c r="T102" s="482"/>
      <c r="U102" s="482"/>
      <c r="V102" s="482"/>
    </row>
    <row r="103" spans="1:22" hidden="1" x14ac:dyDescent="0.4">
      <c r="A103" s="482"/>
      <c r="B103" s="482"/>
      <c r="C103" s="482"/>
      <c r="D103" s="482"/>
      <c r="E103" s="482"/>
      <c r="F103" s="482"/>
      <c r="G103" s="482"/>
      <c r="H103" s="482"/>
      <c r="I103" s="482"/>
      <c r="J103" s="482"/>
      <c r="K103" s="482"/>
      <c r="L103" s="482"/>
      <c r="M103" s="482"/>
      <c r="N103" s="482"/>
      <c r="O103" s="482"/>
      <c r="P103" s="482"/>
      <c r="Q103" s="482"/>
      <c r="R103" s="482"/>
      <c r="S103" s="482"/>
      <c r="T103" s="482"/>
      <c r="U103" s="482"/>
      <c r="V103" s="482"/>
    </row>
    <row r="104" spans="1:22" hidden="1" x14ac:dyDescent="0.4">
      <c r="A104" s="482"/>
      <c r="B104" s="482"/>
      <c r="C104" s="482"/>
      <c r="D104" s="482"/>
      <c r="E104" s="482"/>
      <c r="F104" s="482"/>
      <c r="G104" s="482"/>
      <c r="H104" s="482"/>
      <c r="I104" s="482"/>
      <c r="J104" s="482"/>
      <c r="K104" s="482"/>
      <c r="L104" s="482"/>
      <c r="M104" s="482"/>
      <c r="N104" s="482"/>
      <c r="O104" s="482"/>
      <c r="P104" s="482"/>
      <c r="Q104" s="482"/>
      <c r="R104" s="482"/>
      <c r="S104" s="482"/>
      <c r="T104" s="482"/>
      <c r="U104" s="482"/>
      <c r="V104" s="482"/>
    </row>
    <row r="105" spans="1:22" hidden="1" x14ac:dyDescent="0.4">
      <c r="A105" s="482"/>
      <c r="B105" s="482"/>
      <c r="C105" s="482"/>
      <c r="D105" s="482"/>
      <c r="E105" s="482"/>
      <c r="F105" s="482"/>
      <c r="G105" s="482"/>
      <c r="H105" s="482"/>
      <c r="I105" s="482"/>
      <c r="J105" s="482"/>
      <c r="K105" s="482"/>
      <c r="L105" s="482"/>
      <c r="M105" s="482"/>
      <c r="N105" s="482"/>
      <c r="O105" s="482"/>
      <c r="P105" s="482"/>
      <c r="Q105" s="482"/>
      <c r="R105" s="482"/>
      <c r="S105" s="482"/>
      <c r="T105" s="482"/>
      <c r="U105" s="482"/>
      <c r="V105" s="482"/>
    </row>
    <row r="106" spans="1:22" hidden="1" x14ac:dyDescent="0.4">
      <c r="A106" s="482"/>
      <c r="B106" s="482"/>
      <c r="C106" s="482"/>
      <c r="D106" s="482"/>
      <c r="E106" s="482"/>
      <c r="F106" s="482"/>
      <c r="G106" s="482"/>
      <c r="H106" s="482"/>
      <c r="I106" s="482"/>
      <c r="J106" s="482"/>
      <c r="K106" s="482"/>
      <c r="L106" s="482"/>
      <c r="M106" s="482"/>
      <c r="N106" s="482"/>
      <c r="O106" s="482"/>
      <c r="P106" s="482"/>
      <c r="Q106" s="482"/>
      <c r="R106" s="482"/>
      <c r="S106" s="482"/>
      <c r="T106" s="482"/>
      <c r="U106" s="482"/>
      <c r="V106" s="482"/>
    </row>
    <row r="107" spans="1:22" hidden="1" x14ac:dyDescent="0.4">
      <c r="A107" s="482"/>
      <c r="B107" s="482"/>
      <c r="C107" s="482"/>
      <c r="D107" s="482"/>
      <c r="E107" s="482"/>
      <c r="F107" s="482"/>
      <c r="G107" s="482"/>
      <c r="H107" s="482"/>
      <c r="I107" s="482"/>
      <c r="J107" s="482"/>
      <c r="K107" s="482"/>
      <c r="L107" s="482"/>
      <c r="M107" s="482"/>
      <c r="N107" s="482"/>
      <c r="O107" s="482"/>
      <c r="P107" s="482"/>
      <c r="Q107" s="482"/>
      <c r="R107" s="482"/>
      <c r="S107" s="482"/>
      <c r="T107" s="482"/>
      <c r="U107" s="482"/>
      <c r="V107" s="482"/>
    </row>
    <row r="108" spans="1:22" hidden="1" x14ac:dyDescent="0.4">
      <c r="A108" s="482"/>
      <c r="B108" s="482"/>
      <c r="C108" s="482"/>
      <c r="D108" s="482"/>
      <c r="E108" s="482"/>
      <c r="F108" s="482"/>
      <c r="G108" s="482"/>
      <c r="H108" s="482"/>
      <c r="I108" s="482"/>
      <c r="J108" s="482"/>
      <c r="K108" s="482"/>
      <c r="L108" s="482"/>
      <c r="M108" s="482"/>
      <c r="N108" s="482"/>
      <c r="O108" s="482"/>
      <c r="P108" s="482"/>
      <c r="Q108" s="482"/>
      <c r="R108" s="482"/>
      <c r="S108" s="482"/>
      <c r="T108" s="482"/>
      <c r="U108" s="482"/>
      <c r="V108" s="482"/>
    </row>
    <row r="109" spans="1:22" hidden="1" x14ac:dyDescent="0.4">
      <c r="A109" s="482"/>
      <c r="B109" s="482"/>
      <c r="C109" s="482"/>
      <c r="D109" s="482"/>
      <c r="E109" s="482"/>
      <c r="F109" s="482"/>
      <c r="G109" s="482"/>
      <c r="H109" s="482"/>
      <c r="I109" s="482"/>
      <c r="J109" s="482"/>
      <c r="K109" s="482"/>
      <c r="L109" s="482"/>
      <c r="M109" s="482"/>
      <c r="N109" s="482"/>
      <c r="O109" s="482"/>
      <c r="P109" s="482"/>
      <c r="Q109" s="482"/>
      <c r="R109" s="482"/>
      <c r="S109" s="482"/>
      <c r="T109" s="482"/>
      <c r="U109" s="482"/>
      <c r="V109" s="482"/>
    </row>
    <row r="110" spans="1:22" hidden="1" x14ac:dyDescent="0.4">
      <c r="A110" s="482"/>
      <c r="B110" s="482"/>
      <c r="C110" s="482"/>
      <c r="D110" s="482"/>
      <c r="E110" s="482"/>
      <c r="F110" s="482"/>
      <c r="G110" s="482"/>
      <c r="H110" s="482"/>
      <c r="I110" s="482"/>
      <c r="J110" s="482"/>
      <c r="K110" s="482"/>
      <c r="L110" s="482"/>
      <c r="M110" s="482"/>
      <c r="N110" s="482"/>
      <c r="O110" s="482"/>
      <c r="P110" s="482"/>
      <c r="Q110" s="482"/>
      <c r="R110" s="482"/>
      <c r="S110" s="482"/>
      <c r="T110" s="482"/>
      <c r="U110" s="482"/>
      <c r="V110" s="482"/>
    </row>
    <row r="111" spans="1:22" hidden="1" x14ac:dyDescent="0.4">
      <c r="A111" s="482"/>
      <c r="B111" s="482"/>
      <c r="C111" s="482"/>
      <c r="D111" s="482"/>
      <c r="E111" s="482"/>
      <c r="F111" s="482"/>
      <c r="G111" s="482"/>
      <c r="H111" s="482"/>
      <c r="I111" s="482"/>
      <c r="J111" s="482"/>
      <c r="K111" s="482"/>
      <c r="L111" s="482"/>
      <c r="M111" s="482"/>
      <c r="N111" s="482"/>
      <c r="O111" s="482"/>
      <c r="P111" s="482"/>
      <c r="Q111" s="482"/>
      <c r="R111" s="482"/>
      <c r="S111" s="482"/>
      <c r="T111" s="482"/>
      <c r="U111" s="482"/>
      <c r="V111" s="482"/>
    </row>
    <row r="112" spans="1:22" hidden="1" x14ac:dyDescent="0.4">
      <c r="A112" s="482"/>
      <c r="B112" s="482"/>
      <c r="C112" s="482"/>
      <c r="D112" s="482"/>
      <c r="E112" s="482"/>
      <c r="F112" s="482"/>
      <c r="G112" s="482"/>
      <c r="H112" s="482"/>
      <c r="I112" s="482"/>
      <c r="J112" s="482"/>
      <c r="K112" s="482"/>
      <c r="L112" s="482"/>
      <c r="M112" s="482"/>
      <c r="N112" s="482"/>
      <c r="O112" s="482"/>
      <c r="P112" s="482"/>
      <c r="Q112" s="482"/>
      <c r="R112" s="482"/>
      <c r="S112" s="482"/>
      <c r="T112" s="482"/>
      <c r="U112" s="482"/>
      <c r="V112" s="482"/>
    </row>
    <row r="113" spans="1:22" hidden="1" x14ac:dyDescent="0.4">
      <c r="A113" s="482"/>
      <c r="B113" s="482"/>
      <c r="C113" s="482"/>
      <c r="D113" s="482"/>
      <c r="E113" s="482"/>
      <c r="F113" s="482"/>
      <c r="G113" s="482"/>
      <c r="H113" s="482"/>
      <c r="I113" s="482"/>
      <c r="J113" s="482"/>
      <c r="K113" s="482"/>
      <c r="L113" s="482"/>
      <c r="M113" s="482"/>
      <c r="N113" s="482"/>
      <c r="O113" s="482"/>
      <c r="P113" s="482"/>
      <c r="Q113" s="482"/>
      <c r="R113" s="482"/>
      <c r="S113" s="482"/>
      <c r="T113" s="482"/>
      <c r="U113" s="482"/>
      <c r="V113" s="482"/>
    </row>
    <row r="114" spans="1:22" hidden="1" x14ac:dyDescent="0.4">
      <c r="A114" s="482"/>
      <c r="B114" s="482"/>
      <c r="C114" s="482"/>
      <c r="D114" s="482"/>
      <c r="E114" s="482"/>
      <c r="F114" s="482"/>
      <c r="G114" s="482"/>
      <c r="H114" s="482"/>
      <c r="I114" s="482"/>
      <c r="J114" s="482"/>
      <c r="K114" s="482"/>
      <c r="L114" s="482"/>
      <c r="M114" s="482"/>
      <c r="N114" s="482"/>
      <c r="O114" s="482"/>
      <c r="P114" s="482"/>
      <c r="Q114" s="482"/>
      <c r="R114" s="482"/>
      <c r="S114" s="482"/>
      <c r="T114" s="482"/>
      <c r="U114" s="482"/>
      <c r="V114" s="482"/>
    </row>
    <row r="115" spans="1:22" hidden="1" x14ac:dyDescent="0.4">
      <c r="A115" s="482"/>
      <c r="B115" s="482"/>
      <c r="C115" s="482"/>
      <c r="D115" s="482"/>
      <c r="E115" s="482"/>
      <c r="F115" s="482"/>
      <c r="G115" s="482"/>
      <c r="H115" s="482"/>
      <c r="I115" s="482"/>
      <c r="J115" s="482"/>
      <c r="K115" s="482"/>
      <c r="L115" s="482"/>
      <c r="M115" s="482"/>
      <c r="N115" s="482"/>
      <c r="O115" s="482"/>
      <c r="P115" s="482"/>
      <c r="Q115" s="482"/>
      <c r="R115" s="482"/>
      <c r="S115" s="482"/>
      <c r="T115" s="482"/>
      <c r="U115" s="482"/>
      <c r="V115" s="482"/>
    </row>
    <row r="116" spans="1:22" hidden="1" x14ac:dyDescent="0.4">
      <c r="A116" s="482"/>
      <c r="B116" s="482"/>
      <c r="C116" s="482"/>
      <c r="D116" s="482"/>
      <c r="E116" s="482"/>
      <c r="F116" s="482"/>
      <c r="G116" s="482"/>
      <c r="H116" s="482"/>
      <c r="I116" s="482"/>
      <c r="J116" s="482"/>
      <c r="K116" s="482"/>
      <c r="L116" s="482"/>
      <c r="M116" s="482"/>
      <c r="N116" s="482"/>
      <c r="O116" s="482"/>
      <c r="P116" s="482"/>
      <c r="Q116" s="482"/>
      <c r="R116" s="482"/>
      <c r="S116" s="482"/>
      <c r="T116" s="482"/>
      <c r="U116" s="482"/>
      <c r="V116" s="482"/>
    </row>
    <row r="117" spans="1:22" hidden="1" x14ac:dyDescent="0.4">
      <c r="A117" s="482"/>
      <c r="B117" s="482"/>
      <c r="C117" s="482"/>
      <c r="D117" s="482"/>
      <c r="E117" s="482"/>
      <c r="F117" s="482"/>
      <c r="G117" s="482"/>
      <c r="H117" s="482"/>
      <c r="I117" s="482"/>
      <c r="J117" s="482"/>
      <c r="K117" s="482"/>
      <c r="L117" s="482"/>
      <c r="M117" s="482"/>
      <c r="N117" s="482"/>
      <c r="O117" s="482"/>
      <c r="P117" s="482"/>
      <c r="Q117" s="482"/>
      <c r="R117" s="482"/>
      <c r="S117" s="482"/>
      <c r="T117" s="482"/>
      <c r="U117" s="482"/>
      <c r="V117" s="482"/>
    </row>
    <row r="118" spans="1:22" hidden="1" x14ac:dyDescent="0.4">
      <c r="A118" s="482"/>
      <c r="B118" s="482"/>
      <c r="C118" s="482"/>
      <c r="D118" s="482"/>
      <c r="E118" s="482"/>
      <c r="F118" s="482"/>
      <c r="G118" s="482"/>
      <c r="H118" s="482"/>
      <c r="I118" s="482"/>
      <c r="J118" s="482"/>
      <c r="K118" s="482"/>
      <c r="L118" s="482"/>
      <c r="M118" s="482"/>
      <c r="N118" s="482"/>
      <c r="O118" s="482"/>
      <c r="P118" s="482"/>
      <c r="Q118" s="482"/>
      <c r="R118" s="482"/>
      <c r="S118" s="482"/>
      <c r="T118" s="482"/>
      <c r="U118" s="482"/>
      <c r="V118" s="482"/>
    </row>
    <row r="119" spans="1:22" hidden="1" x14ac:dyDescent="0.4">
      <c r="A119" s="482"/>
      <c r="B119" s="482"/>
      <c r="C119" s="482"/>
      <c r="D119" s="482"/>
      <c r="E119" s="482"/>
      <c r="F119" s="482"/>
      <c r="G119" s="482"/>
      <c r="H119" s="482"/>
      <c r="I119" s="482"/>
      <c r="J119" s="482"/>
      <c r="K119" s="482"/>
      <c r="L119" s="482"/>
      <c r="M119" s="482"/>
      <c r="N119" s="482"/>
      <c r="O119" s="482"/>
      <c r="P119" s="482"/>
      <c r="Q119" s="482"/>
      <c r="R119" s="482"/>
      <c r="S119" s="482"/>
      <c r="T119" s="482"/>
      <c r="U119" s="482"/>
      <c r="V119" s="482"/>
    </row>
    <row r="120" spans="1:22" hidden="1" x14ac:dyDescent="0.4">
      <c r="A120" s="482"/>
      <c r="B120" s="482"/>
      <c r="C120" s="482"/>
      <c r="D120" s="482"/>
      <c r="E120" s="482"/>
      <c r="F120" s="482"/>
      <c r="G120" s="482"/>
      <c r="H120" s="482"/>
      <c r="I120" s="482"/>
      <c r="J120" s="482"/>
      <c r="K120" s="482"/>
      <c r="L120" s="482"/>
      <c r="M120" s="482"/>
      <c r="N120" s="482"/>
      <c r="O120" s="482"/>
      <c r="P120" s="482"/>
      <c r="Q120" s="482"/>
      <c r="R120" s="482"/>
      <c r="S120" s="482"/>
      <c r="T120" s="482"/>
      <c r="U120" s="482"/>
      <c r="V120" s="482"/>
    </row>
    <row r="121" spans="1:22" hidden="1" x14ac:dyDescent="0.4">
      <c r="A121" s="482"/>
      <c r="B121" s="482"/>
      <c r="C121" s="482"/>
      <c r="D121" s="482"/>
      <c r="E121" s="482"/>
      <c r="F121" s="482"/>
      <c r="G121" s="482"/>
      <c r="H121" s="482"/>
      <c r="I121" s="482"/>
      <c r="J121" s="482"/>
      <c r="K121" s="482"/>
      <c r="L121" s="482"/>
      <c r="M121" s="482"/>
      <c r="N121" s="482"/>
      <c r="O121" s="482"/>
      <c r="P121" s="482"/>
      <c r="Q121" s="482"/>
      <c r="R121" s="482"/>
      <c r="S121" s="482"/>
      <c r="T121" s="482"/>
      <c r="U121" s="482"/>
      <c r="V121" s="482"/>
    </row>
    <row r="122" spans="1:22" hidden="1" x14ac:dyDescent="0.4">
      <c r="A122" s="482"/>
      <c r="B122" s="482"/>
      <c r="C122" s="482"/>
      <c r="D122" s="482"/>
      <c r="E122" s="482"/>
      <c r="F122" s="482"/>
      <c r="G122" s="482"/>
      <c r="H122" s="482"/>
      <c r="I122" s="482"/>
      <c r="J122" s="482"/>
      <c r="K122" s="482"/>
      <c r="L122" s="482"/>
      <c r="M122" s="482"/>
      <c r="N122" s="482"/>
      <c r="O122" s="482"/>
      <c r="P122" s="482"/>
      <c r="Q122" s="482"/>
      <c r="R122" s="482"/>
      <c r="S122" s="482"/>
      <c r="T122" s="482"/>
      <c r="U122" s="482"/>
      <c r="V122" s="482"/>
    </row>
    <row r="123" spans="1:22" hidden="1" x14ac:dyDescent="0.4">
      <c r="A123" s="482"/>
      <c r="B123" s="482"/>
      <c r="C123" s="482"/>
      <c r="D123" s="482"/>
      <c r="E123" s="482"/>
      <c r="F123" s="482"/>
      <c r="G123" s="482"/>
      <c r="H123" s="482"/>
      <c r="I123" s="482"/>
      <c r="J123" s="482"/>
      <c r="K123" s="482"/>
      <c r="L123" s="482"/>
      <c r="M123" s="482"/>
      <c r="N123" s="482"/>
      <c r="O123" s="482"/>
      <c r="P123" s="482"/>
      <c r="Q123" s="482"/>
      <c r="R123" s="482"/>
      <c r="S123" s="482"/>
      <c r="T123" s="482"/>
      <c r="U123" s="482"/>
      <c r="V123" s="482"/>
    </row>
    <row r="124" spans="1:22" hidden="1" x14ac:dyDescent="0.4">
      <c r="A124" s="482"/>
      <c r="B124" s="482"/>
      <c r="C124" s="482"/>
      <c r="D124" s="482"/>
      <c r="E124" s="482"/>
      <c r="F124" s="482"/>
      <c r="G124" s="482"/>
      <c r="H124" s="482"/>
      <c r="I124" s="482"/>
      <c r="J124" s="482"/>
      <c r="K124" s="482"/>
      <c r="L124" s="482"/>
      <c r="M124" s="482"/>
      <c r="N124" s="482"/>
      <c r="O124" s="482"/>
      <c r="P124" s="482"/>
      <c r="Q124" s="482"/>
      <c r="R124" s="482"/>
      <c r="S124" s="482"/>
      <c r="T124" s="482"/>
      <c r="U124" s="482"/>
      <c r="V124" s="482"/>
    </row>
    <row r="125" spans="1:22" x14ac:dyDescent="0.4">
      <c r="A125" s="482"/>
      <c r="B125" s="482"/>
      <c r="C125" s="482"/>
      <c r="D125" s="482"/>
      <c r="E125" s="482"/>
      <c r="F125" s="482"/>
      <c r="G125" s="482"/>
      <c r="H125" s="482"/>
      <c r="I125" s="482"/>
      <c r="J125" s="482"/>
      <c r="K125" s="482"/>
      <c r="L125" s="482"/>
      <c r="M125" s="482"/>
      <c r="N125" s="482"/>
      <c r="O125" s="482"/>
      <c r="P125" s="482"/>
      <c r="Q125" s="482"/>
      <c r="R125" s="482"/>
      <c r="S125" s="482"/>
      <c r="T125" s="482"/>
      <c r="U125" s="482"/>
      <c r="V125" s="482"/>
    </row>
    <row r="126" spans="1:22" x14ac:dyDescent="0.4">
      <c r="A126" s="482"/>
      <c r="B126" s="482"/>
      <c r="C126" s="482"/>
      <c r="D126" s="482"/>
      <c r="E126" s="482"/>
      <c r="F126" s="482"/>
      <c r="G126" s="482"/>
      <c r="H126" s="482"/>
      <c r="I126" s="482"/>
      <c r="J126" s="482"/>
      <c r="K126" s="482"/>
      <c r="L126" s="482"/>
      <c r="M126" s="482"/>
      <c r="N126" s="482"/>
      <c r="O126" s="482"/>
      <c r="P126" s="482"/>
      <c r="Q126" s="482"/>
      <c r="R126" s="482"/>
      <c r="S126" s="482"/>
      <c r="T126" s="482"/>
      <c r="U126" s="482"/>
      <c r="V126" s="482"/>
    </row>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680" priority="20" operator="containsText" text="Non validé">
      <formula>NOT(ISERROR(SEARCH("Non validé",P7)))</formula>
    </cfRule>
    <cfRule type="containsText" dxfId="679" priority="21" operator="containsText" text="réserve">
      <formula>NOT(ISERROR(SEARCH("réserve",P7)))</formula>
    </cfRule>
    <cfRule type="containsText" dxfId="678" priority="22" operator="containsText" text="Validé">
      <formula>NOT(ISERROR(SEARCH("Validé",P7)))</formula>
    </cfRule>
  </conditionalFormatting>
  <conditionalFormatting sqref="P9:P11">
    <cfRule type="containsText" dxfId="677" priority="17" operator="containsText" text="Non validé">
      <formula>NOT(ISERROR(SEARCH("Non validé",P9)))</formula>
    </cfRule>
    <cfRule type="containsText" dxfId="676" priority="18" operator="containsText" text="réserve">
      <formula>NOT(ISERROR(SEARCH("réserve",P9)))</formula>
    </cfRule>
    <cfRule type="containsText" dxfId="675"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64" customWidth="1"/>
    <col min="2" max="2" width="90.64453125" style="165" customWidth="1"/>
    <col min="3" max="3" width="13.41015625" style="102" customWidth="1"/>
    <col min="4" max="4" width="6.64453125" style="102" customWidth="1"/>
    <col min="5" max="5" width="6.3515625" style="102" customWidth="1"/>
    <col min="6" max="6" width="2.64453125" style="164" customWidth="1"/>
    <col min="7" max="7" width="90.64453125" style="102" customWidth="1"/>
    <col min="8" max="8" width="13.3515625" style="102" customWidth="1"/>
    <col min="9" max="9" width="6.64453125" style="102" customWidth="1"/>
    <col min="10" max="10" width="3.1171875" style="102" hidden="1" customWidth="1"/>
    <col min="11" max="11" width="2.64453125" style="164" customWidth="1"/>
    <col min="12" max="12" width="90.64453125" style="102" customWidth="1"/>
    <col min="13" max="13" width="13.3515625" style="102" customWidth="1"/>
    <col min="14" max="14" width="6.64453125" style="102" customWidth="1"/>
    <col min="15" max="15" width="4.87890625" style="102" hidden="1" customWidth="1"/>
    <col min="16" max="16" width="2.64453125" style="164" customWidth="1"/>
    <col min="17" max="17" width="90.64453125" style="102" customWidth="1"/>
    <col min="18" max="18" width="13.3515625" style="102" customWidth="1"/>
    <col min="19" max="19" width="6.64453125" style="102" customWidth="1"/>
    <col min="20" max="20" width="4.87890625" style="102" hidden="1" customWidth="1"/>
    <col min="21" max="21" width="2.64453125" style="102" customWidth="1"/>
    <col min="22" max="22" width="90.64453125" style="102" customWidth="1"/>
    <col min="23" max="23" width="13.3515625" style="102" customWidth="1"/>
    <col min="24" max="24" width="6.64453125" style="102" customWidth="1"/>
    <col min="25" max="25" width="4.87890625" style="102" hidden="1" customWidth="1"/>
    <col min="26" max="26" width="2.64453125" style="102" customWidth="1"/>
    <col min="27" max="27" width="90.64453125" style="102" customWidth="1"/>
    <col min="28" max="28" width="13.3515625" style="102" customWidth="1"/>
    <col min="29" max="29" width="6.64453125" style="102" customWidth="1"/>
    <col min="30" max="30" width="4.87890625" style="102" hidden="1" customWidth="1"/>
    <col min="31" max="31" width="2.64453125" style="102" customWidth="1"/>
    <col min="32" max="32" width="90.64453125" style="102" customWidth="1"/>
    <col min="33" max="33" width="13.3515625" style="102" customWidth="1"/>
    <col min="34" max="34" width="6.64453125" style="102" customWidth="1"/>
    <col min="35" max="35" width="4.87890625" style="102" hidden="1" customWidth="1"/>
    <col min="36" max="36" width="2.64453125" style="102" customWidth="1"/>
    <col min="37" max="37" width="90.64453125" style="102" customWidth="1"/>
    <col min="38" max="38" width="13.3515625" style="102" customWidth="1"/>
    <col min="39" max="39" width="6.64453125" style="102" customWidth="1"/>
    <col min="40" max="40" width="4.87890625" style="102" hidden="1" customWidth="1"/>
    <col min="41" max="41" width="2.64453125" style="102" customWidth="1"/>
    <col min="42" max="42" width="90.64453125" style="102" customWidth="1"/>
    <col min="43" max="43" width="13.3515625" style="102" customWidth="1"/>
    <col min="44" max="44" width="6.64453125" style="102" customWidth="1"/>
    <col min="45" max="45" width="4.87890625" style="102" hidden="1" customWidth="1"/>
    <col min="46" max="46" width="2.64453125" style="102" customWidth="1"/>
    <col min="47" max="47" width="90.64453125" style="102" customWidth="1"/>
    <col min="48" max="48" width="13.3515625" style="102" customWidth="1"/>
    <col min="49" max="49" width="6.64453125" style="102" customWidth="1"/>
    <col min="50" max="50" width="4.87890625" style="102" hidden="1" customWidth="1"/>
    <col min="51" max="51" width="2.64453125" style="102" customWidth="1"/>
    <col min="52" max="52" width="90.64453125" style="102" customWidth="1"/>
    <col min="53" max="53" width="13.3515625" style="102" customWidth="1"/>
    <col min="54" max="54" width="6.64453125" style="102" customWidth="1"/>
    <col min="55" max="55" width="4.87890625" style="102" hidden="1" customWidth="1"/>
    <col min="56" max="56" width="2.64453125" style="102" customWidth="1"/>
    <col min="57" max="57" width="90.64453125" style="102" customWidth="1"/>
    <col min="58" max="58" width="13.3515625" style="102" customWidth="1"/>
    <col min="59" max="59" width="6.64453125" style="102" customWidth="1"/>
    <col min="60" max="60" width="4.87890625" style="102" hidden="1" customWidth="1"/>
    <col min="61" max="313" width="11.41015625" style="140"/>
    <col min="314" max="16384" width="11.41015625" style="102"/>
  </cols>
  <sheetData>
    <row r="1" spans="1:60" s="113" customFormat="1" ht="16.5" customHeight="1" thickBot="1" x14ac:dyDescent="0.55000000000000004">
      <c r="A1" s="1044" t="s">
        <v>32</v>
      </c>
      <c r="B1" s="1045"/>
      <c r="C1" s="1045"/>
      <c r="D1" s="1046"/>
      <c r="F1" s="1044" t="s">
        <v>33</v>
      </c>
      <c r="G1" s="1045"/>
      <c r="H1" s="1045"/>
      <c r="I1" s="1046"/>
      <c r="K1" s="1044" t="s">
        <v>34</v>
      </c>
      <c r="L1" s="1045"/>
      <c r="M1" s="1045"/>
      <c r="N1" s="1046"/>
      <c r="P1" s="1044" t="s">
        <v>52</v>
      </c>
      <c r="Q1" s="1045"/>
      <c r="R1" s="1045"/>
      <c r="S1" s="1046"/>
      <c r="U1" s="1044" t="s">
        <v>53</v>
      </c>
      <c r="V1" s="1045"/>
      <c r="W1" s="1045"/>
      <c r="X1" s="1046"/>
      <c r="Z1" s="1044" t="s">
        <v>54</v>
      </c>
      <c r="AA1" s="1045"/>
      <c r="AB1" s="1045"/>
      <c r="AC1" s="1046"/>
      <c r="AE1" s="1044" t="s">
        <v>55</v>
      </c>
      <c r="AF1" s="1045"/>
      <c r="AG1" s="1045"/>
      <c r="AH1" s="1046"/>
      <c r="AJ1" s="1044" t="s">
        <v>56</v>
      </c>
      <c r="AK1" s="1045"/>
      <c r="AL1" s="1045"/>
      <c r="AM1" s="1046"/>
      <c r="AO1" s="1044" t="s">
        <v>57</v>
      </c>
      <c r="AP1" s="1045"/>
      <c r="AQ1" s="1045"/>
      <c r="AR1" s="1046"/>
      <c r="AT1" s="1044" t="s">
        <v>58</v>
      </c>
      <c r="AU1" s="1045"/>
      <c r="AV1" s="1045"/>
      <c r="AW1" s="1046"/>
      <c r="AY1" s="1044" t="s">
        <v>59</v>
      </c>
      <c r="AZ1" s="1045"/>
      <c r="BA1" s="1045"/>
      <c r="BB1" s="1046"/>
      <c r="BD1" s="1044" t="s">
        <v>60</v>
      </c>
      <c r="BE1" s="1045"/>
      <c r="BF1" s="1047"/>
      <c r="BG1" s="1048"/>
    </row>
    <row r="2" spans="1:60" ht="15" customHeight="1" thickBot="1" x14ac:dyDescent="0.45">
      <c r="A2" s="1226" t="s">
        <v>61</v>
      </c>
      <c r="B2" s="1227"/>
      <c r="C2" s="1058" t="s">
        <v>62</v>
      </c>
      <c r="D2" s="1059"/>
      <c r="F2" s="1226" t="s">
        <v>61</v>
      </c>
      <c r="G2" s="1227"/>
      <c r="H2" s="1035" t="s">
        <v>62</v>
      </c>
      <c r="I2" s="1036"/>
      <c r="K2" s="1222" t="s">
        <v>61</v>
      </c>
      <c r="L2" s="1223"/>
      <c r="M2" s="1035" t="s">
        <v>62</v>
      </c>
      <c r="N2" s="1036"/>
      <c r="P2" s="1228" t="s">
        <v>61</v>
      </c>
      <c r="Q2" s="1229"/>
      <c r="R2" s="1035" t="s">
        <v>62</v>
      </c>
      <c r="S2" s="1036"/>
      <c r="U2" s="1222" t="s">
        <v>61</v>
      </c>
      <c r="V2" s="1223"/>
      <c r="W2" s="1035" t="s">
        <v>62</v>
      </c>
      <c r="X2" s="1036"/>
      <c r="Z2" s="1222" t="s">
        <v>61</v>
      </c>
      <c r="AA2" s="1223"/>
      <c r="AB2" s="1035" t="s">
        <v>62</v>
      </c>
      <c r="AC2" s="1036"/>
      <c r="AE2" s="1222" t="s">
        <v>61</v>
      </c>
      <c r="AF2" s="1223"/>
      <c r="AG2" s="1035" t="s">
        <v>62</v>
      </c>
      <c r="AH2" s="1036"/>
      <c r="AJ2" s="1222" t="s">
        <v>61</v>
      </c>
      <c r="AK2" s="1223"/>
      <c r="AL2" s="1035" t="s">
        <v>62</v>
      </c>
      <c r="AM2" s="1036"/>
      <c r="AO2" s="1222" t="s">
        <v>61</v>
      </c>
      <c r="AP2" s="1223"/>
      <c r="AQ2" s="1035" t="s">
        <v>62</v>
      </c>
      <c r="AR2" s="1036"/>
      <c r="AT2" s="1222" t="s">
        <v>61</v>
      </c>
      <c r="AU2" s="1223"/>
      <c r="AV2" s="1035" t="s">
        <v>62</v>
      </c>
      <c r="AW2" s="1036"/>
      <c r="AY2" s="1222" t="s">
        <v>61</v>
      </c>
      <c r="AZ2" s="1223"/>
      <c r="BA2" s="1035" t="s">
        <v>62</v>
      </c>
      <c r="BB2" s="1036"/>
      <c r="BD2" s="1222" t="s">
        <v>61</v>
      </c>
      <c r="BE2" s="1230"/>
      <c r="BF2" s="1040" t="s">
        <v>62</v>
      </c>
      <c r="BG2" s="1041"/>
    </row>
    <row r="3" spans="1:60" s="190" customFormat="1" ht="20.350000000000001" thickBot="1" x14ac:dyDescent="0.45">
      <c r="A3" s="1054"/>
      <c r="B3" s="1055"/>
      <c r="C3" s="1033"/>
      <c r="D3" s="1034"/>
      <c r="E3" s="175"/>
      <c r="F3" s="1054"/>
      <c r="G3" s="1055"/>
      <c r="H3" s="1033"/>
      <c r="I3" s="1034"/>
      <c r="J3" s="175"/>
      <c r="K3" s="1054"/>
      <c r="L3" s="1055"/>
      <c r="M3" s="1033"/>
      <c r="N3" s="1034"/>
      <c r="O3" s="175"/>
      <c r="P3" s="1042"/>
      <c r="Q3" s="1043"/>
      <c r="R3" s="1033"/>
      <c r="S3" s="1034"/>
      <c r="T3" s="175"/>
      <c r="U3" s="1042"/>
      <c r="V3" s="1043"/>
      <c r="W3" s="1033"/>
      <c r="X3" s="1034"/>
      <c r="Y3" s="175"/>
      <c r="Z3" s="1042"/>
      <c r="AA3" s="1043"/>
      <c r="AB3" s="1033"/>
      <c r="AC3" s="1034"/>
      <c r="AD3" s="175"/>
      <c r="AE3" s="1042"/>
      <c r="AF3" s="1043"/>
      <c r="AG3" s="1033"/>
      <c r="AH3" s="1034"/>
      <c r="AI3" s="175"/>
      <c r="AJ3" s="1042"/>
      <c r="AK3" s="1043"/>
      <c r="AL3" s="1033"/>
      <c r="AM3" s="1034"/>
      <c r="AN3" s="175"/>
      <c r="AO3" s="1042"/>
      <c r="AP3" s="1043"/>
      <c r="AQ3" s="1033"/>
      <c r="AR3" s="1034"/>
      <c r="AS3" s="175"/>
      <c r="AT3" s="1042"/>
      <c r="AU3" s="1043"/>
      <c r="AV3" s="1033"/>
      <c r="AW3" s="1034"/>
      <c r="AX3" s="175"/>
      <c r="AY3" s="1042"/>
      <c r="AZ3" s="1043"/>
      <c r="BA3" s="1033"/>
      <c r="BB3" s="1034"/>
      <c r="BC3" s="175"/>
      <c r="BD3" s="1042"/>
      <c r="BE3" s="1043"/>
      <c r="BF3" s="1033"/>
      <c r="BG3" s="1034"/>
      <c r="BH3" s="175"/>
    </row>
    <row r="4" spans="1:60" s="182" customFormat="1" ht="15" customHeight="1" x14ac:dyDescent="0.4">
      <c r="A4" s="1219" t="s">
        <v>270</v>
      </c>
      <c r="B4" s="1220"/>
      <c r="C4" s="1220"/>
      <c r="D4" s="1221"/>
      <c r="F4" s="1219" t="s">
        <v>270</v>
      </c>
      <c r="G4" s="1220"/>
      <c r="H4" s="1220"/>
      <c r="I4" s="1221"/>
      <c r="K4" s="1219" t="s">
        <v>270</v>
      </c>
      <c r="L4" s="1220"/>
      <c r="M4" s="1220"/>
      <c r="N4" s="1221"/>
      <c r="P4" s="1219" t="s">
        <v>270</v>
      </c>
      <c r="Q4" s="1220"/>
      <c r="R4" s="1220"/>
      <c r="S4" s="1221"/>
      <c r="U4" s="1219" t="s">
        <v>270</v>
      </c>
      <c r="V4" s="1220"/>
      <c r="W4" s="1220"/>
      <c r="X4" s="1221"/>
      <c r="Z4" s="1219" t="s">
        <v>270</v>
      </c>
      <c r="AA4" s="1220"/>
      <c r="AB4" s="1220"/>
      <c r="AC4" s="1221"/>
      <c r="AE4" s="1219" t="s">
        <v>270</v>
      </c>
      <c r="AF4" s="1220"/>
      <c r="AG4" s="1220"/>
      <c r="AH4" s="1221"/>
      <c r="AJ4" s="1219" t="s">
        <v>270</v>
      </c>
      <c r="AK4" s="1220"/>
      <c r="AL4" s="1220"/>
      <c r="AM4" s="1221"/>
      <c r="AO4" s="1219" t="s">
        <v>270</v>
      </c>
      <c r="AP4" s="1220"/>
      <c r="AQ4" s="1220"/>
      <c r="AR4" s="1221"/>
      <c r="AT4" s="1219" t="s">
        <v>270</v>
      </c>
      <c r="AU4" s="1220"/>
      <c r="AV4" s="1220"/>
      <c r="AW4" s="1221"/>
      <c r="AY4" s="1219" t="s">
        <v>270</v>
      </c>
      <c r="AZ4" s="1220"/>
      <c r="BA4" s="1220"/>
      <c r="BB4" s="1221"/>
      <c r="BD4" s="1219" t="s">
        <v>270</v>
      </c>
      <c r="BE4" s="1220"/>
      <c r="BF4" s="1220"/>
      <c r="BG4" s="1221"/>
    </row>
    <row r="5" spans="1:60" s="176" customFormat="1" ht="18" customHeight="1" x14ac:dyDescent="0.55000000000000004">
      <c r="A5" s="1021" t="s">
        <v>63</v>
      </c>
      <c r="B5" s="1022"/>
      <c r="C5" s="1022"/>
      <c r="D5" s="1023"/>
      <c r="F5" s="1021"/>
      <c r="G5" s="1022"/>
      <c r="H5" s="1022"/>
      <c r="I5" s="1023"/>
      <c r="K5" s="1021"/>
      <c r="L5" s="1022"/>
      <c r="M5" s="1022"/>
      <c r="N5" s="1023"/>
      <c r="P5" s="1021"/>
      <c r="Q5" s="1022"/>
      <c r="R5" s="1022"/>
      <c r="S5" s="1023"/>
      <c r="U5" s="1021"/>
      <c r="V5" s="1022"/>
      <c r="W5" s="1022"/>
      <c r="X5" s="1023"/>
      <c r="Z5" s="1021"/>
      <c r="AA5" s="1022"/>
      <c r="AB5" s="1022"/>
      <c r="AC5" s="1023"/>
      <c r="AE5" s="1021"/>
      <c r="AF5" s="1022"/>
      <c r="AG5" s="1022"/>
      <c r="AH5" s="1023"/>
      <c r="AJ5" s="1021"/>
      <c r="AK5" s="1022"/>
      <c r="AL5" s="1022"/>
      <c r="AM5" s="1023"/>
      <c r="AO5" s="1021"/>
      <c r="AP5" s="1022"/>
      <c r="AQ5" s="1022"/>
      <c r="AR5" s="1023"/>
      <c r="AT5" s="1021"/>
      <c r="AU5" s="1022"/>
      <c r="AV5" s="1022"/>
      <c r="AW5" s="1023"/>
      <c r="AY5" s="1021"/>
      <c r="AZ5" s="1022"/>
      <c r="BA5" s="1022"/>
      <c r="BB5" s="1023"/>
      <c r="BD5" s="1021"/>
      <c r="BE5" s="1022"/>
      <c r="BF5" s="1022"/>
      <c r="BG5" s="1023"/>
    </row>
    <row r="6" spans="1:60" ht="1.5" customHeight="1" x14ac:dyDescent="0.4">
      <c r="A6" s="116"/>
      <c r="B6" s="117"/>
      <c r="C6" s="117"/>
      <c r="D6" s="118"/>
      <c r="F6" s="116"/>
      <c r="G6" s="117"/>
      <c r="H6" s="117"/>
      <c r="I6" s="119"/>
      <c r="K6" s="116"/>
      <c r="L6" s="117"/>
      <c r="M6" s="120"/>
      <c r="N6" s="119"/>
      <c r="P6" s="116"/>
      <c r="Q6" s="117"/>
      <c r="R6" s="117"/>
      <c r="S6" s="118"/>
      <c r="U6" s="116"/>
      <c r="V6" s="117"/>
      <c r="W6" s="117"/>
      <c r="X6" s="118"/>
      <c r="Z6" s="116"/>
      <c r="AA6" s="117"/>
      <c r="AB6" s="117"/>
      <c r="AC6" s="118"/>
      <c r="AE6" s="116"/>
      <c r="AF6" s="117"/>
      <c r="AG6" s="117"/>
      <c r="AH6" s="118"/>
      <c r="AJ6" s="116"/>
      <c r="AK6" s="117"/>
      <c r="AL6" s="117"/>
      <c r="AM6" s="118"/>
      <c r="AO6" s="116"/>
      <c r="AP6" s="117"/>
      <c r="AQ6" s="117"/>
      <c r="AR6" s="118"/>
      <c r="AT6" s="116"/>
      <c r="AU6" s="117"/>
      <c r="AV6" s="117"/>
      <c r="AW6" s="118"/>
      <c r="AY6" s="116"/>
      <c r="AZ6" s="117"/>
      <c r="BA6" s="117"/>
      <c r="BB6" s="118"/>
      <c r="BD6" s="116"/>
      <c r="BE6" s="117"/>
      <c r="BF6" s="117"/>
      <c r="BG6" s="121"/>
    </row>
    <row r="7" spans="1:60" ht="24" customHeight="1" x14ac:dyDescent="0.4">
      <c r="A7" s="1024" t="s">
        <v>65</v>
      </c>
      <c r="B7" s="1025"/>
      <c r="C7" s="183" t="s">
        <v>13</v>
      </c>
      <c r="D7" s="184" t="s">
        <v>66</v>
      </c>
      <c r="E7" s="122" t="s">
        <v>67</v>
      </c>
      <c r="F7" s="1024" t="s">
        <v>65</v>
      </c>
      <c r="G7" s="1025"/>
      <c r="H7" s="183" t="s">
        <v>13</v>
      </c>
      <c r="I7" s="185" t="s">
        <v>66</v>
      </c>
      <c r="J7" s="122" t="s">
        <v>67</v>
      </c>
      <c r="K7" s="1024" t="s">
        <v>65</v>
      </c>
      <c r="L7" s="1025"/>
      <c r="M7" s="183" t="s">
        <v>13</v>
      </c>
      <c r="N7" s="185" t="s">
        <v>66</v>
      </c>
      <c r="O7" s="122" t="s">
        <v>67</v>
      </c>
      <c r="P7" s="1024" t="s">
        <v>65</v>
      </c>
      <c r="Q7" s="1025"/>
      <c r="R7" s="183" t="s">
        <v>13</v>
      </c>
      <c r="S7" s="185" t="s">
        <v>66</v>
      </c>
      <c r="T7" s="122" t="s">
        <v>67</v>
      </c>
      <c r="U7" s="1024" t="s">
        <v>65</v>
      </c>
      <c r="V7" s="1025"/>
      <c r="W7" s="183" t="s">
        <v>13</v>
      </c>
      <c r="X7" s="185" t="s">
        <v>66</v>
      </c>
      <c r="Y7" s="122" t="s">
        <v>67</v>
      </c>
      <c r="Z7" s="1024" t="s">
        <v>65</v>
      </c>
      <c r="AA7" s="1025"/>
      <c r="AB7" s="183" t="s">
        <v>13</v>
      </c>
      <c r="AC7" s="185" t="s">
        <v>66</v>
      </c>
      <c r="AD7" s="122" t="s">
        <v>67</v>
      </c>
      <c r="AE7" s="1024" t="s">
        <v>65</v>
      </c>
      <c r="AF7" s="1025"/>
      <c r="AG7" s="183" t="s">
        <v>13</v>
      </c>
      <c r="AH7" s="185" t="s">
        <v>66</v>
      </c>
      <c r="AI7" s="122" t="s">
        <v>67</v>
      </c>
      <c r="AJ7" s="1024" t="s">
        <v>65</v>
      </c>
      <c r="AK7" s="1025"/>
      <c r="AL7" s="183" t="s">
        <v>13</v>
      </c>
      <c r="AM7" s="185" t="s">
        <v>66</v>
      </c>
      <c r="AN7" s="122" t="s">
        <v>67</v>
      </c>
      <c r="AO7" s="1024" t="s">
        <v>65</v>
      </c>
      <c r="AP7" s="1025"/>
      <c r="AQ7" s="183" t="s">
        <v>13</v>
      </c>
      <c r="AR7" s="185" t="s">
        <v>66</v>
      </c>
      <c r="AS7" s="122" t="s">
        <v>67</v>
      </c>
      <c r="AT7" s="1024" t="s">
        <v>65</v>
      </c>
      <c r="AU7" s="1025"/>
      <c r="AV7" s="183" t="s">
        <v>13</v>
      </c>
      <c r="AW7" s="185" t="s">
        <v>66</v>
      </c>
      <c r="AX7" s="122" t="s">
        <v>67</v>
      </c>
      <c r="AY7" s="1024" t="s">
        <v>65</v>
      </c>
      <c r="AZ7" s="1025"/>
      <c r="BA7" s="183" t="s">
        <v>13</v>
      </c>
      <c r="BB7" s="185" t="s">
        <v>66</v>
      </c>
      <c r="BC7" s="122" t="s">
        <v>67</v>
      </c>
      <c r="BD7" s="1024" t="s">
        <v>65</v>
      </c>
      <c r="BE7" s="1025"/>
      <c r="BF7" s="183" t="s">
        <v>13</v>
      </c>
      <c r="BG7" s="185" t="s">
        <v>66</v>
      </c>
      <c r="BH7" s="123" t="s">
        <v>67</v>
      </c>
    </row>
    <row r="8" spans="1:60" ht="20.100000000000001" customHeight="1" x14ac:dyDescent="0.4">
      <c r="A8" s="389">
        <v>0</v>
      </c>
      <c r="B8" s="12" t="str">
        <f>IFERROR(HLOOKUP(A$5,#REF!,SA_GRILLE_STEU!$A8+2,FALSE),"")</f>
        <v/>
      </c>
      <c r="C8" s="172"/>
      <c r="D8" s="204"/>
      <c r="E8" s="124" t="str">
        <f>IFERROR(HLOOKUP(A$5,#REF!,$A8+2,FALSE),"")</f>
        <v/>
      </c>
      <c r="F8" s="389">
        <v>0</v>
      </c>
      <c r="G8" s="11" t="str">
        <f>IFERROR(HLOOKUP(F$5,#REF!,SA_GRILLE_STEU!$A8+2,FALSE),"")</f>
        <v/>
      </c>
      <c r="H8" s="172"/>
      <c r="I8" s="125"/>
      <c r="J8" s="124" t="str">
        <f>IFERROR(HLOOKUP(F$5,#REF!,SA_GRILLE_STEU!$A8+2,FALSE),"")</f>
        <v/>
      </c>
      <c r="K8" s="389">
        <v>0</v>
      </c>
      <c r="L8" s="11" t="str">
        <f>IFERROR(HLOOKUP(K$5,#REF!,SA_GRILLE_STEU!$A8+2,FALSE),"")</f>
        <v/>
      </c>
      <c r="M8" s="172"/>
      <c r="N8" s="125"/>
      <c r="O8" s="124" t="str">
        <f>IFERROR(HLOOKUP(K$5,#REF!,SA_GRILLE_STEU!$A8+2,FALSE),"")</f>
        <v/>
      </c>
      <c r="P8" s="389">
        <v>0</v>
      </c>
      <c r="Q8" s="11" t="str">
        <f>IFERROR(HLOOKUP(P$5,#REF!,SA_GRILLE_STEU!$A8+2,FALSE),"")</f>
        <v/>
      </c>
      <c r="R8" s="172"/>
      <c r="S8" s="125"/>
      <c r="T8" s="124" t="str">
        <f>IFERROR(HLOOKUP(P$5,#REF!,SA_GRILLE_STEU!$A8+2,FALSE),"")</f>
        <v/>
      </c>
      <c r="U8" s="389">
        <v>0</v>
      </c>
      <c r="V8" s="11" t="str">
        <f>IFERROR(HLOOKUP(U$5,#REF!,SA_GRILLE_STEU!$A8+2,FALSE),"")</f>
        <v/>
      </c>
      <c r="W8" s="172"/>
      <c r="X8" s="125"/>
      <c r="Y8" s="124" t="str">
        <f>IFERROR(HLOOKUP(U$5,#REF!,SA_GRILLE_STEU!$A8+2,FALSE),"")</f>
        <v/>
      </c>
      <c r="Z8" s="389">
        <v>0</v>
      </c>
      <c r="AA8" s="11" t="str">
        <f>IFERROR(HLOOKUP(Z$5,#REF!,SA_GRILLE_STEU!$A8+2,FALSE),"")</f>
        <v/>
      </c>
      <c r="AB8" s="172"/>
      <c r="AC8" s="125"/>
      <c r="AD8" s="124" t="str">
        <f>IFERROR(HLOOKUP(Z$5,#REF!,SA_GRILLE_STEU!$A8+2,FALSE),"")</f>
        <v/>
      </c>
      <c r="AE8" s="389">
        <v>0</v>
      </c>
      <c r="AF8" s="11" t="str">
        <f>IFERROR(HLOOKUP(AE$5,#REF!,SA_GRILLE_STEU!$A8+2,FALSE),"")</f>
        <v/>
      </c>
      <c r="AG8" s="172"/>
      <c r="AH8" s="125"/>
      <c r="AI8" s="124" t="str">
        <f>IFERROR(HLOOKUP(AE$5,#REF!,SA_GRILLE_STEU!$A8+2,FALSE),"")</f>
        <v/>
      </c>
      <c r="AJ8" s="389">
        <v>0</v>
      </c>
      <c r="AK8" s="11" t="str">
        <f>IFERROR(HLOOKUP(AJ$5,#REF!,SA_GRILLE_STEU!$A8+2,FALSE),"")</f>
        <v/>
      </c>
      <c r="AL8" s="172"/>
      <c r="AM8" s="125"/>
      <c r="AN8" s="124" t="str">
        <f>IFERROR(HLOOKUP(AJ$5,#REF!,SA_GRILLE_STEU!$A8+2,FALSE),"")</f>
        <v/>
      </c>
      <c r="AO8" s="389">
        <v>0</v>
      </c>
      <c r="AP8" s="11" t="str">
        <f>IFERROR(HLOOKUP(AO$5,#REF!,SA_GRILLE_STEU!$A8+2,FALSE),"")</f>
        <v/>
      </c>
      <c r="AQ8" s="172"/>
      <c r="AR8" s="125"/>
      <c r="AS8" s="124" t="str">
        <f>IFERROR(HLOOKUP(AO$5,#REF!,SA_GRILLE_STEU!$A8+2,FALSE),"")</f>
        <v/>
      </c>
      <c r="AT8" s="389">
        <v>0</v>
      </c>
      <c r="AU8" s="11" t="str">
        <f>IFERROR(HLOOKUP(AT$5,#REF!,SA_GRILLE_STEU!$A8+2,FALSE),"")</f>
        <v/>
      </c>
      <c r="AV8" s="172"/>
      <c r="AW8" s="125"/>
      <c r="AX8" s="124" t="str">
        <f>IFERROR(HLOOKUP(AT$5,#REF!,SA_GRILLE_STEU!$A8+2,FALSE),"")</f>
        <v/>
      </c>
      <c r="AY8" s="389">
        <v>0</v>
      </c>
      <c r="AZ8" s="11" t="str">
        <f>IFERROR(HLOOKUP(AY$5,#REF!,SA_GRILLE_STEU!$A8+2,FALSE),"")</f>
        <v/>
      </c>
      <c r="BA8" s="172"/>
      <c r="BB8" s="125"/>
      <c r="BC8" s="124" t="str">
        <f>IFERROR(HLOOKUP(AY$5,#REF!,SA_GRILLE_STEU!$A8+2,FALSE),"")</f>
        <v/>
      </c>
      <c r="BD8" s="389">
        <v>0</v>
      </c>
      <c r="BE8" s="11" t="str">
        <f>IFERROR(HLOOKUP(BD$5,#REF!,SA_GRILLE_STEU!$A8+2,FALSE),"")</f>
        <v/>
      </c>
      <c r="BF8" s="172"/>
      <c r="BG8" s="126"/>
      <c r="BH8" s="127" t="str">
        <f>IFERROR(HLOOKUP(BD$5,#REF!,SA_GRILLE_STEU!$A8+2,FALSE),"")</f>
        <v/>
      </c>
    </row>
    <row r="9" spans="1:60" ht="30" customHeight="1" x14ac:dyDescent="0.4">
      <c r="A9" s="390">
        <v>1</v>
      </c>
      <c r="B9" s="12" t="str">
        <f>IFERROR(HLOOKUP(A$5,#REF!,SA_GRILLE_STEU!$A9+2,FALSE),"")</f>
        <v/>
      </c>
      <c r="C9" s="167"/>
      <c r="D9" s="205" t="str">
        <f>IFERROR(HLOOKUP(A$5,#REF!,SA_GRILLE_STEU!$A9+2,FALSE),"")</f>
        <v/>
      </c>
      <c r="E9" s="124" t="str">
        <f>IFERROR(HLOOKUP(A$5,#REF!,SA_GRILLE_STEU!$A9+2,FALSE),"")</f>
        <v/>
      </c>
      <c r="F9" s="390">
        <v>1</v>
      </c>
      <c r="G9" s="11" t="str">
        <f>IFERROR(HLOOKUP(F$5,#REF!,SA_GRILLE_STEU!$A9+2,FALSE),"")</f>
        <v/>
      </c>
      <c r="H9" s="167"/>
      <c r="I9" s="125" t="str">
        <f>IFERROR(HLOOKUP(F$5,#REF!,SA_GRILLE_STEU!$A9+2,FALSE),"")</f>
        <v/>
      </c>
      <c r="J9" s="124" t="str">
        <f>IFERROR(HLOOKUP(F$5,#REF!,SA_GRILLE_STEU!$A9+2,FALSE),"")</f>
        <v/>
      </c>
      <c r="K9" s="390">
        <v>1</v>
      </c>
      <c r="L9" s="11" t="str">
        <f>IFERROR(HLOOKUP(K$5,#REF!,SA_GRILLE_STEU!$A9+2,FALSE),"")</f>
        <v/>
      </c>
      <c r="M9" s="167"/>
      <c r="N9" s="125" t="str">
        <f>IFERROR(HLOOKUP(K$5,#REF!,SA_GRILLE_STEU!$A9+2,FALSE),"")</f>
        <v/>
      </c>
      <c r="O9" s="124" t="str">
        <f>IFERROR(HLOOKUP(K$5,#REF!,SA_GRILLE_STEU!$A9+2,FALSE),"")</f>
        <v/>
      </c>
      <c r="P9" s="390">
        <v>1</v>
      </c>
      <c r="Q9" s="11" t="str">
        <f>IFERROR(HLOOKUP(P$5,#REF!,SA_GRILLE_STEU!$A9+2,FALSE),"")</f>
        <v/>
      </c>
      <c r="R9" s="167"/>
      <c r="S9" s="125" t="str">
        <f>IFERROR(HLOOKUP(P$5,#REF!,SA_GRILLE_STEU!$A9+2,FALSE),"")</f>
        <v/>
      </c>
      <c r="T9" s="124" t="str">
        <f>IFERROR(HLOOKUP(P$5,#REF!,SA_GRILLE_STEU!$A9+2,FALSE),"")</f>
        <v/>
      </c>
      <c r="U9" s="390">
        <v>1</v>
      </c>
      <c r="V9" s="11" t="str">
        <f>IFERROR(HLOOKUP(U$5,#REF!,SA_GRILLE_STEU!$A9+2,FALSE),"")</f>
        <v/>
      </c>
      <c r="W9" s="167"/>
      <c r="X9" s="125" t="str">
        <f>IFERROR(HLOOKUP(U$5,#REF!,SA_GRILLE_STEU!$A9+2,FALSE),"")</f>
        <v/>
      </c>
      <c r="Y9" s="124" t="str">
        <f>IFERROR(HLOOKUP(U$5,#REF!,SA_GRILLE_STEU!$A9+2,FALSE),"")</f>
        <v/>
      </c>
      <c r="Z9" s="390">
        <v>1</v>
      </c>
      <c r="AA9" s="11" t="str">
        <f>IFERROR(HLOOKUP(Z$5,#REF!,SA_GRILLE_STEU!$A9+2,FALSE),"")</f>
        <v/>
      </c>
      <c r="AB9" s="167"/>
      <c r="AC9" s="125" t="str">
        <f>IFERROR(HLOOKUP(Z$5,#REF!,SA_GRILLE_STEU!$A9+2,FALSE),"")</f>
        <v/>
      </c>
      <c r="AD9" s="124" t="str">
        <f>IFERROR(HLOOKUP(Z$5,#REF!,SA_GRILLE_STEU!$A9+2,FALSE),"")</f>
        <v/>
      </c>
      <c r="AE9" s="390">
        <v>1</v>
      </c>
      <c r="AF9" s="11" t="str">
        <f>IFERROR(HLOOKUP(AE$5,#REF!,SA_GRILLE_STEU!$A9+2,FALSE),"")</f>
        <v/>
      </c>
      <c r="AG9" s="167"/>
      <c r="AH9" s="125" t="str">
        <f>IFERROR(HLOOKUP(AE$5,#REF!,SA_GRILLE_STEU!$A9+2,FALSE),"")</f>
        <v/>
      </c>
      <c r="AI9" s="124" t="str">
        <f>IFERROR(HLOOKUP(AE$5,#REF!,SA_GRILLE_STEU!$A9+2,FALSE),"")</f>
        <v/>
      </c>
      <c r="AJ9" s="390">
        <v>1</v>
      </c>
      <c r="AK9" s="11" t="str">
        <f>IFERROR(HLOOKUP(AJ$5,#REF!,SA_GRILLE_STEU!$A9+2,FALSE),"")</f>
        <v/>
      </c>
      <c r="AL9" s="167"/>
      <c r="AM9" s="125" t="str">
        <f>IFERROR(HLOOKUP(AJ$5,#REF!,SA_GRILLE_STEU!$A9+2,FALSE),"")</f>
        <v/>
      </c>
      <c r="AN9" s="124" t="str">
        <f>IFERROR(HLOOKUP(AJ$5,#REF!,SA_GRILLE_STEU!$A9+2,FALSE),"")</f>
        <v/>
      </c>
      <c r="AO9" s="390">
        <v>1</v>
      </c>
      <c r="AP9" s="11" t="str">
        <f>IFERROR(HLOOKUP(AO$5,#REF!,SA_GRILLE_STEU!$A9+2,FALSE),"")</f>
        <v/>
      </c>
      <c r="AQ9" s="167"/>
      <c r="AR9" s="125" t="str">
        <f>IFERROR(HLOOKUP(AO$5,#REF!,SA_GRILLE_STEU!$A9+2,FALSE),"")</f>
        <v/>
      </c>
      <c r="AS9" s="124" t="str">
        <f>IFERROR(HLOOKUP(AO$5,#REF!,SA_GRILLE_STEU!$A9+2,FALSE),"")</f>
        <v/>
      </c>
      <c r="AT9" s="390">
        <v>1</v>
      </c>
      <c r="AU9" s="11" t="str">
        <f>IFERROR(HLOOKUP(AT$5,#REF!,SA_GRILLE_STEU!$A9+2,FALSE),"")</f>
        <v/>
      </c>
      <c r="AV9" s="167"/>
      <c r="AW9" s="125" t="str">
        <f>IFERROR(HLOOKUP(AT$5,#REF!,SA_GRILLE_STEU!$A9+2,FALSE),"")</f>
        <v/>
      </c>
      <c r="AX9" s="124" t="str">
        <f>IFERROR(HLOOKUP(AT$5,#REF!,SA_GRILLE_STEU!$A9+2,FALSE),"")</f>
        <v/>
      </c>
      <c r="AY9" s="390">
        <v>1</v>
      </c>
      <c r="AZ9" s="11" t="str">
        <f>IFERROR(HLOOKUP(AY$5,#REF!,SA_GRILLE_STEU!$A9+2,FALSE),"")</f>
        <v/>
      </c>
      <c r="BA9" s="167"/>
      <c r="BB9" s="125" t="str">
        <f>IFERROR(HLOOKUP(AY$5,#REF!,SA_GRILLE_STEU!$A9+2,FALSE),"")</f>
        <v/>
      </c>
      <c r="BC9" s="124" t="str">
        <f>IFERROR(HLOOKUP(AY$5,#REF!,SA_GRILLE_STEU!$A9+2,FALSE),"")</f>
        <v/>
      </c>
      <c r="BD9" s="390">
        <v>1</v>
      </c>
      <c r="BE9" s="11" t="str">
        <f>IFERROR(HLOOKUP(BD$5,#REF!,SA_GRILLE_STEU!$A9+2,FALSE),"")</f>
        <v/>
      </c>
      <c r="BF9" s="167"/>
      <c r="BG9" s="128" t="str">
        <f>IFERROR(HLOOKUP(BD$5,#REF!,SA_GRILLE_STEU!$A9+2,FALSE),"")</f>
        <v/>
      </c>
      <c r="BH9" s="127" t="str">
        <f>IFERROR(HLOOKUP(BD$5,#REF!,SA_GRILLE_STEU!$A9+2,FALSE),"")</f>
        <v/>
      </c>
    </row>
    <row r="10" spans="1:60" ht="30.75" customHeight="1" x14ac:dyDescent="0.4">
      <c r="A10" s="390">
        <v>2</v>
      </c>
      <c r="B10" s="12" t="str">
        <f>IFERROR(HLOOKUP(A$5,#REF!,SA_GRILLE_STEU!$A10+2,FALSE),"")</f>
        <v/>
      </c>
      <c r="C10" s="167"/>
      <c r="D10" s="205" t="str">
        <f>IFERROR(HLOOKUP(A$5,#REF!,SA_GRILLE_STEU!$A10+2,FALSE),"")</f>
        <v/>
      </c>
      <c r="E10" s="124" t="str">
        <f>IFERROR(HLOOKUP(A$5,#REF!,SA_GRILLE_STEU!$A10+2,FALSE),"")</f>
        <v/>
      </c>
      <c r="F10" s="390">
        <v>2</v>
      </c>
      <c r="G10" s="11" t="str">
        <f>IFERROR(HLOOKUP(F$5,#REF!,SA_GRILLE_STEU!$A10+2,FALSE),"")</f>
        <v/>
      </c>
      <c r="H10" s="167"/>
      <c r="I10" s="125" t="str">
        <f>IFERROR(HLOOKUP(F$5,#REF!,SA_GRILLE_STEU!$A10+2,FALSE),"")</f>
        <v/>
      </c>
      <c r="J10" s="124" t="str">
        <f>IFERROR(HLOOKUP(F$5,#REF!,SA_GRILLE_STEU!$A10+2,FALSE),"")</f>
        <v/>
      </c>
      <c r="K10" s="390">
        <v>2</v>
      </c>
      <c r="L10" s="11" t="str">
        <f>IFERROR(HLOOKUP(K$5,#REF!,SA_GRILLE_STEU!$A10+2,FALSE),"")</f>
        <v/>
      </c>
      <c r="M10" s="167"/>
      <c r="N10" s="125" t="str">
        <f>IFERROR(HLOOKUP(K$5,#REF!,SA_GRILLE_STEU!$A10+2,FALSE),"")</f>
        <v/>
      </c>
      <c r="O10" s="124" t="str">
        <f>IFERROR(HLOOKUP(K$5,#REF!,SA_GRILLE_STEU!$A10+2,FALSE),"")</f>
        <v/>
      </c>
      <c r="P10" s="390">
        <v>2</v>
      </c>
      <c r="Q10" s="11" t="str">
        <f>IFERROR(HLOOKUP(P$5,#REF!,SA_GRILLE_STEU!$A10+2,FALSE),"")</f>
        <v/>
      </c>
      <c r="R10" s="167"/>
      <c r="S10" s="125" t="str">
        <f>IFERROR(HLOOKUP(P$5,#REF!,SA_GRILLE_STEU!$A10+2,FALSE),"")</f>
        <v/>
      </c>
      <c r="T10" s="124" t="str">
        <f>IFERROR(HLOOKUP(P$5,#REF!,SA_GRILLE_STEU!$A10+2,FALSE),"")</f>
        <v/>
      </c>
      <c r="U10" s="390">
        <v>2</v>
      </c>
      <c r="V10" s="11" t="str">
        <f>IFERROR(HLOOKUP(U$5,#REF!,SA_GRILLE_STEU!$A10+2,FALSE),"")</f>
        <v/>
      </c>
      <c r="W10" s="167"/>
      <c r="X10" s="125" t="str">
        <f>IFERROR(HLOOKUP(U$5,#REF!,SA_GRILLE_STEU!$A10+2,FALSE),"")</f>
        <v/>
      </c>
      <c r="Y10" s="124" t="str">
        <f>IFERROR(HLOOKUP(U$5,#REF!,SA_GRILLE_STEU!$A10+2,FALSE),"")</f>
        <v/>
      </c>
      <c r="Z10" s="390">
        <v>2</v>
      </c>
      <c r="AA10" s="11" t="str">
        <f>IFERROR(HLOOKUP(Z$5,#REF!,SA_GRILLE_STEU!$A10+2,FALSE),"")</f>
        <v/>
      </c>
      <c r="AB10" s="167"/>
      <c r="AC10" s="125" t="str">
        <f>IFERROR(HLOOKUP(Z$5,#REF!,SA_GRILLE_STEU!$A10+2,FALSE),"")</f>
        <v/>
      </c>
      <c r="AD10" s="124" t="str">
        <f>IFERROR(HLOOKUP(Z$5,#REF!,SA_GRILLE_STEU!$A10+2,FALSE),"")</f>
        <v/>
      </c>
      <c r="AE10" s="390">
        <v>2</v>
      </c>
      <c r="AF10" s="11" t="str">
        <f>IFERROR(HLOOKUP(AE$5,#REF!,SA_GRILLE_STEU!$A10+2,FALSE),"")</f>
        <v/>
      </c>
      <c r="AG10" s="167"/>
      <c r="AH10" s="125" t="str">
        <f>IFERROR(HLOOKUP(AE$5,#REF!,SA_GRILLE_STEU!$A10+2,FALSE),"")</f>
        <v/>
      </c>
      <c r="AI10" s="124" t="str">
        <f>IFERROR(HLOOKUP(AE$5,#REF!,SA_GRILLE_STEU!$A10+2,FALSE),"")</f>
        <v/>
      </c>
      <c r="AJ10" s="390">
        <v>2</v>
      </c>
      <c r="AK10" s="11" t="str">
        <f>IFERROR(HLOOKUP(AJ$5,#REF!,SA_GRILLE_STEU!$A10+2,FALSE),"")</f>
        <v/>
      </c>
      <c r="AL10" s="167"/>
      <c r="AM10" s="125" t="str">
        <f>IFERROR(HLOOKUP(AJ$5,#REF!,SA_GRILLE_STEU!$A10+2,FALSE),"")</f>
        <v/>
      </c>
      <c r="AN10" s="124" t="str">
        <f>IFERROR(HLOOKUP(AJ$5,#REF!,SA_GRILLE_STEU!$A10+2,FALSE),"")</f>
        <v/>
      </c>
      <c r="AO10" s="390">
        <v>2</v>
      </c>
      <c r="AP10" s="11" t="str">
        <f>IFERROR(HLOOKUP(AO$5,#REF!,SA_GRILLE_STEU!$A10+2,FALSE),"")</f>
        <v/>
      </c>
      <c r="AQ10" s="167"/>
      <c r="AR10" s="125" t="str">
        <f>IFERROR(HLOOKUP(AO$5,#REF!,SA_GRILLE_STEU!$A10+2,FALSE),"")</f>
        <v/>
      </c>
      <c r="AS10" s="124" t="str">
        <f>IFERROR(HLOOKUP(AO$5,#REF!,SA_GRILLE_STEU!$A10+2,FALSE),"")</f>
        <v/>
      </c>
      <c r="AT10" s="390">
        <v>2</v>
      </c>
      <c r="AU10" s="11" t="str">
        <f>IFERROR(HLOOKUP(AT$5,#REF!,SA_GRILLE_STEU!$A10+2,FALSE),"")</f>
        <v/>
      </c>
      <c r="AV10" s="167"/>
      <c r="AW10" s="125" t="str">
        <f>IFERROR(HLOOKUP(AT$5,#REF!,SA_GRILLE_STEU!$A10+2,FALSE),"")</f>
        <v/>
      </c>
      <c r="AX10" s="124" t="str">
        <f>IFERROR(HLOOKUP(AT$5,#REF!,SA_GRILLE_STEU!$A10+2,FALSE),"")</f>
        <v/>
      </c>
      <c r="AY10" s="390">
        <v>2</v>
      </c>
      <c r="AZ10" s="11" t="str">
        <f>IFERROR(HLOOKUP(AY$5,#REF!,SA_GRILLE_STEU!$A10+2,FALSE),"")</f>
        <v/>
      </c>
      <c r="BA10" s="167"/>
      <c r="BB10" s="125" t="str">
        <f>IFERROR(HLOOKUP(AY$5,#REF!,SA_GRILLE_STEU!$A10+2,FALSE),"")</f>
        <v/>
      </c>
      <c r="BC10" s="124" t="str">
        <f>IFERROR(HLOOKUP(AY$5,#REF!,SA_GRILLE_STEU!$A10+2,FALSE),"")</f>
        <v/>
      </c>
      <c r="BD10" s="390">
        <v>2</v>
      </c>
      <c r="BE10" s="11" t="str">
        <f>IFERROR(HLOOKUP(BD$5,#REF!,SA_GRILLE_STEU!$A10+2,FALSE),"")</f>
        <v/>
      </c>
      <c r="BF10" s="167"/>
      <c r="BG10" s="128" t="str">
        <f>IFERROR(HLOOKUP(BD$5,#REF!,SA_GRILLE_STEU!$A10+2,FALSE),"")</f>
        <v/>
      </c>
      <c r="BH10" s="127" t="str">
        <f>IFERROR(HLOOKUP(BD$5,#REF!,SA_GRILLE_STEU!$A10+2,FALSE),"")</f>
        <v/>
      </c>
    </row>
    <row r="11" spans="1:60" ht="58.5" customHeight="1" x14ac:dyDescent="0.4">
      <c r="A11" s="390">
        <v>3</v>
      </c>
      <c r="B11" s="12" t="str">
        <f>IFERROR(HLOOKUP(A$5,#REF!,SA_GRILLE_STEU!$A11+2,FALSE),"")</f>
        <v/>
      </c>
      <c r="C11" s="167"/>
      <c r="D11" s="205" t="str">
        <f>IFERROR(HLOOKUP(A$5,#REF!,SA_GRILLE_STEU!$A11+2,FALSE),"")</f>
        <v/>
      </c>
      <c r="E11" s="124" t="str">
        <f>IFERROR(HLOOKUP(A$5,#REF!,SA_GRILLE_STEU!$A11+2,FALSE),"")</f>
        <v/>
      </c>
      <c r="F11" s="390">
        <v>3</v>
      </c>
      <c r="G11" s="11" t="str">
        <f>IFERROR(HLOOKUP(F$5,#REF!,SA_GRILLE_STEU!$A11+2,FALSE),"")</f>
        <v/>
      </c>
      <c r="H11" s="167"/>
      <c r="I11" s="125" t="str">
        <f>IFERROR(HLOOKUP(F$5,#REF!,SA_GRILLE_STEU!$A11+2,FALSE),"")</f>
        <v/>
      </c>
      <c r="J11" s="124" t="str">
        <f>IFERROR(HLOOKUP(F$5,#REF!,SA_GRILLE_STEU!$A11+2,FALSE),"")</f>
        <v/>
      </c>
      <c r="K11" s="390">
        <v>3</v>
      </c>
      <c r="L11" s="11" t="str">
        <f>IFERROR(HLOOKUP(K$5,#REF!,SA_GRILLE_STEU!$A11+2,FALSE),"")</f>
        <v/>
      </c>
      <c r="M11" s="167"/>
      <c r="N11" s="125" t="str">
        <f>IFERROR(HLOOKUP(K$5,#REF!,SA_GRILLE_STEU!$A11+2,FALSE),"")</f>
        <v/>
      </c>
      <c r="O11" s="124" t="str">
        <f>IFERROR(HLOOKUP(K$5,#REF!,SA_GRILLE_STEU!$A11+2,FALSE),"")</f>
        <v/>
      </c>
      <c r="P11" s="390">
        <v>3</v>
      </c>
      <c r="Q11" s="11" t="str">
        <f>IFERROR(HLOOKUP(P$5,#REF!,SA_GRILLE_STEU!$A11+2,FALSE),"")</f>
        <v/>
      </c>
      <c r="R11" s="167"/>
      <c r="S11" s="125" t="str">
        <f>IFERROR(HLOOKUP(P$5,#REF!,SA_GRILLE_STEU!$A11+2,FALSE),"")</f>
        <v/>
      </c>
      <c r="T11" s="124" t="str">
        <f>IFERROR(HLOOKUP(P$5,#REF!,SA_GRILLE_STEU!$A11+2,FALSE),"")</f>
        <v/>
      </c>
      <c r="U11" s="390">
        <v>3</v>
      </c>
      <c r="V11" s="11" t="str">
        <f>IFERROR(HLOOKUP(U$5,#REF!,SA_GRILLE_STEU!$A11+2,FALSE),"")</f>
        <v/>
      </c>
      <c r="W11" s="167"/>
      <c r="X11" s="125" t="str">
        <f>IFERROR(HLOOKUP(U$5,#REF!,SA_GRILLE_STEU!$A11+2,FALSE),"")</f>
        <v/>
      </c>
      <c r="Y11" s="124" t="str">
        <f>IFERROR(HLOOKUP(U$5,#REF!,SA_GRILLE_STEU!$A11+2,FALSE),"")</f>
        <v/>
      </c>
      <c r="Z11" s="390">
        <v>3</v>
      </c>
      <c r="AA11" s="11" t="str">
        <f>IFERROR(HLOOKUP(Z$5,#REF!,SA_GRILLE_STEU!$A11+2,FALSE),"")</f>
        <v/>
      </c>
      <c r="AB11" s="167"/>
      <c r="AC11" s="125" t="str">
        <f>IFERROR(HLOOKUP(Z$5,#REF!,SA_GRILLE_STEU!$A11+2,FALSE),"")</f>
        <v/>
      </c>
      <c r="AD11" s="124" t="str">
        <f>IFERROR(HLOOKUP(Z$5,#REF!,SA_GRILLE_STEU!$A11+2,FALSE),"")</f>
        <v/>
      </c>
      <c r="AE11" s="390">
        <v>3</v>
      </c>
      <c r="AF11" s="11" t="str">
        <f>IFERROR(HLOOKUP(AE$5,#REF!,SA_GRILLE_STEU!$A11+2,FALSE),"")</f>
        <v/>
      </c>
      <c r="AG11" s="167"/>
      <c r="AH11" s="125" t="str">
        <f>IFERROR(HLOOKUP(AE$5,#REF!,SA_GRILLE_STEU!$A11+2,FALSE),"")</f>
        <v/>
      </c>
      <c r="AI11" s="124" t="str">
        <f>IFERROR(HLOOKUP(AE$5,#REF!,SA_GRILLE_STEU!$A11+2,FALSE),"")</f>
        <v/>
      </c>
      <c r="AJ11" s="390">
        <v>3</v>
      </c>
      <c r="AK11" s="11" t="str">
        <f>IFERROR(HLOOKUP(AJ$5,#REF!,SA_GRILLE_STEU!$A11+2,FALSE),"")</f>
        <v/>
      </c>
      <c r="AL11" s="167"/>
      <c r="AM11" s="125" t="str">
        <f>IFERROR(HLOOKUP(AJ$5,#REF!,SA_GRILLE_STEU!$A11+2,FALSE),"")</f>
        <v/>
      </c>
      <c r="AN11" s="124" t="str">
        <f>IFERROR(HLOOKUP(AJ$5,#REF!,SA_GRILLE_STEU!$A11+2,FALSE),"")</f>
        <v/>
      </c>
      <c r="AO11" s="390">
        <v>3</v>
      </c>
      <c r="AP11" s="11" t="str">
        <f>IFERROR(HLOOKUP(AO$5,#REF!,SA_GRILLE_STEU!$A11+2,FALSE),"")</f>
        <v/>
      </c>
      <c r="AQ11" s="167"/>
      <c r="AR11" s="125" t="str">
        <f>IFERROR(HLOOKUP(AO$5,#REF!,SA_GRILLE_STEU!$A11+2,FALSE),"")</f>
        <v/>
      </c>
      <c r="AS11" s="124" t="str">
        <f>IFERROR(HLOOKUP(AO$5,#REF!,SA_GRILLE_STEU!$A11+2,FALSE),"")</f>
        <v/>
      </c>
      <c r="AT11" s="390">
        <v>3</v>
      </c>
      <c r="AU11" s="11" t="str">
        <f>IFERROR(HLOOKUP(AT$5,#REF!,SA_GRILLE_STEU!$A11+2,FALSE),"")</f>
        <v/>
      </c>
      <c r="AV11" s="167"/>
      <c r="AW11" s="125" t="str">
        <f>IFERROR(HLOOKUP(AT$5,#REF!,SA_GRILLE_STEU!$A11+2,FALSE),"")</f>
        <v/>
      </c>
      <c r="AX11" s="124" t="str">
        <f>IFERROR(HLOOKUP(AT$5,#REF!,SA_GRILLE_STEU!$A11+2,FALSE),"")</f>
        <v/>
      </c>
      <c r="AY11" s="390">
        <v>3</v>
      </c>
      <c r="AZ11" s="11" t="str">
        <f>IFERROR(HLOOKUP(AY$5,#REF!,SA_GRILLE_STEU!$A11+2,FALSE),"")</f>
        <v/>
      </c>
      <c r="BA11" s="167"/>
      <c r="BB11" s="125" t="str">
        <f>IFERROR(HLOOKUP(AY$5,#REF!,SA_GRILLE_STEU!$A11+2,FALSE),"")</f>
        <v/>
      </c>
      <c r="BC11" s="124" t="str">
        <f>IFERROR(HLOOKUP(AY$5,#REF!,SA_GRILLE_STEU!$A11+2,FALSE),"")</f>
        <v/>
      </c>
      <c r="BD11" s="390">
        <v>3</v>
      </c>
      <c r="BE11" s="11" t="str">
        <f>IFERROR(HLOOKUP(BD$5,#REF!,SA_GRILLE_STEU!$A11+2,FALSE),"")</f>
        <v/>
      </c>
      <c r="BF11" s="167"/>
      <c r="BG11" s="128" t="str">
        <f>IFERROR(HLOOKUP(BD$5,#REF!,SA_GRILLE_STEU!$A11+2,FALSE),"")</f>
        <v/>
      </c>
      <c r="BH11" s="127" t="str">
        <f>IFERROR(HLOOKUP(BD$5,#REF!,SA_GRILLE_STEU!$A11+2,FALSE),"")</f>
        <v/>
      </c>
    </row>
    <row r="12" spans="1:60" ht="30" customHeight="1" x14ac:dyDescent="0.4">
      <c r="A12" s="390">
        <v>4</v>
      </c>
      <c r="B12" s="12" t="str">
        <f>IFERROR(HLOOKUP(A$5,#REF!,SA_GRILLE_STEU!$A12+2,FALSE),"")</f>
        <v/>
      </c>
      <c r="C12" s="167"/>
      <c r="D12" s="205" t="str">
        <f>IFERROR(HLOOKUP(A$5,#REF!,SA_GRILLE_STEU!$A12+2,FALSE),"")</f>
        <v/>
      </c>
      <c r="E12" s="124" t="str">
        <f>IFERROR(HLOOKUP(A$5,#REF!,SA_GRILLE_STEU!$A12+2,FALSE),"")</f>
        <v/>
      </c>
      <c r="F12" s="390">
        <v>4</v>
      </c>
      <c r="G12" s="11" t="str">
        <f>IFERROR(HLOOKUP(F$5,#REF!,SA_GRILLE_STEU!$A12+2,FALSE),"")</f>
        <v/>
      </c>
      <c r="H12" s="167"/>
      <c r="I12" s="125" t="str">
        <f>IFERROR(HLOOKUP(F$5,#REF!,SA_GRILLE_STEU!$A12+2,FALSE),"")</f>
        <v/>
      </c>
      <c r="J12" s="124" t="str">
        <f>IFERROR(HLOOKUP(F$5,#REF!,SA_GRILLE_STEU!$A12+2,FALSE),"")</f>
        <v/>
      </c>
      <c r="K12" s="390">
        <v>4</v>
      </c>
      <c r="L12" s="11" t="str">
        <f>IFERROR(HLOOKUP(K$5,#REF!,SA_GRILLE_STEU!$A12+2,FALSE),"")</f>
        <v/>
      </c>
      <c r="M12" s="167"/>
      <c r="N12" s="125" t="str">
        <f>IFERROR(HLOOKUP(K$5,#REF!,SA_GRILLE_STEU!$A12+2,FALSE),"")</f>
        <v/>
      </c>
      <c r="O12" s="124" t="str">
        <f>IFERROR(HLOOKUP(K$5,#REF!,SA_GRILLE_STEU!$A12+2,FALSE),"")</f>
        <v/>
      </c>
      <c r="P12" s="390">
        <v>4</v>
      </c>
      <c r="Q12" s="11" t="str">
        <f>IFERROR(HLOOKUP(P$5,#REF!,SA_GRILLE_STEU!$A12+2,FALSE),"")</f>
        <v/>
      </c>
      <c r="R12" s="167"/>
      <c r="S12" s="125" t="str">
        <f>IFERROR(HLOOKUP(P$5,#REF!,SA_GRILLE_STEU!$A12+2,FALSE),"")</f>
        <v/>
      </c>
      <c r="T12" s="124" t="str">
        <f>IFERROR(HLOOKUP(P$5,#REF!,SA_GRILLE_STEU!$A12+2,FALSE),"")</f>
        <v/>
      </c>
      <c r="U12" s="390">
        <v>4</v>
      </c>
      <c r="V12" s="11" t="str">
        <f>IFERROR(HLOOKUP(U$5,#REF!,SA_GRILLE_STEU!$A12+2,FALSE),"")</f>
        <v/>
      </c>
      <c r="W12" s="167"/>
      <c r="X12" s="125" t="str">
        <f>IFERROR(HLOOKUP(U$5,#REF!,SA_GRILLE_STEU!$A12+2,FALSE),"")</f>
        <v/>
      </c>
      <c r="Y12" s="124" t="str">
        <f>IFERROR(HLOOKUP(U$5,#REF!,SA_GRILLE_STEU!$A12+2,FALSE),"")</f>
        <v/>
      </c>
      <c r="Z12" s="390">
        <v>4</v>
      </c>
      <c r="AA12" s="11" t="str">
        <f>IFERROR(HLOOKUP(Z$5,#REF!,SA_GRILLE_STEU!$A12+2,FALSE),"")</f>
        <v/>
      </c>
      <c r="AB12" s="167"/>
      <c r="AC12" s="125" t="str">
        <f>IFERROR(HLOOKUP(Z$5,#REF!,SA_GRILLE_STEU!$A12+2,FALSE),"")</f>
        <v/>
      </c>
      <c r="AD12" s="124" t="str">
        <f>IFERROR(HLOOKUP(Z$5,#REF!,SA_GRILLE_STEU!$A12+2,FALSE),"")</f>
        <v/>
      </c>
      <c r="AE12" s="390">
        <v>4</v>
      </c>
      <c r="AF12" s="11" t="str">
        <f>IFERROR(HLOOKUP(AE$5,#REF!,SA_GRILLE_STEU!$A12+2,FALSE),"")</f>
        <v/>
      </c>
      <c r="AG12" s="167"/>
      <c r="AH12" s="125" t="str">
        <f>IFERROR(HLOOKUP(AE$5,#REF!,SA_GRILLE_STEU!$A12+2,FALSE),"")</f>
        <v/>
      </c>
      <c r="AI12" s="124" t="str">
        <f>IFERROR(HLOOKUP(AE$5,#REF!,SA_GRILLE_STEU!$A12+2,FALSE),"")</f>
        <v/>
      </c>
      <c r="AJ12" s="390">
        <v>4</v>
      </c>
      <c r="AK12" s="11" t="str">
        <f>IFERROR(HLOOKUP(AJ$5,#REF!,SA_GRILLE_STEU!$A12+2,FALSE),"")</f>
        <v/>
      </c>
      <c r="AL12" s="167"/>
      <c r="AM12" s="125" t="str">
        <f>IFERROR(HLOOKUP(AJ$5,#REF!,SA_GRILLE_STEU!$A12+2,FALSE),"")</f>
        <v/>
      </c>
      <c r="AN12" s="124" t="str">
        <f>IFERROR(HLOOKUP(AJ$5,#REF!,SA_GRILLE_STEU!$A12+2,FALSE),"")</f>
        <v/>
      </c>
      <c r="AO12" s="390">
        <v>4</v>
      </c>
      <c r="AP12" s="11" t="str">
        <f>IFERROR(HLOOKUP(AO$5,#REF!,SA_GRILLE_STEU!$A12+2,FALSE),"")</f>
        <v/>
      </c>
      <c r="AQ12" s="167"/>
      <c r="AR12" s="125" t="str">
        <f>IFERROR(HLOOKUP(AO$5,#REF!,SA_GRILLE_STEU!$A12+2,FALSE),"")</f>
        <v/>
      </c>
      <c r="AS12" s="124" t="str">
        <f>IFERROR(HLOOKUP(AO$5,#REF!,SA_GRILLE_STEU!$A12+2,FALSE),"")</f>
        <v/>
      </c>
      <c r="AT12" s="390">
        <v>4</v>
      </c>
      <c r="AU12" s="11" t="str">
        <f>IFERROR(HLOOKUP(AT$5,#REF!,SA_GRILLE_STEU!$A12+2,FALSE),"")</f>
        <v/>
      </c>
      <c r="AV12" s="167"/>
      <c r="AW12" s="125" t="str">
        <f>IFERROR(HLOOKUP(AT$5,#REF!,SA_GRILLE_STEU!$A12+2,FALSE),"")</f>
        <v/>
      </c>
      <c r="AX12" s="124" t="str">
        <f>IFERROR(HLOOKUP(AT$5,#REF!,SA_GRILLE_STEU!$A12+2,FALSE),"")</f>
        <v/>
      </c>
      <c r="AY12" s="390">
        <v>4</v>
      </c>
      <c r="AZ12" s="11" t="str">
        <f>IFERROR(HLOOKUP(AY$5,#REF!,SA_GRILLE_STEU!$A12+2,FALSE),"")</f>
        <v/>
      </c>
      <c r="BA12" s="167"/>
      <c r="BB12" s="125" t="str">
        <f>IFERROR(HLOOKUP(AY$5,#REF!,SA_GRILLE_STEU!$A12+2,FALSE),"")</f>
        <v/>
      </c>
      <c r="BC12" s="124" t="str">
        <f>IFERROR(HLOOKUP(AY$5,#REF!,SA_GRILLE_STEU!$A12+2,FALSE),"")</f>
        <v/>
      </c>
      <c r="BD12" s="390">
        <v>4</v>
      </c>
      <c r="BE12" s="11" t="str">
        <f>IFERROR(HLOOKUP(BD$5,#REF!,SA_GRILLE_STEU!$A12+2,FALSE),"")</f>
        <v/>
      </c>
      <c r="BF12" s="167"/>
      <c r="BG12" s="128" t="str">
        <f>IFERROR(HLOOKUP(BD$5,#REF!,SA_GRILLE_STEU!$A12+2,FALSE),"")</f>
        <v/>
      </c>
      <c r="BH12" s="127" t="str">
        <f>IFERROR(HLOOKUP(BD$5,#REF!,SA_GRILLE_STEU!$A12+2,FALSE),"")</f>
        <v/>
      </c>
    </row>
    <row r="13" spans="1:60" ht="80.25" customHeight="1" x14ac:dyDescent="0.4">
      <c r="A13" s="390">
        <v>5</v>
      </c>
      <c r="B13" s="12" t="str">
        <f>IFERROR(HLOOKUP(A$5,#REF!,SA_GRILLE_STEU!$A13+2,FALSE),"")</f>
        <v/>
      </c>
      <c r="C13" s="167"/>
      <c r="D13" s="205" t="str">
        <f>IFERROR(HLOOKUP(A$5,#REF!,SA_GRILLE_STEU!$A13+2,FALSE),"")</f>
        <v/>
      </c>
      <c r="E13" s="124" t="str">
        <f>IFERROR(HLOOKUP(A$5,#REF!,SA_GRILLE_STEU!$A13+2,FALSE),"")</f>
        <v/>
      </c>
      <c r="F13" s="390">
        <v>5</v>
      </c>
      <c r="G13" s="11" t="str">
        <f>IFERROR(HLOOKUP(F$5,#REF!,SA_GRILLE_STEU!$A13+2,FALSE),"")</f>
        <v/>
      </c>
      <c r="H13" s="167"/>
      <c r="I13" s="125" t="str">
        <f>IFERROR(HLOOKUP(F$5,#REF!,SA_GRILLE_STEU!$A13+2,FALSE),"")</f>
        <v/>
      </c>
      <c r="J13" s="124" t="str">
        <f>IFERROR(HLOOKUP(F$5,#REF!,SA_GRILLE_STEU!$A13+2,FALSE),"")</f>
        <v/>
      </c>
      <c r="K13" s="390">
        <v>5</v>
      </c>
      <c r="L13" s="11" t="str">
        <f>IFERROR(HLOOKUP(K$5,#REF!,SA_GRILLE_STEU!$A13+2,FALSE),"")</f>
        <v/>
      </c>
      <c r="M13" s="167"/>
      <c r="N13" s="125" t="str">
        <f>IFERROR(HLOOKUP(K$5,#REF!,SA_GRILLE_STEU!$A13+2,FALSE),"")</f>
        <v/>
      </c>
      <c r="O13" s="124" t="str">
        <f>IFERROR(HLOOKUP(K$5,#REF!,SA_GRILLE_STEU!$A13+2,FALSE),"")</f>
        <v/>
      </c>
      <c r="P13" s="390">
        <v>5</v>
      </c>
      <c r="Q13" s="11" t="str">
        <f>IFERROR(HLOOKUP(P$5,#REF!,SA_GRILLE_STEU!$A13+2,FALSE),"")</f>
        <v/>
      </c>
      <c r="R13" s="167"/>
      <c r="S13" s="125" t="str">
        <f>IFERROR(HLOOKUP(P$5,#REF!,SA_GRILLE_STEU!$A13+2,FALSE),"")</f>
        <v/>
      </c>
      <c r="T13" s="124" t="str">
        <f>IFERROR(HLOOKUP(P$5,#REF!,SA_GRILLE_STEU!$A13+2,FALSE),"")</f>
        <v/>
      </c>
      <c r="U13" s="390">
        <v>5</v>
      </c>
      <c r="V13" s="11" t="str">
        <f>IFERROR(HLOOKUP(U$5,#REF!,SA_GRILLE_STEU!$A13+2,FALSE),"")</f>
        <v/>
      </c>
      <c r="W13" s="167"/>
      <c r="X13" s="125" t="str">
        <f>IFERROR(HLOOKUP(U$5,#REF!,SA_GRILLE_STEU!$A13+2,FALSE),"")</f>
        <v/>
      </c>
      <c r="Y13" s="124" t="str">
        <f>IFERROR(HLOOKUP(U$5,#REF!,SA_GRILLE_STEU!$A13+2,FALSE),"")</f>
        <v/>
      </c>
      <c r="Z13" s="390">
        <v>5</v>
      </c>
      <c r="AA13" s="11" t="str">
        <f>IFERROR(HLOOKUP(Z$5,#REF!,SA_GRILLE_STEU!$A13+2,FALSE),"")</f>
        <v/>
      </c>
      <c r="AB13" s="167"/>
      <c r="AC13" s="125" t="str">
        <f>IFERROR(HLOOKUP(Z$5,#REF!,SA_GRILLE_STEU!$A13+2,FALSE),"")</f>
        <v/>
      </c>
      <c r="AD13" s="124" t="str">
        <f>IFERROR(HLOOKUP(Z$5,#REF!,SA_GRILLE_STEU!$A13+2,FALSE),"")</f>
        <v/>
      </c>
      <c r="AE13" s="390">
        <v>5</v>
      </c>
      <c r="AF13" s="11" t="str">
        <f>IFERROR(HLOOKUP(AE$5,#REF!,SA_GRILLE_STEU!$A13+2,FALSE),"")</f>
        <v/>
      </c>
      <c r="AG13" s="167"/>
      <c r="AH13" s="125" t="str">
        <f>IFERROR(HLOOKUP(AE$5,#REF!,SA_GRILLE_STEU!$A13+2,FALSE),"")</f>
        <v/>
      </c>
      <c r="AI13" s="124" t="str">
        <f>IFERROR(HLOOKUP(AE$5,#REF!,SA_GRILLE_STEU!$A13+2,FALSE),"")</f>
        <v/>
      </c>
      <c r="AJ13" s="390">
        <v>5</v>
      </c>
      <c r="AK13" s="11" t="str">
        <f>IFERROR(HLOOKUP(AJ$5,#REF!,SA_GRILLE_STEU!$A13+2,FALSE),"")</f>
        <v/>
      </c>
      <c r="AL13" s="167"/>
      <c r="AM13" s="125" t="str">
        <f>IFERROR(HLOOKUP(AJ$5,#REF!,SA_GRILLE_STEU!$A13+2,FALSE),"")</f>
        <v/>
      </c>
      <c r="AN13" s="124" t="str">
        <f>IFERROR(HLOOKUP(AJ$5,#REF!,SA_GRILLE_STEU!$A13+2,FALSE),"")</f>
        <v/>
      </c>
      <c r="AO13" s="390">
        <v>5</v>
      </c>
      <c r="AP13" s="11" t="str">
        <f>IFERROR(HLOOKUP(AO$5,#REF!,SA_GRILLE_STEU!$A13+2,FALSE),"")</f>
        <v/>
      </c>
      <c r="AQ13" s="167"/>
      <c r="AR13" s="125" t="str">
        <f>IFERROR(HLOOKUP(AO$5,#REF!,SA_GRILLE_STEU!$A13+2,FALSE),"")</f>
        <v/>
      </c>
      <c r="AS13" s="124" t="str">
        <f>IFERROR(HLOOKUP(AO$5,#REF!,SA_GRILLE_STEU!$A13+2,FALSE),"")</f>
        <v/>
      </c>
      <c r="AT13" s="390">
        <v>5</v>
      </c>
      <c r="AU13" s="11" t="str">
        <f>IFERROR(HLOOKUP(AT$5,#REF!,SA_GRILLE_STEU!$A13+2,FALSE),"")</f>
        <v/>
      </c>
      <c r="AV13" s="167"/>
      <c r="AW13" s="125" t="str">
        <f>IFERROR(HLOOKUP(AT$5,#REF!,SA_GRILLE_STEU!$A13+2,FALSE),"")</f>
        <v/>
      </c>
      <c r="AX13" s="124" t="str">
        <f>IFERROR(HLOOKUP(AT$5,#REF!,SA_GRILLE_STEU!$A13+2,FALSE),"")</f>
        <v/>
      </c>
      <c r="AY13" s="390">
        <v>5</v>
      </c>
      <c r="AZ13" s="11" t="str">
        <f>IFERROR(HLOOKUP(AY$5,#REF!,SA_GRILLE_STEU!$A13+2,FALSE),"")</f>
        <v/>
      </c>
      <c r="BA13" s="167"/>
      <c r="BB13" s="125" t="str">
        <f>IFERROR(HLOOKUP(AY$5,#REF!,SA_GRILLE_STEU!$A13+2,FALSE),"")</f>
        <v/>
      </c>
      <c r="BC13" s="124" t="str">
        <f>IFERROR(HLOOKUP(AY$5,#REF!,SA_GRILLE_STEU!$A13+2,FALSE),"")</f>
        <v/>
      </c>
      <c r="BD13" s="390">
        <v>5</v>
      </c>
      <c r="BE13" s="11" t="str">
        <f>IFERROR(HLOOKUP(BD$5,#REF!,SA_GRILLE_STEU!$A13+2,FALSE),"")</f>
        <v/>
      </c>
      <c r="BF13" s="167"/>
      <c r="BG13" s="128" t="str">
        <f>IFERROR(HLOOKUP(BD$5,#REF!,SA_GRILLE_STEU!$A13+2,FALSE),"")</f>
        <v/>
      </c>
      <c r="BH13" s="127" t="str">
        <f>IFERROR(HLOOKUP(BD$5,#REF!,SA_GRILLE_STEU!$A13+2,FALSE),"")</f>
        <v/>
      </c>
    </row>
    <row r="14" spans="1:60" ht="64.5" customHeight="1" x14ac:dyDescent="0.4">
      <c r="A14" s="390">
        <v>6</v>
      </c>
      <c r="B14" s="12" t="str">
        <f>IFERROR(HLOOKUP(A$5,#REF!,SA_GRILLE_STEU!$A14+2,FALSE),"")</f>
        <v/>
      </c>
      <c r="C14" s="167"/>
      <c r="D14" s="205" t="str">
        <f>IFERROR(HLOOKUP(A$5,#REF!,SA_GRILLE_STEU!$A14+2,FALSE),"")</f>
        <v/>
      </c>
      <c r="E14" s="124" t="str">
        <f>IFERROR(HLOOKUP(A$5,#REF!,SA_GRILLE_STEU!$A14+2,FALSE),"")</f>
        <v/>
      </c>
      <c r="F14" s="390">
        <v>6</v>
      </c>
      <c r="G14" s="11" t="str">
        <f>IFERROR(HLOOKUP(F$5,#REF!,SA_GRILLE_STEU!$A14+2,FALSE),"")</f>
        <v/>
      </c>
      <c r="H14" s="167"/>
      <c r="I14" s="125" t="str">
        <f>IFERROR(HLOOKUP(F$5,#REF!,SA_GRILLE_STEU!$A14+2,FALSE),"")</f>
        <v/>
      </c>
      <c r="J14" s="124" t="str">
        <f>IFERROR(HLOOKUP(F$5,#REF!,SA_GRILLE_STEU!$A14+2,FALSE),"")</f>
        <v/>
      </c>
      <c r="K14" s="390">
        <v>6</v>
      </c>
      <c r="L14" s="11" t="str">
        <f>IFERROR(HLOOKUP(K$5,#REF!,SA_GRILLE_STEU!$A14+2,FALSE),"")</f>
        <v/>
      </c>
      <c r="M14" s="167"/>
      <c r="N14" s="125" t="str">
        <f>IFERROR(HLOOKUP(K$5,#REF!,SA_GRILLE_STEU!$A14+2,FALSE),"")</f>
        <v/>
      </c>
      <c r="O14" s="124" t="str">
        <f>IFERROR(HLOOKUP(K$5,#REF!,SA_GRILLE_STEU!$A14+2,FALSE),"")</f>
        <v/>
      </c>
      <c r="P14" s="390">
        <v>6</v>
      </c>
      <c r="Q14" s="11" t="str">
        <f>IFERROR(HLOOKUP(P$5,#REF!,SA_GRILLE_STEU!$A14+2,FALSE),"")</f>
        <v/>
      </c>
      <c r="R14" s="167"/>
      <c r="S14" s="125" t="str">
        <f>IFERROR(HLOOKUP(P$5,#REF!,SA_GRILLE_STEU!$A14+2,FALSE),"")</f>
        <v/>
      </c>
      <c r="T14" s="124" t="str">
        <f>IFERROR(HLOOKUP(P$5,#REF!,SA_GRILLE_STEU!$A14+2,FALSE),"")</f>
        <v/>
      </c>
      <c r="U14" s="390">
        <v>6</v>
      </c>
      <c r="V14" s="11" t="str">
        <f>IFERROR(HLOOKUP(U$5,#REF!,SA_GRILLE_STEU!$A14+2,FALSE),"")</f>
        <v/>
      </c>
      <c r="W14" s="167"/>
      <c r="X14" s="125" t="str">
        <f>IFERROR(HLOOKUP(U$5,#REF!,SA_GRILLE_STEU!$A14+2,FALSE),"")</f>
        <v/>
      </c>
      <c r="Y14" s="124" t="str">
        <f>IFERROR(HLOOKUP(U$5,#REF!,SA_GRILLE_STEU!$A14+2,FALSE),"")</f>
        <v/>
      </c>
      <c r="Z14" s="390">
        <v>6</v>
      </c>
      <c r="AA14" s="11" t="str">
        <f>IFERROR(HLOOKUP(Z$5,#REF!,SA_GRILLE_STEU!$A14+2,FALSE),"")</f>
        <v/>
      </c>
      <c r="AB14" s="167"/>
      <c r="AC14" s="125" t="str">
        <f>IFERROR(HLOOKUP(Z$5,#REF!,SA_GRILLE_STEU!$A14+2,FALSE),"")</f>
        <v/>
      </c>
      <c r="AD14" s="124" t="str">
        <f>IFERROR(HLOOKUP(Z$5,#REF!,SA_GRILLE_STEU!$A14+2,FALSE),"")</f>
        <v/>
      </c>
      <c r="AE14" s="390">
        <v>6</v>
      </c>
      <c r="AF14" s="11" t="str">
        <f>IFERROR(HLOOKUP(AE$5,#REF!,SA_GRILLE_STEU!$A14+2,FALSE),"")</f>
        <v/>
      </c>
      <c r="AG14" s="167"/>
      <c r="AH14" s="125" t="str">
        <f>IFERROR(HLOOKUP(AE$5,#REF!,SA_GRILLE_STEU!$A14+2,FALSE),"")</f>
        <v/>
      </c>
      <c r="AI14" s="124" t="str">
        <f>IFERROR(HLOOKUP(AE$5,#REF!,SA_GRILLE_STEU!$A14+2,FALSE),"")</f>
        <v/>
      </c>
      <c r="AJ14" s="390">
        <v>6</v>
      </c>
      <c r="AK14" s="11" t="str">
        <f>IFERROR(HLOOKUP(AJ$5,#REF!,SA_GRILLE_STEU!$A14+2,FALSE),"")</f>
        <v/>
      </c>
      <c r="AL14" s="167"/>
      <c r="AM14" s="125" t="str">
        <f>IFERROR(HLOOKUP(AJ$5,#REF!,SA_GRILLE_STEU!$A14+2,FALSE),"")</f>
        <v/>
      </c>
      <c r="AN14" s="124" t="str">
        <f>IFERROR(HLOOKUP(AJ$5,#REF!,SA_GRILLE_STEU!$A14+2,FALSE),"")</f>
        <v/>
      </c>
      <c r="AO14" s="390">
        <v>6</v>
      </c>
      <c r="AP14" s="11" t="str">
        <f>IFERROR(HLOOKUP(AO$5,#REF!,SA_GRILLE_STEU!$A14+2,FALSE),"")</f>
        <v/>
      </c>
      <c r="AQ14" s="167"/>
      <c r="AR14" s="125" t="str">
        <f>IFERROR(HLOOKUP(AO$5,#REF!,SA_GRILLE_STEU!$A14+2,FALSE),"")</f>
        <v/>
      </c>
      <c r="AS14" s="124" t="str">
        <f>IFERROR(HLOOKUP(AO$5,#REF!,SA_GRILLE_STEU!$A14+2,FALSE),"")</f>
        <v/>
      </c>
      <c r="AT14" s="390">
        <v>6</v>
      </c>
      <c r="AU14" s="11" t="str">
        <f>IFERROR(HLOOKUP(AT$5,#REF!,SA_GRILLE_STEU!$A14+2,FALSE),"")</f>
        <v/>
      </c>
      <c r="AV14" s="167"/>
      <c r="AW14" s="125" t="str">
        <f>IFERROR(HLOOKUP(AT$5,#REF!,SA_GRILLE_STEU!$A14+2,FALSE),"")</f>
        <v/>
      </c>
      <c r="AX14" s="124" t="str">
        <f>IFERROR(HLOOKUP(AT$5,#REF!,SA_GRILLE_STEU!$A14+2,FALSE),"")</f>
        <v/>
      </c>
      <c r="AY14" s="390">
        <v>6</v>
      </c>
      <c r="AZ14" s="11" t="str">
        <f>IFERROR(HLOOKUP(AY$5,#REF!,SA_GRILLE_STEU!$A14+2,FALSE),"")</f>
        <v/>
      </c>
      <c r="BA14" s="167"/>
      <c r="BB14" s="125" t="str">
        <f>IFERROR(HLOOKUP(AY$5,#REF!,SA_GRILLE_STEU!$A14+2,FALSE),"")</f>
        <v/>
      </c>
      <c r="BC14" s="124" t="str">
        <f>IFERROR(HLOOKUP(AY$5,#REF!,SA_GRILLE_STEU!$A14+2,FALSE),"")</f>
        <v/>
      </c>
      <c r="BD14" s="390">
        <v>6</v>
      </c>
      <c r="BE14" s="11" t="str">
        <f>IFERROR(HLOOKUP(BD$5,#REF!,SA_GRILLE_STEU!$A14+2,FALSE),"")</f>
        <v/>
      </c>
      <c r="BF14" s="167"/>
      <c r="BG14" s="128" t="str">
        <f>IFERROR(HLOOKUP(BD$5,#REF!,SA_GRILLE_STEU!$A14+2,FALSE),"")</f>
        <v/>
      </c>
      <c r="BH14" s="127" t="str">
        <f>IFERROR(HLOOKUP(BD$5,#REF!,SA_GRILLE_STEU!$A14+2,FALSE),"")</f>
        <v/>
      </c>
    </row>
    <row r="15" spans="1:60" ht="45" customHeight="1" x14ac:dyDescent="0.4">
      <c r="A15" s="390">
        <v>7</v>
      </c>
      <c r="B15" s="12" t="str">
        <f>IFERROR(HLOOKUP(A$5,#REF!,SA_GRILLE_STEU!$A15+2,FALSE),"")</f>
        <v/>
      </c>
      <c r="C15" s="167"/>
      <c r="D15" s="205" t="str">
        <f>IFERROR(HLOOKUP(A$5,#REF!,SA_GRILLE_STEU!$A15+2,FALSE),"")</f>
        <v/>
      </c>
      <c r="E15" s="124" t="str">
        <f>IFERROR(HLOOKUP(A$5,#REF!,SA_GRILLE_STEU!$A15+2,FALSE),"")</f>
        <v/>
      </c>
      <c r="F15" s="390">
        <v>7</v>
      </c>
      <c r="G15" s="11" t="str">
        <f>IFERROR(HLOOKUP(F$5,#REF!,SA_GRILLE_STEU!$A15+2,FALSE),"")</f>
        <v/>
      </c>
      <c r="H15" s="167"/>
      <c r="I15" s="125" t="str">
        <f>IFERROR(HLOOKUP(F$5,#REF!,SA_GRILLE_STEU!$A15+2,FALSE),"")</f>
        <v/>
      </c>
      <c r="J15" s="124" t="str">
        <f>IFERROR(HLOOKUP(F$5,#REF!,SA_GRILLE_STEU!$A15+2,FALSE),"")</f>
        <v/>
      </c>
      <c r="K15" s="390">
        <v>7</v>
      </c>
      <c r="L15" s="11" t="str">
        <f>IFERROR(HLOOKUP(K$5,#REF!,SA_GRILLE_STEU!$A15+2,FALSE),"")</f>
        <v/>
      </c>
      <c r="M15" s="167"/>
      <c r="N15" s="125" t="str">
        <f>IFERROR(HLOOKUP(K$5,#REF!,SA_GRILLE_STEU!$A15+2,FALSE),"")</f>
        <v/>
      </c>
      <c r="O15" s="124" t="str">
        <f>IFERROR(HLOOKUP(K$5,#REF!,SA_GRILLE_STEU!$A15+2,FALSE),"")</f>
        <v/>
      </c>
      <c r="P15" s="390">
        <v>7</v>
      </c>
      <c r="Q15" s="11" t="str">
        <f>IFERROR(HLOOKUP(P$5,#REF!,SA_GRILLE_STEU!$A15+2,FALSE),"")</f>
        <v/>
      </c>
      <c r="R15" s="167"/>
      <c r="S15" s="125" t="str">
        <f>IFERROR(HLOOKUP(P$5,#REF!,SA_GRILLE_STEU!$A15+2,FALSE),"")</f>
        <v/>
      </c>
      <c r="T15" s="124" t="str">
        <f>IFERROR(HLOOKUP(P$5,#REF!,SA_GRILLE_STEU!$A15+2,FALSE),"")</f>
        <v/>
      </c>
      <c r="U15" s="390">
        <v>7</v>
      </c>
      <c r="V15" s="11" t="str">
        <f>IFERROR(HLOOKUP(U$5,#REF!,SA_GRILLE_STEU!$A15+2,FALSE),"")</f>
        <v/>
      </c>
      <c r="W15" s="167"/>
      <c r="X15" s="125" t="str">
        <f>IFERROR(HLOOKUP(U$5,#REF!,SA_GRILLE_STEU!$A15+2,FALSE),"")</f>
        <v/>
      </c>
      <c r="Y15" s="124" t="str">
        <f>IFERROR(HLOOKUP(U$5,#REF!,SA_GRILLE_STEU!$A15+2,FALSE),"")</f>
        <v/>
      </c>
      <c r="Z15" s="390">
        <v>7</v>
      </c>
      <c r="AA15" s="11" t="str">
        <f>IFERROR(HLOOKUP(Z$5,#REF!,SA_GRILLE_STEU!$A15+2,FALSE),"")</f>
        <v/>
      </c>
      <c r="AB15" s="167"/>
      <c r="AC15" s="125" t="str">
        <f>IFERROR(HLOOKUP(Z$5,#REF!,SA_GRILLE_STEU!$A15+2,FALSE),"")</f>
        <v/>
      </c>
      <c r="AD15" s="124" t="str">
        <f>IFERROR(HLOOKUP(Z$5,#REF!,SA_GRILLE_STEU!$A15+2,FALSE),"")</f>
        <v/>
      </c>
      <c r="AE15" s="390">
        <v>7</v>
      </c>
      <c r="AF15" s="11" t="str">
        <f>IFERROR(HLOOKUP(AE$5,#REF!,SA_GRILLE_STEU!$A15+2,FALSE),"")</f>
        <v/>
      </c>
      <c r="AG15" s="167"/>
      <c r="AH15" s="125" t="str">
        <f>IFERROR(HLOOKUP(AE$5,#REF!,SA_GRILLE_STEU!$A15+2,FALSE),"")</f>
        <v/>
      </c>
      <c r="AI15" s="124" t="str">
        <f>IFERROR(HLOOKUP(AE$5,#REF!,SA_GRILLE_STEU!$A15+2,FALSE),"")</f>
        <v/>
      </c>
      <c r="AJ15" s="390">
        <v>7</v>
      </c>
      <c r="AK15" s="11" t="str">
        <f>IFERROR(HLOOKUP(AJ$5,#REF!,SA_GRILLE_STEU!$A15+2,FALSE),"")</f>
        <v/>
      </c>
      <c r="AL15" s="167"/>
      <c r="AM15" s="125" t="str">
        <f>IFERROR(HLOOKUP(AJ$5,#REF!,SA_GRILLE_STEU!$A15+2,FALSE),"")</f>
        <v/>
      </c>
      <c r="AN15" s="124" t="str">
        <f>IFERROR(HLOOKUP(AJ$5,#REF!,SA_GRILLE_STEU!$A15+2,FALSE),"")</f>
        <v/>
      </c>
      <c r="AO15" s="390">
        <v>7</v>
      </c>
      <c r="AP15" s="11" t="str">
        <f>IFERROR(HLOOKUP(AO$5,#REF!,SA_GRILLE_STEU!$A15+2,FALSE),"")</f>
        <v/>
      </c>
      <c r="AQ15" s="167"/>
      <c r="AR15" s="125" t="str">
        <f>IFERROR(HLOOKUP(AO$5,#REF!,SA_GRILLE_STEU!$A15+2,FALSE),"")</f>
        <v/>
      </c>
      <c r="AS15" s="124" t="str">
        <f>IFERROR(HLOOKUP(AO$5,#REF!,SA_GRILLE_STEU!$A15+2,FALSE),"")</f>
        <v/>
      </c>
      <c r="AT15" s="390">
        <v>7</v>
      </c>
      <c r="AU15" s="11" t="str">
        <f>IFERROR(HLOOKUP(AT$5,#REF!,SA_GRILLE_STEU!$A15+2,FALSE),"")</f>
        <v/>
      </c>
      <c r="AV15" s="167"/>
      <c r="AW15" s="125" t="str">
        <f>IFERROR(HLOOKUP(AT$5,#REF!,SA_GRILLE_STEU!$A15+2,FALSE),"")</f>
        <v/>
      </c>
      <c r="AX15" s="124" t="str">
        <f>IFERROR(HLOOKUP(AT$5,#REF!,SA_GRILLE_STEU!$A15+2,FALSE),"")</f>
        <v/>
      </c>
      <c r="AY15" s="390">
        <v>7</v>
      </c>
      <c r="AZ15" s="11" t="str">
        <f>IFERROR(HLOOKUP(AY$5,#REF!,SA_GRILLE_STEU!$A15+2,FALSE),"")</f>
        <v/>
      </c>
      <c r="BA15" s="167"/>
      <c r="BB15" s="125" t="str">
        <f>IFERROR(HLOOKUP(AY$5,#REF!,SA_GRILLE_STEU!$A15+2,FALSE),"")</f>
        <v/>
      </c>
      <c r="BC15" s="124" t="str">
        <f>IFERROR(HLOOKUP(AY$5,#REF!,SA_GRILLE_STEU!$A15+2,FALSE),"")</f>
        <v/>
      </c>
      <c r="BD15" s="390">
        <v>7</v>
      </c>
      <c r="BE15" s="11" t="str">
        <f>IFERROR(HLOOKUP(BD$5,#REF!,SA_GRILLE_STEU!$A15+2,FALSE),"")</f>
        <v/>
      </c>
      <c r="BF15" s="167"/>
      <c r="BG15" s="128" t="str">
        <f>IFERROR(HLOOKUP(BD$5,#REF!,SA_GRILLE_STEU!$A15+2,FALSE),"")</f>
        <v/>
      </c>
      <c r="BH15" s="127" t="str">
        <f>IFERROR(HLOOKUP(BD$5,#REF!,SA_GRILLE_STEU!$A15+2,FALSE),"")</f>
        <v/>
      </c>
    </row>
    <row r="16" spans="1:60" ht="38.25" customHeight="1" x14ac:dyDescent="0.4">
      <c r="A16" s="390">
        <v>8</v>
      </c>
      <c r="B16" s="12" t="str">
        <f>IFERROR(HLOOKUP(A$5,#REF!,SA_GRILLE_STEU!$A16+2,FALSE),"")</f>
        <v/>
      </c>
      <c r="C16" s="167"/>
      <c r="D16" s="205" t="str">
        <f>IFERROR(HLOOKUP(A$5,#REF!,SA_GRILLE_STEU!$A16+2,FALSE),"")</f>
        <v/>
      </c>
      <c r="E16" s="124" t="str">
        <f>IFERROR(HLOOKUP(A$5,#REF!,SA_GRILLE_STEU!$A16+2,FALSE),"")</f>
        <v/>
      </c>
      <c r="F16" s="390">
        <v>8</v>
      </c>
      <c r="G16" s="11" t="str">
        <f>IFERROR(HLOOKUP(F$5,#REF!,SA_GRILLE_STEU!$A16+2,FALSE),"")</f>
        <v/>
      </c>
      <c r="H16" s="167"/>
      <c r="I16" s="125" t="str">
        <f>IFERROR(HLOOKUP(F$5,#REF!,SA_GRILLE_STEU!$A16+2,FALSE),"")</f>
        <v/>
      </c>
      <c r="J16" s="124" t="str">
        <f>IFERROR(HLOOKUP(F$5,#REF!,SA_GRILLE_STEU!$A16+2,FALSE),"")</f>
        <v/>
      </c>
      <c r="K16" s="390">
        <v>8</v>
      </c>
      <c r="L16" s="11" t="str">
        <f>IFERROR(HLOOKUP(K$5,#REF!,SA_GRILLE_STEU!$A16+2,FALSE),"")</f>
        <v/>
      </c>
      <c r="M16" s="167"/>
      <c r="N16" s="125" t="str">
        <f>IFERROR(HLOOKUP(K$5,#REF!,SA_GRILLE_STEU!$A16+2,FALSE),"")</f>
        <v/>
      </c>
      <c r="O16" s="124" t="str">
        <f>IFERROR(HLOOKUP(K$5,#REF!,SA_GRILLE_STEU!$A16+2,FALSE),"")</f>
        <v/>
      </c>
      <c r="P16" s="390">
        <v>8</v>
      </c>
      <c r="Q16" s="11" t="str">
        <f>IFERROR(HLOOKUP(P$5,#REF!,SA_GRILLE_STEU!$A16+2,FALSE),"")</f>
        <v/>
      </c>
      <c r="R16" s="167"/>
      <c r="S16" s="125" t="str">
        <f>IFERROR(HLOOKUP(P$5,#REF!,SA_GRILLE_STEU!$A16+2,FALSE),"")</f>
        <v/>
      </c>
      <c r="T16" s="124" t="str">
        <f>IFERROR(HLOOKUP(P$5,#REF!,SA_GRILLE_STEU!$A16+2,FALSE),"")</f>
        <v/>
      </c>
      <c r="U16" s="390">
        <v>8</v>
      </c>
      <c r="V16" s="11" t="str">
        <f>IFERROR(HLOOKUP(U$5,#REF!,SA_GRILLE_STEU!$A16+2,FALSE),"")</f>
        <v/>
      </c>
      <c r="W16" s="167"/>
      <c r="X16" s="125" t="str">
        <f>IFERROR(HLOOKUP(U$5,#REF!,SA_GRILLE_STEU!$A16+2,FALSE),"")</f>
        <v/>
      </c>
      <c r="Y16" s="124" t="str">
        <f>IFERROR(HLOOKUP(U$5,#REF!,SA_GRILLE_STEU!$A16+2,FALSE),"")</f>
        <v/>
      </c>
      <c r="Z16" s="390">
        <v>8</v>
      </c>
      <c r="AA16" s="11" t="str">
        <f>IFERROR(HLOOKUP(Z$5,#REF!,SA_GRILLE_STEU!$A16+2,FALSE),"")</f>
        <v/>
      </c>
      <c r="AB16" s="167"/>
      <c r="AC16" s="125" t="str">
        <f>IFERROR(HLOOKUP(Z$5,#REF!,SA_GRILLE_STEU!$A16+2,FALSE),"")</f>
        <v/>
      </c>
      <c r="AD16" s="124" t="str">
        <f>IFERROR(HLOOKUP(Z$5,#REF!,SA_GRILLE_STEU!$A16+2,FALSE),"")</f>
        <v/>
      </c>
      <c r="AE16" s="390">
        <v>8</v>
      </c>
      <c r="AF16" s="11" t="str">
        <f>IFERROR(HLOOKUP(AE$5,#REF!,SA_GRILLE_STEU!$A16+2,FALSE),"")</f>
        <v/>
      </c>
      <c r="AG16" s="167"/>
      <c r="AH16" s="125" t="str">
        <f>IFERROR(HLOOKUP(AE$5,#REF!,SA_GRILLE_STEU!$A16+2,FALSE),"")</f>
        <v/>
      </c>
      <c r="AI16" s="124" t="str">
        <f>IFERROR(HLOOKUP(AE$5,#REF!,SA_GRILLE_STEU!$A16+2,FALSE),"")</f>
        <v/>
      </c>
      <c r="AJ16" s="390">
        <v>8</v>
      </c>
      <c r="AK16" s="11" t="str">
        <f>IFERROR(HLOOKUP(AJ$5,#REF!,SA_GRILLE_STEU!$A16+2,FALSE),"")</f>
        <v/>
      </c>
      <c r="AL16" s="167"/>
      <c r="AM16" s="125" t="str">
        <f>IFERROR(HLOOKUP(AJ$5,#REF!,SA_GRILLE_STEU!$A16+2,FALSE),"")</f>
        <v/>
      </c>
      <c r="AN16" s="124" t="str">
        <f>IFERROR(HLOOKUP(AJ$5,#REF!,SA_GRILLE_STEU!$A16+2,FALSE),"")</f>
        <v/>
      </c>
      <c r="AO16" s="390">
        <v>8</v>
      </c>
      <c r="AP16" s="11" t="str">
        <f>IFERROR(HLOOKUP(AO$5,#REF!,SA_GRILLE_STEU!$A16+2,FALSE),"")</f>
        <v/>
      </c>
      <c r="AQ16" s="167"/>
      <c r="AR16" s="125" t="str">
        <f>IFERROR(HLOOKUP(AO$5,#REF!,SA_GRILLE_STEU!$A16+2,FALSE),"")</f>
        <v/>
      </c>
      <c r="AS16" s="124" t="str">
        <f>IFERROR(HLOOKUP(AO$5,#REF!,SA_GRILLE_STEU!$A16+2,FALSE),"")</f>
        <v/>
      </c>
      <c r="AT16" s="390">
        <v>8</v>
      </c>
      <c r="AU16" s="11" t="str">
        <f>IFERROR(HLOOKUP(AT$5,#REF!,SA_GRILLE_STEU!$A16+2,FALSE),"")</f>
        <v/>
      </c>
      <c r="AV16" s="167"/>
      <c r="AW16" s="125" t="str">
        <f>IFERROR(HLOOKUP(AT$5,#REF!,SA_GRILLE_STEU!$A16+2,FALSE),"")</f>
        <v/>
      </c>
      <c r="AX16" s="124" t="str">
        <f>IFERROR(HLOOKUP(AT$5,#REF!,SA_GRILLE_STEU!$A16+2,FALSE),"")</f>
        <v/>
      </c>
      <c r="AY16" s="390">
        <v>8</v>
      </c>
      <c r="AZ16" s="11" t="str">
        <f>IFERROR(HLOOKUP(AY$5,#REF!,SA_GRILLE_STEU!$A16+2,FALSE),"")</f>
        <v/>
      </c>
      <c r="BA16" s="167"/>
      <c r="BB16" s="125" t="str">
        <f>IFERROR(HLOOKUP(AY$5,#REF!,SA_GRILLE_STEU!$A16+2,FALSE),"")</f>
        <v/>
      </c>
      <c r="BC16" s="124" t="str">
        <f>IFERROR(HLOOKUP(AY$5,#REF!,SA_GRILLE_STEU!$A16+2,FALSE),"")</f>
        <v/>
      </c>
      <c r="BD16" s="390">
        <v>8</v>
      </c>
      <c r="BE16" s="11" t="str">
        <f>IFERROR(HLOOKUP(BD$5,#REF!,SA_GRILLE_STEU!$A16+2,FALSE),"")</f>
        <v/>
      </c>
      <c r="BF16" s="167"/>
      <c r="BG16" s="128" t="str">
        <f>IFERROR(HLOOKUP(BD$5,#REF!,SA_GRILLE_STEU!$A16+2,FALSE),"")</f>
        <v/>
      </c>
      <c r="BH16" s="127" t="str">
        <f>IFERROR(HLOOKUP(BD$5,#REF!,SA_GRILLE_STEU!$A16+2,FALSE),"")</f>
        <v/>
      </c>
    </row>
    <row r="17" spans="1:60" ht="20.100000000000001" customHeight="1" x14ac:dyDescent="0.4">
      <c r="A17" s="390">
        <v>9</v>
      </c>
      <c r="B17" s="12" t="str">
        <f>IFERROR(HLOOKUP(A$5,#REF!,SA_GRILLE_STEU!$A17+2,FALSE),"")</f>
        <v/>
      </c>
      <c r="C17" s="167"/>
      <c r="D17" s="205" t="str">
        <f>IFERROR(HLOOKUP(A$5,#REF!,SA_GRILLE_STEU!$A17+2,FALSE),"")</f>
        <v/>
      </c>
      <c r="E17" s="124" t="str">
        <f>IFERROR(HLOOKUP(A$5,#REF!,SA_GRILLE_STEU!$A17+2,FALSE),"")</f>
        <v/>
      </c>
      <c r="F17" s="390">
        <v>9</v>
      </c>
      <c r="G17" s="11" t="str">
        <f>IFERROR(HLOOKUP(F$5,#REF!,SA_GRILLE_STEU!$A17+2,FALSE),"")</f>
        <v/>
      </c>
      <c r="H17" s="167"/>
      <c r="I17" s="125" t="str">
        <f>IFERROR(HLOOKUP(F$5,#REF!,SA_GRILLE_STEU!$A17+2,FALSE),"")</f>
        <v/>
      </c>
      <c r="J17" s="124" t="str">
        <f>IFERROR(HLOOKUP(F$5,#REF!,SA_GRILLE_STEU!$A17+2,FALSE),"")</f>
        <v/>
      </c>
      <c r="K17" s="390">
        <v>9</v>
      </c>
      <c r="L17" s="11" t="str">
        <f>IFERROR(HLOOKUP(K$5,#REF!,SA_GRILLE_STEU!$A17+2,FALSE),"")</f>
        <v/>
      </c>
      <c r="M17" s="167"/>
      <c r="N17" s="125" t="str">
        <f>IFERROR(HLOOKUP(K$5,#REF!,SA_GRILLE_STEU!$A17+2,FALSE),"")</f>
        <v/>
      </c>
      <c r="O17" s="124" t="str">
        <f>IFERROR(HLOOKUP(K$5,#REF!,SA_GRILLE_STEU!$A17+2,FALSE),"")</f>
        <v/>
      </c>
      <c r="P17" s="390">
        <v>9</v>
      </c>
      <c r="Q17" s="11" t="str">
        <f>IFERROR(HLOOKUP(P$5,#REF!,SA_GRILLE_STEU!$A17+2,FALSE),"")</f>
        <v/>
      </c>
      <c r="R17" s="167"/>
      <c r="S17" s="125" t="str">
        <f>IFERROR(HLOOKUP(P$5,#REF!,SA_GRILLE_STEU!$A17+2,FALSE),"")</f>
        <v/>
      </c>
      <c r="T17" s="124" t="str">
        <f>IFERROR(HLOOKUP(P$5,#REF!,SA_GRILLE_STEU!$A17+2,FALSE),"")</f>
        <v/>
      </c>
      <c r="U17" s="390">
        <v>9</v>
      </c>
      <c r="V17" s="11" t="str">
        <f>IFERROR(HLOOKUP(U$5,#REF!,SA_GRILLE_STEU!$A17+2,FALSE),"")</f>
        <v/>
      </c>
      <c r="W17" s="167"/>
      <c r="X17" s="125" t="str">
        <f>IFERROR(HLOOKUP(U$5,#REF!,SA_GRILLE_STEU!$A17+2,FALSE),"")</f>
        <v/>
      </c>
      <c r="Y17" s="124" t="str">
        <f>IFERROR(HLOOKUP(U$5,#REF!,SA_GRILLE_STEU!$A17+2,FALSE),"")</f>
        <v/>
      </c>
      <c r="Z17" s="390">
        <v>9</v>
      </c>
      <c r="AA17" s="11" t="str">
        <f>IFERROR(HLOOKUP(Z$5,#REF!,SA_GRILLE_STEU!$A17+2,FALSE),"")</f>
        <v/>
      </c>
      <c r="AB17" s="167"/>
      <c r="AC17" s="125" t="str">
        <f>IFERROR(HLOOKUP(Z$5,#REF!,SA_GRILLE_STEU!$A17+2,FALSE),"")</f>
        <v/>
      </c>
      <c r="AD17" s="124" t="str">
        <f>IFERROR(HLOOKUP(Z$5,#REF!,SA_GRILLE_STEU!$A17+2,FALSE),"")</f>
        <v/>
      </c>
      <c r="AE17" s="390">
        <v>9</v>
      </c>
      <c r="AF17" s="11" t="str">
        <f>IFERROR(HLOOKUP(AE$5,#REF!,SA_GRILLE_STEU!$A17+2,FALSE),"")</f>
        <v/>
      </c>
      <c r="AG17" s="167"/>
      <c r="AH17" s="125" t="str">
        <f>IFERROR(HLOOKUP(AE$5,#REF!,SA_GRILLE_STEU!$A17+2,FALSE),"")</f>
        <v/>
      </c>
      <c r="AI17" s="124" t="str">
        <f>IFERROR(HLOOKUP(AE$5,#REF!,SA_GRILLE_STEU!$A17+2,FALSE),"")</f>
        <v/>
      </c>
      <c r="AJ17" s="390">
        <v>9</v>
      </c>
      <c r="AK17" s="11" t="str">
        <f>IFERROR(HLOOKUP(AJ$5,#REF!,SA_GRILLE_STEU!$A17+2,FALSE),"")</f>
        <v/>
      </c>
      <c r="AL17" s="167"/>
      <c r="AM17" s="125" t="str">
        <f>IFERROR(HLOOKUP(AJ$5,#REF!,SA_GRILLE_STEU!$A17+2,FALSE),"")</f>
        <v/>
      </c>
      <c r="AN17" s="124" t="str">
        <f>IFERROR(HLOOKUP(AJ$5,#REF!,SA_GRILLE_STEU!$A17+2,FALSE),"")</f>
        <v/>
      </c>
      <c r="AO17" s="390">
        <v>9</v>
      </c>
      <c r="AP17" s="11" t="str">
        <f>IFERROR(HLOOKUP(AO$5,#REF!,SA_GRILLE_STEU!$A17+2,FALSE),"")</f>
        <v/>
      </c>
      <c r="AQ17" s="167"/>
      <c r="AR17" s="125" t="str">
        <f>IFERROR(HLOOKUP(AO$5,#REF!,SA_GRILLE_STEU!$A17+2,FALSE),"")</f>
        <v/>
      </c>
      <c r="AS17" s="124" t="str">
        <f>IFERROR(HLOOKUP(AO$5,#REF!,SA_GRILLE_STEU!$A17+2,FALSE),"")</f>
        <v/>
      </c>
      <c r="AT17" s="390">
        <v>9</v>
      </c>
      <c r="AU17" s="11" t="str">
        <f>IFERROR(HLOOKUP(AT$5,#REF!,SA_GRILLE_STEU!$A17+2,FALSE),"")</f>
        <v/>
      </c>
      <c r="AV17" s="167"/>
      <c r="AW17" s="125" t="str">
        <f>IFERROR(HLOOKUP(AT$5,#REF!,SA_GRILLE_STEU!$A17+2,FALSE),"")</f>
        <v/>
      </c>
      <c r="AX17" s="124" t="str">
        <f>IFERROR(HLOOKUP(AT$5,#REF!,SA_GRILLE_STEU!$A17+2,FALSE),"")</f>
        <v/>
      </c>
      <c r="AY17" s="390">
        <v>9</v>
      </c>
      <c r="AZ17" s="11" t="str">
        <f>IFERROR(HLOOKUP(AY$5,#REF!,SA_GRILLE_STEU!$A17+2,FALSE),"")</f>
        <v/>
      </c>
      <c r="BA17" s="167"/>
      <c r="BB17" s="125" t="str">
        <f>IFERROR(HLOOKUP(AY$5,#REF!,SA_GRILLE_STEU!$A17+2,FALSE),"")</f>
        <v/>
      </c>
      <c r="BC17" s="124" t="str">
        <f>IFERROR(HLOOKUP(AY$5,#REF!,SA_GRILLE_STEU!$A17+2,FALSE),"")</f>
        <v/>
      </c>
      <c r="BD17" s="390">
        <v>9</v>
      </c>
      <c r="BE17" s="11" t="str">
        <f>IFERROR(HLOOKUP(BD$5,#REF!,SA_GRILLE_STEU!$A17+2,FALSE),"")</f>
        <v/>
      </c>
      <c r="BF17" s="167"/>
      <c r="BG17" s="128" t="str">
        <f>IFERROR(HLOOKUP(BD$5,#REF!,SA_GRILLE_STEU!$A17+2,FALSE),"")</f>
        <v/>
      </c>
      <c r="BH17" s="127" t="str">
        <f>IFERROR(HLOOKUP(BD$5,#REF!,SA_GRILLE_STEU!$A17+2,FALSE),"")</f>
        <v/>
      </c>
    </row>
    <row r="18" spans="1:60" s="189" customFormat="1" ht="38.25" customHeight="1" x14ac:dyDescent="0.4">
      <c r="A18" s="1224" t="s">
        <v>68</v>
      </c>
      <c r="B18" s="1225"/>
      <c r="C18" s="186" t="s">
        <v>69</v>
      </c>
      <c r="D18" s="187" t="s">
        <v>70</v>
      </c>
      <c r="E18" s="188"/>
      <c r="F18" s="1224" t="s">
        <v>68</v>
      </c>
      <c r="G18" s="1225"/>
      <c r="H18" s="186" t="s">
        <v>69</v>
      </c>
      <c r="I18" s="187" t="s">
        <v>70</v>
      </c>
      <c r="J18" s="188"/>
      <c r="K18" s="1224" t="s">
        <v>68</v>
      </c>
      <c r="L18" s="1225"/>
      <c r="M18" s="186" t="s">
        <v>69</v>
      </c>
      <c r="N18" s="187" t="s">
        <v>70</v>
      </c>
      <c r="O18" s="188"/>
      <c r="P18" s="1224" t="s">
        <v>68</v>
      </c>
      <c r="Q18" s="1225"/>
      <c r="R18" s="186" t="s">
        <v>69</v>
      </c>
      <c r="S18" s="187" t="s">
        <v>70</v>
      </c>
      <c r="T18" s="188"/>
      <c r="U18" s="1224" t="s">
        <v>68</v>
      </c>
      <c r="V18" s="1225"/>
      <c r="W18" s="186" t="s">
        <v>69</v>
      </c>
      <c r="X18" s="187" t="s">
        <v>70</v>
      </c>
      <c r="Y18" s="188"/>
      <c r="Z18" s="1224" t="s">
        <v>68</v>
      </c>
      <c r="AA18" s="1225"/>
      <c r="AB18" s="186" t="s">
        <v>69</v>
      </c>
      <c r="AC18" s="187" t="s">
        <v>70</v>
      </c>
      <c r="AD18" s="188"/>
      <c r="AE18" s="1224" t="s">
        <v>68</v>
      </c>
      <c r="AF18" s="1225"/>
      <c r="AG18" s="186" t="s">
        <v>69</v>
      </c>
      <c r="AH18" s="187" t="s">
        <v>70</v>
      </c>
      <c r="AI18" s="188"/>
      <c r="AJ18" s="1224" t="s">
        <v>68</v>
      </c>
      <c r="AK18" s="1225"/>
      <c r="AL18" s="186" t="s">
        <v>69</v>
      </c>
      <c r="AM18" s="187" t="s">
        <v>70</v>
      </c>
      <c r="AN18" s="188"/>
      <c r="AO18" s="1224" t="s">
        <v>68</v>
      </c>
      <c r="AP18" s="1225"/>
      <c r="AQ18" s="186" t="s">
        <v>69</v>
      </c>
      <c r="AR18" s="187" t="s">
        <v>70</v>
      </c>
      <c r="AS18" s="188"/>
      <c r="AT18" s="1224" t="s">
        <v>68</v>
      </c>
      <c r="AU18" s="1225"/>
      <c r="AV18" s="186" t="s">
        <v>69</v>
      </c>
      <c r="AW18" s="187" t="s">
        <v>70</v>
      </c>
      <c r="AX18" s="188"/>
      <c r="AY18" s="1224" t="s">
        <v>68</v>
      </c>
      <c r="AZ18" s="1225"/>
      <c r="BA18" s="186" t="s">
        <v>69</v>
      </c>
      <c r="BB18" s="187" t="s">
        <v>70</v>
      </c>
      <c r="BC18" s="188"/>
      <c r="BD18" s="1224" t="s">
        <v>68</v>
      </c>
      <c r="BE18" s="1225"/>
      <c r="BF18" s="186" t="s">
        <v>69</v>
      </c>
      <c r="BG18" s="187" t="s">
        <v>70</v>
      </c>
    </row>
    <row r="19" spans="1:60" s="134" customFormat="1" ht="60" customHeight="1" x14ac:dyDescent="0.4">
      <c r="A19" s="393"/>
      <c r="B19" s="180"/>
      <c r="C19" s="170"/>
      <c r="D19" s="132">
        <f>IF(OR(A5="",C19="Non contrôlé"),"",IF((SUMIF(C9:C17,"Validé",D9:D17)+SUMIF(C9:C17,"Validé avec réserve",D9:D17))&gt;100,100,SUMIF(C9:C17,"Validé",D9:D17)+SUMIF(C9:C17,"Validé avec réserve",D9:D17)))</f>
        <v>0</v>
      </c>
      <c r="E19" s="133"/>
      <c r="F19" s="394"/>
      <c r="G19" s="174"/>
      <c r="H19" s="170"/>
      <c r="I19" s="132" t="str">
        <f>IF(F5="","",IF((SUMIF(H9:H17,"Validé",I9:I17)+SUMIF(H9:H17,"Validé avec réserve",I9:I17))&gt;100,100,SUMIF(H9:H17,"Validé",I9:I17)+SUMIF(H9:H17,"Validé avec réserve",I9:I17)))</f>
        <v/>
      </c>
      <c r="J19" s="133"/>
      <c r="K19" s="394"/>
      <c r="L19" s="174"/>
      <c r="M19" s="170"/>
      <c r="N19" s="132" t="str">
        <f>IF(K5="","",IF((SUMIF(M9:M17,"Validé",N9:N17)+SUMIF(M9:M17,"Validé avec réserve",N9:N17))&gt;100,100,SUMIF(M9:M17,"Validé",N9:N17)+SUMIF(M9:M17,"Validé avec réserve",N9:N17)))</f>
        <v/>
      </c>
      <c r="O19" s="133"/>
      <c r="P19" s="395"/>
      <c r="Q19" s="174"/>
      <c r="R19" s="170"/>
      <c r="S19" s="132" t="str">
        <f>IF(P5="","",IF((SUMIF(R9:R17,"Validé",S9:S17)+SUMIF(R9:R17,"Validé avec réserve",S9:S17))&gt;100,100,SUMIF(R9:R17,"Validé",S9:S17)+SUMIF(R9:R17,"Validé avec réserve",S9:S17)))</f>
        <v/>
      </c>
      <c r="T19" s="133"/>
      <c r="U19" s="396"/>
      <c r="V19" s="174"/>
      <c r="W19" s="170"/>
      <c r="X19" s="132" t="str">
        <f>IF(U5="","",IF((SUMIF(W9:W17,"Validé",X9:X17)+SUMIF(W9:W17,"Validé avec réserve",X9:X17))&gt;100,100,SUMIF(W9:W17,"Validé",X9:X17)+SUMIF(W9:W17,"Validé avec réserve",X9:X17)))</f>
        <v/>
      </c>
      <c r="Y19" s="133"/>
      <c r="Z19" s="396"/>
      <c r="AA19" s="173"/>
      <c r="AB19" s="170"/>
      <c r="AC19" s="132" t="str">
        <f>IF(Z5="","",IF((SUMIF(AB9:AB17,"Validé",AC9:AC17)+SUMIF(AB9:AB17,"Validé avec réserve",AC9:AC17))&gt;100,100,SUMIF(AB9:AB17,"Validé",AC9:AC17)+SUMIF(AB9:AB17,"Validé avec réserve",AC9:AC17)))</f>
        <v/>
      </c>
      <c r="AD19" s="133"/>
      <c r="AE19" s="396"/>
      <c r="AF19" s="174"/>
      <c r="AG19" s="170"/>
      <c r="AH19" s="132" t="str">
        <f>IF(AE5="","",IF((SUMIF(AG9:AG17,"Validé",AH9:AH17)+SUMIF(AG9:AG17,"Validé avec réserve",AH9:AH17))&gt;100,100,SUMIF(AG9:AG17,"Validé",AH9:AH17)+SUMIF(AG9:AG17,"Validé avec réserve",AH9:AH17)))</f>
        <v/>
      </c>
      <c r="AI19" s="133"/>
      <c r="AJ19" s="396"/>
      <c r="AK19" s="174"/>
      <c r="AL19" s="170"/>
      <c r="AM19" s="132" t="str">
        <f>IF(AJ5="","",IF((SUMIF(AL9:AL17,"Validé",AM9:AM17)+SUMIF(AL9:AL17,"Validé avec réserve",AM9:AM17))&gt;100,100,SUMIF(AL9:AL17,"Validé",AM9:AM17)+SUMIF(AL9:AL17,"Validé avec réserve",AM9:AM17)))</f>
        <v/>
      </c>
      <c r="AN19" s="133"/>
      <c r="AO19" s="396"/>
      <c r="AP19" s="174"/>
      <c r="AQ19" s="170"/>
      <c r="AR19" s="132" t="str">
        <f>IF(AO5="","",IF((SUMIF(AQ9:AQ17,"Validé",AR9:AR17)+SUMIF(AQ9:AQ17,"Validé avec réserve",AR9:AR17))&gt;100,100,SUMIF(AQ9:AQ17,"Validé",AR9:AR17)+SUMIF(AQ9:AQ17,"Validé avec réserve",AR9:AR17)))</f>
        <v/>
      </c>
      <c r="AS19" s="133"/>
      <c r="AT19" s="396"/>
      <c r="AU19" s="174"/>
      <c r="AV19" s="170"/>
      <c r="AW19" s="132" t="str">
        <f>IF(AT5="","",IF((SUMIF(AV9:AV17,"Validé",AW9:AW17)+SUMIF(AV9:AV17,"Validé avec réserve",AW9:AW17))&gt;100,100,SUMIF(AV9:AV17,"Validé",AW9:AW17)+SUMIF(AV9:AV17,"Validé avec réserve",AW9:AW17)))</f>
        <v/>
      </c>
      <c r="AX19" s="133"/>
      <c r="AY19" s="396"/>
      <c r="AZ19" s="174"/>
      <c r="BA19" s="170"/>
      <c r="BB19" s="132" t="str">
        <f>IF(AY5="","",IF((SUMIF(BA9:BA17,"Validé",BB9:BB17)+SUMIF(BA9:BA17,"Validé avec réserve",BB9:BB17))&gt;100,100,SUMIF(BA9:BA17,"Validé",BB9:BB17)+SUMIF(BA9:BA17,"Validé avec réserve",BB9:BB17)))</f>
        <v/>
      </c>
      <c r="BC19" s="133"/>
      <c r="BD19" s="396"/>
      <c r="BE19" s="171"/>
      <c r="BF19" s="170"/>
      <c r="BG19" s="132" t="str">
        <f>IF(BD5="","",IF((SUMIF(BF9:BF17,"Validé",BG9:BG17)+SUMIF(BF9:BF17,"Validé avec réserve",BG9:BG17))&gt;100,100,SUMIF(BF9:BF17,"Validé",BG9:BG17)+SUMIF(BF9:BF17,"Validé avec réserve",BG9:BG17)))</f>
        <v/>
      </c>
      <c r="BH19" s="133"/>
    </row>
    <row r="20" spans="1:60" s="141" customFormat="1" ht="15" customHeight="1" thickBot="1" x14ac:dyDescent="0.45">
      <c r="A20" s="135"/>
      <c r="B20" s="136"/>
      <c r="C20" s="137"/>
      <c r="D20" s="138"/>
      <c r="E20" s="139"/>
      <c r="F20" s="135"/>
      <c r="G20" s="136"/>
      <c r="H20" s="137"/>
      <c r="I20" s="138"/>
      <c r="J20" s="139"/>
      <c r="K20" s="135"/>
      <c r="L20" s="136"/>
      <c r="M20" s="137"/>
      <c r="N20" s="138"/>
      <c r="O20" s="139"/>
      <c r="P20" s="135"/>
      <c r="Q20" s="136"/>
      <c r="R20" s="136"/>
      <c r="S20" s="138"/>
      <c r="T20" s="136"/>
      <c r="U20" s="136"/>
      <c r="V20" s="136"/>
      <c r="W20" s="136"/>
      <c r="X20" s="138"/>
      <c r="Y20" s="136"/>
      <c r="Z20" s="136"/>
      <c r="AA20" s="136"/>
      <c r="AB20" s="136"/>
      <c r="AC20" s="138"/>
      <c r="AD20" s="136"/>
      <c r="AE20" s="136"/>
      <c r="AF20" s="136"/>
      <c r="AG20" s="136"/>
      <c r="AH20" s="138"/>
      <c r="AI20" s="136"/>
      <c r="AJ20" s="136"/>
      <c r="AK20" s="136"/>
      <c r="AL20" s="136"/>
      <c r="AM20" s="138"/>
      <c r="AN20" s="136"/>
      <c r="AO20" s="136"/>
      <c r="AP20" s="136"/>
      <c r="AQ20" s="136"/>
      <c r="AR20" s="138"/>
      <c r="AS20" s="136"/>
      <c r="AT20" s="136"/>
      <c r="AU20" s="136"/>
      <c r="AV20" s="136"/>
      <c r="AW20" s="138"/>
      <c r="AX20" s="136"/>
      <c r="AY20" s="136"/>
      <c r="AZ20" s="136"/>
      <c r="BA20" s="136"/>
      <c r="BB20" s="138"/>
      <c r="BC20" s="136"/>
      <c r="BD20" s="136"/>
      <c r="BE20" s="136"/>
      <c r="BF20" s="136"/>
      <c r="BG20" s="136"/>
      <c r="BH20" s="140"/>
    </row>
    <row r="21" spans="1:60" ht="12" customHeight="1" thickBot="1" x14ac:dyDescent="0.45">
      <c r="A21" s="1030" t="s">
        <v>270</v>
      </c>
      <c r="B21" s="1031"/>
      <c r="C21" s="1031"/>
      <c r="D21" s="1032"/>
      <c r="E21" s="142"/>
      <c r="F21" s="1030" t="s">
        <v>270</v>
      </c>
      <c r="G21" s="1031"/>
      <c r="H21" s="1031"/>
      <c r="I21" s="1032"/>
      <c r="J21" s="142"/>
      <c r="K21" s="1030" t="s">
        <v>270</v>
      </c>
      <c r="L21" s="1031"/>
      <c r="M21" s="1031"/>
      <c r="N21" s="1032"/>
      <c r="O21" s="142"/>
      <c r="P21" s="1030" t="s">
        <v>270</v>
      </c>
      <c r="Q21" s="1031"/>
      <c r="R21" s="1031"/>
      <c r="S21" s="1032"/>
      <c r="T21" s="142"/>
      <c r="U21" s="1030" t="s">
        <v>270</v>
      </c>
      <c r="V21" s="1031"/>
      <c r="W21" s="1031"/>
      <c r="X21" s="1032"/>
      <c r="Y21" s="142"/>
      <c r="Z21" s="1030" t="s">
        <v>270</v>
      </c>
      <c r="AA21" s="1031"/>
      <c r="AB21" s="1031"/>
      <c r="AC21" s="1032"/>
      <c r="AD21" s="142"/>
      <c r="AE21" s="1030" t="s">
        <v>270</v>
      </c>
      <c r="AF21" s="1031"/>
      <c r="AG21" s="1031"/>
      <c r="AH21" s="1032"/>
      <c r="AI21" s="142"/>
      <c r="AJ21" s="1030" t="s">
        <v>270</v>
      </c>
      <c r="AK21" s="1031"/>
      <c r="AL21" s="1031"/>
      <c r="AM21" s="1032"/>
      <c r="AN21" s="142"/>
      <c r="AO21" s="1030" t="s">
        <v>270</v>
      </c>
      <c r="AP21" s="1031"/>
      <c r="AQ21" s="1031"/>
      <c r="AR21" s="1032"/>
      <c r="AS21" s="142"/>
      <c r="AT21" s="1030" t="s">
        <v>270</v>
      </c>
      <c r="AU21" s="1031"/>
      <c r="AV21" s="1031"/>
      <c r="AW21" s="1032"/>
      <c r="AX21" s="142"/>
      <c r="AY21" s="1030" t="s">
        <v>270</v>
      </c>
      <c r="AZ21" s="1031"/>
      <c r="BA21" s="1031"/>
      <c r="BB21" s="1032"/>
      <c r="BC21" s="142"/>
      <c r="BD21" s="1030" t="s">
        <v>270</v>
      </c>
      <c r="BE21" s="1031"/>
      <c r="BF21" s="1031"/>
      <c r="BG21" s="1032"/>
    </row>
    <row r="22" spans="1:60" s="176" customFormat="1" ht="18" customHeight="1" x14ac:dyDescent="0.55000000000000004">
      <c r="A22" s="1021" t="s">
        <v>173</v>
      </c>
      <c r="B22" s="1022"/>
      <c r="C22" s="1022"/>
      <c r="D22" s="1023"/>
      <c r="F22" s="1021"/>
      <c r="G22" s="1022"/>
      <c r="H22" s="1022"/>
      <c r="I22" s="1023"/>
      <c r="K22" s="1021"/>
      <c r="L22" s="1022"/>
      <c r="M22" s="1022"/>
      <c r="N22" s="1023"/>
      <c r="P22" s="1021"/>
      <c r="Q22" s="1022"/>
      <c r="R22" s="1022"/>
      <c r="S22" s="1023"/>
      <c r="U22" s="1021"/>
      <c r="V22" s="1022"/>
      <c r="W22" s="1022"/>
      <c r="X22" s="1023"/>
      <c r="Z22" s="1021"/>
      <c r="AA22" s="1022"/>
      <c r="AB22" s="1022"/>
      <c r="AC22" s="1023"/>
      <c r="AE22" s="1021"/>
      <c r="AF22" s="1022"/>
      <c r="AG22" s="1022"/>
      <c r="AH22" s="1023"/>
      <c r="AJ22" s="1021"/>
      <c r="AK22" s="1022"/>
      <c r="AL22" s="1022"/>
      <c r="AM22" s="1023"/>
      <c r="AO22" s="1021"/>
      <c r="AP22" s="1022"/>
      <c r="AQ22" s="1022"/>
      <c r="AR22" s="1023"/>
      <c r="AT22" s="1021"/>
      <c r="AU22" s="1022"/>
      <c r="AV22" s="1022"/>
      <c r="AW22" s="1023"/>
      <c r="AY22" s="1021"/>
      <c r="AZ22" s="1022"/>
      <c r="BA22" s="1022"/>
      <c r="BB22" s="1023"/>
      <c r="BD22" s="1021"/>
      <c r="BE22" s="1022"/>
      <c r="BF22" s="1022"/>
      <c r="BG22" s="1023"/>
    </row>
    <row r="23" spans="1:60" ht="1.5" customHeight="1" x14ac:dyDescent="0.4">
      <c r="A23" s="116"/>
      <c r="B23" s="117"/>
      <c r="C23" s="117"/>
      <c r="D23" s="118"/>
      <c r="F23" s="116"/>
      <c r="G23" s="117"/>
      <c r="H23" s="120"/>
      <c r="I23" s="119"/>
      <c r="K23" s="116"/>
      <c r="L23" s="117"/>
      <c r="M23" s="120"/>
      <c r="N23" s="119"/>
      <c r="P23" s="116"/>
      <c r="Q23" s="117"/>
      <c r="R23" s="120"/>
      <c r="S23" s="119"/>
      <c r="U23" s="116"/>
      <c r="V23" s="117"/>
      <c r="W23" s="117"/>
      <c r="X23" s="118"/>
      <c r="Z23" s="116"/>
      <c r="AA23" s="117"/>
      <c r="AB23" s="117"/>
      <c r="AC23" s="118"/>
      <c r="AE23" s="116"/>
      <c r="AF23" s="117"/>
      <c r="AG23" s="143"/>
      <c r="AH23" s="119"/>
      <c r="AJ23" s="116"/>
      <c r="AK23" s="117"/>
      <c r="AL23" s="117"/>
      <c r="AM23" s="118"/>
      <c r="AO23" s="116"/>
      <c r="AP23" s="117"/>
      <c r="AQ23" s="117"/>
      <c r="AR23" s="118"/>
      <c r="AT23" s="116"/>
      <c r="AU23" s="117"/>
      <c r="AV23" s="117"/>
      <c r="AW23" s="118"/>
      <c r="AY23" s="116"/>
      <c r="AZ23" s="117"/>
      <c r="BA23" s="117"/>
      <c r="BB23" s="118"/>
      <c r="BD23" s="116"/>
      <c r="BE23" s="117"/>
      <c r="BF23" s="117"/>
      <c r="BG23" s="121"/>
    </row>
    <row r="24" spans="1:60" ht="24" customHeight="1" x14ac:dyDescent="0.4">
      <c r="A24" s="1024" t="s">
        <v>71</v>
      </c>
      <c r="B24" s="1025"/>
      <c r="C24" s="144" t="s">
        <v>13</v>
      </c>
      <c r="D24" s="145" t="s">
        <v>66</v>
      </c>
      <c r="E24" s="122" t="s">
        <v>67</v>
      </c>
      <c r="F24" s="1024" t="s">
        <v>71</v>
      </c>
      <c r="G24" s="1025"/>
      <c r="H24" s="144" t="s">
        <v>13</v>
      </c>
      <c r="I24" s="145" t="s">
        <v>66</v>
      </c>
      <c r="J24" s="122" t="s">
        <v>67</v>
      </c>
      <c r="K24" s="1026" t="s">
        <v>71</v>
      </c>
      <c r="L24" s="1027"/>
      <c r="M24" s="144" t="s">
        <v>13</v>
      </c>
      <c r="N24" s="145" t="s">
        <v>66</v>
      </c>
      <c r="O24" s="122" t="s">
        <v>67</v>
      </c>
      <c r="P24" s="1026" t="s">
        <v>71</v>
      </c>
      <c r="Q24" s="1027"/>
      <c r="R24" s="144" t="s">
        <v>13</v>
      </c>
      <c r="S24" s="145" t="s">
        <v>66</v>
      </c>
      <c r="T24" s="122" t="s">
        <v>67</v>
      </c>
      <c r="U24" s="1026" t="s">
        <v>71</v>
      </c>
      <c r="V24" s="1027"/>
      <c r="W24" s="146" t="s">
        <v>13</v>
      </c>
      <c r="X24" s="147" t="s">
        <v>66</v>
      </c>
      <c r="Y24" s="122" t="s">
        <v>67</v>
      </c>
      <c r="Z24" s="1024" t="s">
        <v>71</v>
      </c>
      <c r="AA24" s="1025"/>
      <c r="AB24" s="144" t="s">
        <v>13</v>
      </c>
      <c r="AC24" s="145" t="s">
        <v>66</v>
      </c>
      <c r="AD24" s="122" t="s">
        <v>67</v>
      </c>
      <c r="AE24" s="1024" t="s">
        <v>71</v>
      </c>
      <c r="AF24" s="1025"/>
      <c r="AG24" s="144" t="s">
        <v>13</v>
      </c>
      <c r="AH24" s="145" t="s">
        <v>66</v>
      </c>
      <c r="AI24" s="122" t="s">
        <v>67</v>
      </c>
      <c r="AJ24" s="1024" t="s">
        <v>71</v>
      </c>
      <c r="AK24" s="1025"/>
      <c r="AL24" s="144" t="s">
        <v>13</v>
      </c>
      <c r="AM24" s="145" t="s">
        <v>66</v>
      </c>
      <c r="AN24" s="122" t="s">
        <v>67</v>
      </c>
      <c r="AO24" s="1024" t="s">
        <v>71</v>
      </c>
      <c r="AP24" s="1025"/>
      <c r="AQ24" s="144" t="s">
        <v>13</v>
      </c>
      <c r="AR24" s="145" t="s">
        <v>66</v>
      </c>
      <c r="AS24" s="122" t="s">
        <v>67</v>
      </c>
      <c r="AT24" s="1024" t="s">
        <v>71</v>
      </c>
      <c r="AU24" s="1025"/>
      <c r="AV24" s="144" t="s">
        <v>13</v>
      </c>
      <c r="AW24" s="145" t="s">
        <v>66</v>
      </c>
      <c r="AX24" s="122" t="s">
        <v>67</v>
      </c>
      <c r="AY24" s="1024" t="s">
        <v>71</v>
      </c>
      <c r="AZ24" s="1025"/>
      <c r="BA24" s="144" t="s">
        <v>13</v>
      </c>
      <c r="BB24" s="145" t="s">
        <v>66</v>
      </c>
      <c r="BC24" s="122" t="s">
        <v>67</v>
      </c>
      <c r="BD24" s="1024" t="s">
        <v>71</v>
      </c>
      <c r="BE24" s="1025"/>
      <c r="BF24" s="144" t="s">
        <v>13</v>
      </c>
      <c r="BG24" s="145" t="s">
        <v>66</v>
      </c>
      <c r="BH24" s="123" t="s">
        <v>67</v>
      </c>
    </row>
    <row r="25" spans="1:60" s="153" customFormat="1" ht="20.100000000000001" customHeight="1" x14ac:dyDescent="0.4">
      <c r="A25" s="397">
        <v>0</v>
      </c>
      <c r="B25" s="28" t="str">
        <f>IFERROR(HLOOKUP(A$22,#REF!,SA_GRILLE_STEU!$A25+2,FALSE),"")</f>
        <v/>
      </c>
      <c r="C25" s="166"/>
      <c r="D25" s="148"/>
      <c r="E25" s="127" t="str">
        <f>IFERROR(HLOOKUP(A$22,#REF!,SA_GRILLE_STEU!$A25+2,FALSE),"")</f>
        <v/>
      </c>
      <c r="F25" s="397">
        <v>0</v>
      </c>
      <c r="G25" s="13" t="str">
        <f>IFERROR(HLOOKUP(F$22,#REF!,SA_GRILLE_STEU!$A25+2,FALSE),"")</f>
        <v/>
      </c>
      <c r="H25" s="166"/>
      <c r="I25" s="149"/>
      <c r="J25" s="127" t="str">
        <f>IFERROR(HLOOKUP(F$22,#REF!,SA_GRILLE_STEU!$A25+2,FALSE),"")</f>
        <v/>
      </c>
      <c r="K25" s="150">
        <v>0</v>
      </c>
      <c r="L25" s="28" t="str">
        <f>IFERROR(HLOOKUP(K$22,#REF!,SA_GRILLE_STEU!$A25+2,FALSE),"")</f>
        <v/>
      </c>
      <c r="M25" s="166"/>
      <c r="N25" s="149"/>
      <c r="O25" s="127" t="str">
        <f>IFERROR(HLOOKUP(K$22,#REF!,SA_GRILLE_STEU!$A25+2,FALSE),"")</f>
        <v/>
      </c>
      <c r="P25" s="150">
        <v>0</v>
      </c>
      <c r="Q25" s="28" t="str">
        <f>IFERROR(HLOOKUP(P$22,#REF!,SA_GRILLE_STEU!$A25+2,FALSE),"")</f>
        <v/>
      </c>
      <c r="R25" s="166"/>
      <c r="S25" s="149"/>
      <c r="T25" s="127" t="str">
        <f>IFERROR(HLOOKUP(P$22,#REF!,SA_GRILLE_STEU!$A25+2,FALSE),"")</f>
        <v/>
      </c>
      <c r="U25" s="150">
        <v>0</v>
      </c>
      <c r="V25" s="13" t="str">
        <f>IFERROR(HLOOKUP(U$22,#REF!,SA_GRILLE_STEU!$A25+2,FALSE),"")</f>
        <v/>
      </c>
      <c r="W25" s="166"/>
      <c r="X25" s="149"/>
      <c r="Y25" s="127" t="str">
        <f>IFERROR(HLOOKUP(U$22,#REF!,SA_GRILLE_STEU!$A25+2,FALSE),"")</f>
        <v/>
      </c>
      <c r="Z25" s="397">
        <v>0</v>
      </c>
      <c r="AA25" s="13" t="str">
        <f>IFERROR(HLOOKUP(Z$22,#REF!,SA_GRILLE_STEU!$A25+2,FALSE),"")</f>
        <v/>
      </c>
      <c r="AB25" s="166"/>
      <c r="AC25" s="149"/>
      <c r="AD25" s="127" t="str">
        <f>IFERROR(HLOOKUP(Z$22,#REF!,SA_GRILLE_STEU!$A25+2,FALSE),"")</f>
        <v/>
      </c>
      <c r="AE25" s="397">
        <v>0</v>
      </c>
      <c r="AF25" s="13" t="str">
        <f>IFERROR(HLOOKUP(AE$22,#REF!,SA_GRILLE_STEU!$A25+2,FALSE),"")</f>
        <v/>
      </c>
      <c r="AG25" s="166"/>
      <c r="AH25" s="149"/>
      <c r="AI25" s="127" t="str">
        <f>IFERROR(HLOOKUP(AE$22,#REF!,SA_GRILLE_STEU!$A25+2,FALSE),"")</f>
        <v/>
      </c>
      <c r="AJ25" s="397">
        <v>0</v>
      </c>
      <c r="AK25" s="88" t="str">
        <f>IFERROR(HLOOKUP(AJ$22,#REF!,SA_GRILLE_STEU!$A25+2,FALSE),"")</f>
        <v/>
      </c>
      <c r="AL25" s="177"/>
      <c r="AM25" s="151"/>
      <c r="AN25" s="127" t="str">
        <f>IFERROR(HLOOKUP(AJ$22,#REF!,SA_GRILLE_STEU!$A25+2,FALSE),"")</f>
        <v/>
      </c>
      <c r="AO25" s="397">
        <v>0</v>
      </c>
      <c r="AP25" s="13" t="str">
        <f>IFERROR(HLOOKUP(AO$22,#REF!,SA_GRILLE_STEU!$A25+2,FALSE),"")</f>
        <v/>
      </c>
      <c r="AQ25" s="166"/>
      <c r="AR25" s="151"/>
      <c r="AS25" s="127" t="str">
        <f>IFERROR(HLOOKUP(AO$22,#REF!,SA_GRILLE_STEU!$A25+2,FALSE),"")</f>
        <v/>
      </c>
      <c r="AT25" s="397">
        <v>0</v>
      </c>
      <c r="AU25" s="13" t="str">
        <f>IFERROR(HLOOKUP(AT$22,#REF!,SA_GRILLE_STEU!$A25+2,FALSE),"")</f>
        <v/>
      </c>
      <c r="AV25" s="166"/>
      <c r="AW25" s="151"/>
      <c r="AX25" s="127" t="str">
        <f>IFERROR(HLOOKUP(AT$22,#REF!,SA_GRILLE_STEU!$A25+2,FALSE),"")</f>
        <v/>
      </c>
      <c r="AY25" s="397">
        <v>0</v>
      </c>
      <c r="AZ25" s="88" t="str">
        <f>IFERROR(HLOOKUP(AY$22,#REF!,SA_GRILLE_STEU!$A25+2,FALSE),"")</f>
        <v/>
      </c>
      <c r="BA25" s="166"/>
      <c r="BB25" s="151"/>
      <c r="BC25" s="127" t="str">
        <f>IFERROR(HLOOKUP(AY$22,#REF!,SA_GRILLE_STEU!$A25+2,FALSE),"")</f>
        <v/>
      </c>
      <c r="BD25" s="397">
        <v>0</v>
      </c>
      <c r="BE25" s="13" t="str">
        <f>IFERROR(HLOOKUP(BD$22,#REF!,SA_GRILLE_STEU!$A25+2,FALSE),"")</f>
        <v/>
      </c>
      <c r="BF25" s="166"/>
      <c r="BG25" s="152"/>
      <c r="BH25" s="127" t="str">
        <f>IFERROR(HLOOKUP(BD$22,#REF!,SA_GRILLE_STEU!$A25+2,FALSE),"")</f>
        <v/>
      </c>
    </row>
    <row r="26" spans="1:60" s="153" customFormat="1" ht="30" customHeight="1" x14ac:dyDescent="0.4">
      <c r="A26" s="398">
        <v>1</v>
      </c>
      <c r="B26" s="5" t="str">
        <f>IFERROR(HLOOKUP(A$22,#REF!,SA_GRILLE_STEU!$A26+2,FALSE),"")</f>
        <v/>
      </c>
      <c r="C26" s="167"/>
      <c r="D26" s="125" t="str">
        <f>IFERROR(HLOOKUP(A$22,#REF!,SA_GRILLE_STEU!$A26+2,FALSE),"")</f>
        <v/>
      </c>
      <c r="E26" s="127" t="str">
        <f>IFERROR(HLOOKUP(A$22,#REF!,SA_GRILLE_STEU!$A26+2,FALSE),"")</f>
        <v/>
      </c>
      <c r="F26" s="398">
        <v>1</v>
      </c>
      <c r="G26" s="12" t="str">
        <f>IFERROR(HLOOKUP(F$22,#REF!,SA_GRILLE_STEU!$A26+2,FALSE),"")</f>
        <v/>
      </c>
      <c r="H26" s="167"/>
      <c r="I26" s="125" t="str">
        <f>IFERROR(HLOOKUP(F$22,#REF!,SA_GRILLE_STEU!$A26+2,FALSE),"")</f>
        <v/>
      </c>
      <c r="J26" s="127" t="str">
        <f>IFERROR(HLOOKUP(F$22,#REF!,SA_GRILLE_STEU!$A26+2,FALSE),"")</f>
        <v/>
      </c>
      <c r="K26" s="154">
        <v>1</v>
      </c>
      <c r="L26" s="5" t="str">
        <f>IFERROR(HLOOKUP(K$22,#REF!,SA_GRILLE_STEU!$A26+2,FALSE),"")</f>
        <v/>
      </c>
      <c r="M26" s="167"/>
      <c r="N26" s="125" t="str">
        <f>IFERROR(HLOOKUP(K$22,#REF!,SA_GRILLE_STEU!$A26+2,FALSE),"")</f>
        <v/>
      </c>
      <c r="O26" s="127" t="str">
        <f>IFERROR(HLOOKUP(K$22,#REF!,SA_GRILLE_STEU!$A26+2,FALSE),"")</f>
        <v/>
      </c>
      <c r="P26" s="154">
        <v>1</v>
      </c>
      <c r="Q26" s="5" t="str">
        <f>IFERROR(HLOOKUP(P$22,#REF!,SA_GRILLE_STEU!$A26+2,FALSE),"")</f>
        <v/>
      </c>
      <c r="R26" s="167"/>
      <c r="S26" s="125" t="str">
        <f>IFERROR(HLOOKUP(P$22,#REF!,SA_GRILLE_STEU!$A26+2,FALSE),"")</f>
        <v/>
      </c>
      <c r="T26" s="127" t="str">
        <f>IFERROR(HLOOKUP(P$22,#REF!,SA_GRILLE_STEU!$A26+2,FALSE),"")</f>
        <v/>
      </c>
      <c r="U26" s="154">
        <v>1</v>
      </c>
      <c r="V26" s="12" t="str">
        <f>IFERROR(HLOOKUP(U$22,#REF!,SA_GRILLE_STEU!$A26+2,FALSE),"")</f>
        <v/>
      </c>
      <c r="W26" s="167"/>
      <c r="X26" s="125" t="str">
        <f>IFERROR(HLOOKUP(U$22,#REF!,SA_GRILLE_STEU!$A26+2,FALSE),"")</f>
        <v/>
      </c>
      <c r="Y26" s="127" t="str">
        <f>IFERROR(HLOOKUP(U$22,#REF!,SA_GRILLE_STEU!$A26+2,FALSE),"")</f>
        <v/>
      </c>
      <c r="Z26" s="398">
        <v>1</v>
      </c>
      <c r="AA26" s="12" t="str">
        <f>IFERROR(HLOOKUP(Z$22,#REF!,SA_GRILLE_STEU!$A26+2,FALSE),"")</f>
        <v/>
      </c>
      <c r="AB26" s="167"/>
      <c r="AC26" s="125" t="str">
        <f>IFERROR(HLOOKUP(Z$22,#REF!,SA_GRILLE_STEU!$A26+2,FALSE),"")</f>
        <v/>
      </c>
      <c r="AD26" s="127" t="str">
        <f>IFERROR(HLOOKUP(Z$22,#REF!,SA_GRILLE_STEU!$A26+2,FALSE),"")</f>
        <v/>
      </c>
      <c r="AE26" s="398">
        <v>1</v>
      </c>
      <c r="AF26" s="12" t="str">
        <f>IFERROR(HLOOKUP(AE$22,#REF!,SA_GRILLE_STEU!$A26+2,FALSE),"")</f>
        <v/>
      </c>
      <c r="AG26" s="167"/>
      <c r="AH26" s="125" t="str">
        <f>IFERROR(HLOOKUP(AE$22,#REF!,SA_GRILLE_STEU!$A26+2,FALSE),"")</f>
        <v/>
      </c>
      <c r="AI26" s="127" t="str">
        <f>IFERROR(HLOOKUP(AE$22,#REF!,SA_GRILLE_STEU!$A26+2,FALSE),"")</f>
        <v/>
      </c>
      <c r="AJ26" s="398">
        <v>1</v>
      </c>
      <c r="AK26" s="89" t="str">
        <f>IFERROR(HLOOKUP(AJ$22,#REF!,SA_GRILLE_STEU!$A26+2,FALSE),"")</f>
        <v/>
      </c>
      <c r="AL26" s="178"/>
      <c r="AM26" s="125" t="str">
        <f>IFERROR(HLOOKUP(AJ$22,#REF!,SA_GRILLE_STEU!$A26+2,FALSE),"")</f>
        <v/>
      </c>
      <c r="AN26" s="127" t="str">
        <f>IFERROR(HLOOKUP(AJ$22,#REF!,SA_GRILLE_STEU!$A26+2,FALSE),"")</f>
        <v/>
      </c>
      <c r="AO26" s="398">
        <v>1</v>
      </c>
      <c r="AP26" s="12" t="str">
        <f>IFERROR(HLOOKUP(AO$22,#REF!,SA_GRILLE_STEU!$A26+2,FALSE),"")</f>
        <v/>
      </c>
      <c r="AQ26" s="167"/>
      <c r="AR26" s="125" t="str">
        <f>IFERROR(HLOOKUP(AO$22,#REF!,SA_GRILLE_STEU!$A26+2,FALSE),"")</f>
        <v/>
      </c>
      <c r="AS26" s="127" t="str">
        <f>IFERROR(HLOOKUP(AO$22,#REF!,SA_GRILLE_STEU!$A26+2,FALSE),"")</f>
        <v/>
      </c>
      <c r="AT26" s="398">
        <v>1</v>
      </c>
      <c r="AU26" s="12" t="str">
        <f>IFERROR(HLOOKUP(AT$22,#REF!,SA_GRILLE_STEU!$A26+2,FALSE),"")</f>
        <v/>
      </c>
      <c r="AV26" s="167"/>
      <c r="AW26" s="125" t="str">
        <f>IFERROR(HLOOKUP(AT$22,#REF!,SA_GRILLE_STEU!$A26+2,FALSE),"")</f>
        <v/>
      </c>
      <c r="AX26" s="127" t="str">
        <f>IFERROR(HLOOKUP(AT$22,#REF!,SA_GRILLE_STEU!$A26+2,FALSE),"")</f>
        <v/>
      </c>
      <c r="AY26" s="398">
        <v>1</v>
      </c>
      <c r="AZ26" s="89" t="str">
        <f>IFERROR(HLOOKUP(AY$22,#REF!,SA_GRILLE_STEU!$A26+2,FALSE),"")</f>
        <v/>
      </c>
      <c r="BA26" s="167"/>
      <c r="BB26" s="125" t="str">
        <f>IFERROR(HLOOKUP(AY$22,#REF!,SA_GRILLE_STEU!$A26+2,FALSE),"")</f>
        <v/>
      </c>
      <c r="BC26" s="127" t="str">
        <f>IFERROR(HLOOKUP(AY$22,#REF!,SA_GRILLE_STEU!$A26+2,FALSE),"")</f>
        <v/>
      </c>
      <c r="BD26" s="398">
        <v>1</v>
      </c>
      <c r="BE26" s="12" t="str">
        <f>IFERROR(HLOOKUP(BD$22,#REF!,SA_GRILLE_STEU!$A26+2,FALSE),"")</f>
        <v/>
      </c>
      <c r="BF26" s="167"/>
      <c r="BG26" s="128" t="str">
        <f>IFERROR(HLOOKUP(BD$22,#REF!,SA_GRILLE_STEU!$A26+2,FALSE),"")</f>
        <v/>
      </c>
      <c r="BH26" s="127" t="str">
        <f>IFERROR(HLOOKUP(BD$22,#REF!,SA_GRILLE_STEU!$A26+2,FALSE),"")</f>
        <v/>
      </c>
    </row>
    <row r="27" spans="1:60" s="153" customFormat="1" ht="20.100000000000001" customHeight="1" x14ac:dyDescent="0.4">
      <c r="A27" s="398">
        <v>2</v>
      </c>
      <c r="B27" s="5" t="str">
        <f>IFERROR(HLOOKUP(A$22,#REF!,SA_GRILLE_STEU!$A27+2,FALSE),"")</f>
        <v/>
      </c>
      <c r="C27" s="167"/>
      <c r="D27" s="125" t="str">
        <f>IFERROR(HLOOKUP(A$22,#REF!,SA_GRILLE_STEU!$A27+2,FALSE),"")</f>
        <v/>
      </c>
      <c r="E27" s="127" t="str">
        <f>IFERROR(HLOOKUP(A$22,#REF!,SA_GRILLE_STEU!$A27+2,FALSE),"")</f>
        <v/>
      </c>
      <c r="F27" s="398">
        <v>2</v>
      </c>
      <c r="G27" s="12" t="str">
        <f>IFERROR(HLOOKUP(F$22,#REF!,SA_GRILLE_STEU!$A27+2,FALSE),"")</f>
        <v/>
      </c>
      <c r="H27" s="167"/>
      <c r="I27" s="125" t="str">
        <f>IFERROR(HLOOKUP(F$22,#REF!,SA_GRILLE_STEU!$A27+2,FALSE),"")</f>
        <v/>
      </c>
      <c r="J27" s="127" t="str">
        <f>IFERROR(HLOOKUP(F$22,#REF!,SA_GRILLE_STEU!$A27+2,FALSE),"")</f>
        <v/>
      </c>
      <c r="K27" s="154">
        <v>2</v>
      </c>
      <c r="L27" s="5" t="str">
        <f>IFERROR(HLOOKUP(K$22,#REF!,SA_GRILLE_STEU!$A27+2,FALSE),"")</f>
        <v/>
      </c>
      <c r="M27" s="167"/>
      <c r="N27" s="125" t="str">
        <f>IFERROR(HLOOKUP(K$22,#REF!,SA_GRILLE_STEU!$A27+2,FALSE),"")</f>
        <v/>
      </c>
      <c r="O27" s="127" t="str">
        <f>IFERROR(HLOOKUP(K$22,#REF!,SA_GRILLE_STEU!$A27+2,FALSE),"")</f>
        <v/>
      </c>
      <c r="P27" s="154">
        <v>2</v>
      </c>
      <c r="Q27" s="5" t="str">
        <f>IFERROR(HLOOKUP(P$22,#REF!,SA_GRILLE_STEU!$A27+2,FALSE),"")</f>
        <v/>
      </c>
      <c r="R27" s="167"/>
      <c r="S27" s="125" t="str">
        <f>IFERROR(HLOOKUP(P$22,#REF!,SA_GRILLE_STEU!$A27+2,FALSE),"")</f>
        <v/>
      </c>
      <c r="T27" s="127" t="str">
        <f>IFERROR(HLOOKUP(P$22,#REF!,SA_GRILLE_STEU!$A27+2,FALSE),"")</f>
        <v/>
      </c>
      <c r="U27" s="154">
        <v>2</v>
      </c>
      <c r="V27" s="12" t="str">
        <f>IFERROR(HLOOKUP(U$22,#REF!,SA_GRILLE_STEU!$A27+2,FALSE),"")</f>
        <v/>
      </c>
      <c r="W27" s="167"/>
      <c r="X27" s="125" t="str">
        <f>IFERROR(HLOOKUP(U$22,#REF!,SA_GRILLE_STEU!$A27+2,FALSE),"")</f>
        <v/>
      </c>
      <c r="Y27" s="127" t="str">
        <f>IFERROR(HLOOKUP(U$22,#REF!,SA_GRILLE_STEU!$A27+2,FALSE),"")</f>
        <v/>
      </c>
      <c r="Z27" s="398">
        <v>2</v>
      </c>
      <c r="AA27" s="12" t="str">
        <f>IFERROR(HLOOKUP(Z$22,#REF!,SA_GRILLE_STEU!$A27+2,FALSE),"")</f>
        <v/>
      </c>
      <c r="AB27" s="167"/>
      <c r="AC27" s="125" t="str">
        <f>IFERROR(HLOOKUP(Z$22,#REF!,SA_GRILLE_STEU!$A27+2,FALSE),"")</f>
        <v/>
      </c>
      <c r="AD27" s="127" t="str">
        <f>IFERROR(HLOOKUP(Z$22,#REF!,SA_GRILLE_STEU!$A27+2,FALSE),"")</f>
        <v/>
      </c>
      <c r="AE27" s="398">
        <v>2</v>
      </c>
      <c r="AF27" s="12" t="str">
        <f>IFERROR(HLOOKUP(AE$22,#REF!,SA_GRILLE_STEU!$A27+2,FALSE),"")</f>
        <v/>
      </c>
      <c r="AG27" s="167"/>
      <c r="AH27" s="125" t="str">
        <f>IFERROR(HLOOKUP(AE$22,#REF!,SA_GRILLE_STEU!$A27+2,FALSE),"")</f>
        <v/>
      </c>
      <c r="AI27" s="127" t="str">
        <f>IFERROR(HLOOKUP(AE$22,#REF!,SA_GRILLE_STEU!$A27+2,FALSE),"")</f>
        <v/>
      </c>
      <c r="AJ27" s="398">
        <v>2</v>
      </c>
      <c r="AK27" s="89" t="str">
        <f>IFERROR(HLOOKUP(AJ$22,#REF!,SA_GRILLE_STEU!$A27+2,FALSE),"")</f>
        <v/>
      </c>
      <c r="AL27" s="178"/>
      <c r="AM27" s="125" t="str">
        <f>IFERROR(HLOOKUP(AJ$22,#REF!,SA_GRILLE_STEU!$A27+2,FALSE),"")</f>
        <v/>
      </c>
      <c r="AN27" s="127" t="str">
        <f>IFERROR(HLOOKUP(AJ$22,#REF!,SA_GRILLE_STEU!$A27+2,FALSE),"")</f>
        <v/>
      </c>
      <c r="AO27" s="398">
        <v>2</v>
      </c>
      <c r="AP27" s="12" t="str">
        <f>IFERROR(HLOOKUP(AO$22,#REF!,SA_GRILLE_STEU!$A27+2,FALSE),"")</f>
        <v/>
      </c>
      <c r="AQ27" s="167"/>
      <c r="AR27" s="125" t="str">
        <f>IFERROR(HLOOKUP(AO$22,#REF!,SA_GRILLE_STEU!$A27+2,FALSE),"")</f>
        <v/>
      </c>
      <c r="AS27" s="127" t="str">
        <f>IFERROR(HLOOKUP(AO$22,#REF!,SA_GRILLE_STEU!$A27+2,FALSE),"")</f>
        <v/>
      </c>
      <c r="AT27" s="398">
        <v>2</v>
      </c>
      <c r="AU27" s="12" t="str">
        <f>IFERROR(HLOOKUP(AT$22,#REF!,SA_GRILLE_STEU!$A27+2,FALSE),"")</f>
        <v/>
      </c>
      <c r="AV27" s="167"/>
      <c r="AW27" s="125" t="str">
        <f>IFERROR(HLOOKUP(AT$22,#REF!,SA_GRILLE_STEU!$A27+2,FALSE),"")</f>
        <v/>
      </c>
      <c r="AX27" s="127" t="str">
        <f>IFERROR(HLOOKUP(AT$22,#REF!,SA_GRILLE_STEU!$A27+2,FALSE),"")</f>
        <v/>
      </c>
      <c r="AY27" s="398">
        <v>2</v>
      </c>
      <c r="AZ27" s="89" t="str">
        <f>IFERROR(HLOOKUP(AY$22,#REF!,SA_GRILLE_STEU!$A27+2,FALSE),"")</f>
        <v/>
      </c>
      <c r="BA27" s="167"/>
      <c r="BB27" s="125" t="str">
        <f>IFERROR(HLOOKUP(AY$22,#REF!,SA_GRILLE_STEU!$A27+2,FALSE),"")</f>
        <v/>
      </c>
      <c r="BC27" s="127" t="str">
        <f>IFERROR(HLOOKUP(AY$22,#REF!,SA_GRILLE_STEU!$A27+2,FALSE),"")</f>
        <v/>
      </c>
      <c r="BD27" s="398">
        <v>2</v>
      </c>
      <c r="BE27" s="12" t="str">
        <f>IFERROR(HLOOKUP(BD$22,#REF!,SA_GRILLE_STEU!$A27+2,FALSE),"")</f>
        <v/>
      </c>
      <c r="BF27" s="167"/>
      <c r="BG27" s="128" t="str">
        <f>IFERROR(HLOOKUP(BD$22,#REF!,SA_GRILLE_STEU!$A27+2,FALSE),"")</f>
        <v/>
      </c>
      <c r="BH27" s="127" t="str">
        <f>IFERROR(HLOOKUP(BD$22,#REF!,SA_GRILLE_STEU!$A27+2,FALSE),"")</f>
        <v/>
      </c>
    </row>
    <row r="28" spans="1:60" s="153" customFormat="1" ht="30" customHeight="1" x14ac:dyDescent="0.4">
      <c r="A28" s="398">
        <v>3</v>
      </c>
      <c r="B28" s="5" t="str">
        <f>IFERROR(HLOOKUP(A$22,#REF!,SA_GRILLE_STEU!$A28+2,FALSE),"")</f>
        <v/>
      </c>
      <c r="C28" s="167"/>
      <c r="D28" s="125" t="str">
        <f>IFERROR(HLOOKUP(A$22,#REF!,SA_GRILLE_STEU!$A28+2,FALSE),"")</f>
        <v/>
      </c>
      <c r="E28" s="127" t="str">
        <f>IFERROR(HLOOKUP(A$22,#REF!,SA_GRILLE_STEU!$A28+2,FALSE),"")</f>
        <v/>
      </c>
      <c r="F28" s="398">
        <v>3</v>
      </c>
      <c r="G28" s="12" t="str">
        <f>IFERROR(HLOOKUP(F$22,#REF!,SA_GRILLE_STEU!$A28+2,FALSE),"")</f>
        <v/>
      </c>
      <c r="H28" s="167"/>
      <c r="I28" s="125" t="str">
        <f>IFERROR(HLOOKUP(F$22,#REF!,SA_GRILLE_STEU!$A28+2,FALSE),"")</f>
        <v/>
      </c>
      <c r="J28" s="127" t="str">
        <f>IFERROR(HLOOKUP(F$22,#REF!,SA_GRILLE_STEU!$A28+2,FALSE),"")</f>
        <v/>
      </c>
      <c r="K28" s="154">
        <v>3</v>
      </c>
      <c r="L28" s="5" t="str">
        <f>IFERROR(HLOOKUP(K$22,#REF!,SA_GRILLE_STEU!$A28+2,FALSE),"")</f>
        <v/>
      </c>
      <c r="M28" s="167"/>
      <c r="N28" s="125" t="str">
        <f>IFERROR(HLOOKUP(K$22,#REF!,SA_GRILLE_STEU!$A28+2,FALSE),"")</f>
        <v/>
      </c>
      <c r="O28" s="127" t="str">
        <f>IFERROR(HLOOKUP(K$22,#REF!,SA_GRILLE_STEU!$A28+2,FALSE),"")</f>
        <v/>
      </c>
      <c r="P28" s="154">
        <v>3</v>
      </c>
      <c r="Q28" s="5" t="str">
        <f>IFERROR(HLOOKUP(P$22,#REF!,SA_GRILLE_STEU!$A28+2,FALSE),"")</f>
        <v/>
      </c>
      <c r="R28" s="167"/>
      <c r="S28" s="125" t="str">
        <f>IFERROR(HLOOKUP(P$22,#REF!,SA_GRILLE_STEU!$A28+2,FALSE),"")</f>
        <v/>
      </c>
      <c r="T28" s="127" t="str">
        <f>IFERROR(HLOOKUP(P$22,#REF!,SA_GRILLE_STEU!$A28+2,FALSE),"")</f>
        <v/>
      </c>
      <c r="U28" s="154">
        <v>3</v>
      </c>
      <c r="V28" s="12" t="str">
        <f>IFERROR(HLOOKUP(U$22,#REF!,SA_GRILLE_STEU!$A28+2,FALSE),"")</f>
        <v/>
      </c>
      <c r="W28" s="167"/>
      <c r="X28" s="125" t="str">
        <f>IFERROR(HLOOKUP(U$22,#REF!,SA_GRILLE_STEU!$A28+2,FALSE),"")</f>
        <v/>
      </c>
      <c r="Y28" s="127" t="str">
        <f>IFERROR(HLOOKUP(U$22,#REF!,SA_GRILLE_STEU!$A28+2,FALSE),"")</f>
        <v/>
      </c>
      <c r="Z28" s="398">
        <v>3</v>
      </c>
      <c r="AA28" s="12" t="str">
        <f>IFERROR(HLOOKUP(Z$22,#REF!,SA_GRILLE_STEU!$A28+2,FALSE),"")</f>
        <v/>
      </c>
      <c r="AB28" s="167"/>
      <c r="AC28" s="125" t="str">
        <f>IFERROR(HLOOKUP(Z$22,#REF!,SA_GRILLE_STEU!$A28+2,FALSE),"")</f>
        <v/>
      </c>
      <c r="AD28" s="127" t="str">
        <f>IFERROR(HLOOKUP(Z$22,#REF!,SA_GRILLE_STEU!$A28+2,FALSE),"")</f>
        <v/>
      </c>
      <c r="AE28" s="398">
        <v>3</v>
      </c>
      <c r="AF28" s="12" t="str">
        <f>IFERROR(HLOOKUP(AE$22,#REF!,SA_GRILLE_STEU!$A28+2,FALSE),"")</f>
        <v/>
      </c>
      <c r="AG28" s="167"/>
      <c r="AH28" s="125" t="str">
        <f>IFERROR(HLOOKUP(AE$22,#REF!,SA_GRILLE_STEU!$A28+2,FALSE),"")</f>
        <v/>
      </c>
      <c r="AI28" s="127" t="str">
        <f>IFERROR(HLOOKUP(AE$22,#REF!,SA_GRILLE_STEU!$A28+2,FALSE),"")</f>
        <v/>
      </c>
      <c r="AJ28" s="398">
        <v>3</v>
      </c>
      <c r="AK28" s="89" t="str">
        <f>IFERROR(HLOOKUP(AJ$22,#REF!,SA_GRILLE_STEU!$A28+2,FALSE),"")</f>
        <v/>
      </c>
      <c r="AL28" s="178"/>
      <c r="AM28" s="125" t="str">
        <f>IFERROR(HLOOKUP(AJ$22,#REF!,SA_GRILLE_STEU!$A28+2,FALSE),"")</f>
        <v/>
      </c>
      <c r="AN28" s="127" t="str">
        <f>IFERROR(HLOOKUP(AJ$22,#REF!,SA_GRILLE_STEU!$A28+2,FALSE),"")</f>
        <v/>
      </c>
      <c r="AO28" s="398">
        <v>3</v>
      </c>
      <c r="AP28" s="12" t="str">
        <f>IFERROR(HLOOKUP(AO$22,#REF!,SA_GRILLE_STEU!$A28+2,FALSE),"")</f>
        <v/>
      </c>
      <c r="AQ28" s="167"/>
      <c r="AR28" s="125" t="str">
        <f>IFERROR(HLOOKUP(AO$22,#REF!,SA_GRILLE_STEU!$A28+2,FALSE),"")</f>
        <v/>
      </c>
      <c r="AS28" s="127" t="str">
        <f>IFERROR(HLOOKUP(AO$22,#REF!,SA_GRILLE_STEU!$A28+2,FALSE),"")</f>
        <v/>
      </c>
      <c r="AT28" s="398">
        <v>3</v>
      </c>
      <c r="AU28" s="12" t="str">
        <f>IFERROR(HLOOKUP(AT$22,#REF!,SA_GRILLE_STEU!$A28+2,FALSE),"")</f>
        <v/>
      </c>
      <c r="AV28" s="167"/>
      <c r="AW28" s="125" t="str">
        <f>IFERROR(HLOOKUP(AT$22,#REF!,SA_GRILLE_STEU!$A28+2,FALSE),"")</f>
        <v/>
      </c>
      <c r="AX28" s="127" t="str">
        <f>IFERROR(HLOOKUP(AT$22,#REF!,SA_GRILLE_STEU!$A28+2,FALSE),"")</f>
        <v/>
      </c>
      <c r="AY28" s="398">
        <v>3</v>
      </c>
      <c r="AZ28" s="89" t="str">
        <f>IFERROR(HLOOKUP(AY$22,#REF!,SA_GRILLE_STEU!$A28+2,FALSE),"")</f>
        <v/>
      </c>
      <c r="BA28" s="167"/>
      <c r="BB28" s="125" t="str">
        <f>IFERROR(HLOOKUP(AY$22,#REF!,SA_GRILLE_STEU!$A28+2,FALSE),"")</f>
        <v/>
      </c>
      <c r="BC28" s="127" t="str">
        <f>IFERROR(HLOOKUP(AY$22,#REF!,SA_GRILLE_STEU!$A28+2,FALSE),"")</f>
        <v/>
      </c>
      <c r="BD28" s="398">
        <v>3</v>
      </c>
      <c r="BE28" s="12" t="str">
        <f>IFERROR(HLOOKUP(BD$22,#REF!,SA_GRILLE_STEU!$A28+2,FALSE),"")</f>
        <v/>
      </c>
      <c r="BF28" s="167"/>
      <c r="BG28" s="128" t="str">
        <f>IFERROR(HLOOKUP(BD$22,#REF!,SA_GRILLE_STEU!$A28+2,FALSE),"")</f>
        <v/>
      </c>
      <c r="BH28" s="127" t="str">
        <f>IFERROR(HLOOKUP(BD$22,#REF!,SA_GRILLE_STEU!$A28+2,FALSE),"")</f>
        <v/>
      </c>
    </row>
    <row r="29" spans="1:60" s="153" customFormat="1" ht="20.100000000000001" customHeight="1" x14ac:dyDescent="0.4">
      <c r="A29" s="398">
        <v>4</v>
      </c>
      <c r="B29" s="5" t="str">
        <f>IFERROR(HLOOKUP(A$22,#REF!,SA_GRILLE_STEU!$A29+2,FALSE),"")</f>
        <v/>
      </c>
      <c r="C29" s="167"/>
      <c r="D29" s="125" t="str">
        <f>IFERROR(HLOOKUP(A$22,#REF!,SA_GRILLE_STEU!$A29+2,FALSE),"")</f>
        <v/>
      </c>
      <c r="E29" s="127" t="str">
        <f>IFERROR(HLOOKUP(A$22,#REF!,SA_GRILLE_STEU!$A29+2,FALSE),"")</f>
        <v/>
      </c>
      <c r="F29" s="398">
        <v>4</v>
      </c>
      <c r="G29" s="12" t="str">
        <f>IFERROR(HLOOKUP(F$22,#REF!,SA_GRILLE_STEU!$A29+2,FALSE),"")</f>
        <v/>
      </c>
      <c r="H29" s="167"/>
      <c r="I29" s="125" t="str">
        <f>IFERROR(HLOOKUP(F$22,#REF!,SA_GRILLE_STEU!$A29+2,FALSE),"")</f>
        <v/>
      </c>
      <c r="J29" s="127" t="str">
        <f>IFERROR(HLOOKUP(F$22,#REF!,SA_GRILLE_STEU!$A29+2,FALSE),"")</f>
        <v/>
      </c>
      <c r="K29" s="154">
        <v>4</v>
      </c>
      <c r="L29" s="5" t="str">
        <f>IFERROR(HLOOKUP(K$22,#REF!,SA_GRILLE_STEU!$A29+2,FALSE),"")</f>
        <v/>
      </c>
      <c r="M29" s="167"/>
      <c r="N29" s="125" t="str">
        <f>IFERROR(HLOOKUP(K$22,#REF!,SA_GRILLE_STEU!$A29+2,FALSE),"")</f>
        <v/>
      </c>
      <c r="O29" s="127" t="str">
        <f>IFERROR(HLOOKUP(K$22,#REF!,SA_GRILLE_STEU!$A29+2,FALSE),"")</f>
        <v/>
      </c>
      <c r="P29" s="154">
        <v>4</v>
      </c>
      <c r="Q29" s="5" t="str">
        <f>IFERROR(HLOOKUP(P$22,#REF!,SA_GRILLE_STEU!$A29+2,FALSE),"")</f>
        <v/>
      </c>
      <c r="R29" s="167"/>
      <c r="S29" s="125" t="str">
        <f>IFERROR(HLOOKUP(P$22,#REF!,SA_GRILLE_STEU!$A29+2,FALSE),"")</f>
        <v/>
      </c>
      <c r="T29" s="127" t="str">
        <f>IFERROR(HLOOKUP(P$22,#REF!,SA_GRILLE_STEU!$A29+2,FALSE),"")</f>
        <v/>
      </c>
      <c r="U29" s="154">
        <v>4</v>
      </c>
      <c r="V29" s="12" t="str">
        <f>IFERROR(HLOOKUP(U$22,#REF!,SA_GRILLE_STEU!$A29+2,FALSE),"")</f>
        <v/>
      </c>
      <c r="W29" s="167"/>
      <c r="X29" s="125" t="str">
        <f>IFERROR(HLOOKUP(U$22,#REF!,SA_GRILLE_STEU!$A29+2,FALSE),"")</f>
        <v/>
      </c>
      <c r="Y29" s="127" t="str">
        <f>IFERROR(HLOOKUP(U$22,#REF!,SA_GRILLE_STEU!$A29+2,FALSE),"")</f>
        <v/>
      </c>
      <c r="Z29" s="398">
        <v>4</v>
      </c>
      <c r="AA29" s="12" t="str">
        <f>IFERROR(HLOOKUP(Z$22,#REF!,SA_GRILLE_STEU!$A29+2,FALSE),"")</f>
        <v/>
      </c>
      <c r="AB29" s="167"/>
      <c r="AC29" s="125" t="str">
        <f>IFERROR(HLOOKUP(Z$22,#REF!,SA_GRILLE_STEU!$A29+2,FALSE),"")</f>
        <v/>
      </c>
      <c r="AD29" s="127" t="str">
        <f>IFERROR(HLOOKUP(Z$22,#REF!,SA_GRILLE_STEU!$A29+2,FALSE),"")</f>
        <v/>
      </c>
      <c r="AE29" s="398">
        <v>4</v>
      </c>
      <c r="AF29" s="12" t="str">
        <f>IFERROR(HLOOKUP(AE$22,#REF!,SA_GRILLE_STEU!$A29+2,FALSE),"")</f>
        <v/>
      </c>
      <c r="AG29" s="167"/>
      <c r="AH29" s="125" t="str">
        <f>IFERROR(HLOOKUP(AE$22,#REF!,SA_GRILLE_STEU!$A29+2,FALSE),"")</f>
        <v/>
      </c>
      <c r="AI29" s="127" t="str">
        <f>IFERROR(HLOOKUP(AE$22,#REF!,SA_GRILLE_STEU!$A29+2,FALSE),"")</f>
        <v/>
      </c>
      <c r="AJ29" s="398">
        <v>4</v>
      </c>
      <c r="AK29" s="89" t="str">
        <f>IFERROR(HLOOKUP(AJ$22,#REF!,SA_GRILLE_STEU!$A29+2,FALSE),"")</f>
        <v/>
      </c>
      <c r="AL29" s="178"/>
      <c r="AM29" s="125" t="str">
        <f>IFERROR(HLOOKUP(AJ$22,#REF!,SA_GRILLE_STEU!$A29+2,FALSE),"")</f>
        <v/>
      </c>
      <c r="AN29" s="127" t="str">
        <f>IFERROR(HLOOKUP(AJ$22,#REF!,SA_GRILLE_STEU!$A29+2,FALSE),"")</f>
        <v/>
      </c>
      <c r="AO29" s="398">
        <v>4</v>
      </c>
      <c r="AP29" s="12" t="str">
        <f>IFERROR(HLOOKUP(AO$22,#REF!,SA_GRILLE_STEU!$A29+2,FALSE),"")</f>
        <v/>
      </c>
      <c r="AQ29" s="167"/>
      <c r="AR29" s="125" t="str">
        <f>IFERROR(HLOOKUP(AO$22,#REF!,SA_GRILLE_STEU!$A29+2,FALSE),"")</f>
        <v/>
      </c>
      <c r="AS29" s="127" t="str">
        <f>IFERROR(HLOOKUP(AO$22,#REF!,SA_GRILLE_STEU!$A29+2,FALSE),"")</f>
        <v/>
      </c>
      <c r="AT29" s="398">
        <v>4</v>
      </c>
      <c r="AU29" s="12" t="str">
        <f>IFERROR(HLOOKUP(AT$22,#REF!,SA_GRILLE_STEU!$A29+2,FALSE),"")</f>
        <v/>
      </c>
      <c r="AV29" s="167"/>
      <c r="AW29" s="125" t="str">
        <f>IFERROR(HLOOKUP(AT$22,#REF!,SA_GRILLE_STEU!$A29+2,FALSE),"")</f>
        <v/>
      </c>
      <c r="AX29" s="127" t="str">
        <f>IFERROR(HLOOKUP(AT$22,#REF!,SA_GRILLE_STEU!$A29+2,FALSE),"")</f>
        <v/>
      </c>
      <c r="AY29" s="398">
        <v>4</v>
      </c>
      <c r="AZ29" s="89" t="str">
        <f>IFERROR(HLOOKUP(AY$22,#REF!,SA_GRILLE_STEU!$A29+2,FALSE),"")</f>
        <v/>
      </c>
      <c r="BA29" s="167"/>
      <c r="BB29" s="125" t="str">
        <f>IFERROR(HLOOKUP(AY$22,#REF!,SA_GRILLE_STEU!$A29+2,FALSE),"")</f>
        <v/>
      </c>
      <c r="BC29" s="127" t="str">
        <f>IFERROR(HLOOKUP(AY$22,#REF!,SA_GRILLE_STEU!$A29+2,FALSE),"")</f>
        <v/>
      </c>
      <c r="BD29" s="398">
        <v>4</v>
      </c>
      <c r="BE29" s="12" t="str">
        <f>IFERROR(HLOOKUP(BD$22,#REF!,SA_GRILLE_STEU!$A29+2,FALSE),"")</f>
        <v/>
      </c>
      <c r="BF29" s="167"/>
      <c r="BG29" s="128" t="str">
        <f>IFERROR(HLOOKUP(BD$22,#REF!,SA_GRILLE_STEU!$A29+2,FALSE),"")</f>
        <v/>
      </c>
      <c r="BH29" s="127" t="str">
        <f>IFERROR(HLOOKUP(BD$22,#REF!,SA_GRILLE_STEU!$A29+2,FALSE),"")</f>
        <v/>
      </c>
    </row>
    <row r="30" spans="1:60" s="153" customFormat="1" ht="20.100000000000001" customHeight="1" x14ac:dyDescent="0.4">
      <c r="A30" s="398">
        <v>5</v>
      </c>
      <c r="B30" s="5" t="str">
        <f>IFERROR(HLOOKUP(A$22,#REF!,SA_GRILLE_STEU!$A30+2,FALSE),"")</f>
        <v/>
      </c>
      <c r="C30" s="167"/>
      <c r="D30" s="125" t="str">
        <f>IFERROR(HLOOKUP(A$22,#REF!,SA_GRILLE_STEU!$A30+2,FALSE),"")</f>
        <v/>
      </c>
      <c r="E30" s="127" t="str">
        <f>IFERROR(HLOOKUP(A$22,#REF!,SA_GRILLE_STEU!$A30+2,FALSE),"")</f>
        <v/>
      </c>
      <c r="F30" s="398">
        <v>5</v>
      </c>
      <c r="G30" s="12" t="str">
        <f>IFERROR(HLOOKUP(F$22,#REF!,SA_GRILLE_STEU!$A30+2,FALSE),"")</f>
        <v/>
      </c>
      <c r="H30" s="167"/>
      <c r="I30" s="125" t="str">
        <f>IFERROR(HLOOKUP(F$22,#REF!,SA_GRILLE_STEU!$A30+2,FALSE),"")</f>
        <v/>
      </c>
      <c r="J30" s="127" t="str">
        <f>IFERROR(HLOOKUP(F$22,#REF!,SA_GRILLE_STEU!$A30+2,FALSE),"")</f>
        <v/>
      </c>
      <c r="K30" s="154">
        <v>5</v>
      </c>
      <c r="L30" s="5" t="str">
        <f>IFERROR(HLOOKUP(K$22,#REF!,SA_GRILLE_STEU!$A30+2,FALSE),"")</f>
        <v/>
      </c>
      <c r="M30" s="167"/>
      <c r="N30" s="125" t="str">
        <f>IFERROR(HLOOKUP(K$22,#REF!,SA_GRILLE_STEU!$A30+2,FALSE),"")</f>
        <v/>
      </c>
      <c r="O30" s="127" t="str">
        <f>IFERROR(HLOOKUP(K$22,#REF!,SA_GRILLE_STEU!$A30+2,FALSE),"")</f>
        <v/>
      </c>
      <c r="P30" s="154">
        <v>5</v>
      </c>
      <c r="Q30" s="5" t="str">
        <f>IFERROR(HLOOKUP(P$22,#REF!,SA_GRILLE_STEU!$A30+2,FALSE),"")</f>
        <v/>
      </c>
      <c r="R30" s="167"/>
      <c r="S30" s="125" t="str">
        <f>IFERROR(HLOOKUP(P$22,#REF!,SA_GRILLE_STEU!$A30+2,FALSE),"")</f>
        <v/>
      </c>
      <c r="T30" s="127" t="str">
        <f>IFERROR(HLOOKUP(P$22,#REF!,SA_GRILLE_STEU!$A30+2,FALSE),"")</f>
        <v/>
      </c>
      <c r="U30" s="154">
        <v>5</v>
      </c>
      <c r="V30" s="12" t="str">
        <f>IFERROR(HLOOKUP(U$22,#REF!,SA_GRILLE_STEU!$A30+2,FALSE),"")</f>
        <v/>
      </c>
      <c r="W30" s="167"/>
      <c r="X30" s="125" t="str">
        <f>IFERROR(HLOOKUP(U$22,#REF!,SA_GRILLE_STEU!$A30+2,FALSE),"")</f>
        <v/>
      </c>
      <c r="Y30" s="127" t="str">
        <f>IFERROR(HLOOKUP(U$22,#REF!,SA_GRILLE_STEU!$A30+2,FALSE),"")</f>
        <v/>
      </c>
      <c r="Z30" s="398">
        <v>5</v>
      </c>
      <c r="AA30" s="12" t="str">
        <f>IFERROR(HLOOKUP(Z$22,#REF!,SA_GRILLE_STEU!$A30+2,FALSE),"")</f>
        <v/>
      </c>
      <c r="AB30" s="167"/>
      <c r="AC30" s="125" t="str">
        <f>IFERROR(HLOOKUP(Z$22,#REF!,SA_GRILLE_STEU!$A30+2,FALSE),"")</f>
        <v/>
      </c>
      <c r="AD30" s="127" t="str">
        <f>IFERROR(HLOOKUP(Z$22,#REF!,SA_GRILLE_STEU!$A30+2,FALSE),"")</f>
        <v/>
      </c>
      <c r="AE30" s="398">
        <v>5</v>
      </c>
      <c r="AF30" s="12" t="str">
        <f>IFERROR(HLOOKUP(AE$22,#REF!,SA_GRILLE_STEU!$A30+2,FALSE),"")</f>
        <v/>
      </c>
      <c r="AG30" s="167"/>
      <c r="AH30" s="125" t="str">
        <f>IFERROR(HLOOKUP(AE$22,#REF!,SA_GRILLE_STEU!$A30+2,FALSE),"")</f>
        <v/>
      </c>
      <c r="AI30" s="127" t="str">
        <f>IFERROR(HLOOKUP(AE$22,#REF!,SA_GRILLE_STEU!$A30+2,FALSE),"")</f>
        <v/>
      </c>
      <c r="AJ30" s="398">
        <v>5</v>
      </c>
      <c r="AK30" s="89" t="str">
        <f>IFERROR(HLOOKUP(AJ$22,#REF!,SA_GRILLE_STEU!$A30+2,FALSE),"")</f>
        <v/>
      </c>
      <c r="AL30" s="178"/>
      <c r="AM30" s="125" t="str">
        <f>IFERROR(HLOOKUP(AJ$22,#REF!,SA_GRILLE_STEU!$A30+2,FALSE),"")</f>
        <v/>
      </c>
      <c r="AN30" s="127" t="str">
        <f>IFERROR(HLOOKUP(AJ$22,#REF!,SA_GRILLE_STEU!$A30+2,FALSE),"")</f>
        <v/>
      </c>
      <c r="AO30" s="398">
        <v>5</v>
      </c>
      <c r="AP30" s="12" t="str">
        <f>IFERROR(HLOOKUP(AO$22,#REF!,SA_GRILLE_STEU!$A30+2,FALSE),"")</f>
        <v/>
      </c>
      <c r="AQ30" s="167"/>
      <c r="AR30" s="125" t="str">
        <f>IFERROR(HLOOKUP(AO$22,#REF!,SA_GRILLE_STEU!$A30+2,FALSE),"")</f>
        <v/>
      </c>
      <c r="AS30" s="127" t="str">
        <f>IFERROR(HLOOKUP(AO$22,#REF!,SA_GRILLE_STEU!$A30+2,FALSE),"")</f>
        <v/>
      </c>
      <c r="AT30" s="398">
        <v>5</v>
      </c>
      <c r="AU30" s="12" t="str">
        <f>IFERROR(HLOOKUP(AT$22,#REF!,SA_GRILLE_STEU!$A30+2,FALSE),"")</f>
        <v/>
      </c>
      <c r="AV30" s="167"/>
      <c r="AW30" s="125" t="str">
        <f>IFERROR(HLOOKUP(AT$22,#REF!,SA_GRILLE_STEU!$A30+2,FALSE),"")</f>
        <v/>
      </c>
      <c r="AX30" s="127" t="str">
        <f>IFERROR(HLOOKUP(AT$22,#REF!,SA_GRILLE_STEU!$A30+2,FALSE),"")</f>
        <v/>
      </c>
      <c r="AY30" s="398">
        <v>5</v>
      </c>
      <c r="AZ30" s="89" t="str">
        <f>IFERROR(HLOOKUP(AY$22,#REF!,SA_GRILLE_STEU!$A30+2,FALSE),"")</f>
        <v/>
      </c>
      <c r="BA30" s="167"/>
      <c r="BB30" s="125" t="str">
        <f>IFERROR(HLOOKUP(AY$22,#REF!,SA_GRILLE_STEU!$A30+2,FALSE),"")</f>
        <v/>
      </c>
      <c r="BC30" s="127" t="str">
        <f>IFERROR(HLOOKUP(AY$22,#REF!,SA_GRILLE_STEU!$A30+2,FALSE),"")</f>
        <v/>
      </c>
      <c r="BD30" s="398">
        <v>5</v>
      </c>
      <c r="BE30" s="12" t="str">
        <f>IFERROR(HLOOKUP(BD$22,#REF!,SA_GRILLE_STEU!$A30+2,FALSE),"")</f>
        <v/>
      </c>
      <c r="BF30" s="167"/>
      <c r="BG30" s="128" t="str">
        <f>IFERROR(HLOOKUP(BD$22,#REF!,SA_GRILLE_STEU!$A30+2,FALSE),"")</f>
        <v/>
      </c>
      <c r="BH30" s="127" t="str">
        <f>IFERROR(HLOOKUP(BD$22,#REF!,SA_GRILLE_STEU!$A30+2,FALSE),"")</f>
        <v/>
      </c>
    </row>
    <row r="31" spans="1:60" s="153" customFormat="1" ht="36" customHeight="1" x14ac:dyDescent="0.4">
      <c r="A31" s="398">
        <v>6</v>
      </c>
      <c r="B31" s="5" t="str">
        <f>IFERROR(HLOOKUP(A$22,#REF!,SA_GRILLE_STEU!$A31+2,FALSE),"")</f>
        <v/>
      </c>
      <c r="C31" s="167"/>
      <c r="D31" s="125" t="str">
        <f>IFERROR(HLOOKUP(A$22,#REF!,SA_GRILLE_STEU!$A31+2,FALSE),"")</f>
        <v/>
      </c>
      <c r="E31" s="127" t="str">
        <f>IFERROR(HLOOKUP(A$22,#REF!,SA_GRILLE_STEU!$A31+2,FALSE),"")</f>
        <v/>
      </c>
      <c r="F31" s="398">
        <v>6</v>
      </c>
      <c r="G31" s="12" t="str">
        <f>IFERROR(HLOOKUP(F$22,#REF!,SA_GRILLE_STEU!$A31+2,FALSE),"")</f>
        <v/>
      </c>
      <c r="H31" s="167"/>
      <c r="I31" s="125" t="str">
        <f>IFERROR(HLOOKUP(F$22,#REF!,SA_GRILLE_STEU!$A31+2,FALSE),"")</f>
        <v/>
      </c>
      <c r="J31" s="127" t="str">
        <f>IFERROR(HLOOKUP(F$22,#REF!,SA_GRILLE_STEU!$A31+2,FALSE),"")</f>
        <v/>
      </c>
      <c r="K31" s="154">
        <v>6</v>
      </c>
      <c r="L31" s="5" t="str">
        <f>IFERROR(HLOOKUP(K$22,#REF!,SA_GRILLE_STEU!$A31+2,FALSE),"")</f>
        <v/>
      </c>
      <c r="M31" s="167"/>
      <c r="N31" s="125" t="str">
        <f>IFERROR(HLOOKUP(K$22,#REF!,SA_GRILLE_STEU!$A31+2,FALSE),"")</f>
        <v/>
      </c>
      <c r="O31" s="127" t="str">
        <f>IFERROR(HLOOKUP(K$22,#REF!,SA_GRILLE_STEU!$A31+2,FALSE),"")</f>
        <v/>
      </c>
      <c r="P31" s="154">
        <v>6</v>
      </c>
      <c r="Q31" s="5" t="str">
        <f>IFERROR(HLOOKUP(P$22,#REF!,SA_GRILLE_STEU!$A31+2,FALSE),"")</f>
        <v/>
      </c>
      <c r="R31" s="167"/>
      <c r="S31" s="125" t="str">
        <f>IFERROR(HLOOKUP(P$22,#REF!,SA_GRILLE_STEU!$A31+2,FALSE),"")</f>
        <v/>
      </c>
      <c r="T31" s="127" t="str">
        <f>IFERROR(HLOOKUP(P$22,#REF!,SA_GRILLE_STEU!$A31+2,FALSE),"")</f>
        <v/>
      </c>
      <c r="U31" s="154">
        <v>6</v>
      </c>
      <c r="V31" s="12" t="str">
        <f>IFERROR(HLOOKUP(U$22,#REF!,SA_GRILLE_STEU!$A31+2,FALSE),"")</f>
        <v/>
      </c>
      <c r="W31" s="167"/>
      <c r="X31" s="125" t="str">
        <f>IFERROR(HLOOKUP(U$22,#REF!,SA_GRILLE_STEU!$A31+2,FALSE),"")</f>
        <v/>
      </c>
      <c r="Y31" s="127" t="str">
        <f>IFERROR(HLOOKUP(U$22,#REF!,SA_GRILLE_STEU!$A31+2,FALSE),"")</f>
        <v/>
      </c>
      <c r="Z31" s="398">
        <v>6</v>
      </c>
      <c r="AA31" s="12" t="str">
        <f>IFERROR(HLOOKUP(Z$22,#REF!,SA_GRILLE_STEU!$A31+2,FALSE),"")</f>
        <v/>
      </c>
      <c r="AB31" s="167"/>
      <c r="AC31" s="125" t="str">
        <f>IFERROR(HLOOKUP(Z$22,#REF!,SA_GRILLE_STEU!$A31+2,FALSE),"")</f>
        <v/>
      </c>
      <c r="AD31" s="127" t="str">
        <f>IFERROR(HLOOKUP(Z$22,#REF!,SA_GRILLE_STEU!$A31+2,FALSE),"")</f>
        <v/>
      </c>
      <c r="AE31" s="398">
        <v>6</v>
      </c>
      <c r="AF31" s="12" t="str">
        <f>IFERROR(HLOOKUP(AE$22,#REF!,SA_GRILLE_STEU!$A31+2,FALSE),"")</f>
        <v/>
      </c>
      <c r="AG31" s="167"/>
      <c r="AH31" s="125" t="str">
        <f>IFERROR(HLOOKUP(AE$22,#REF!,SA_GRILLE_STEU!$A31+2,FALSE),"")</f>
        <v/>
      </c>
      <c r="AI31" s="127" t="str">
        <f>IFERROR(HLOOKUP(AE$22,#REF!,SA_GRILLE_STEU!$A31+2,FALSE),"")</f>
        <v/>
      </c>
      <c r="AJ31" s="398">
        <v>6</v>
      </c>
      <c r="AK31" s="89" t="str">
        <f>IFERROR(HLOOKUP(AJ$22,#REF!,SA_GRILLE_STEU!$A31+2,FALSE),"")</f>
        <v/>
      </c>
      <c r="AL31" s="178"/>
      <c r="AM31" s="125" t="str">
        <f>IFERROR(HLOOKUP(AJ$22,#REF!,SA_GRILLE_STEU!$A31+2,FALSE),"")</f>
        <v/>
      </c>
      <c r="AN31" s="127" t="str">
        <f>IFERROR(HLOOKUP(AJ$22,#REF!,SA_GRILLE_STEU!$A31+2,FALSE),"")</f>
        <v/>
      </c>
      <c r="AO31" s="398">
        <v>6</v>
      </c>
      <c r="AP31" s="12" t="str">
        <f>IFERROR(HLOOKUP(AO$22,#REF!,SA_GRILLE_STEU!$A31+2,FALSE),"")</f>
        <v/>
      </c>
      <c r="AQ31" s="167"/>
      <c r="AR31" s="125" t="str">
        <f>IFERROR(HLOOKUP(AO$22,#REF!,SA_GRILLE_STEU!$A31+2,FALSE),"")</f>
        <v/>
      </c>
      <c r="AS31" s="127" t="str">
        <f>IFERROR(HLOOKUP(AO$22,#REF!,SA_GRILLE_STEU!$A31+2,FALSE),"")</f>
        <v/>
      </c>
      <c r="AT31" s="398">
        <v>6</v>
      </c>
      <c r="AU31" s="12" t="str">
        <f>IFERROR(HLOOKUP(AT$22,#REF!,SA_GRILLE_STEU!$A31+2,FALSE),"")</f>
        <v/>
      </c>
      <c r="AV31" s="167"/>
      <c r="AW31" s="125" t="str">
        <f>IFERROR(HLOOKUP(AT$22,#REF!,SA_GRILLE_STEU!$A31+2,FALSE),"")</f>
        <v/>
      </c>
      <c r="AX31" s="127" t="str">
        <f>IFERROR(HLOOKUP(AT$22,#REF!,SA_GRILLE_STEU!$A31+2,FALSE),"")</f>
        <v/>
      </c>
      <c r="AY31" s="398">
        <v>6</v>
      </c>
      <c r="AZ31" s="89" t="str">
        <f>IFERROR(HLOOKUP(AY$22,#REF!,SA_GRILLE_STEU!$A31+2,FALSE),"")</f>
        <v/>
      </c>
      <c r="BA31" s="167"/>
      <c r="BB31" s="125" t="str">
        <f>IFERROR(HLOOKUP(AY$22,#REF!,SA_GRILLE_STEU!$A31+2,FALSE),"")</f>
        <v/>
      </c>
      <c r="BC31" s="127" t="str">
        <f>IFERROR(HLOOKUP(AY$22,#REF!,SA_GRILLE_STEU!$A31+2,FALSE),"")</f>
        <v/>
      </c>
      <c r="BD31" s="398">
        <v>6</v>
      </c>
      <c r="BE31" s="12" t="str">
        <f>IFERROR(HLOOKUP(BD$22,#REF!,SA_GRILLE_STEU!$A31+2,FALSE),"")</f>
        <v/>
      </c>
      <c r="BF31" s="167"/>
      <c r="BG31" s="128" t="str">
        <f>IFERROR(HLOOKUP(BD$22,#REF!,SA_GRILLE_STEU!$A31+2,FALSE),"")</f>
        <v/>
      </c>
      <c r="BH31" s="127" t="str">
        <f>IFERROR(HLOOKUP(BD$22,#REF!,SA_GRILLE_STEU!$A31+2,FALSE),"")</f>
        <v/>
      </c>
    </row>
    <row r="32" spans="1:60" s="153" customFormat="1" ht="20.100000000000001" customHeight="1" x14ac:dyDescent="0.4">
      <c r="A32" s="398">
        <v>7</v>
      </c>
      <c r="B32" s="5" t="str">
        <f>IFERROR(HLOOKUP(A$22,#REF!,SA_GRILLE_STEU!$A32+2,FALSE),"")</f>
        <v/>
      </c>
      <c r="C32" s="167"/>
      <c r="D32" s="125" t="str">
        <f>IFERROR(HLOOKUP(A$22,#REF!,SA_GRILLE_STEU!$A32+2,FALSE),"")</f>
        <v/>
      </c>
      <c r="E32" s="127" t="str">
        <f>IFERROR(HLOOKUP(A$22,#REF!,SA_GRILLE_STEU!$A32+2,FALSE),"")</f>
        <v/>
      </c>
      <c r="F32" s="398">
        <v>7</v>
      </c>
      <c r="G32" s="12" t="str">
        <f>IFERROR(HLOOKUP(F$22,#REF!,SA_GRILLE_STEU!$A32+2,FALSE),"")</f>
        <v/>
      </c>
      <c r="H32" s="167"/>
      <c r="I32" s="125" t="str">
        <f>IFERROR(HLOOKUP(F$22,#REF!,SA_GRILLE_STEU!$A32+2,FALSE),"")</f>
        <v/>
      </c>
      <c r="J32" s="127" t="str">
        <f>IFERROR(HLOOKUP(F$22,#REF!,SA_GRILLE_STEU!$A32+2,FALSE),"")</f>
        <v/>
      </c>
      <c r="K32" s="154">
        <v>7</v>
      </c>
      <c r="L32" s="5" t="str">
        <f>IFERROR(HLOOKUP(K$22,#REF!,SA_GRILLE_STEU!$A32+2,FALSE),"")</f>
        <v/>
      </c>
      <c r="M32" s="167"/>
      <c r="N32" s="125" t="str">
        <f>IFERROR(HLOOKUP(K$22,#REF!,SA_GRILLE_STEU!$A32+2,FALSE),"")</f>
        <v/>
      </c>
      <c r="O32" s="127" t="str">
        <f>IFERROR(HLOOKUP(K$22,#REF!,SA_GRILLE_STEU!$A32+2,FALSE),"")</f>
        <v/>
      </c>
      <c r="P32" s="154">
        <v>7</v>
      </c>
      <c r="Q32" s="5" t="str">
        <f>IFERROR(HLOOKUP(P$22,#REF!,SA_GRILLE_STEU!$A32+2,FALSE),"")</f>
        <v/>
      </c>
      <c r="R32" s="167"/>
      <c r="S32" s="125" t="str">
        <f>IFERROR(HLOOKUP(P$22,#REF!,SA_GRILLE_STEU!$A32+2,FALSE),"")</f>
        <v/>
      </c>
      <c r="T32" s="127" t="str">
        <f>IFERROR(HLOOKUP(P$22,#REF!,SA_GRILLE_STEU!$A32+2,FALSE),"")</f>
        <v/>
      </c>
      <c r="U32" s="154">
        <v>7</v>
      </c>
      <c r="V32" s="12" t="str">
        <f>IFERROR(HLOOKUP(U$22,#REF!,SA_GRILLE_STEU!$A32+2,FALSE),"")</f>
        <v/>
      </c>
      <c r="W32" s="167"/>
      <c r="X32" s="125" t="str">
        <f>IFERROR(HLOOKUP(U$22,#REF!,SA_GRILLE_STEU!$A32+2,FALSE),"")</f>
        <v/>
      </c>
      <c r="Y32" s="127" t="str">
        <f>IFERROR(HLOOKUP(U$22,#REF!,SA_GRILLE_STEU!$A32+2,FALSE),"")</f>
        <v/>
      </c>
      <c r="Z32" s="398">
        <v>7</v>
      </c>
      <c r="AA32" s="12" t="str">
        <f>IFERROR(HLOOKUP(Z$22,#REF!,SA_GRILLE_STEU!$A32+2,FALSE),"")</f>
        <v/>
      </c>
      <c r="AB32" s="167"/>
      <c r="AC32" s="125" t="str">
        <f>IFERROR(HLOOKUP(Z$22,#REF!,SA_GRILLE_STEU!$A32+2,FALSE),"")</f>
        <v/>
      </c>
      <c r="AD32" s="127" t="str">
        <f>IFERROR(HLOOKUP(Z$22,#REF!,SA_GRILLE_STEU!$A32+2,FALSE),"")</f>
        <v/>
      </c>
      <c r="AE32" s="398">
        <v>7</v>
      </c>
      <c r="AF32" s="12" t="str">
        <f>IFERROR(HLOOKUP(AE$22,#REF!,SA_GRILLE_STEU!$A32+2,FALSE),"")</f>
        <v/>
      </c>
      <c r="AG32" s="167"/>
      <c r="AH32" s="125" t="str">
        <f>IFERROR(HLOOKUP(AE$22,#REF!,SA_GRILLE_STEU!$A32+2,FALSE),"")</f>
        <v/>
      </c>
      <c r="AI32" s="127" t="str">
        <f>IFERROR(HLOOKUP(AE$22,#REF!,SA_GRILLE_STEU!$A32+2,FALSE),"")</f>
        <v/>
      </c>
      <c r="AJ32" s="398">
        <v>7</v>
      </c>
      <c r="AK32" s="89" t="str">
        <f>IFERROR(HLOOKUP(AJ$22,#REF!,SA_GRILLE_STEU!$A32+2,FALSE),"")</f>
        <v/>
      </c>
      <c r="AL32" s="178"/>
      <c r="AM32" s="125" t="str">
        <f>IFERROR(HLOOKUP(AJ$22,#REF!,SA_GRILLE_STEU!$A32+2,FALSE),"")</f>
        <v/>
      </c>
      <c r="AN32" s="127" t="str">
        <f>IFERROR(HLOOKUP(AJ$22,#REF!,SA_GRILLE_STEU!$A32+2,FALSE),"")</f>
        <v/>
      </c>
      <c r="AO32" s="398">
        <v>7</v>
      </c>
      <c r="AP32" s="12" t="str">
        <f>IFERROR(HLOOKUP(AO$22,#REF!,SA_GRILLE_STEU!$A32+2,FALSE),"")</f>
        <v/>
      </c>
      <c r="AQ32" s="167"/>
      <c r="AR32" s="125" t="str">
        <f>IFERROR(HLOOKUP(AO$22,#REF!,SA_GRILLE_STEU!$A32+2,FALSE),"")</f>
        <v/>
      </c>
      <c r="AS32" s="127" t="str">
        <f>IFERROR(HLOOKUP(AO$22,#REF!,SA_GRILLE_STEU!$A32+2,FALSE),"")</f>
        <v/>
      </c>
      <c r="AT32" s="398">
        <v>7</v>
      </c>
      <c r="AU32" s="12" t="str">
        <f>IFERROR(HLOOKUP(AT$22,#REF!,SA_GRILLE_STEU!$A32+2,FALSE),"")</f>
        <v/>
      </c>
      <c r="AV32" s="167"/>
      <c r="AW32" s="125" t="str">
        <f>IFERROR(HLOOKUP(AT$22,#REF!,SA_GRILLE_STEU!$A32+2,FALSE),"")</f>
        <v/>
      </c>
      <c r="AX32" s="127" t="str">
        <f>IFERROR(HLOOKUP(AT$22,#REF!,SA_GRILLE_STEU!$A32+2,FALSE),"")</f>
        <v/>
      </c>
      <c r="AY32" s="398">
        <v>7</v>
      </c>
      <c r="AZ32" s="89" t="str">
        <f>IFERROR(HLOOKUP(AY$22,#REF!,SA_GRILLE_STEU!$A32+2,FALSE),"")</f>
        <v/>
      </c>
      <c r="BA32" s="167"/>
      <c r="BB32" s="125" t="str">
        <f>IFERROR(HLOOKUP(AY$22,#REF!,SA_GRILLE_STEU!$A32+2,FALSE),"")</f>
        <v/>
      </c>
      <c r="BC32" s="127" t="str">
        <f>IFERROR(HLOOKUP(AY$22,#REF!,SA_GRILLE_STEU!$A32+2,FALSE),"")</f>
        <v/>
      </c>
      <c r="BD32" s="398">
        <v>7</v>
      </c>
      <c r="BE32" s="12" t="str">
        <f>IFERROR(HLOOKUP(BD$22,#REF!,SA_GRILLE_STEU!$A32+2,FALSE),"")</f>
        <v/>
      </c>
      <c r="BF32" s="167"/>
      <c r="BG32" s="128" t="str">
        <f>IFERROR(HLOOKUP(BD$22,#REF!,SA_GRILLE_STEU!$A32+2,FALSE),"")</f>
        <v/>
      </c>
      <c r="BH32" s="127" t="str">
        <f>IFERROR(HLOOKUP(BD$22,#REF!,SA_GRILLE_STEU!$A32+2,FALSE),"")</f>
        <v/>
      </c>
    </row>
    <row r="33" spans="1:60" s="153" customFormat="1" ht="20.100000000000001" customHeight="1" x14ac:dyDescent="0.4">
      <c r="A33" s="398">
        <v>8</v>
      </c>
      <c r="B33" s="5" t="str">
        <f>IFERROR(HLOOKUP(A$22,#REF!,SA_GRILLE_STEU!$A33+2,FALSE),"")</f>
        <v/>
      </c>
      <c r="C33" s="167"/>
      <c r="D33" s="125" t="str">
        <f>IFERROR(HLOOKUP(A$22,#REF!,SA_GRILLE_STEU!$A33+2,FALSE),"")</f>
        <v/>
      </c>
      <c r="E33" s="127" t="str">
        <f>IFERROR(HLOOKUP(A$22,#REF!,SA_GRILLE_STEU!$A33+2,FALSE),"")</f>
        <v/>
      </c>
      <c r="F33" s="398">
        <v>8</v>
      </c>
      <c r="G33" s="12" t="str">
        <f>IFERROR(HLOOKUP(F$22,#REF!,SA_GRILLE_STEU!$A33+2,FALSE),"")</f>
        <v/>
      </c>
      <c r="H33" s="167"/>
      <c r="I33" s="125" t="str">
        <f>IFERROR(HLOOKUP(F$22,#REF!,SA_GRILLE_STEU!$A33+2,FALSE),"")</f>
        <v/>
      </c>
      <c r="J33" s="127" t="str">
        <f>IFERROR(HLOOKUP(F$22,#REF!,SA_GRILLE_STEU!$A33+2,FALSE),"")</f>
        <v/>
      </c>
      <c r="K33" s="154">
        <v>8</v>
      </c>
      <c r="L33" s="5" t="str">
        <f>IFERROR(HLOOKUP(K$22,#REF!,SA_GRILLE_STEU!$A33+2,FALSE),"")</f>
        <v/>
      </c>
      <c r="M33" s="167"/>
      <c r="N33" s="125" t="str">
        <f>IFERROR(HLOOKUP(K$22,#REF!,SA_GRILLE_STEU!$A33+2,FALSE),"")</f>
        <v/>
      </c>
      <c r="O33" s="127" t="str">
        <f>IFERROR(HLOOKUP(K$22,#REF!,SA_GRILLE_STEU!$A33+2,FALSE),"")</f>
        <v/>
      </c>
      <c r="P33" s="154">
        <v>8</v>
      </c>
      <c r="Q33" s="5" t="str">
        <f>IFERROR(HLOOKUP(P$22,#REF!,SA_GRILLE_STEU!$A33+2,FALSE),"")</f>
        <v/>
      </c>
      <c r="R33" s="167"/>
      <c r="S33" s="125" t="str">
        <f>IFERROR(HLOOKUP(P$22,#REF!,SA_GRILLE_STEU!$A33+2,FALSE),"")</f>
        <v/>
      </c>
      <c r="T33" s="127" t="str">
        <f>IFERROR(HLOOKUP(P$22,#REF!,SA_GRILLE_STEU!$A33+2,FALSE),"")</f>
        <v/>
      </c>
      <c r="U33" s="154">
        <v>8</v>
      </c>
      <c r="V33" s="12" t="str">
        <f>IFERROR(HLOOKUP(U$22,#REF!,SA_GRILLE_STEU!$A33+2,FALSE),"")</f>
        <v/>
      </c>
      <c r="W33" s="167"/>
      <c r="X33" s="125" t="str">
        <f>IFERROR(HLOOKUP(U$22,#REF!,SA_GRILLE_STEU!$A33+2,FALSE),"")</f>
        <v/>
      </c>
      <c r="Y33" s="127" t="str">
        <f>IFERROR(HLOOKUP(U$22,#REF!,SA_GRILLE_STEU!$A33+2,FALSE),"")</f>
        <v/>
      </c>
      <c r="Z33" s="398">
        <v>8</v>
      </c>
      <c r="AA33" s="12" t="str">
        <f>IFERROR(HLOOKUP(Z$22,#REF!,SA_GRILLE_STEU!$A33+2,FALSE),"")</f>
        <v/>
      </c>
      <c r="AB33" s="167"/>
      <c r="AC33" s="125" t="str">
        <f>IFERROR(HLOOKUP(Z$22,#REF!,SA_GRILLE_STEU!$A33+2,FALSE),"")</f>
        <v/>
      </c>
      <c r="AD33" s="127" t="str">
        <f>IFERROR(HLOOKUP(Z$22,#REF!,SA_GRILLE_STEU!$A33+2,FALSE),"")</f>
        <v/>
      </c>
      <c r="AE33" s="398">
        <v>8</v>
      </c>
      <c r="AF33" s="12" t="str">
        <f>IFERROR(HLOOKUP(AE$22,#REF!,SA_GRILLE_STEU!$A33+2,FALSE),"")</f>
        <v/>
      </c>
      <c r="AG33" s="167"/>
      <c r="AH33" s="125" t="str">
        <f>IFERROR(HLOOKUP(AE$22,#REF!,SA_GRILLE_STEU!$A33+2,FALSE),"")</f>
        <v/>
      </c>
      <c r="AI33" s="127" t="str">
        <f>IFERROR(HLOOKUP(AE$22,#REF!,SA_GRILLE_STEU!$A33+2,FALSE),"")</f>
        <v/>
      </c>
      <c r="AJ33" s="398">
        <v>8</v>
      </c>
      <c r="AK33" s="89" t="str">
        <f>IFERROR(HLOOKUP(AJ$22,#REF!,SA_GRILLE_STEU!$A33+2,FALSE),"")</f>
        <v/>
      </c>
      <c r="AL33" s="178"/>
      <c r="AM33" s="125" t="str">
        <f>IFERROR(HLOOKUP(AJ$22,#REF!,SA_GRILLE_STEU!$A33+2,FALSE),"")</f>
        <v/>
      </c>
      <c r="AN33" s="127" t="str">
        <f>IFERROR(HLOOKUP(AJ$22,#REF!,SA_GRILLE_STEU!$A33+2,FALSE),"")</f>
        <v/>
      </c>
      <c r="AO33" s="398">
        <v>8</v>
      </c>
      <c r="AP33" s="12" t="str">
        <f>IFERROR(HLOOKUP(AO$22,#REF!,SA_GRILLE_STEU!$A33+2,FALSE),"")</f>
        <v/>
      </c>
      <c r="AQ33" s="167"/>
      <c r="AR33" s="125" t="str">
        <f>IFERROR(HLOOKUP(AO$22,#REF!,SA_GRILLE_STEU!$A33+2,FALSE),"")</f>
        <v/>
      </c>
      <c r="AS33" s="127" t="str">
        <f>IFERROR(HLOOKUP(AO$22,#REF!,SA_GRILLE_STEU!$A33+2,FALSE),"")</f>
        <v/>
      </c>
      <c r="AT33" s="398">
        <v>8</v>
      </c>
      <c r="AU33" s="12" t="str">
        <f>IFERROR(HLOOKUP(AT$22,#REF!,SA_GRILLE_STEU!$A33+2,FALSE),"")</f>
        <v/>
      </c>
      <c r="AV33" s="167"/>
      <c r="AW33" s="125" t="str">
        <f>IFERROR(HLOOKUP(AT$22,#REF!,SA_GRILLE_STEU!$A33+2,FALSE),"")</f>
        <v/>
      </c>
      <c r="AX33" s="127" t="str">
        <f>IFERROR(HLOOKUP(AT$22,#REF!,SA_GRILLE_STEU!$A33+2,FALSE),"")</f>
        <v/>
      </c>
      <c r="AY33" s="398">
        <v>8</v>
      </c>
      <c r="AZ33" s="89" t="str">
        <f>IFERROR(HLOOKUP(AY$22,#REF!,SA_GRILLE_STEU!$A33+2,FALSE),"")</f>
        <v/>
      </c>
      <c r="BA33" s="167"/>
      <c r="BB33" s="125" t="str">
        <f>IFERROR(HLOOKUP(AY$22,#REF!,SA_GRILLE_STEU!$A33+2,FALSE),"")</f>
        <v/>
      </c>
      <c r="BC33" s="127" t="str">
        <f>IFERROR(HLOOKUP(AY$22,#REF!,SA_GRILLE_STEU!$A33+2,FALSE),"")</f>
        <v/>
      </c>
      <c r="BD33" s="398">
        <v>8</v>
      </c>
      <c r="BE33" s="12" t="str">
        <f>IFERROR(HLOOKUP(BD$22,#REF!,SA_GRILLE_STEU!$A33+2,FALSE),"")</f>
        <v/>
      </c>
      <c r="BF33" s="167"/>
      <c r="BG33" s="128" t="str">
        <f>IFERROR(HLOOKUP(BD$22,#REF!,SA_GRILLE_STEU!$A33+2,FALSE),"")</f>
        <v/>
      </c>
      <c r="BH33" s="127" t="str">
        <f>IFERROR(HLOOKUP(BD$22,#REF!,SA_GRILLE_STEU!$A33+2,FALSE),"")</f>
        <v/>
      </c>
    </row>
    <row r="34" spans="1:60" s="153" customFormat="1" ht="20.100000000000001" customHeight="1" x14ac:dyDescent="0.4">
      <c r="A34" s="398">
        <v>9</v>
      </c>
      <c r="B34" s="5" t="str">
        <f>IFERROR(HLOOKUP(A$22,#REF!,SA_GRILLE_STEU!$A34+2,FALSE),"")</f>
        <v/>
      </c>
      <c r="C34" s="167"/>
      <c r="D34" s="125" t="str">
        <f>IFERROR(HLOOKUP(A$22,#REF!,SA_GRILLE_STEU!$A34+2,FALSE),"")</f>
        <v/>
      </c>
      <c r="E34" s="127" t="str">
        <f>IFERROR(HLOOKUP(A$22,#REF!,SA_GRILLE_STEU!$A34+2,FALSE),"")</f>
        <v/>
      </c>
      <c r="F34" s="398">
        <v>9</v>
      </c>
      <c r="G34" s="12" t="str">
        <f>IFERROR(HLOOKUP(F$22,#REF!,SA_GRILLE_STEU!$A34+2,FALSE),"")</f>
        <v/>
      </c>
      <c r="H34" s="167"/>
      <c r="I34" s="125" t="str">
        <f>IFERROR(HLOOKUP(F$22,#REF!,SA_GRILLE_STEU!$A34+2,FALSE),"")</f>
        <v/>
      </c>
      <c r="J34" s="127" t="str">
        <f>IFERROR(HLOOKUP(F$22,#REF!,SA_GRILLE_STEU!$A34+2,FALSE),"")</f>
        <v/>
      </c>
      <c r="K34" s="154">
        <v>9</v>
      </c>
      <c r="L34" s="5" t="str">
        <f>IFERROR(HLOOKUP(K$22,#REF!,SA_GRILLE_STEU!$A34+2,FALSE),"")</f>
        <v/>
      </c>
      <c r="M34" s="167"/>
      <c r="N34" s="125" t="str">
        <f>IFERROR(HLOOKUP(K$22,#REF!,SA_GRILLE_STEU!$A34+2,FALSE),"")</f>
        <v/>
      </c>
      <c r="O34" s="127" t="str">
        <f>IFERROR(HLOOKUP(K$22,#REF!,SA_GRILLE_STEU!$A34+2,FALSE),"")</f>
        <v/>
      </c>
      <c r="P34" s="154">
        <v>9</v>
      </c>
      <c r="Q34" s="5" t="str">
        <f>IFERROR(HLOOKUP(P$22,#REF!,SA_GRILLE_STEU!$A34+2,FALSE),"")</f>
        <v/>
      </c>
      <c r="R34" s="167"/>
      <c r="S34" s="125" t="str">
        <f>IFERROR(HLOOKUP(P$22,#REF!,SA_GRILLE_STEU!$A34+2,FALSE),"")</f>
        <v/>
      </c>
      <c r="T34" s="127" t="str">
        <f>IFERROR(HLOOKUP(P$22,#REF!,SA_GRILLE_STEU!$A34+2,FALSE),"")</f>
        <v/>
      </c>
      <c r="U34" s="154">
        <v>9</v>
      </c>
      <c r="V34" s="12" t="str">
        <f>IFERROR(HLOOKUP(U$22,#REF!,SA_GRILLE_STEU!$A34+2,FALSE),"")</f>
        <v/>
      </c>
      <c r="W34" s="167"/>
      <c r="X34" s="125" t="str">
        <f>IFERROR(HLOOKUP(U$22,#REF!,SA_GRILLE_STEU!$A34+2,FALSE),"")</f>
        <v/>
      </c>
      <c r="Y34" s="127" t="str">
        <f>IFERROR(HLOOKUP(U$22,#REF!,SA_GRILLE_STEU!$A34+2,FALSE),"")</f>
        <v/>
      </c>
      <c r="Z34" s="398">
        <v>9</v>
      </c>
      <c r="AA34" s="12" t="str">
        <f>IFERROR(HLOOKUP(Z$22,#REF!,SA_GRILLE_STEU!$A34+2,FALSE),"")</f>
        <v/>
      </c>
      <c r="AB34" s="167"/>
      <c r="AC34" s="125" t="str">
        <f>IFERROR(HLOOKUP(Z$22,#REF!,SA_GRILLE_STEU!$A34+2,FALSE),"")</f>
        <v/>
      </c>
      <c r="AD34" s="127" t="str">
        <f>IFERROR(HLOOKUP(Z$22,#REF!,SA_GRILLE_STEU!$A34+2,FALSE),"")</f>
        <v/>
      </c>
      <c r="AE34" s="398">
        <v>9</v>
      </c>
      <c r="AF34" s="12" t="str">
        <f>IFERROR(HLOOKUP(AE$22,#REF!,SA_GRILLE_STEU!$A34+2,FALSE),"")</f>
        <v/>
      </c>
      <c r="AG34" s="167"/>
      <c r="AH34" s="125" t="str">
        <f>IFERROR(HLOOKUP(AE$22,#REF!,SA_GRILLE_STEU!$A34+2,FALSE),"")</f>
        <v/>
      </c>
      <c r="AI34" s="127" t="str">
        <f>IFERROR(HLOOKUP(AE$22,#REF!,SA_GRILLE_STEU!$A34+2,FALSE),"")</f>
        <v/>
      </c>
      <c r="AJ34" s="398">
        <v>9</v>
      </c>
      <c r="AK34" s="89" t="str">
        <f>IFERROR(HLOOKUP(AJ$22,#REF!,SA_GRILLE_STEU!$A34+2,FALSE),"")</f>
        <v/>
      </c>
      <c r="AL34" s="178"/>
      <c r="AM34" s="125" t="str">
        <f>IFERROR(HLOOKUP(AJ$22,#REF!,SA_GRILLE_STEU!$A34+2,FALSE),"")</f>
        <v/>
      </c>
      <c r="AN34" s="127" t="str">
        <f>IFERROR(HLOOKUP(AJ$22,#REF!,SA_GRILLE_STEU!$A34+2,FALSE),"")</f>
        <v/>
      </c>
      <c r="AO34" s="398">
        <v>9</v>
      </c>
      <c r="AP34" s="12" t="str">
        <f>IFERROR(HLOOKUP(AO$22,#REF!,SA_GRILLE_STEU!$A34+2,FALSE),"")</f>
        <v/>
      </c>
      <c r="AQ34" s="167"/>
      <c r="AR34" s="125" t="str">
        <f>IFERROR(HLOOKUP(AO$22,#REF!,SA_GRILLE_STEU!$A34+2,FALSE),"")</f>
        <v/>
      </c>
      <c r="AS34" s="127" t="str">
        <f>IFERROR(HLOOKUP(AO$22,#REF!,SA_GRILLE_STEU!$A34+2,FALSE),"")</f>
        <v/>
      </c>
      <c r="AT34" s="398">
        <v>9</v>
      </c>
      <c r="AU34" s="12" t="str">
        <f>IFERROR(HLOOKUP(AT$22,#REF!,SA_GRILLE_STEU!$A34+2,FALSE),"")</f>
        <v/>
      </c>
      <c r="AV34" s="167"/>
      <c r="AW34" s="125" t="str">
        <f>IFERROR(HLOOKUP(AT$22,#REF!,SA_GRILLE_STEU!$A34+2,FALSE),"")</f>
        <v/>
      </c>
      <c r="AX34" s="127" t="str">
        <f>IFERROR(HLOOKUP(AT$22,#REF!,SA_GRILLE_STEU!$A34+2,FALSE),"")</f>
        <v/>
      </c>
      <c r="AY34" s="398">
        <v>9</v>
      </c>
      <c r="AZ34" s="89" t="str">
        <f>IFERROR(HLOOKUP(AY$22,#REF!,SA_GRILLE_STEU!$A34+2,FALSE),"")</f>
        <v/>
      </c>
      <c r="BA34" s="167"/>
      <c r="BB34" s="125" t="str">
        <f>IFERROR(HLOOKUP(AY$22,#REF!,SA_GRILLE_STEU!$A34+2,FALSE),"")</f>
        <v/>
      </c>
      <c r="BC34" s="127" t="str">
        <f>IFERROR(HLOOKUP(AY$22,#REF!,SA_GRILLE_STEU!$A34+2,FALSE),"")</f>
        <v/>
      </c>
      <c r="BD34" s="398">
        <v>9</v>
      </c>
      <c r="BE34" s="12" t="str">
        <f>IFERROR(HLOOKUP(BD$22,#REF!,SA_GRILLE_STEU!$A34+2,FALSE),"")</f>
        <v/>
      </c>
      <c r="BF34" s="167"/>
      <c r="BG34" s="128" t="str">
        <f>IFERROR(HLOOKUP(BD$22,#REF!,SA_GRILLE_STEU!$A34+2,FALSE),"")</f>
        <v/>
      </c>
      <c r="BH34" s="127" t="str">
        <f>IFERROR(HLOOKUP(BD$22,#REF!,SA_GRILLE_STEU!$A34+2,FALSE),"")</f>
        <v/>
      </c>
    </row>
    <row r="35" spans="1:60" s="153" customFormat="1" ht="16.5" customHeight="1" x14ac:dyDescent="0.4">
      <c r="A35" s="399"/>
      <c r="B35" s="26"/>
      <c r="C35" s="167"/>
      <c r="D35" s="155"/>
      <c r="E35" s="127"/>
      <c r="F35" s="399"/>
      <c r="G35" s="26"/>
      <c r="H35" s="167"/>
      <c r="I35" s="155"/>
      <c r="J35" s="127"/>
      <c r="K35" s="156"/>
      <c r="L35" s="26"/>
      <c r="M35" s="168"/>
      <c r="N35" s="155"/>
      <c r="O35" s="127"/>
      <c r="P35" s="156"/>
      <c r="Q35" s="26"/>
      <c r="R35" s="168"/>
      <c r="S35" s="155"/>
      <c r="T35" s="127"/>
      <c r="U35" s="157"/>
      <c r="V35" s="26"/>
      <c r="W35" s="168"/>
      <c r="X35" s="155"/>
      <c r="Y35" s="127"/>
      <c r="Z35" s="400"/>
      <c r="AA35" s="26"/>
      <c r="AB35" s="168"/>
      <c r="AC35" s="155"/>
      <c r="AD35" s="127"/>
      <c r="AE35" s="400"/>
      <c r="AF35" s="26"/>
      <c r="AG35" s="168"/>
      <c r="AH35" s="155"/>
      <c r="AI35" s="127"/>
      <c r="AJ35" s="400"/>
      <c r="AK35" s="90"/>
      <c r="AL35" s="179"/>
      <c r="AM35" s="155"/>
      <c r="AN35" s="127"/>
      <c r="AO35" s="400"/>
      <c r="AP35" s="26"/>
      <c r="AQ35" s="168"/>
      <c r="AR35" s="155"/>
      <c r="AS35" s="127"/>
      <c r="AT35" s="400"/>
      <c r="AU35" s="26"/>
      <c r="AV35" s="168"/>
      <c r="AW35" s="155"/>
      <c r="AX35" s="127"/>
      <c r="AY35" s="400"/>
      <c r="AZ35" s="90"/>
      <c r="BA35" s="168"/>
      <c r="BB35" s="155"/>
      <c r="BC35" s="127"/>
      <c r="BD35" s="400"/>
      <c r="BE35" s="26"/>
      <c r="BF35" s="168"/>
      <c r="BG35" s="158"/>
      <c r="BH35" s="127"/>
    </row>
    <row r="36" spans="1:60" ht="35.25" customHeight="1" x14ac:dyDescent="0.4">
      <c r="A36" s="1019" t="s">
        <v>68</v>
      </c>
      <c r="B36" s="1020"/>
      <c r="C36" s="144" t="s">
        <v>69</v>
      </c>
      <c r="D36" s="145" t="s">
        <v>70</v>
      </c>
      <c r="E36" s="159"/>
      <c r="F36" s="1019" t="s">
        <v>68</v>
      </c>
      <c r="G36" s="1020"/>
      <c r="H36" s="144" t="s">
        <v>69</v>
      </c>
      <c r="I36" s="145" t="s">
        <v>70</v>
      </c>
      <c r="J36" s="159"/>
      <c r="K36" s="1019" t="s">
        <v>68</v>
      </c>
      <c r="L36" s="1020"/>
      <c r="M36" s="144" t="s">
        <v>69</v>
      </c>
      <c r="N36" s="145" t="s">
        <v>70</v>
      </c>
      <c r="O36" s="159"/>
      <c r="P36" s="1019" t="s">
        <v>68</v>
      </c>
      <c r="Q36" s="1020"/>
      <c r="R36" s="144" t="s">
        <v>69</v>
      </c>
      <c r="S36" s="145" t="s">
        <v>70</v>
      </c>
      <c r="T36" s="124"/>
      <c r="U36" s="1019" t="s">
        <v>68</v>
      </c>
      <c r="V36" s="1020"/>
      <c r="W36" s="144" t="s">
        <v>69</v>
      </c>
      <c r="X36" s="145" t="s">
        <v>70</v>
      </c>
      <c r="Y36" s="124"/>
      <c r="Z36" s="1019" t="s">
        <v>68</v>
      </c>
      <c r="AA36" s="1020"/>
      <c r="AB36" s="144" t="s">
        <v>69</v>
      </c>
      <c r="AC36" s="145" t="s">
        <v>70</v>
      </c>
      <c r="AD36" s="124"/>
      <c r="AE36" s="1019" t="s">
        <v>68</v>
      </c>
      <c r="AF36" s="1020"/>
      <c r="AG36" s="144" t="s">
        <v>69</v>
      </c>
      <c r="AH36" s="145" t="s">
        <v>70</v>
      </c>
      <c r="AI36" s="124"/>
      <c r="AJ36" s="1019" t="s">
        <v>68</v>
      </c>
      <c r="AK36" s="1020"/>
      <c r="AL36" s="144" t="s">
        <v>69</v>
      </c>
      <c r="AM36" s="145" t="s">
        <v>70</v>
      </c>
      <c r="AN36" s="124"/>
      <c r="AO36" s="1019" t="s">
        <v>68</v>
      </c>
      <c r="AP36" s="1020"/>
      <c r="AQ36" s="144" t="s">
        <v>69</v>
      </c>
      <c r="AR36" s="145" t="s">
        <v>70</v>
      </c>
      <c r="AS36" s="124"/>
      <c r="AT36" s="1019" t="s">
        <v>68</v>
      </c>
      <c r="AU36" s="1020"/>
      <c r="AV36" s="144" t="s">
        <v>69</v>
      </c>
      <c r="AW36" s="145" t="s">
        <v>70</v>
      </c>
      <c r="AX36" s="124"/>
      <c r="AY36" s="1019" t="s">
        <v>68</v>
      </c>
      <c r="AZ36" s="1020"/>
      <c r="BA36" s="144" t="s">
        <v>69</v>
      </c>
      <c r="BB36" s="145" t="s">
        <v>70</v>
      </c>
      <c r="BC36" s="124"/>
      <c r="BD36" s="1019" t="s">
        <v>68</v>
      </c>
      <c r="BE36" s="1020"/>
      <c r="BF36" s="144" t="s">
        <v>69</v>
      </c>
      <c r="BG36" s="145" t="s">
        <v>70</v>
      </c>
      <c r="BH36" s="127"/>
    </row>
    <row r="37" spans="1:60" s="134" customFormat="1" ht="60" customHeight="1" x14ac:dyDescent="0.4">
      <c r="A37" s="394"/>
      <c r="B37" s="181"/>
      <c r="C37" s="170"/>
      <c r="D37" s="132">
        <f>IF(A22="","",IF(A22="Préleveur A3",PARAM!#REF!,IF((SUMIF(C26:C34,"Validé",D26:D34)+SUMIF(C26:C34,"Validé avec réserve",D26:D34))&gt;100,100,SUMIF(C26:C34,"Validé",D26:D34)+SUMIF(C26:C34,"Validé avec réserve",D26:D34))))</f>
        <v>0</v>
      </c>
      <c r="E37" s="160"/>
      <c r="F37" s="394"/>
      <c r="G37" s="173"/>
      <c r="H37" s="170"/>
      <c r="I37" s="132" t="str">
        <f>IF(F22="","",IF(F22="Préleveur A3",PARAM!#REF!,IF((SUMIF(H26:H34,"Validé",I26:I34)+SUMIF(H26:H34,"Validé avec réserve",I26:I34))&gt;100,100,SUMIF(H26:H34,"Validé",I26:I34)+SUMIF(H26:H34,"Validé avec réserve",I26:I34))))</f>
        <v/>
      </c>
      <c r="J37" s="160"/>
      <c r="K37" s="394"/>
      <c r="L37" s="173"/>
      <c r="M37" s="170"/>
      <c r="N37" s="132" t="str">
        <f>IF(K22="","",IF(K22="Préleveur A3",PARAM!#REF!,IF((SUMIF(M26:M34,"Validé",N26:N34)+SUMIF(M26:M34,"Validé avec réserve",N26:N34))&gt;100,100,SUMIF(M26:M34,"Validé",N26:N34)+SUMIF(M26:M34,"Validé avec réserve",N26:N34))))</f>
        <v/>
      </c>
      <c r="O37" s="160"/>
      <c r="P37" s="161"/>
      <c r="Q37" s="173"/>
      <c r="R37" s="170"/>
      <c r="S37" s="132" t="str">
        <f>IF(P22="","",IF(P22="Préleveur A3",PARAM!#REF!,IF((SUMIF(R26:R34,"Validé",S26:S34)+SUMIF(R26:R34,"Validé avec réserve",S26:S34))&gt;100,100,SUMIF(R26:R34,"Validé",S26:S34)+SUMIF(R26:R34,"Validé avec réserve",S26:S34))))</f>
        <v/>
      </c>
      <c r="T37" s="160"/>
      <c r="U37" s="162"/>
      <c r="V37" s="173"/>
      <c r="W37" s="170"/>
      <c r="X37" s="132" t="str">
        <f>IF(U22="","",IF(U22="Préleveur A3",PARAM!#REF!,IF((SUMIF(W26:W34,"Validé",X26:X34)+SUMIF(W26:W34,"Validé avec réserve",X26:X34))&gt;100,100,SUMIF(W26:W34,"Validé",X26:X34)+SUMIF(W26:W34,"Validé avec réserve",X26:X34))))</f>
        <v/>
      </c>
      <c r="Y37" s="160"/>
      <c r="Z37" s="396"/>
      <c r="AA37" s="173"/>
      <c r="AB37" s="170"/>
      <c r="AC37" s="132" t="str">
        <f>IF(Z22="","",IF(Z22="Préleveur A3",PARAM!#REF!,IF((SUMIF(AB26:AB34,"Validé",AC26:AC34)+SUMIF(AB26:AB34,"Validé avec réserve",AC26:AC34))&gt;100,100,SUMIF(AB26:AB34,"Validé",AC26:AC34)+SUMIF(AB26:AB34,"Validé avec réserve",AC26:AC34))))</f>
        <v/>
      </c>
      <c r="AD37" s="160"/>
      <c r="AE37" s="396"/>
      <c r="AF37" s="173"/>
      <c r="AG37" s="170"/>
      <c r="AH37" s="132" t="str">
        <f>IF(AE22="","",IF(AE22="Préleveur A3",PARAM!#REF!,IF((SUMIF(AG26:AG34,"Validé",AH26:AH34)+SUMIF(AG26:AG34,"Validé avec réserve",AH26:AH34))&gt;100,100,SUMIF(AG26:AG34,"Validé",AH26:AH34)+SUMIF(AG26:AG34,"Validé avec réserve",AH26:AH34))))</f>
        <v/>
      </c>
      <c r="AI37" s="160"/>
      <c r="AJ37" s="396"/>
      <c r="AK37" s="173"/>
      <c r="AL37" s="170"/>
      <c r="AM37" s="132" t="str">
        <f>IF(AJ22="","",IF(AJ22="Préleveur A3",PARAM!#REF!,IF((SUMIF(AL26:AL34,"Validé",AM26:AM34)+SUMIF(AL26:AL34,"Validé avec réserve",AM26:AM34))&gt;100,100,SUMIF(AL26:AL34,"Validé",AM26:AM34)+SUMIF(AL26:AL34,"Validé avec réserve",AM26:AM34))))</f>
        <v/>
      </c>
      <c r="AN37" s="160"/>
      <c r="AO37" s="396"/>
      <c r="AP37" s="173"/>
      <c r="AQ37" s="170"/>
      <c r="AR37" s="132" t="str">
        <f>IF(AO22="","",IF(AO22="Préleveur A3",PARAM!#REF!,IF((SUMIF(AQ26:AQ34,"Validé",AR26:AR34)+SUMIF(AQ26:AQ34,"Validé avec réserve",AR26:AR34))&gt;100,100,SUMIF(AQ26:AQ34,"Validé",AR26:AR34)+SUMIF(AQ26:AQ34,"Validé avec réserve",AR26:AR34))))</f>
        <v/>
      </c>
      <c r="AS37" s="160"/>
      <c r="AT37" s="396"/>
      <c r="AU37" s="173"/>
      <c r="AV37" s="170"/>
      <c r="AW37" s="132" t="str">
        <f>IF(AT22="","",IF(AT22="Préleveur A3",PARAM!#REF!,IF((SUMIF(AV26:AV34,"Validé",AW26:AW34)+SUMIF(AV26:AV34,"Validé avec réserve",AW26:AW34))&gt;100,100,SUMIF(AV26:AV34,"Validé",AW26:AW34)+SUMIF(AV26:AV34,"Validé avec réserve",AW26:AW34))))</f>
        <v/>
      </c>
      <c r="AX37" s="160"/>
      <c r="AY37" s="396"/>
      <c r="AZ37" s="173"/>
      <c r="BA37" s="170"/>
      <c r="BB37" s="132" t="str">
        <f>IF(AY22="","",IF(AY22="Préleveur A3",PARAM!#REF!,IF((SUMIF(BA26:BA34,"Validé",BB26:BB34)+SUMIF(BA26:BA34,"Validé avec réserve",BB26:BB34))&gt;100,100,SUMIF(BA26:BA34,"Validé",BB26:BB34)+SUMIF(BA26:BA34,"Validé avec réserve",BB26:BB34))))</f>
        <v/>
      </c>
      <c r="BC37" s="160"/>
      <c r="BD37" s="396"/>
      <c r="BE37" s="169"/>
      <c r="BF37" s="170"/>
      <c r="BG37" s="132" t="str">
        <f>IF(BD22="","",IF(BD22="Préleveur A3",PARAM!#REF!,IF((SUMIF(BF26:BF34,"Validé",BG26:BG34)+SUMIF(BF26:BF34,"Validé avec réserve",BG26:BG34))&gt;100,100,SUMIF(BF26:BF34,"Validé",BG26:BG34)+SUMIF(BF26:BF34,"Validé avec réserve",BG26:BG34))))</f>
        <v/>
      </c>
      <c r="BH37" s="163"/>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674" priority="114" operator="containsText" text="Non validé">
      <formula>NOT(ISERROR(SEARCH("Non validé",C9)))</formula>
    </cfRule>
    <cfRule type="containsText" dxfId="673" priority="113" operator="containsText" text="Non contrôlé">
      <formula>NOT(ISERROR(SEARCH("Non contrôlé",C9)))</formula>
    </cfRule>
    <cfRule type="containsText" dxfId="672" priority="115" operator="containsText" text="réserve">
      <formula>NOT(ISERROR(SEARCH("réserve",C9)))</formula>
    </cfRule>
    <cfRule type="endsWith" dxfId="671" priority="116" operator="endsWith" text="Validé">
      <formula>RIGHT(C9,LEN("Validé"))="Validé"</formula>
    </cfRule>
  </conditionalFormatting>
  <conditionalFormatting sqref="C19:C20">
    <cfRule type="endsWith" dxfId="670" priority="112" operator="endsWith" text="Validé">
      <formula>RIGHT(C19,LEN("Validé"))="Validé"</formula>
    </cfRule>
    <cfRule type="containsText" dxfId="669" priority="111" operator="containsText" text="réserve">
      <formula>NOT(ISERROR(SEARCH("réserve",C19)))</formula>
    </cfRule>
    <cfRule type="containsText" dxfId="668" priority="109" operator="containsText" text="Non contrôlé">
      <formula>NOT(ISERROR(SEARCH("Non contrôlé",C19)))</formula>
    </cfRule>
    <cfRule type="containsText" dxfId="667" priority="110" operator="containsText" text="Non validé">
      <formula>NOT(ISERROR(SEARCH("Non validé",C19)))</formula>
    </cfRule>
  </conditionalFormatting>
  <conditionalFormatting sqref="C26:C35">
    <cfRule type="containsText" dxfId="666" priority="129" operator="containsText" text="Non contrôlé">
      <formula>NOT(ISERROR(SEARCH("Non contrôlé",C26)))</formula>
    </cfRule>
    <cfRule type="containsText" dxfId="665" priority="130" operator="containsText" text="Non validé">
      <formula>NOT(ISERROR(SEARCH("Non validé",C26)))</formula>
    </cfRule>
    <cfRule type="endsWith" dxfId="664" priority="132" operator="endsWith" text="Validé">
      <formula>RIGHT(C26,LEN("Validé"))="Validé"</formula>
    </cfRule>
    <cfRule type="containsText" dxfId="663" priority="131" operator="containsText" text="réserve">
      <formula>NOT(ISERROR(SEARCH("réserve",C26)))</formula>
    </cfRule>
  </conditionalFormatting>
  <conditionalFormatting sqref="C37">
    <cfRule type="containsText" dxfId="662" priority="125" operator="containsText" text="Non contrôlé">
      <formula>NOT(ISERROR(SEARCH("Non contrôlé",C37)))</formula>
    </cfRule>
    <cfRule type="containsText" dxfId="661" priority="126" operator="containsText" text="Non validé">
      <formula>NOT(ISERROR(SEARCH("Non validé",C37)))</formula>
    </cfRule>
    <cfRule type="containsText" dxfId="660" priority="127" operator="containsText" text="réserve">
      <formula>NOT(ISERROR(SEARCH("réserve",C37)))</formula>
    </cfRule>
    <cfRule type="endsWith" dxfId="659" priority="128" operator="endsWith" text="Validé">
      <formula>RIGHT(C37,LEN("Validé"))="Validé"</formula>
    </cfRule>
  </conditionalFormatting>
  <conditionalFormatting sqref="D19">
    <cfRule type="cellIs" dxfId="658" priority="72" operator="lessThan">
      <formula>69</formula>
    </cfRule>
    <cfRule type="cellIs" dxfId="657" priority="70" operator="greaterThanOrEqual">
      <formula>80</formula>
    </cfRule>
    <cfRule type="cellIs" dxfId="656" priority="71" operator="between">
      <formula>70</formula>
      <formula>79</formula>
    </cfRule>
  </conditionalFormatting>
  <conditionalFormatting sqref="D37">
    <cfRule type="cellIs" dxfId="655" priority="56" operator="between">
      <formula>70</formula>
      <formula>79</formula>
    </cfRule>
    <cfRule type="cellIs" dxfId="654" priority="57" operator="lessThan">
      <formula>69</formula>
    </cfRule>
    <cfRule type="cellIs" dxfId="653" priority="55" operator="greaterThanOrEqual">
      <formula>80</formula>
    </cfRule>
  </conditionalFormatting>
  <conditionalFormatting sqref="H9:H17">
    <cfRule type="containsText" dxfId="652" priority="79" operator="containsText" text="réserve">
      <formula>NOT(ISERROR(SEARCH("réserve",H9)))</formula>
    </cfRule>
    <cfRule type="endsWith" dxfId="651" priority="80" operator="endsWith" text="Validé">
      <formula>RIGHT(H9,LEN("Validé"))="Validé"</formula>
    </cfRule>
    <cfRule type="containsText" dxfId="650" priority="77" operator="containsText" text="Non contrôlé">
      <formula>NOT(ISERROR(SEARCH("Non contrôlé",H9)))</formula>
    </cfRule>
    <cfRule type="containsText" dxfId="649" priority="78" operator="containsText" text="Non validé">
      <formula>NOT(ISERROR(SEARCH("Non validé",H9)))</formula>
    </cfRule>
  </conditionalFormatting>
  <conditionalFormatting sqref="H19:H20">
    <cfRule type="containsText" dxfId="648" priority="233" operator="containsText" text="Non contrôlé">
      <formula>NOT(ISERROR(SEARCH("Non contrôlé",H19)))</formula>
    </cfRule>
    <cfRule type="endsWith" dxfId="647" priority="236" operator="endsWith" text="Validé">
      <formula>RIGHT(H19,LEN("Validé"))="Validé"</formula>
    </cfRule>
    <cfRule type="containsText" dxfId="646" priority="235" operator="containsText" text="réserve">
      <formula>NOT(ISERROR(SEARCH("réserve",H19)))</formula>
    </cfRule>
    <cfRule type="containsText" dxfId="645" priority="234" operator="containsText" text="Non validé">
      <formula>NOT(ISERROR(SEARCH("Non validé",H19)))</formula>
    </cfRule>
  </conditionalFormatting>
  <conditionalFormatting sqref="H26:H35">
    <cfRule type="containsText" dxfId="644" priority="106" operator="containsText" text="Non validé">
      <formula>NOT(ISERROR(SEARCH("Non validé",H26)))</formula>
    </cfRule>
    <cfRule type="containsText" dxfId="643" priority="105" operator="containsText" text="Non contrôlé">
      <formula>NOT(ISERROR(SEARCH("Non contrôlé",H26)))</formula>
    </cfRule>
    <cfRule type="endsWith" dxfId="642" priority="108" operator="endsWith" text="Validé">
      <formula>RIGHT(H26,LEN("Validé"))="Validé"</formula>
    </cfRule>
    <cfRule type="containsText" dxfId="641" priority="107" operator="containsText" text="réserve">
      <formula>NOT(ISERROR(SEARCH("réserve",H26)))</formula>
    </cfRule>
  </conditionalFormatting>
  <conditionalFormatting sqref="H37">
    <cfRule type="containsText" dxfId="640" priority="133" operator="containsText" text="Non contrôlé">
      <formula>NOT(ISERROR(SEARCH("Non contrôlé",H37)))</formula>
    </cfRule>
    <cfRule type="endsWith" dxfId="639" priority="136" operator="endsWith" text="Validé">
      <formula>RIGHT(H37,LEN("Validé"))="Validé"</formula>
    </cfRule>
    <cfRule type="containsText" dxfId="638" priority="135" operator="containsText" text="réserve">
      <formula>NOT(ISERROR(SEARCH("réserve",H37)))</formula>
    </cfRule>
    <cfRule type="containsText" dxfId="637" priority="134" operator="containsText" text="Non validé">
      <formula>NOT(ISERROR(SEARCH("Non validé",H37)))</formula>
    </cfRule>
  </conditionalFormatting>
  <conditionalFormatting sqref="I19">
    <cfRule type="cellIs" dxfId="636" priority="67" operator="greaterThanOrEqual">
      <formula>80</formula>
    </cfRule>
    <cfRule type="cellIs" dxfId="635" priority="68" operator="between">
      <formula>70</formula>
      <formula>79</formula>
    </cfRule>
    <cfRule type="cellIs" dxfId="634" priority="69" operator="lessThan">
      <formula>69</formula>
    </cfRule>
  </conditionalFormatting>
  <conditionalFormatting sqref="I37">
    <cfRule type="cellIs" dxfId="633" priority="52" operator="greaterThanOrEqual">
      <formula>80</formula>
    </cfRule>
    <cfRule type="cellIs" dxfId="632" priority="53" operator="between">
      <formula>70</formula>
      <formula>79</formula>
    </cfRule>
    <cfRule type="cellIs" dxfId="631" priority="54" operator="lessThan">
      <formula>69</formula>
    </cfRule>
  </conditionalFormatting>
  <conditionalFormatting sqref="M9:M17">
    <cfRule type="endsWith" dxfId="630" priority="248" operator="endsWith" text="Validé">
      <formula>RIGHT(M9,LEN("Validé"))="Validé"</formula>
    </cfRule>
    <cfRule type="containsText" dxfId="629" priority="247" operator="containsText" text="réserve">
      <formula>NOT(ISERROR(SEARCH("réserve",M9)))</formula>
    </cfRule>
    <cfRule type="containsText" dxfId="628" priority="245" operator="containsText" text="Non contrôlé">
      <formula>NOT(ISERROR(SEARCH("Non contrôlé",M9)))</formula>
    </cfRule>
    <cfRule type="containsText" dxfId="627" priority="246" operator="containsText" text="Non validé">
      <formula>NOT(ISERROR(SEARCH("Non validé",M9)))</formula>
    </cfRule>
  </conditionalFormatting>
  <conditionalFormatting sqref="M19:M20">
    <cfRule type="containsText" dxfId="626" priority="241" operator="containsText" text="Non contrôlé">
      <formula>NOT(ISERROR(SEARCH("Non contrôlé",M19)))</formula>
    </cfRule>
    <cfRule type="containsText" dxfId="625" priority="242" operator="containsText" text="Non validé">
      <formula>NOT(ISERROR(SEARCH("Non validé",M19)))</formula>
    </cfRule>
    <cfRule type="containsText" dxfId="624" priority="243" operator="containsText" text="réserve">
      <formula>NOT(ISERROR(SEARCH("réserve",M19)))</formula>
    </cfRule>
    <cfRule type="endsWith" dxfId="623" priority="244" operator="endsWith" text="Validé">
      <formula>RIGHT(M19,LEN("Validé"))="Validé"</formula>
    </cfRule>
  </conditionalFormatting>
  <conditionalFormatting sqref="M26:M34">
    <cfRule type="endsWith" dxfId="622" priority="144" operator="endsWith" text="Validé">
      <formula>RIGHT(M26,LEN("Validé"))="Validé"</formula>
    </cfRule>
    <cfRule type="containsText" dxfId="621" priority="143" operator="containsText" text="réserve">
      <formula>NOT(ISERROR(SEARCH("réserve",M26)))</formula>
    </cfRule>
    <cfRule type="containsText" dxfId="620" priority="141" operator="containsText" text="Non contrôlé">
      <formula>NOT(ISERROR(SEARCH("Non contrôlé",M26)))</formula>
    </cfRule>
    <cfRule type="containsText" dxfId="619" priority="142" operator="containsText" text="Non validé">
      <formula>NOT(ISERROR(SEARCH("Non validé",M26)))</formula>
    </cfRule>
  </conditionalFormatting>
  <conditionalFormatting sqref="M35">
    <cfRule type="containsText" dxfId="618" priority="146" operator="containsText" text="Non validé">
      <formula>NOT(ISERROR(SEARCH("Non validé",M35)))</formula>
    </cfRule>
    <cfRule type="containsText" dxfId="617" priority="145" operator="containsText" text="Non contrôlé">
      <formula>NOT(ISERROR(SEARCH("Non contrôlé",M35)))</formula>
    </cfRule>
    <cfRule type="endsWith" dxfId="616" priority="148" operator="endsWith" text="Validé">
      <formula>RIGHT(M35,LEN("Validé"))="Validé"</formula>
    </cfRule>
    <cfRule type="containsText" dxfId="615" priority="147" operator="containsText" text="réserve">
      <formula>NOT(ISERROR(SEARCH("réserve",M35)))</formula>
    </cfRule>
  </conditionalFormatting>
  <conditionalFormatting sqref="M37">
    <cfRule type="containsText" dxfId="614" priority="137" operator="containsText" text="Non contrôlé">
      <formula>NOT(ISERROR(SEARCH("Non contrôlé",M37)))</formula>
    </cfRule>
    <cfRule type="containsText" dxfId="613" priority="138" operator="containsText" text="Non validé">
      <formula>NOT(ISERROR(SEARCH("Non validé",M37)))</formula>
    </cfRule>
    <cfRule type="containsText" dxfId="612" priority="139" operator="containsText" text="réserve">
      <formula>NOT(ISERROR(SEARCH("réserve",M37)))</formula>
    </cfRule>
    <cfRule type="endsWith" dxfId="611" priority="140" operator="endsWith" text="Validé">
      <formula>RIGHT(M37,LEN("Validé"))="Validé"</formula>
    </cfRule>
  </conditionalFormatting>
  <conditionalFormatting sqref="N19">
    <cfRule type="cellIs" dxfId="610" priority="65" operator="between">
      <formula>70</formula>
      <formula>79</formula>
    </cfRule>
    <cfRule type="cellIs" dxfId="609" priority="66" operator="lessThan">
      <formula>69</formula>
    </cfRule>
    <cfRule type="cellIs" dxfId="608" priority="64" operator="greaterThanOrEqual">
      <formula>80</formula>
    </cfRule>
  </conditionalFormatting>
  <conditionalFormatting sqref="N37">
    <cfRule type="cellIs" dxfId="607" priority="51" operator="lessThan">
      <formula>69</formula>
    </cfRule>
    <cfRule type="cellIs" dxfId="606" priority="50" operator="between">
      <formula>70</formula>
      <formula>79</formula>
    </cfRule>
    <cfRule type="cellIs" dxfId="605" priority="49" operator="greaterThanOrEqual">
      <formula>80</formula>
    </cfRule>
  </conditionalFormatting>
  <conditionalFormatting sqref="R9:R17">
    <cfRule type="endsWith" dxfId="604" priority="256" operator="endsWith" text="Validé">
      <formula>RIGHT(R9,LEN("Validé"))="Validé"</formula>
    </cfRule>
    <cfRule type="containsText" dxfId="603" priority="255" operator="containsText" text="réserve">
      <formula>NOT(ISERROR(SEARCH("réserve",R9)))</formula>
    </cfRule>
    <cfRule type="containsText" dxfId="602" priority="254" operator="containsText" text="Non validé">
      <formula>NOT(ISERROR(SEARCH("Non validé",R9)))</formula>
    </cfRule>
    <cfRule type="containsText" dxfId="601" priority="253" operator="containsText" text="Non contrôlé">
      <formula>NOT(ISERROR(SEARCH("Non contrôlé",R9)))</formula>
    </cfRule>
  </conditionalFormatting>
  <conditionalFormatting sqref="R19">
    <cfRule type="containsText" dxfId="600" priority="251" operator="containsText" text="réserve">
      <formula>NOT(ISERROR(SEARCH("réserve",R19)))</formula>
    </cfRule>
    <cfRule type="endsWith" dxfId="599" priority="252" operator="endsWith" text="Validé">
      <formula>RIGHT(R19,LEN("Validé"))="Validé"</formula>
    </cfRule>
    <cfRule type="containsText" dxfId="598" priority="250" operator="containsText" text="Non validé">
      <formula>NOT(ISERROR(SEARCH("Non validé",R19)))</formula>
    </cfRule>
    <cfRule type="containsText" dxfId="597" priority="249" operator="containsText" text="Non contrôlé">
      <formula>NOT(ISERROR(SEARCH("Non contrôlé",R19)))</formula>
    </cfRule>
  </conditionalFormatting>
  <conditionalFormatting sqref="R26:R34">
    <cfRule type="containsText" dxfId="596" priority="155" operator="containsText" text="réserve">
      <formula>NOT(ISERROR(SEARCH("réserve",R26)))</formula>
    </cfRule>
    <cfRule type="containsText" dxfId="595" priority="154" operator="containsText" text="Non validé">
      <formula>NOT(ISERROR(SEARCH("Non validé",R26)))</formula>
    </cfRule>
    <cfRule type="endsWith" dxfId="594" priority="156" operator="endsWith" text="Validé">
      <formula>RIGHT(R26,LEN("Validé"))="Validé"</formula>
    </cfRule>
    <cfRule type="containsText" dxfId="593" priority="153" operator="containsText" text="Non contrôlé">
      <formula>NOT(ISERROR(SEARCH("Non contrôlé",R26)))</formula>
    </cfRule>
  </conditionalFormatting>
  <conditionalFormatting sqref="R35">
    <cfRule type="containsText" dxfId="592" priority="158" operator="containsText" text="Non validé">
      <formula>NOT(ISERROR(SEARCH("Non validé",R35)))</formula>
    </cfRule>
    <cfRule type="containsText" dxfId="591" priority="157" operator="containsText" text="Non contrôlé">
      <formula>NOT(ISERROR(SEARCH("Non contrôlé",R35)))</formula>
    </cfRule>
    <cfRule type="containsText" dxfId="590" priority="159" operator="containsText" text="réserve">
      <formula>NOT(ISERROR(SEARCH("réserve",R35)))</formula>
    </cfRule>
    <cfRule type="endsWith" dxfId="589" priority="160" operator="endsWith" text="Validé">
      <formula>RIGHT(R35,LEN("Validé"))="Validé"</formula>
    </cfRule>
  </conditionalFormatting>
  <conditionalFormatting sqref="R37">
    <cfRule type="endsWith" dxfId="588" priority="152" operator="endsWith" text="Validé">
      <formula>RIGHT(R37,LEN("Validé"))="Validé"</formula>
    </cfRule>
    <cfRule type="containsText" dxfId="587" priority="151" operator="containsText" text="réserve">
      <formula>NOT(ISERROR(SEARCH("réserve",R37)))</formula>
    </cfRule>
    <cfRule type="containsText" dxfId="586" priority="150" operator="containsText" text="Non validé">
      <formula>NOT(ISERROR(SEARCH("Non validé",R37)))</formula>
    </cfRule>
    <cfRule type="containsText" dxfId="585" priority="149" operator="containsText" text="Non contrôlé">
      <formula>NOT(ISERROR(SEARCH("Non contrôlé",R37)))</formula>
    </cfRule>
  </conditionalFormatting>
  <conditionalFormatting sqref="S19">
    <cfRule type="cellIs" dxfId="584" priority="62" operator="between">
      <formula>70</formula>
      <formula>79</formula>
    </cfRule>
    <cfRule type="cellIs" dxfId="583" priority="63" operator="lessThan">
      <formula>69</formula>
    </cfRule>
    <cfRule type="cellIs" dxfId="582" priority="61" operator="greaterThanOrEqual">
      <formula>80</formula>
    </cfRule>
  </conditionalFormatting>
  <conditionalFormatting sqref="S37">
    <cfRule type="cellIs" dxfId="581" priority="48" operator="lessThan">
      <formula>69</formula>
    </cfRule>
    <cfRule type="cellIs" dxfId="580" priority="46" operator="greaterThanOrEqual">
      <formula>80</formula>
    </cfRule>
    <cfRule type="cellIs" dxfId="579" priority="47" operator="between">
      <formula>70</formula>
      <formula>79</formula>
    </cfRule>
  </conditionalFormatting>
  <conditionalFormatting sqref="W9:W17">
    <cfRule type="containsText" dxfId="578" priority="117" operator="containsText" text="Non contrôlé">
      <formula>NOT(ISERROR(SEARCH("Non contrôlé",W9)))</formula>
    </cfRule>
    <cfRule type="containsText" dxfId="577" priority="118" operator="containsText" text="Non validé">
      <formula>NOT(ISERROR(SEARCH("Non validé",W9)))</formula>
    </cfRule>
    <cfRule type="containsText" dxfId="576" priority="119" operator="containsText" text="réserve">
      <formula>NOT(ISERROR(SEARCH("réserve",W9)))</formula>
    </cfRule>
    <cfRule type="endsWith" dxfId="575" priority="120" operator="endsWith" text="Validé">
      <formula>RIGHT(W9,LEN("Validé"))="Validé"</formula>
    </cfRule>
  </conditionalFormatting>
  <conditionalFormatting sqref="W19">
    <cfRule type="containsText" dxfId="574" priority="257" operator="containsText" text="Non contrôlé">
      <formula>NOT(ISERROR(SEARCH("Non contrôlé",W19)))</formula>
    </cfRule>
    <cfRule type="containsText" dxfId="573" priority="258" operator="containsText" text="Non validé">
      <formula>NOT(ISERROR(SEARCH("Non validé",W19)))</formula>
    </cfRule>
    <cfRule type="containsText" dxfId="572" priority="259" operator="containsText" text="réserve">
      <formula>NOT(ISERROR(SEARCH("réserve",W19)))</formula>
    </cfRule>
    <cfRule type="endsWith" dxfId="571" priority="260" operator="endsWith" text="Validé">
      <formula>RIGHT(W19,LEN("Validé"))="Validé"</formula>
    </cfRule>
  </conditionalFormatting>
  <conditionalFormatting sqref="W26:W34">
    <cfRule type="containsText" dxfId="570" priority="166" operator="containsText" text="Non validé">
      <formula>NOT(ISERROR(SEARCH("Non validé",W26)))</formula>
    </cfRule>
    <cfRule type="endsWith" dxfId="569" priority="168" operator="endsWith" text="Validé">
      <formula>RIGHT(W26,LEN("Validé"))="Validé"</formula>
    </cfRule>
    <cfRule type="containsText" dxfId="568" priority="167" operator="containsText" text="réserve">
      <formula>NOT(ISERROR(SEARCH("réserve",W26)))</formula>
    </cfRule>
    <cfRule type="containsText" dxfId="567" priority="165" operator="containsText" text="Non contrôlé">
      <formula>NOT(ISERROR(SEARCH("Non contrôlé",W26)))</formula>
    </cfRule>
  </conditionalFormatting>
  <conditionalFormatting sqref="W35">
    <cfRule type="containsText" dxfId="566" priority="170" operator="containsText" text="Non validé">
      <formula>NOT(ISERROR(SEARCH("Non validé",W35)))</formula>
    </cfRule>
    <cfRule type="containsText" dxfId="565" priority="169" operator="containsText" text="Non contrôlé">
      <formula>NOT(ISERROR(SEARCH("Non contrôlé",W35)))</formula>
    </cfRule>
    <cfRule type="endsWith" dxfId="564" priority="172" operator="endsWith" text="Validé">
      <formula>RIGHT(W35,LEN("Validé"))="Validé"</formula>
    </cfRule>
    <cfRule type="containsText" dxfId="563" priority="171" operator="containsText" text="réserve">
      <formula>NOT(ISERROR(SEARCH("réserve",W35)))</formula>
    </cfRule>
  </conditionalFormatting>
  <conditionalFormatting sqref="W37">
    <cfRule type="containsText" dxfId="562" priority="161" operator="containsText" text="Non contrôlé">
      <formula>NOT(ISERROR(SEARCH("Non contrôlé",W37)))</formula>
    </cfRule>
    <cfRule type="containsText" dxfId="561" priority="162" operator="containsText" text="Non validé">
      <formula>NOT(ISERROR(SEARCH("Non validé",W37)))</formula>
    </cfRule>
    <cfRule type="endsWith" dxfId="560" priority="164" operator="endsWith" text="Validé">
      <formula>RIGHT(W37,LEN("Validé"))="Validé"</formula>
    </cfRule>
    <cfRule type="containsText" dxfId="559" priority="163" operator="containsText" text="réserve">
      <formula>NOT(ISERROR(SEARCH("réserve",W37)))</formula>
    </cfRule>
  </conditionalFormatting>
  <conditionalFormatting sqref="X19">
    <cfRule type="cellIs" dxfId="558" priority="60" operator="lessThan">
      <formula>69</formula>
    </cfRule>
    <cfRule type="cellIs" dxfId="557" priority="58" operator="greaterThanOrEqual">
      <formula>80</formula>
    </cfRule>
    <cfRule type="cellIs" dxfId="556" priority="59" operator="between">
      <formula>70</formula>
      <formula>79</formula>
    </cfRule>
  </conditionalFormatting>
  <conditionalFormatting sqref="X37">
    <cfRule type="cellIs" dxfId="555" priority="45" operator="lessThan">
      <formula>69</formula>
    </cfRule>
    <cfRule type="cellIs" dxfId="554" priority="44" operator="between">
      <formula>70</formula>
      <formula>79</formula>
    </cfRule>
    <cfRule type="cellIs" dxfId="553" priority="43" operator="greaterThanOrEqual">
      <formula>80</formula>
    </cfRule>
  </conditionalFormatting>
  <conditionalFormatting sqref="AB9:AB17">
    <cfRule type="containsText" dxfId="552" priority="269" operator="containsText" text="Non contrôlé">
      <formula>NOT(ISERROR(SEARCH("Non contrôlé",AB9)))</formula>
    </cfRule>
    <cfRule type="containsText" dxfId="551" priority="270" operator="containsText" text="Non validé">
      <formula>NOT(ISERROR(SEARCH("Non validé",AB9)))</formula>
    </cfRule>
    <cfRule type="containsText" dxfId="550" priority="271" operator="containsText" text="réserve">
      <formula>NOT(ISERROR(SEARCH("réserve",AB9)))</formula>
    </cfRule>
    <cfRule type="endsWith" dxfId="549" priority="272" operator="endsWith" text="Validé">
      <formula>RIGHT(AB9,LEN("Validé"))="Validé"</formula>
    </cfRule>
  </conditionalFormatting>
  <conditionalFormatting sqref="AB19">
    <cfRule type="endsWith" dxfId="548" priority="268" operator="endsWith" text="Validé">
      <formula>RIGHT(AB19,LEN("Validé"))="Validé"</formula>
    </cfRule>
    <cfRule type="containsText" dxfId="547" priority="265" operator="containsText" text="Non contrôlé">
      <formula>NOT(ISERROR(SEARCH("Non contrôlé",AB19)))</formula>
    </cfRule>
    <cfRule type="containsText" dxfId="546" priority="266" operator="containsText" text="Non validé">
      <formula>NOT(ISERROR(SEARCH("Non validé",AB19)))</formula>
    </cfRule>
    <cfRule type="containsText" dxfId="545" priority="267" operator="containsText" text="réserve">
      <formula>NOT(ISERROR(SEARCH("réserve",AB19)))</formula>
    </cfRule>
  </conditionalFormatting>
  <conditionalFormatting sqref="AB26:AB34">
    <cfRule type="containsText" dxfId="544" priority="178" operator="containsText" text="Non validé">
      <formula>NOT(ISERROR(SEARCH("Non validé",AB26)))</formula>
    </cfRule>
    <cfRule type="containsText" dxfId="543" priority="177" operator="containsText" text="Non contrôlé">
      <formula>NOT(ISERROR(SEARCH("Non contrôlé",AB26)))</formula>
    </cfRule>
    <cfRule type="containsText" dxfId="542" priority="179" operator="containsText" text="réserve">
      <formula>NOT(ISERROR(SEARCH("réserve",AB26)))</formula>
    </cfRule>
    <cfRule type="endsWith" dxfId="541" priority="180" operator="endsWith" text="Validé">
      <formula>RIGHT(AB26,LEN("Validé"))="Validé"</formula>
    </cfRule>
  </conditionalFormatting>
  <conditionalFormatting sqref="AB35">
    <cfRule type="endsWith" dxfId="540" priority="184" operator="endsWith" text="Validé">
      <formula>RIGHT(AB35,LEN("Validé"))="Validé"</formula>
    </cfRule>
    <cfRule type="containsText" dxfId="539" priority="181" operator="containsText" text="Non contrôlé">
      <formula>NOT(ISERROR(SEARCH("Non contrôlé",AB35)))</formula>
    </cfRule>
    <cfRule type="containsText" dxfId="538" priority="182" operator="containsText" text="Non validé">
      <formula>NOT(ISERROR(SEARCH("Non validé",AB35)))</formula>
    </cfRule>
    <cfRule type="containsText" dxfId="537" priority="183" operator="containsText" text="réserve">
      <formula>NOT(ISERROR(SEARCH("réserve",AB35)))</formula>
    </cfRule>
  </conditionalFormatting>
  <conditionalFormatting sqref="AB37">
    <cfRule type="containsText" dxfId="536" priority="174" operator="containsText" text="Non validé">
      <formula>NOT(ISERROR(SEARCH("Non validé",AB37)))</formula>
    </cfRule>
    <cfRule type="containsText" dxfId="535" priority="175" operator="containsText" text="réserve">
      <formula>NOT(ISERROR(SEARCH("réserve",AB37)))</formula>
    </cfRule>
    <cfRule type="endsWith" dxfId="534" priority="176" operator="endsWith" text="Validé">
      <formula>RIGHT(AB37,LEN("Validé"))="Validé"</formula>
    </cfRule>
    <cfRule type="containsText" dxfId="533" priority="173" operator="containsText" text="Non contrôlé">
      <formula>NOT(ISERROR(SEARCH("Non contrôlé",AB37)))</formula>
    </cfRule>
  </conditionalFormatting>
  <conditionalFormatting sqref="AC19">
    <cfRule type="cellIs" dxfId="532" priority="40" operator="greaterThanOrEqual">
      <formula>80</formula>
    </cfRule>
    <cfRule type="cellIs" dxfId="531" priority="41" operator="between">
      <formula>70</formula>
      <formula>79</formula>
    </cfRule>
    <cfRule type="cellIs" dxfId="530" priority="42" operator="lessThan">
      <formula>69</formula>
    </cfRule>
  </conditionalFormatting>
  <conditionalFormatting sqref="AC37">
    <cfRule type="cellIs" dxfId="529" priority="33" operator="lessThan">
      <formula>69</formula>
    </cfRule>
    <cfRule type="cellIs" dxfId="528" priority="32" operator="between">
      <formula>70</formula>
      <formula>79</formula>
    </cfRule>
    <cfRule type="cellIs" dxfId="527" priority="31" operator="greaterThanOrEqual">
      <formula>80</formula>
    </cfRule>
  </conditionalFormatting>
  <conditionalFormatting sqref="AG9:AG17">
    <cfRule type="containsText" dxfId="526" priority="277" operator="containsText" text="Non contrôlé">
      <formula>NOT(ISERROR(SEARCH("Non contrôlé",AG9)))</formula>
    </cfRule>
    <cfRule type="containsText" dxfId="525" priority="278" operator="containsText" text="Non validé">
      <formula>NOT(ISERROR(SEARCH("Non validé",AG9)))</formula>
    </cfRule>
    <cfRule type="containsText" dxfId="524" priority="279" operator="containsText" text="réserve">
      <formula>NOT(ISERROR(SEARCH("réserve",AG9)))</formula>
    </cfRule>
    <cfRule type="endsWith" dxfId="523" priority="280" operator="endsWith" text="Validé">
      <formula>RIGHT(AG9,LEN("Validé"))="Validé"</formula>
    </cfRule>
  </conditionalFormatting>
  <conditionalFormatting sqref="AG19">
    <cfRule type="containsText" dxfId="522" priority="273" operator="containsText" text="Non contrôlé">
      <formula>NOT(ISERROR(SEARCH("Non contrôlé",AG19)))</formula>
    </cfRule>
    <cfRule type="containsText" dxfId="521" priority="274" operator="containsText" text="Non validé">
      <formula>NOT(ISERROR(SEARCH("Non validé",AG19)))</formula>
    </cfRule>
    <cfRule type="containsText" dxfId="520" priority="275" operator="containsText" text="réserve">
      <formula>NOT(ISERROR(SEARCH("réserve",AG19)))</formula>
    </cfRule>
    <cfRule type="endsWith" dxfId="519" priority="276" operator="endsWith" text="Validé">
      <formula>RIGHT(AG19,LEN("Validé"))="Validé"</formula>
    </cfRule>
  </conditionalFormatting>
  <conditionalFormatting sqref="AG26:AG34">
    <cfRule type="containsText" dxfId="518" priority="189" operator="containsText" text="Non contrôlé">
      <formula>NOT(ISERROR(SEARCH("Non contrôlé",AG26)))</formula>
    </cfRule>
    <cfRule type="endsWith" dxfId="517" priority="192" operator="endsWith" text="Validé">
      <formula>RIGHT(AG26,LEN("Validé"))="Validé"</formula>
    </cfRule>
    <cfRule type="containsText" dxfId="516" priority="191" operator="containsText" text="réserve">
      <formula>NOT(ISERROR(SEARCH("réserve",AG26)))</formula>
    </cfRule>
    <cfRule type="containsText" dxfId="515" priority="190" operator="containsText" text="Non validé">
      <formula>NOT(ISERROR(SEARCH("Non validé",AG26)))</formula>
    </cfRule>
  </conditionalFormatting>
  <conditionalFormatting sqref="AG35">
    <cfRule type="endsWith" dxfId="514" priority="196" operator="endsWith" text="Validé">
      <formula>RIGHT(AG35,LEN("Validé"))="Validé"</formula>
    </cfRule>
    <cfRule type="containsText" dxfId="513" priority="195" operator="containsText" text="réserve">
      <formula>NOT(ISERROR(SEARCH("réserve",AG35)))</formula>
    </cfRule>
    <cfRule type="containsText" dxfId="512" priority="193" operator="containsText" text="Non contrôlé">
      <formula>NOT(ISERROR(SEARCH("Non contrôlé",AG35)))</formula>
    </cfRule>
    <cfRule type="containsText" dxfId="511" priority="194" operator="containsText" text="Non validé">
      <formula>NOT(ISERROR(SEARCH("Non validé",AG35)))</formula>
    </cfRule>
  </conditionalFormatting>
  <conditionalFormatting sqref="AG37">
    <cfRule type="containsText" dxfId="510" priority="187" operator="containsText" text="réserve">
      <formula>NOT(ISERROR(SEARCH("réserve",AG37)))</formula>
    </cfRule>
    <cfRule type="endsWith" dxfId="509" priority="188" operator="endsWith" text="Validé">
      <formula>RIGHT(AG37,LEN("Validé"))="Validé"</formula>
    </cfRule>
    <cfRule type="containsText" dxfId="508" priority="186" operator="containsText" text="Non validé">
      <formula>NOT(ISERROR(SEARCH("Non validé",AG37)))</formula>
    </cfRule>
    <cfRule type="containsText" dxfId="507" priority="185" operator="containsText" text="Non contrôlé">
      <formula>NOT(ISERROR(SEARCH("Non contrôlé",AG37)))</formula>
    </cfRule>
  </conditionalFormatting>
  <conditionalFormatting sqref="AH19">
    <cfRule type="cellIs" dxfId="506" priority="37" operator="greaterThanOrEqual">
      <formula>80</formula>
    </cfRule>
    <cfRule type="cellIs" dxfId="505" priority="38" operator="between">
      <formula>70</formula>
      <formula>79</formula>
    </cfRule>
    <cfRule type="cellIs" dxfId="504" priority="39" operator="lessThan">
      <formula>69</formula>
    </cfRule>
  </conditionalFormatting>
  <conditionalFormatting sqref="AH37">
    <cfRule type="cellIs" dxfId="503" priority="30" operator="lessThan">
      <formula>69</formula>
    </cfRule>
    <cfRule type="cellIs" dxfId="502" priority="29" operator="between">
      <formula>70</formula>
      <formula>79</formula>
    </cfRule>
    <cfRule type="cellIs" dxfId="501" priority="28" operator="greaterThanOrEqual">
      <formula>80</formula>
    </cfRule>
  </conditionalFormatting>
  <conditionalFormatting sqref="AL9:AL17">
    <cfRule type="endsWith" dxfId="500" priority="288" operator="endsWith" text="Validé">
      <formula>RIGHT(AL9,LEN("Validé"))="Validé"</formula>
    </cfRule>
    <cfRule type="containsText" dxfId="499" priority="287" operator="containsText" text="réserve">
      <formula>NOT(ISERROR(SEARCH("réserve",AL9)))</formula>
    </cfRule>
    <cfRule type="containsText" dxfId="498" priority="285" operator="containsText" text="Non contrôlé">
      <formula>NOT(ISERROR(SEARCH("Non contrôlé",AL9)))</formula>
    </cfRule>
    <cfRule type="containsText" dxfId="497" priority="286" operator="containsText" text="Non validé">
      <formula>NOT(ISERROR(SEARCH("Non validé",AL9)))</formula>
    </cfRule>
  </conditionalFormatting>
  <conditionalFormatting sqref="AL19">
    <cfRule type="endsWith" dxfId="496" priority="284" operator="endsWith" text="Validé">
      <formula>RIGHT(AL19,LEN("Validé"))="Validé"</formula>
    </cfRule>
    <cfRule type="containsText" dxfId="495" priority="281" operator="containsText" text="Non contrôlé">
      <formula>NOT(ISERROR(SEARCH("Non contrôlé",AL19)))</formula>
    </cfRule>
    <cfRule type="containsText" dxfId="494" priority="282" operator="containsText" text="Non validé">
      <formula>NOT(ISERROR(SEARCH("Non validé",AL19)))</formula>
    </cfRule>
    <cfRule type="containsText" dxfId="493" priority="283" operator="containsText" text="réserve">
      <formula>NOT(ISERROR(SEARCH("réserve",AL19)))</formula>
    </cfRule>
  </conditionalFormatting>
  <conditionalFormatting sqref="AL26:AL34">
    <cfRule type="containsText" dxfId="492" priority="202" operator="containsText" text="Non validé">
      <formula>NOT(ISERROR(SEARCH("Non validé",AL26)))</formula>
    </cfRule>
    <cfRule type="endsWith" dxfId="491" priority="204" operator="endsWith" text="Validé">
      <formula>RIGHT(AL26,LEN("Validé"))="Validé"</formula>
    </cfRule>
    <cfRule type="containsText" dxfId="490" priority="203" operator="containsText" text="réserve">
      <formula>NOT(ISERROR(SEARCH("réserve",AL26)))</formula>
    </cfRule>
    <cfRule type="containsText" dxfId="489" priority="201" operator="containsText" text="Non contrôlé">
      <formula>NOT(ISERROR(SEARCH("Non contrôlé",AL26)))</formula>
    </cfRule>
  </conditionalFormatting>
  <conditionalFormatting sqref="AL35">
    <cfRule type="containsText" dxfId="488" priority="205" operator="containsText" text="Non contrôlé">
      <formula>NOT(ISERROR(SEARCH("Non contrôlé",AL35)))</formula>
    </cfRule>
    <cfRule type="containsText" dxfId="487" priority="206" operator="containsText" text="Non validé">
      <formula>NOT(ISERROR(SEARCH("Non validé",AL35)))</formula>
    </cfRule>
    <cfRule type="endsWith" dxfId="486" priority="208" operator="endsWith" text="Validé">
      <formula>RIGHT(AL35,LEN("Validé"))="Validé"</formula>
    </cfRule>
    <cfRule type="containsText" dxfId="485" priority="207" operator="containsText" text="réserve">
      <formula>NOT(ISERROR(SEARCH("réserve",AL35)))</formula>
    </cfRule>
  </conditionalFormatting>
  <conditionalFormatting sqref="AL37">
    <cfRule type="containsText" dxfId="484" priority="199" operator="containsText" text="réserve">
      <formula>NOT(ISERROR(SEARCH("réserve",AL37)))</formula>
    </cfRule>
    <cfRule type="containsText" dxfId="483" priority="197" operator="containsText" text="Non contrôlé">
      <formula>NOT(ISERROR(SEARCH("Non contrôlé",AL37)))</formula>
    </cfRule>
    <cfRule type="endsWith" dxfId="482" priority="200" operator="endsWith" text="Validé">
      <formula>RIGHT(AL37,LEN("Validé"))="Validé"</formula>
    </cfRule>
    <cfRule type="containsText" dxfId="481" priority="198" operator="containsText" text="Non validé">
      <formula>NOT(ISERROR(SEARCH("Non validé",AL37)))</formula>
    </cfRule>
  </conditionalFormatting>
  <conditionalFormatting sqref="AM19">
    <cfRule type="cellIs" dxfId="480" priority="36" operator="lessThan">
      <formula>69</formula>
    </cfRule>
    <cfRule type="cellIs" dxfId="479" priority="35" operator="between">
      <formula>70</formula>
      <formula>79</formula>
    </cfRule>
    <cfRule type="cellIs" dxfId="478" priority="34" operator="greaterThanOrEqual">
      <formula>80</formula>
    </cfRule>
  </conditionalFormatting>
  <conditionalFormatting sqref="AM37">
    <cfRule type="cellIs" dxfId="477" priority="25" operator="greaterThanOrEqual">
      <formula>80</formula>
    </cfRule>
    <cfRule type="cellIs" dxfId="476" priority="26" operator="between">
      <formula>70</formula>
      <formula>79</formula>
    </cfRule>
    <cfRule type="cellIs" dxfId="475" priority="27" operator="lessThan">
      <formula>69</formula>
    </cfRule>
  </conditionalFormatting>
  <conditionalFormatting sqref="AQ9:AQ17">
    <cfRule type="endsWith" dxfId="474" priority="296" operator="endsWith" text="Validé">
      <formula>RIGHT(AQ9,LEN("Validé"))="Validé"</formula>
    </cfRule>
    <cfRule type="containsText" dxfId="473" priority="295" operator="containsText" text="réserve">
      <formula>NOT(ISERROR(SEARCH("réserve",AQ9)))</formula>
    </cfRule>
    <cfRule type="containsText" dxfId="472" priority="294" operator="containsText" text="Non validé">
      <formula>NOT(ISERROR(SEARCH("Non validé",AQ9)))</formula>
    </cfRule>
    <cfRule type="containsText" dxfId="471" priority="293" operator="containsText" text="Non contrôlé">
      <formula>NOT(ISERROR(SEARCH("Non contrôlé",AQ9)))</formula>
    </cfRule>
  </conditionalFormatting>
  <conditionalFormatting sqref="AQ19">
    <cfRule type="endsWith" dxfId="470" priority="292" operator="endsWith" text="Validé">
      <formula>RIGHT(AQ19,LEN("Validé"))="Validé"</formula>
    </cfRule>
    <cfRule type="containsText" dxfId="469" priority="290" operator="containsText" text="Non validé">
      <formula>NOT(ISERROR(SEARCH("Non validé",AQ19)))</formula>
    </cfRule>
    <cfRule type="containsText" dxfId="468" priority="289" operator="containsText" text="Non contrôlé">
      <formula>NOT(ISERROR(SEARCH("Non contrôlé",AQ19)))</formula>
    </cfRule>
    <cfRule type="containsText" dxfId="467" priority="291" operator="containsText" text="réserve">
      <formula>NOT(ISERROR(SEARCH("réserve",AQ19)))</formula>
    </cfRule>
  </conditionalFormatting>
  <conditionalFormatting sqref="AQ26:AQ34">
    <cfRule type="containsText" dxfId="466" priority="213" operator="containsText" text="Non contrôlé">
      <formula>NOT(ISERROR(SEARCH("Non contrôlé",AQ26)))</formula>
    </cfRule>
    <cfRule type="endsWith" dxfId="465" priority="216" operator="endsWith" text="Validé">
      <formula>RIGHT(AQ26,LEN("Validé"))="Validé"</formula>
    </cfRule>
    <cfRule type="containsText" dxfId="464" priority="214" operator="containsText" text="Non validé">
      <formula>NOT(ISERROR(SEARCH("Non validé",AQ26)))</formula>
    </cfRule>
    <cfRule type="containsText" dxfId="463" priority="215" operator="containsText" text="réserve">
      <formula>NOT(ISERROR(SEARCH("réserve",AQ26)))</formula>
    </cfRule>
  </conditionalFormatting>
  <conditionalFormatting sqref="AQ35">
    <cfRule type="endsWith" dxfId="462" priority="220" operator="endsWith" text="Validé">
      <formula>RIGHT(AQ35,LEN("Validé"))="Validé"</formula>
    </cfRule>
    <cfRule type="containsText" dxfId="461" priority="219" operator="containsText" text="réserve">
      <formula>NOT(ISERROR(SEARCH("réserve",AQ35)))</formula>
    </cfRule>
    <cfRule type="containsText" dxfId="460" priority="218" operator="containsText" text="Non validé">
      <formula>NOT(ISERROR(SEARCH("Non validé",AQ35)))</formula>
    </cfRule>
    <cfRule type="containsText" dxfId="459" priority="217" operator="containsText" text="Non contrôlé">
      <formula>NOT(ISERROR(SEARCH("Non contrôlé",AQ35)))</formula>
    </cfRule>
  </conditionalFormatting>
  <conditionalFormatting sqref="AQ37">
    <cfRule type="endsWith" dxfId="458" priority="212" operator="endsWith" text="Validé">
      <formula>RIGHT(AQ37,LEN("Validé"))="Validé"</formula>
    </cfRule>
    <cfRule type="containsText" dxfId="457" priority="209" operator="containsText" text="Non contrôlé">
      <formula>NOT(ISERROR(SEARCH("Non contrôlé",AQ37)))</formula>
    </cfRule>
    <cfRule type="containsText" dxfId="456" priority="210" operator="containsText" text="Non validé">
      <formula>NOT(ISERROR(SEARCH("Non validé",AQ37)))</formula>
    </cfRule>
    <cfRule type="containsText" dxfId="455" priority="211" operator="containsText" text="réserve">
      <formula>NOT(ISERROR(SEARCH("réserve",AQ37)))</formula>
    </cfRule>
  </conditionalFormatting>
  <conditionalFormatting sqref="AR19">
    <cfRule type="cellIs" dxfId="454" priority="21" operator="lessThan">
      <formula>69</formula>
    </cfRule>
    <cfRule type="cellIs" dxfId="453" priority="20" operator="between">
      <formula>70</formula>
      <formula>79</formula>
    </cfRule>
    <cfRule type="cellIs" dxfId="452" priority="19" operator="greaterThanOrEqual">
      <formula>80</formula>
    </cfRule>
  </conditionalFormatting>
  <conditionalFormatting sqref="AR37">
    <cfRule type="cellIs" dxfId="451" priority="23" operator="between">
      <formula>70</formula>
      <formula>79</formula>
    </cfRule>
    <cfRule type="cellIs" dxfId="450" priority="24" operator="lessThan">
      <formula>69</formula>
    </cfRule>
    <cfRule type="cellIs" dxfId="449" priority="22" operator="greaterThanOrEqual">
      <formula>80</formula>
    </cfRule>
  </conditionalFormatting>
  <conditionalFormatting sqref="AV9:AV17">
    <cfRule type="containsText" dxfId="448" priority="303" operator="containsText" text="réserve">
      <formula>NOT(ISERROR(SEARCH("réserve",AV9)))</formula>
    </cfRule>
    <cfRule type="containsText" dxfId="447" priority="301" operator="containsText" text="Non contrôlé">
      <formula>NOT(ISERROR(SEARCH("Non contrôlé",AV9)))</formula>
    </cfRule>
    <cfRule type="containsText" dxfId="446" priority="302" operator="containsText" text="Non validé">
      <formula>NOT(ISERROR(SEARCH("Non validé",AV9)))</formula>
    </cfRule>
    <cfRule type="endsWith" dxfId="445" priority="304" operator="endsWith" text="Validé">
      <formula>RIGHT(AV9,LEN("Validé"))="Validé"</formula>
    </cfRule>
  </conditionalFormatting>
  <conditionalFormatting sqref="AV19">
    <cfRule type="containsText" dxfId="444" priority="297" operator="containsText" text="Non contrôlé">
      <formula>NOT(ISERROR(SEARCH("Non contrôlé",AV19)))</formula>
    </cfRule>
    <cfRule type="containsText" dxfId="443" priority="298" operator="containsText" text="Non validé">
      <formula>NOT(ISERROR(SEARCH("Non validé",AV19)))</formula>
    </cfRule>
    <cfRule type="containsText" dxfId="442" priority="299" operator="containsText" text="réserve">
      <formula>NOT(ISERROR(SEARCH("réserve",AV19)))</formula>
    </cfRule>
    <cfRule type="endsWith" dxfId="441" priority="300" operator="endsWith" text="Validé">
      <formula>RIGHT(AV19,LEN("Validé"))="Validé"</formula>
    </cfRule>
  </conditionalFormatting>
  <conditionalFormatting sqref="AV26:AV34">
    <cfRule type="containsText" dxfId="440" priority="85" operator="containsText" text="Non contrôlé">
      <formula>NOT(ISERROR(SEARCH("Non contrôlé",AV26)))</formula>
    </cfRule>
    <cfRule type="containsText" dxfId="439" priority="86" operator="containsText" text="Non validé">
      <formula>NOT(ISERROR(SEARCH("Non validé",AV26)))</formula>
    </cfRule>
    <cfRule type="containsText" dxfId="438" priority="87" operator="containsText" text="réserve">
      <formula>NOT(ISERROR(SEARCH("réserve",AV26)))</formula>
    </cfRule>
    <cfRule type="endsWith" dxfId="437" priority="88" operator="endsWith" text="Validé">
      <formula>RIGHT(AV26,LEN("Validé"))="Validé"</formula>
    </cfRule>
  </conditionalFormatting>
  <conditionalFormatting sqref="AV35">
    <cfRule type="endsWith" dxfId="436" priority="92" operator="endsWith" text="Validé">
      <formula>RIGHT(AV35,LEN("Validé"))="Validé"</formula>
    </cfRule>
    <cfRule type="containsText" dxfId="435" priority="91" operator="containsText" text="réserve">
      <formula>NOT(ISERROR(SEARCH("réserve",AV35)))</formula>
    </cfRule>
    <cfRule type="containsText" dxfId="434" priority="90" operator="containsText" text="Non validé">
      <formula>NOT(ISERROR(SEARCH("Non validé",AV35)))</formula>
    </cfRule>
    <cfRule type="containsText" dxfId="433" priority="89" operator="containsText" text="Non contrôlé">
      <formula>NOT(ISERROR(SEARCH("Non contrôlé",AV35)))</formula>
    </cfRule>
  </conditionalFormatting>
  <conditionalFormatting sqref="AV37">
    <cfRule type="containsText" dxfId="432" priority="223" operator="containsText" text="réserve">
      <formula>NOT(ISERROR(SEARCH("réserve",AV37)))</formula>
    </cfRule>
    <cfRule type="containsText" dxfId="431" priority="221" operator="containsText" text="Non contrôlé">
      <formula>NOT(ISERROR(SEARCH("Non contrôlé",AV37)))</formula>
    </cfRule>
    <cfRule type="containsText" dxfId="430" priority="222" operator="containsText" text="Non validé">
      <formula>NOT(ISERROR(SEARCH("Non validé",AV37)))</formula>
    </cfRule>
    <cfRule type="endsWith" dxfId="429" priority="224" operator="endsWith" text="Validé">
      <formula>RIGHT(AV37,LEN("Validé"))="Validé"</formula>
    </cfRule>
  </conditionalFormatting>
  <conditionalFormatting sqref="AW19">
    <cfRule type="cellIs" dxfId="428" priority="16" operator="greaterThanOrEqual">
      <formula>80</formula>
    </cfRule>
    <cfRule type="cellIs" dxfId="427" priority="17" operator="between">
      <formula>70</formula>
      <formula>79</formula>
    </cfRule>
    <cfRule type="cellIs" dxfId="426" priority="18" operator="lessThan">
      <formula>69</formula>
    </cfRule>
  </conditionalFormatting>
  <conditionalFormatting sqref="AW37">
    <cfRule type="cellIs" dxfId="425" priority="3" operator="lessThan">
      <formula>69</formula>
    </cfRule>
    <cfRule type="cellIs" dxfId="424" priority="2" operator="between">
      <formula>70</formula>
      <formula>79</formula>
    </cfRule>
    <cfRule type="cellIs" dxfId="423" priority="1" operator="greaterThanOrEqual">
      <formula>80</formula>
    </cfRule>
  </conditionalFormatting>
  <conditionalFormatting sqref="BA9:BA17">
    <cfRule type="containsText" dxfId="422" priority="75" operator="containsText" text="réserve">
      <formula>NOT(ISERROR(SEARCH("réserve",BA9)))</formula>
    </cfRule>
    <cfRule type="containsText" dxfId="421" priority="74" operator="containsText" text="Non validé">
      <formula>NOT(ISERROR(SEARCH("Non validé",BA9)))</formula>
    </cfRule>
    <cfRule type="containsText" dxfId="420" priority="73" operator="containsText" text="Non contrôlé">
      <formula>NOT(ISERROR(SEARCH("Non contrôlé",BA9)))</formula>
    </cfRule>
    <cfRule type="endsWith" dxfId="419" priority="76" operator="endsWith" text="Validé">
      <formula>RIGHT(BA9,LEN("Validé"))="Validé"</formula>
    </cfRule>
  </conditionalFormatting>
  <conditionalFormatting sqref="BA19">
    <cfRule type="endsWith" dxfId="418" priority="308" operator="endsWith" text="Validé">
      <formula>RIGHT(BA19,LEN("Validé"))="Validé"</formula>
    </cfRule>
    <cfRule type="containsText" dxfId="417" priority="307" operator="containsText" text="réserve">
      <formula>NOT(ISERROR(SEARCH("réserve",BA19)))</formula>
    </cfRule>
    <cfRule type="containsText" dxfId="416" priority="306" operator="containsText" text="Non validé">
      <formula>NOT(ISERROR(SEARCH("Non validé",BA19)))</formula>
    </cfRule>
    <cfRule type="containsText" dxfId="415" priority="305" operator="containsText" text="Non contrôlé">
      <formula>NOT(ISERROR(SEARCH("Non contrôlé",BA19)))</formula>
    </cfRule>
  </conditionalFormatting>
  <conditionalFormatting sqref="BA26:BA34">
    <cfRule type="containsText" dxfId="414" priority="93" operator="containsText" text="Non contrôlé">
      <formula>NOT(ISERROR(SEARCH("Non contrôlé",BA26)))</formula>
    </cfRule>
    <cfRule type="endsWith" dxfId="413" priority="96" operator="endsWith" text="Validé">
      <formula>RIGHT(BA26,LEN("Validé"))="Validé"</formula>
    </cfRule>
    <cfRule type="containsText" dxfId="412" priority="95" operator="containsText" text="réserve">
      <formula>NOT(ISERROR(SEARCH("réserve",BA26)))</formula>
    </cfRule>
    <cfRule type="containsText" dxfId="411" priority="94" operator="containsText" text="Non validé">
      <formula>NOT(ISERROR(SEARCH("Non validé",BA26)))</formula>
    </cfRule>
  </conditionalFormatting>
  <conditionalFormatting sqref="BA35">
    <cfRule type="containsText" dxfId="410" priority="99" operator="containsText" text="réserve">
      <formula>NOT(ISERROR(SEARCH("réserve",BA35)))</formula>
    </cfRule>
    <cfRule type="containsText" dxfId="409" priority="98" operator="containsText" text="Non validé">
      <formula>NOT(ISERROR(SEARCH("Non validé",BA35)))</formula>
    </cfRule>
    <cfRule type="containsText" dxfId="408" priority="97" operator="containsText" text="Non contrôlé">
      <formula>NOT(ISERROR(SEARCH("Non contrôlé",BA35)))</formula>
    </cfRule>
    <cfRule type="endsWith" dxfId="407" priority="100" operator="endsWith" text="Validé">
      <formula>RIGHT(BA35,LEN("Validé"))="Validé"</formula>
    </cfRule>
  </conditionalFormatting>
  <conditionalFormatting sqref="BA37">
    <cfRule type="containsText" dxfId="406" priority="225" operator="containsText" text="Non contrôlé">
      <formula>NOT(ISERROR(SEARCH("Non contrôlé",BA37)))</formula>
    </cfRule>
    <cfRule type="containsText" dxfId="405" priority="226" operator="containsText" text="Non validé">
      <formula>NOT(ISERROR(SEARCH("Non validé",BA37)))</formula>
    </cfRule>
    <cfRule type="containsText" dxfId="404" priority="227" operator="containsText" text="réserve">
      <formula>NOT(ISERROR(SEARCH("réserve",BA37)))</formula>
    </cfRule>
    <cfRule type="endsWith" dxfId="403" priority="228" operator="endsWith" text="Validé">
      <formula>RIGHT(BA37,LEN("Validé"))="Validé"</formula>
    </cfRule>
  </conditionalFormatting>
  <conditionalFormatting sqref="BB19">
    <cfRule type="cellIs" dxfId="402" priority="15" operator="lessThan">
      <formula>69</formula>
    </cfRule>
    <cfRule type="cellIs" dxfId="401" priority="14" operator="between">
      <formula>70</formula>
      <formula>79</formula>
    </cfRule>
    <cfRule type="cellIs" dxfId="400" priority="13" operator="greaterThanOrEqual">
      <formula>80</formula>
    </cfRule>
  </conditionalFormatting>
  <conditionalFormatting sqref="BB37">
    <cfRule type="cellIs" dxfId="399" priority="5" operator="between">
      <formula>70</formula>
      <formula>79</formula>
    </cfRule>
    <cfRule type="cellIs" dxfId="398" priority="4" operator="greaterThanOrEqual">
      <formula>80</formula>
    </cfRule>
    <cfRule type="cellIs" dxfId="397" priority="6" operator="lessThan">
      <formula>69</formula>
    </cfRule>
  </conditionalFormatting>
  <conditionalFormatting sqref="BF9:BF17">
    <cfRule type="containsText" dxfId="396" priority="317" operator="containsText" text="Non contrôlé">
      <formula>NOT(ISERROR(SEARCH("Non contrôlé",BF9)))</formula>
    </cfRule>
    <cfRule type="containsText" dxfId="395" priority="318" operator="containsText" text="Non validé">
      <formula>NOT(ISERROR(SEARCH("Non validé",BF9)))</formula>
    </cfRule>
    <cfRule type="containsText" dxfId="394" priority="319" operator="containsText" text="réserve">
      <formula>NOT(ISERROR(SEARCH("réserve",BF9)))</formula>
    </cfRule>
    <cfRule type="endsWith" dxfId="393" priority="320" operator="endsWith" text="Validé">
      <formula>RIGHT(BF9,LEN("Validé"))="Validé"</formula>
    </cfRule>
  </conditionalFormatting>
  <conditionalFormatting sqref="BF19">
    <cfRule type="endsWith" dxfId="392" priority="316" operator="endsWith" text="Validé">
      <formula>RIGHT(BF19,LEN("Validé"))="Validé"</formula>
    </cfRule>
    <cfRule type="containsText" dxfId="391" priority="315" operator="containsText" text="réserve">
      <formula>NOT(ISERROR(SEARCH("réserve",BF19)))</formula>
    </cfRule>
    <cfRule type="containsText" dxfId="390" priority="314" operator="containsText" text="Non validé">
      <formula>NOT(ISERROR(SEARCH("Non validé",BF19)))</formula>
    </cfRule>
    <cfRule type="containsText" dxfId="389" priority="313" operator="containsText" text="Non contrôlé">
      <formula>NOT(ISERROR(SEARCH("Non contrôlé",BF19)))</formula>
    </cfRule>
  </conditionalFormatting>
  <conditionalFormatting sqref="BF26:BF34">
    <cfRule type="endsWith" dxfId="388" priority="84" operator="endsWith" text="Validé">
      <formula>RIGHT(BF26,LEN("Validé"))="Validé"</formula>
    </cfRule>
    <cfRule type="containsText" dxfId="387" priority="82" operator="containsText" text="Non validé">
      <formula>NOT(ISERROR(SEARCH("Non validé",BF26)))</formula>
    </cfRule>
    <cfRule type="containsText" dxfId="386" priority="81" operator="containsText" text="Non contrôlé">
      <formula>NOT(ISERROR(SEARCH("Non contrôlé",BF26)))</formula>
    </cfRule>
    <cfRule type="containsText" dxfId="385" priority="83" operator="containsText" text="réserve">
      <formula>NOT(ISERROR(SEARCH("réserve",BF26)))</formula>
    </cfRule>
  </conditionalFormatting>
  <conditionalFormatting sqref="BF35">
    <cfRule type="endsWith" dxfId="384" priority="324" operator="endsWith" text="Validé">
      <formula>RIGHT(BF35,LEN("Validé"))="Validé"</formula>
    </cfRule>
    <cfRule type="containsText" dxfId="383" priority="321" operator="containsText" text="Non contrôlé">
      <formula>NOT(ISERROR(SEARCH("Non contrôlé",BF35)))</formula>
    </cfRule>
    <cfRule type="containsText" dxfId="382" priority="322" operator="containsText" text="Non validé">
      <formula>NOT(ISERROR(SEARCH("Non validé",BF35)))</formula>
    </cfRule>
    <cfRule type="containsText" dxfId="381" priority="323" operator="containsText" text="réserve">
      <formula>NOT(ISERROR(SEARCH("réserve",BF35)))</formula>
    </cfRule>
  </conditionalFormatting>
  <conditionalFormatting sqref="BF37">
    <cfRule type="containsText" dxfId="380" priority="311" operator="containsText" text="réserve">
      <formula>NOT(ISERROR(SEARCH("réserve",BF37)))</formula>
    </cfRule>
    <cfRule type="endsWith" dxfId="379" priority="312" operator="endsWith" text="Validé">
      <formula>RIGHT(BF37,LEN("Validé"))="Validé"</formula>
    </cfRule>
    <cfRule type="containsText" dxfId="378" priority="309" operator="containsText" text="Non contrôlé">
      <formula>NOT(ISERROR(SEARCH("Non contrôlé",BF37)))</formula>
    </cfRule>
    <cfRule type="containsText" dxfId="377" priority="310" operator="containsText" text="Non validé">
      <formula>NOT(ISERROR(SEARCH("Non validé",BF37)))</formula>
    </cfRule>
  </conditionalFormatting>
  <conditionalFormatting sqref="BG19">
    <cfRule type="cellIs" dxfId="376" priority="12" operator="lessThan">
      <formula>69</formula>
    </cfRule>
    <cfRule type="cellIs" dxfId="375" priority="10" operator="greaterThanOrEqual">
      <formula>80</formula>
    </cfRule>
    <cfRule type="cellIs" dxfId="374" priority="11" operator="between">
      <formula>70</formula>
      <formula>79</formula>
    </cfRule>
  </conditionalFormatting>
  <conditionalFormatting sqref="BG37">
    <cfRule type="cellIs" dxfId="373" priority="9" operator="lessThan">
      <formula>69</formula>
    </cfRule>
    <cfRule type="cellIs" dxfId="372" priority="8" operator="between">
      <formula>70</formula>
      <formula>79</formula>
    </cfRule>
    <cfRule type="cellIs" dxfId="371"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15" customWidth="1"/>
    <col min="2" max="2" width="13.87890625" style="85" customWidth="1"/>
    <col min="3" max="3" width="8.3515625" style="85" customWidth="1"/>
    <col min="4" max="4" width="14.3515625" style="85" customWidth="1"/>
    <col min="5" max="5" width="3.87890625" style="85" customWidth="1"/>
    <col min="6" max="6" width="14.3515625" style="85" customWidth="1"/>
    <col min="7" max="7" width="3.87890625" style="85" customWidth="1"/>
    <col min="8" max="8" width="9.52734375" style="85" customWidth="1"/>
    <col min="9" max="9" width="9.3515625" style="85" customWidth="1"/>
    <col min="10" max="10" width="16" style="85" customWidth="1"/>
    <col min="11" max="11" width="3.87890625" style="85" customWidth="1"/>
    <col min="12" max="12" width="14.3515625" style="85" customWidth="1"/>
    <col min="13" max="13" width="3.87890625" style="85" customWidth="1"/>
    <col min="14" max="14" width="7.1171875" style="85" customWidth="1"/>
    <col min="15" max="15" width="8.41015625" style="85" customWidth="1"/>
    <col min="16" max="16" width="17.41015625" style="85" customWidth="1"/>
    <col min="17" max="17" width="3.87890625" style="85" customWidth="1"/>
    <col min="18" max="18" width="14.3515625" style="85" customWidth="1"/>
    <col min="19" max="19" width="3.87890625" style="85" customWidth="1"/>
    <col min="20" max="20" width="6.64453125" style="85" customWidth="1"/>
    <col min="21" max="21" width="8.41015625" style="85" customWidth="1"/>
    <col min="22" max="22" width="2.64453125" style="15" customWidth="1"/>
    <col min="23" max="23" width="11.41015625" style="15" hidden="1" customWidth="1"/>
    <col min="24" max="16384" width="11.41015625" style="15" hidden="1"/>
  </cols>
  <sheetData>
    <row r="1" spans="1:22" ht="9.9499999999999993" customHeight="1" thickBot="1" x14ac:dyDescent="0.45">
      <c r="A1" s="475"/>
      <c r="B1" s="475"/>
      <c r="C1" s="475"/>
      <c r="D1" s="475"/>
      <c r="E1" s="475"/>
      <c r="F1" s="475"/>
      <c r="G1" s="475"/>
      <c r="H1" s="475"/>
      <c r="I1" s="475"/>
      <c r="J1" s="475"/>
      <c r="K1" s="475"/>
      <c r="L1" s="475"/>
      <c r="M1" s="475"/>
      <c r="N1" s="475"/>
      <c r="O1" s="475"/>
      <c r="P1" s="475"/>
      <c r="Q1" s="475"/>
      <c r="R1" s="475"/>
      <c r="S1" s="475"/>
      <c r="T1" s="475"/>
      <c r="U1" s="475"/>
      <c r="V1" s="475"/>
    </row>
    <row r="2" spans="1:22" ht="15.7" thickBot="1" x14ac:dyDescent="0.45">
      <c r="A2" s="475"/>
      <c r="B2" s="1256" t="s">
        <v>72</v>
      </c>
      <c r="C2" s="1257"/>
      <c r="D2" s="1257"/>
      <c r="E2" s="1257"/>
      <c r="F2" s="1257"/>
      <c r="G2" s="1257"/>
      <c r="H2" s="1257"/>
      <c r="I2" s="1257"/>
      <c r="J2" s="1257"/>
      <c r="K2" s="1257"/>
      <c r="L2" s="1257"/>
      <c r="M2" s="1257"/>
      <c r="N2" s="1257"/>
      <c r="O2" s="1257"/>
      <c r="P2" s="1257"/>
      <c r="Q2" s="1257"/>
      <c r="R2" s="1257"/>
      <c r="S2" s="1257"/>
      <c r="T2" s="1257"/>
      <c r="U2" s="1258"/>
      <c r="V2" s="475"/>
    </row>
    <row r="3" spans="1:22" ht="16.5" customHeight="1" x14ac:dyDescent="0.4">
      <c r="A3" s="475"/>
      <c r="B3" s="1259" t="s">
        <v>73</v>
      </c>
      <c r="C3" s="1260"/>
      <c r="D3" s="1260"/>
      <c r="E3" s="1260"/>
      <c r="F3" s="1260"/>
      <c r="G3" s="1260"/>
      <c r="H3" s="1260"/>
      <c r="I3" s="1260"/>
      <c r="J3" s="1208"/>
      <c r="K3" s="1208"/>
      <c r="L3" s="1208"/>
      <c r="M3" s="1208"/>
      <c r="N3" s="1208"/>
      <c r="O3" s="1208"/>
      <c r="P3" s="1208"/>
      <c r="Q3" s="1208"/>
      <c r="R3" s="1208"/>
      <c r="S3" s="1208"/>
      <c r="T3" s="1208"/>
      <c r="U3" s="1209"/>
      <c r="V3" s="475"/>
    </row>
    <row r="4" spans="1:22" ht="16.5" customHeight="1" thickBot="1" x14ac:dyDescent="0.45">
      <c r="A4" s="475"/>
      <c r="B4" s="1261" t="s">
        <v>74</v>
      </c>
      <c r="C4" s="1262"/>
      <c r="D4" s="1262"/>
      <c r="E4" s="1262"/>
      <c r="F4" s="1262"/>
      <c r="G4" s="1262"/>
      <c r="H4" s="1262"/>
      <c r="I4" s="1262"/>
      <c r="J4" s="1212"/>
      <c r="K4" s="1212"/>
      <c r="L4" s="1212"/>
      <c r="M4" s="1212"/>
      <c r="N4" s="1212"/>
      <c r="O4" s="1212"/>
      <c r="P4" s="1212"/>
      <c r="Q4" s="1212"/>
      <c r="R4" s="1212"/>
      <c r="S4" s="1212"/>
      <c r="T4" s="1212"/>
      <c r="U4" s="1213"/>
      <c r="V4" s="475"/>
    </row>
    <row r="5" spans="1:22" ht="9.9499999999999993" customHeight="1" x14ac:dyDescent="0.4">
      <c r="A5" s="475"/>
      <c r="B5" s="476"/>
      <c r="C5" s="476"/>
      <c r="D5" s="476"/>
      <c r="E5" s="476"/>
      <c r="F5" s="476"/>
      <c r="G5" s="476"/>
      <c r="H5" s="476"/>
      <c r="I5" s="476"/>
      <c r="J5" s="477"/>
      <c r="K5" s="477"/>
      <c r="L5" s="477"/>
      <c r="M5" s="477"/>
      <c r="N5" s="477"/>
      <c r="O5" s="477"/>
      <c r="P5" s="477"/>
      <c r="Q5" s="477"/>
      <c r="R5" s="477"/>
      <c r="S5" s="477"/>
      <c r="T5" s="477"/>
      <c r="U5" s="477"/>
      <c r="V5" s="475"/>
    </row>
    <row r="6" spans="1:22" ht="13.7" hidden="1" x14ac:dyDescent="0.4">
      <c r="A6" s="475"/>
      <c r="B6" s="478" t="s">
        <v>82</v>
      </c>
      <c r="C6" s="479"/>
      <c r="D6" s="475"/>
      <c r="E6" s="475"/>
      <c r="F6" s="475"/>
      <c r="G6" s="475"/>
      <c r="H6" s="475"/>
      <c r="I6" s="475"/>
      <c r="J6" s="475"/>
      <c r="K6" s="475"/>
      <c r="L6" s="475"/>
      <c r="M6" s="475"/>
      <c r="N6" s="480"/>
      <c r="O6" s="475"/>
      <c r="P6" s="481"/>
      <c r="Q6" s="482"/>
      <c r="R6" s="483"/>
      <c r="S6" s="483"/>
      <c r="T6" s="484"/>
      <c r="U6" s="475"/>
      <c r="V6" s="475"/>
    </row>
    <row r="7" spans="1:22" ht="15" customHeight="1" x14ac:dyDescent="0.4">
      <c r="A7" s="475"/>
      <c r="B7" s="1241" t="s">
        <v>83</v>
      </c>
      <c r="C7" s="1241"/>
      <c r="D7" s="1241"/>
      <c r="E7" s="1241"/>
      <c r="F7" s="1241"/>
      <c r="G7" s="1241"/>
      <c r="H7" s="1241"/>
      <c r="I7" s="1241"/>
      <c r="J7" s="1241"/>
      <c r="K7" s="1241"/>
      <c r="L7" s="1241"/>
      <c r="M7" s="1241"/>
      <c r="N7" s="1241"/>
      <c r="O7" s="1241"/>
      <c r="P7" s="1241"/>
      <c r="Q7" s="485"/>
      <c r="R7" s="1239"/>
      <c r="S7" s="1239"/>
      <c r="T7" s="475"/>
      <c r="U7" s="475"/>
      <c r="V7" s="475"/>
    </row>
    <row r="8" spans="1:22" ht="15" customHeight="1" x14ac:dyDescent="0.4">
      <c r="A8" s="475"/>
      <c r="B8" s="486"/>
      <c r="C8" s="486"/>
      <c r="D8" s="475"/>
      <c r="E8" s="475"/>
      <c r="F8" s="475"/>
      <c r="G8" s="475"/>
      <c r="H8" s="487"/>
      <c r="I8" s="487"/>
      <c r="J8" s="475"/>
      <c r="K8" s="475"/>
      <c r="L8" s="475"/>
      <c r="M8" s="475"/>
      <c r="N8" s="475"/>
      <c r="O8" s="475"/>
      <c r="P8" s="488"/>
      <c r="Q8" s="488"/>
      <c r="R8" s="488"/>
      <c r="S8" s="475"/>
      <c r="T8" s="475"/>
      <c r="U8" s="475"/>
      <c r="V8" s="475"/>
    </row>
    <row r="9" spans="1:22" ht="15" customHeight="1" x14ac:dyDescent="0.4">
      <c r="A9" s="475"/>
      <c r="B9" s="1251" t="s">
        <v>84</v>
      </c>
      <c r="C9" s="1251"/>
      <c r="D9" s="1254" t="s">
        <v>85</v>
      </c>
      <c r="E9" s="475"/>
      <c r="F9" s="1253" t="s">
        <v>86</v>
      </c>
      <c r="G9" s="475"/>
      <c r="H9" s="487"/>
      <c r="I9" s="487"/>
      <c r="J9" s="1245" t="s">
        <v>84</v>
      </c>
      <c r="K9" s="1263"/>
      <c r="L9" s="1246"/>
      <c r="M9" s="1245" t="s">
        <v>85</v>
      </c>
      <c r="N9" s="1246"/>
      <c r="O9" s="475"/>
      <c r="P9" s="1253" t="s">
        <v>86</v>
      </c>
      <c r="Q9" s="488"/>
      <c r="R9" s="475"/>
      <c r="S9" s="475"/>
      <c r="T9" s="475"/>
      <c r="U9" s="475"/>
      <c r="V9" s="475"/>
    </row>
    <row r="10" spans="1:22" ht="15" customHeight="1" x14ac:dyDescent="0.4">
      <c r="A10" s="475"/>
      <c r="B10" s="1252"/>
      <c r="C10" s="1252"/>
      <c r="D10" s="1255"/>
      <c r="E10" s="475"/>
      <c r="F10" s="1253"/>
      <c r="G10" s="475"/>
      <c r="H10" s="487"/>
      <c r="I10" s="487"/>
      <c r="J10" s="1247"/>
      <c r="K10" s="1264"/>
      <c r="L10" s="1248"/>
      <c r="M10" s="1247"/>
      <c r="N10" s="1248"/>
      <c r="O10" s="475"/>
      <c r="P10" s="1253"/>
      <c r="Q10" s="488"/>
      <c r="R10" s="475"/>
      <c r="S10" s="475"/>
      <c r="T10" s="475"/>
      <c r="U10" s="475"/>
      <c r="V10" s="475"/>
    </row>
    <row r="11" spans="1:22" ht="17.25" customHeight="1" x14ac:dyDescent="0.4">
      <c r="A11" s="475"/>
      <c r="B11" s="489" t="s">
        <v>32</v>
      </c>
      <c r="C11" s="60"/>
      <c r="D11" s="490" t="e">
        <f>IF(C11="Oui",10,IF(#REF!=0,"",ROUND(#REF!/#REF!*10,1)))</f>
        <v>#REF!</v>
      </c>
      <c r="E11" s="491" t="s">
        <v>87</v>
      </c>
      <c r="F11" s="492" t="str">
        <f>IFERROR(IF(#REF!&gt;=0,D11*(1-SUM(#REF!))*10,100),"")</f>
        <v/>
      </c>
      <c r="G11" s="475"/>
      <c r="H11" s="487"/>
      <c r="I11" s="487"/>
      <c r="J11" s="1243" t="s">
        <v>55</v>
      </c>
      <c r="K11" s="1244"/>
      <c r="L11" s="25"/>
      <c r="M11" s="1178" t="e">
        <f>IF(L11="Oui",10,IF(#REF!=0,"",ROUND(#REF!/#REF!*10,1)))</f>
        <v>#REF!</v>
      </c>
      <c r="N11" s="1178"/>
      <c r="O11" s="491" t="s">
        <v>87</v>
      </c>
      <c r="P11" s="492" t="str">
        <f>IFERROR(IF(#REF!&gt;=0,M11*(1-SUM(#REF!))*10,100),"")</f>
        <v/>
      </c>
      <c r="Q11" s="488"/>
      <c r="R11" s="475"/>
      <c r="S11" s="475"/>
      <c r="T11" s="475"/>
      <c r="U11" s="475"/>
      <c r="V11" s="475"/>
    </row>
    <row r="12" spans="1:22" ht="14.25" customHeight="1" x14ac:dyDescent="0.4">
      <c r="A12" s="475"/>
      <c r="B12" s="494" t="s">
        <v>33</v>
      </c>
      <c r="C12" s="25"/>
      <c r="D12" s="493" t="e">
        <f>IF(C12="Oui",10,IF(#REF!=0,"",ROUND(#REF!/#REF!*10,1)))</f>
        <v>#REF!</v>
      </c>
      <c r="E12" s="491" t="s">
        <v>87</v>
      </c>
      <c r="F12" s="492" t="str">
        <f>IFERROR(IF(#REF!&gt;=0,D12*(1-SUM(#REF!))*10,100),"")</f>
        <v/>
      </c>
      <c r="G12" s="475"/>
      <c r="H12" s="487"/>
      <c r="I12" s="487"/>
      <c r="J12" s="1231" t="s">
        <v>56</v>
      </c>
      <c r="K12" s="1232"/>
      <c r="L12" s="25"/>
      <c r="M12" s="1178" t="e">
        <f>IF(L12="Oui",10,IF(#REF!=0,"",ROUND(#REF!/#REF!*10,1)))</f>
        <v>#REF!</v>
      </c>
      <c r="N12" s="1178"/>
      <c r="O12" s="491" t="s">
        <v>87</v>
      </c>
      <c r="P12" s="492" t="str">
        <f>IFERROR(IF(#REF!&gt;=0,M12*(1-SUM(#REF!))*10,100),"")</f>
        <v/>
      </c>
      <c r="Q12" s="488"/>
      <c r="R12" s="475"/>
      <c r="S12" s="475"/>
      <c r="T12" s="475"/>
      <c r="U12" s="475"/>
      <c r="V12" s="475"/>
    </row>
    <row r="13" spans="1:22" s="85" customFormat="1" ht="15" customHeight="1" x14ac:dyDescent="0.4">
      <c r="A13" s="475"/>
      <c r="B13" s="494" t="s">
        <v>34</v>
      </c>
      <c r="C13" s="25"/>
      <c r="D13" s="493" t="e">
        <f>IF(C13="Oui",10,IF(#REF!=0,"",ROUND(#REF!/#REF!*10,1)))</f>
        <v>#REF!</v>
      </c>
      <c r="E13" s="491" t="s">
        <v>87</v>
      </c>
      <c r="F13" s="492" t="str">
        <f>IFERROR(IF(#REF!&gt;=0,D13*(1-SUM(#REF!))*10,100),"")</f>
        <v/>
      </c>
      <c r="G13" s="475"/>
      <c r="H13" s="487"/>
      <c r="I13" s="487"/>
      <c r="J13" s="1231" t="s">
        <v>57</v>
      </c>
      <c r="K13" s="1232"/>
      <c r="L13" s="25"/>
      <c r="M13" s="1178" t="e">
        <f>IF(L13="Oui",10,IF(#REF!=0,"",ROUND(#REF!/#REF!*10,1)))</f>
        <v>#REF!</v>
      </c>
      <c r="N13" s="1178"/>
      <c r="O13" s="491" t="s">
        <v>87</v>
      </c>
      <c r="P13" s="492" t="str">
        <f>IFERROR(IF(#REF!&gt;=0,M13*(1-SUM(#REF!))*10,100),"")</f>
        <v/>
      </c>
      <c r="Q13" s="488"/>
      <c r="R13" s="475"/>
      <c r="S13" s="475"/>
      <c r="T13" s="475"/>
      <c r="U13" s="475"/>
      <c r="V13" s="475"/>
    </row>
    <row r="14" spans="1:22" s="85" customFormat="1" ht="15" customHeight="1" x14ac:dyDescent="0.4">
      <c r="A14" s="475"/>
      <c r="B14" s="494" t="s">
        <v>52</v>
      </c>
      <c r="C14" s="25"/>
      <c r="D14" s="493" t="e">
        <f>IF(C14="Oui",10,IF(#REF!=0,"",ROUND(#REF!/#REF!*10,1)))</f>
        <v>#REF!</v>
      </c>
      <c r="E14" s="491" t="s">
        <v>87</v>
      </c>
      <c r="F14" s="492" t="str">
        <f>IFERROR(IF(#REF!&gt;=0,D14*(1-SUM(#REF!))*10,100),"")</f>
        <v/>
      </c>
      <c r="G14" s="475"/>
      <c r="H14" s="487"/>
      <c r="I14" s="487"/>
      <c r="J14" s="1231" t="s">
        <v>58</v>
      </c>
      <c r="K14" s="1232"/>
      <c r="L14" s="25"/>
      <c r="M14" s="1178" t="e">
        <f>IF(L14="Oui",10,IF(#REF!=0,"",ROUND(#REF!/#REF!*10,1)))</f>
        <v>#REF!</v>
      </c>
      <c r="N14" s="1178"/>
      <c r="O14" s="491" t="s">
        <v>87</v>
      </c>
      <c r="P14" s="492" t="str">
        <f>IFERROR(IF(#REF!&gt;=0,M14*(1-SUM(#REF!))*10,100),"")</f>
        <v/>
      </c>
      <c r="Q14" s="488"/>
      <c r="R14" s="475"/>
      <c r="S14" s="475"/>
      <c r="T14" s="475"/>
      <c r="U14" s="475"/>
      <c r="V14" s="475"/>
    </row>
    <row r="15" spans="1:22" s="85" customFormat="1" ht="15" customHeight="1" x14ac:dyDescent="0.4">
      <c r="A15" s="475"/>
      <c r="B15" s="494" t="s">
        <v>53</v>
      </c>
      <c r="C15" s="25"/>
      <c r="D15" s="493" t="e">
        <f>IF(C15="Oui",10,IF(#REF!=0,"",ROUND(#REF!/#REF!*10,1)))</f>
        <v>#REF!</v>
      </c>
      <c r="E15" s="491" t="s">
        <v>87</v>
      </c>
      <c r="F15" s="492" t="str">
        <f>IFERROR(IF(#REF!&gt;=0,D15*(1-SUM(#REF!))*10,100),"")</f>
        <v/>
      </c>
      <c r="G15" s="475"/>
      <c r="H15" s="487"/>
      <c r="I15" s="487"/>
      <c r="J15" s="1231" t="s">
        <v>59</v>
      </c>
      <c r="K15" s="1232"/>
      <c r="L15" s="25"/>
      <c r="M15" s="1178" t="e">
        <f>IF(L15="Oui",10,IF(#REF!=0,"",ROUND(#REF!/#REF!*10,1)))</f>
        <v>#REF!</v>
      </c>
      <c r="N15" s="1178"/>
      <c r="O15" s="491" t="s">
        <v>87</v>
      </c>
      <c r="P15" s="492" t="str">
        <f>IFERROR(IF(#REF!&gt;=0,M15*(1-SUM(#REF!))*10,100),"")</f>
        <v/>
      </c>
      <c r="Q15" s="488"/>
      <c r="R15" s="475"/>
      <c r="S15" s="475"/>
      <c r="T15" s="475"/>
      <c r="U15" s="475"/>
      <c r="V15" s="475"/>
    </row>
    <row r="16" spans="1:22" s="85" customFormat="1" ht="15" customHeight="1" x14ac:dyDescent="0.4">
      <c r="A16" s="475"/>
      <c r="B16" s="494" t="s">
        <v>54</v>
      </c>
      <c r="C16" s="25"/>
      <c r="D16" s="493" t="e">
        <f>IF(C16="Oui",10,IF(#REF!=0,"",ROUND(#REF!/#REF!*10,1)))</f>
        <v>#REF!</v>
      </c>
      <c r="E16" s="491" t="s">
        <v>87</v>
      </c>
      <c r="F16" s="492" t="str">
        <f>IFERROR(IF(#REF!&gt;=0,D16*(1-SUM(#REF!))*10,100),"")</f>
        <v/>
      </c>
      <c r="G16" s="475"/>
      <c r="H16" s="475"/>
      <c r="I16" s="475"/>
      <c r="J16" s="1231" t="s">
        <v>60</v>
      </c>
      <c r="K16" s="1232"/>
      <c r="L16" s="25"/>
      <c r="M16" s="1249" t="e">
        <f>IF(L16="Oui",10,IF(#REF!=0,"",ROUND(#REF!/#REF!*10,1)))</f>
        <v>#REF!</v>
      </c>
      <c r="N16" s="1250"/>
      <c r="O16" s="491" t="s">
        <v>87</v>
      </c>
      <c r="P16" s="492" t="str">
        <f>IFERROR(IF(#REF!&gt;=0,M16*(1-SUM(#REF!))*10,100),"")</f>
        <v/>
      </c>
      <c r="Q16" s="488"/>
      <c r="R16" s="475"/>
      <c r="S16" s="475"/>
      <c r="T16" s="475"/>
      <c r="U16" s="475"/>
      <c r="V16" s="475"/>
    </row>
    <row r="17" spans="1:22" s="85" customFormat="1" ht="15" customHeight="1" x14ac:dyDescent="0.4">
      <c r="A17" s="475"/>
      <c r="B17" s="475"/>
      <c r="C17" s="475"/>
      <c r="D17" s="475"/>
      <c r="E17" s="475"/>
      <c r="F17" s="475"/>
      <c r="G17" s="475"/>
      <c r="H17" s="475"/>
      <c r="I17" s="475"/>
      <c r="J17" s="475"/>
      <c r="K17" s="475"/>
      <c r="L17" s="475"/>
      <c r="M17" s="475"/>
      <c r="N17" s="475"/>
      <c r="O17" s="475"/>
      <c r="P17" s="475"/>
      <c r="Q17" s="475"/>
      <c r="R17" s="475"/>
      <c r="S17" s="475"/>
      <c r="T17" s="475"/>
      <c r="U17" s="475"/>
      <c r="V17" s="475"/>
    </row>
    <row r="18" spans="1:22" ht="15" customHeight="1" x14ac:dyDescent="0.4">
      <c r="A18" s="475"/>
      <c r="B18" s="495" t="s">
        <v>88</v>
      </c>
      <c r="C18" s="475"/>
      <c r="D18" s="475"/>
      <c r="E18" s="475"/>
      <c r="F18" s="475"/>
      <c r="G18" s="475"/>
      <c r="H18" s="475"/>
      <c r="I18" s="475"/>
      <c r="J18" s="475"/>
      <c r="K18" s="475"/>
      <c r="L18" s="475"/>
      <c r="M18" s="475"/>
      <c r="N18" s="475"/>
      <c r="O18" s="475"/>
      <c r="P18" s="475"/>
      <c r="Q18" s="475"/>
      <c r="R18" s="475"/>
      <c r="S18" s="475"/>
      <c r="T18" s="496"/>
      <c r="U18" s="475"/>
      <c r="V18" s="475"/>
    </row>
    <row r="19" spans="1:22" ht="15" customHeight="1" x14ac:dyDescent="0.4">
      <c r="A19" s="475"/>
      <c r="B19" s="495" t="s">
        <v>89</v>
      </c>
      <c r="C19" s="475"/>
      <c r="D19" s="475"/>
      <c r="E19" s="475"/>
      <c r="F19" s="475"/>
      <c r="G19" s="475"/>
      <c r="H19" s="475"/>
      <c r="I19" s="475"/>
      <c r="J19" s="475"/>
      <c r="K19" s="475"/>
      <c r="L19" s="475"/>
      <c r="M19" s="475"/>
      <c r="N19" s="475"/>
      <c r="O19" s="475"/>
      <c r="P19" s="475"/>
      <c r="Q19" s="475"/>
      <c r="R19" s="475"/>
      <c r="S19" s="475"/>
      <c r="T19" s="496"/>
      <c r="U19" s="475"/>
      <c r="V19" s="475"/>
    </row>
    <row r="20" spans="1:22" ht="15.75" customHeight="1" x14ac:dyDescent="0.4">
      <c r="A20" s="475"/>
      <c r="B20" s="1242" t="s">
        <v>90</v>
      </c>
      <c r="C20" s="1242"/>
      <c r="D20" s="1242"/>
      <c r="E20" s="1242"/>
      <c r="F20" s="1242"/>
      <c r="G20" s="1242"/>
      <c r="H20" s="1242"/>
      <c r="I20" s="1242"/>
      <c r="J20" s="1242"/>
      <c r="K20" s="1242"/>
      <c r="L20" s="1242"/>
      <c r="M20" s="1242"/>
      <c r="N20" s="1242"/>
      <c r="O20" s="1242"/>
      <c r="P20" s="1242"/>
      <c r="Q20" s="1242"/>
      <c r="R20" s="1242"/>
      <c r="S20" s="1242"/>
      <c r="T20" s="475"/>
      <c r="U20" s="475"/>
      <c r="V20" s="475"/>
    </row>
    <row r="21" spans="1:22" s="86" customFormat="1" ht="15.75" customHeight="1" x14ac:dyDescent="0.4">
      <c r="A21" s="475"/>
      <c r="B21" s="475"/>
      <c r="C21" s="475"/>
      <c r="D21" s="1240" t="s">
        <v>91</v>
      </c>
      <c r="E21" s="1240"/>
      <c r="F21" s="1240"/>
      <c r="G21" s="1240"/>
      <c r="H21" s="1240"/>
      <c r="I21" s="1240"/>
      <c r="J21" s="1240"/>
      <c r="K21" s="1240"/>
      <c r="L21" s="1240"/>
      <c r="M21" s="1240"/>
      <c r="N21" s="1240"/>
      <c r="O21" s="497"/>
      <c r="P21" s="27"/>
      <c r="Q21" s="482"/>
      <c r="R21" s="1217" t="str">
        <f>IF(P21="","",IF(P21="Non validé",0.1,0))</f>
        <v/>
      </c>
      <c r="S21" s="1217"/>
      <c r="T21" s="475"/>
      <c r="U21" s="475"/>
      <c r="V21" s="475"/>
    </row>
    <row r="22" spans="1:22" s="86" customFormat="1" ht="15" customHeight="1" x14ac:dyDescent="0.4">
      <c r="A22" s="475"/>
      <c r="B22" s="475"/>
      <c r="C22" s="475"/>
      <c r="D22" s="475"/>
      <c r="E22" s="475"/>
      <c r="F22" s="475"/>
      <c r="G22" s="475"/>
      <c r="H22" s="475"/>
      <c r="I22" s="475"/>
      <c r="J22" s="475"/>
      <c r="K22" s="475"/>
      <c r="L22" s="475"/>
      <c r="M22" s="498"/>
      <c r="N22" s="483"/>
      <c r="O22" s="475"/>
      <c r="P22" s="499"/>
      <c r="Q22" s="482"/>
      <c r="R22" s="500"/>
      <c r="S22" s="500"/>
      <c r="T22" s="475"/>
      <c r="U22" s="475"/>
      <c r="V22" s="475"/>
    </row>
    <row r="23" spans="1:22" s="86" customFormat="1" ht="11.25" customHeight="1" x14ac:dyDescent="0.4">
      <c r="A23" s="475"/>
      <c r="B23" s="475"/>
      <c r="C23" s="1233" t="s">
        <v>356</v>
      </c>
      <c r="D23" s="1234"/>
      <c r="E23" s="1234"/>
      <c r="F23" s="1234"/>
      <c r="G23" s="1235"/>
      <c r="H23" s="25"/>
      <c r="I23" s="493" t="e">
        <f>IF(H23="Oui",10,IF(#REF!=0,"",ROUND(#REF!/#REF!*10,1)))</f>
        <v>#REF!</v>
      </c>
      <c r="J23" s="494" t="s">
        <v>32</v>
      </c>
      <c r="K23" s="491" t="s">
        <v>87</v>
      </c>
      <c r="L23" s="492" t="str">
        <f>IFERROR(IF(#REF!&gt;=0,I23*(1-SUM(R21))*10,100),"")</f>
        <v/>
      </c>
      <c r="M23" s="498"/>
      <c r="N23" s="483"/>
      <c r="O23" s="475"/>
      <c r="P23" s="499"/>
      <c r="Q23" s="482"/>
      <c r="R23" s="500"/>
      <c r="S23" s="475"/>
      <c r="T23" s="475"/>
      <c r="U23" s="475"/>
      <c r="V23" s="475"/>
    </row>
    <row r="24" spans="1:22" s="86" customFormat="1" ht="13.5" customHeight="1" x14ac:dyDescent="0.4">
      <c r="A24" s="475"/>
      <c r="B24" s="475"/>
      <c r="C24" s="1236" t="s">
        <v>92</v>
      </c>
      <c r="D24" s="1237"/>
      <c r="E24" s="1237"/>
      <c r="F24" s="1237"/>
      <c r="G24" s="1238"/>
      <c r="H24" s="25"/>
      <c r="I24" s="493" t="e">
        <f>IF(H24="Oui",10,IF(#REF!=0,"",ROUND(#REF!/#REF!*10,1)))</f>
        <v>#REF!</v>
      </c>
      <c r="J24" s="494" t="s">
        <v>33</v>
      </c>
      <c r="K24" s="491" t="s">
        <v>87</v>
      </c>
      <c r="L24" s="492" t="str">
        <f>IFERROR(IF(#REF!&gt;=0,I24*(1-SUM(R21))*10,100),"")</f>
        <v/>
      </c>
      <c r="M24" s="498"/>
      <c r="N24" s="483"/>
      <c r="O24" s="475"/>
      <c r="P24" s="499"/>
      <c r="Q24" s="482"/>
      <c r="R24" s="500"/>
      <c r="S24" s="475"/>
      <c r="T24" s="475"/>
      <c r="U24" s="475"/>
      <c r="V24" s="475"/>
    </row>
    <row r="25" spans="1:22" s="85" customFormat="1" ht="13.5" customHeight="1" x14ac:dyDescent="0.4">
      <c r="A25" s="475"/>
      <c r="B25" s="475"/>
      <c r="C25" s="1236" t="s">
        <v>92</v>
      </c>
      <c r="D25" s="1237"/>
      <c r="E25" s="1237"/>
      <c r="F25" s="1237"/>
      <c r="G25" s="1238"/>
      <c r="H25" s="25"/>
      <c r="I25" s="493" t="e">
        <f>IF(H25="Oui",10,IF(#REF!=0,"",ROUND(#REF!/#REF!*10,1)))</f>
        <v>#REF!</v>
      </c>
      <c r="J25" s="494" t="s">
        <v>34</v>
      </c>
      <c r="K25" s="491" t="s">
        <v>87</v>
      </c>
      <c r="L25" s="492" t="str">
        <f>IFERROR(IF(#REF!&gt;=0,I25*(1-SUM(R21))*10,100),"")</f>
        <v/>
      </c>
      <c r="M25" s="483"/>
      <c r="N25" s="483"/>
      <c r="O25" s="483"/>
      <c r="P25" s="499"/>
      <c r="Q25" s="482"/>
      <c r="R25" s="500"/>
      <c r="S25" s="483"/>
      <c r="T25" s="475"/>
      <c r="U25" s="475"/>
      <c r="V25" s="475"/>
    </row>
    <row r="26" spans="1:22" s="85" customFormat="1" ht="13.5" customHeight="1" x14ac:dyDescent="0.4">
      <c r="A26" s="475"/>
      <c r="B26" s="475"/>
      <c r="C26" s="475"/>
      <c r="D26" s="501"/>
      <c r="E26" s="501"/>
      <c r="F26" s="501"/>
      <c r="G26" s="501"/>
      <c r="H26" s="501"/>
      <c r="I26" s="501"/>
      <c r="J26" s="501"/>
      <c r="K26" s="501"/>
      <c r="L26" s="501"/>
      <c r="M26" s="501"/>
      <c r="N26" s="501"/>
      <c r="O26" s="501"/>
      <c r="P26" s="483"/>
      <c r="Q26" s="483"/>
      <c r="R26" s="483"/>
      <c r="S26" s="483"/>
      <c r="T26" s="475"/>
      <c r="U26" s="475"/>
      <c r="V26" s="475"/>
    </row>
    <row r="27" spans="1:22" s="85" customFormat="1" ht="13.5" customHeight="1" x14ac:dyDescent="0.4">
      <c r="A27" s="15"/>
      <c r="B27" s="475"/>
      <c r="C27" s="475"/>
      <c r="D27" s="475"/>
      <c r="E27" s="475"/>
      <c r="F27" s="475"/>
      <c r="G27" s="475"/>
      <c r="H27" s="475"/>
      <c r="I27" s="475"/>
      <c r="J27" s="475"/>
      <c r="K27" s="475"/>
      <c r="L27" s="475"/>
      <c r="M27" s="475"/>
      <c r="N27" s="475"/>
      <c r="O27" s="475"/>
      <c r="P27" s="475"/>
      <c r="Q27" s="475"/>
      <c r="R27" s="475"/>
      <c r="S27" s="475"/>
      <c r="T27" s="475"/>
      <c r="U27" s="475"/>
      <c r="V27" s="475"/>
    </row>
    <row r="28" spans="1:22" ht="13.5" customHeight="1" x14ac:dyDescent="0.4">
      <c r="B28" s="475"/>
      <c r="C28" s="475"/>
      <c r="D28" s="475"/>
      <c r="E28" s="475"/>
      <c r="F28" s="475"/>
      <c r="G28" s="475"/>
      <c r="H28" s="475"/>
      <c r="I28" s="475"/>
      <c r="J28" s="475"/>
      <c r="K28" s="475"/>
      <c r="L28" s="475"/>
      <c r="M28" s="475"/>
      <c r="N28" s="475"/>
      <c r="O28" s="475"/>
      <c r="P28" s="475"/>
      <c r="Q28" s="475"/>
      <c r="R28" s="475"/>
      <c r="S28" s="475"/>
      <c r="T28" s="475"/>
      <c r="U28" s="475"/>
      <c r="V28" s="475"/>
    </row>
    <row r="29" spans="1:22" s="85" customFormat="1" ht="13.5" customHeight="1" x14ac:dyDescent="0.4">
      <c r="A29" s="15"/>
      <c r="B29" s="475"/>
      <c r="C29" s="475"/>
      <c r="D29" s="475"/>
      <c r="E29" s="475"/>
      <c r="F29" s="475"/>
      <c r="G29" s="475"/>
      <c r="H29" s="475"/>
      <c r="I29" s="475"/>
      <c r="J29" s="475"/>
      <c r="K29" s="475"/>
      <c r="L29" s="475"/>
      <c r="M29" s="475"/>
      <c r="N29" s="475"/>
      <c r="O29" s="475"/>
      <c r="P29" s="475"/>
      <c r="Q29" s="475"/>
      <c r="R29" s="475"/>
      <c r="S29" s="475"/>
      <c r="T29" s="475"/>
      <c r="U29" s="475"/>
      <c r="V29" s="475"/>
    </row>
    <row r="30" spans="1:22" x14ac:dyDescent="0.4">
      <c r="B30" s="475"/>
      <c r="C30" s="475"/>
      <c r="D30" s="475"/>
      <c r="E30" s="475"/>
      <c r="F30" s="475"/>
      <c r="G30" s="475"/>
      <c r="H30" s="475"/>
      <c r="I30" s="475"/>
      <c r="J30" s="475"/>
      <c r="K30" s="475"/>
      <c r="L30" s="475"/>
      <c r="M30" s="475"/>
      <c r="N30" s="475"/>
      <c r="O30" s="475"/>
      <c r="P30" s="475"/>
      <c r="Q30" s="475"/>
      <c r="R30" s="475"/>
      <c r="S30" s="475"/>
      <c r="T30" s="475"/>
      <c r="U30" s="475"/>
    </row>
    <row r="31" spans="1:22" x14ac:dyDescent="0.4">
      <c r="B31" s="475"/>
      <c r="C31" s="475"/>
      <c r="D31" s="475"/>
      <c r="E31" s="475"/>
      <c r="F31" s="475"/>
      <c r="G31" s="475"/>
      <c r="H31" s="475"/>
      <c r="I31" s="475"/>
      <c r="J31" s="475"/>
      <c r="K31" s="475"/>
      <c r="L31" s="475"/>
      <c r="M31" s="475"/>
      <c r="N31" s="475"/>
      <c r="O31" s="475"/>
      <c r="P31" s="475"/>
      <c r="Q31" s="475"/>
      <c r="R31" s="475"/>
      <c r="S31" s="475"/>
      <c r="T31" s="475"/>
      <c r="U31" s="475"/>
    </row>
    <row r="32" spans="1:22" x14ac:dyDescent="0.4">
      <c r="B32" s="475"/>
      <c r="C32" s="475"/>
      <c r="D32" s="475"/>
      <c r="E32" s="475"/>
      <c r="F32" s="475"/>
      <c r="G32" s="475"/>
      <c r="H32" s="475"/>
      <c r="I32" s="475"/>
      <c r="J32" s="475"/>
      <c r="K32" s="475"/>
      <c r="L32" s="475"/>
      <c r="M32" s="475"/>
      <c r="N32" s="475"/>
      <c r="O32" s="475"/>
      <c r="P32" s="475"/>
      <c r="Q32" s="475"/>
      <c r="R32" s="475"/>
      <c r="S32" s="475"/>
      <c r="T32" s="475"/>
      <c r="U32" s="475"/>
    </row>
    <row r="33" spans="2:21" x14ac:dyDescent="0.4">
      <c r="B33" s="475"/>
      <c r="C33" s="475"/>
      <c r="D33" s="475"/>
      <c r="E33" s="475"/>
      <c r="F33" s="475"/>
      <c r="G33" s="475"/>
      <c r="H33" s="475"/>
      <c r="I33" s="475"/>
      <c r="J33" s="475"/>
      <c r="K33" s="475"/>
      <c r="L33" s="475"/>
      <c r="M33" s="475"/>
      <c r="N33" s="475"/>
      <c r="O33" s="475"/>
      <c r="P33" s="475"/>
      <c r="Q33" s="475"/>
      <c r="R33" s="475"/>
      <c r="S33" s="475"/>
      <c r="T33" s="475"/>
      <c r="U33" s="475"/>
    </row>
    <row r="34" spans="2:21" x14ac:dyDescent="0.4">
      <c r="B34" s="475"/>
      <c r="C34" s="475"/>
      <c r="D34" s="475"/>
      <c r="E34" s="475"/>
      <c r="F34" s="475"/>
      <c r="G34" s="475"/>
      <c r="H34" s="475"/>
      <c r="I34" s="475"/>
      <c r="J34" s="475"/>
      <c r="K34" s="475"/>
      <c r="L34" s="475"/>
      <c r="M34" s="475"/>
      <c r="N34" s="475"/>
      <c r="O34" s="475"/>
      <c r="P34" s="475"/>
      <c r="Q34" s="475"/>
      <c r="R34" s="475"/>
      <c r="S34" s="475"/>
      <c r="T34" s="475"/>
      <c r="U34" s="475"/>
    </row>
    <row r="35" spans="2:21" x14ac:dyDescent="0.4">
      <c r="B35" s="475"/>
      <c r="C35" s="475"/>
      <c r="D35" s="475"/>
      <c r="E35" s="475"/>
      <c r="F35" s="475"/>
      <c r="G35" s="475"/>
      <c r="H35" s="475"/>
      <c r="I35" s="475"/>
      <c r="J35" s="475"/>
      <c r="K35" s="475"/>
      <c r="L35" s="475"/>
      <c r="M35" s="475"/>
      <c r="N35" s="475"/>
      <c r="O35" s="475"/>
      <c r="P35" s="475"/>
      <c r="Q35" s="475"/>
      <c r="R35" s="475"/>
      <c r="S35" s="475"/>
      <c r="T35" s="475"/>
      <c r="U35" s="475"/>
    </row>
    <row r="36" spans="2:21" x14ac:dyDescent="0.4">
      <c r="B36" s="475"/>
      <c r="C36" s="475"/>
      <c r="D36" s="475"/>
      <c r="E36" s="475"/>
      <c r="F36" s="475"/>
      <c r="G36" s="475"/>
      <c r="H36" s="475"/>
      <c r="I36" s="475"/>
      <c r="J36" s="475"/>
      <c r="K36" s="475"/>
      <c r="L36" s="475"/>
      <c r="M36" s="475"/>
      <c r="N36" s="475"/>
      <c r="O36" s="475"/>
      <c r="P36" s="475"/>
      <c r="Q36" s="475"/>
      <c r="R36" s="475"/>
      <c r="S36" s="475"/>
      <c r="T36" s="475"/>
      <c r="U36" s="475"/>
    </row>
    <row r="37" spans="2:21" x14ac:dyDescent="0.4">
      <c r="B37" s="475"/>
      <c r="C37" s="475"/>
      <c r="D37" s="475"/>
      <c r="E37" s="475"/>
      <c r="F37" s="475"/>
      <c r="G37" s="475"/>
      <c r="H37" s="475"/>
      <c r="I37" s="475"/>
      <c r="J37" s="475"/>
      <c r="K37" s="475"/>
      <c r="L37" s="475"/>
      <c r="M37" s="475"/>
      <c r="N37" s="475"/>
      <c r="O37" s="475"/>
      <c r="P37" s="475"/>
      <c r="Q37" s="475"/>
      <c r="R37" s="475"/>
      <c r="S37" s="475"/>
      <c r="T37" s="475"/>
      <c r="U37" s="475"/>
    </row>
    <row r="38" spans="2:21" x14ac:dyDescent="0.4">
      <c r="B38" s="475"/>
      <c r="C38" s="475"/>
      <c r="D38" s="475"/>
      <c r="E38" s="475"/>
      <c r="F38" s="475"/>
      <c r="G38" s="475"/>
      <c r="H38" s="475"/>
      <c r="I38" s="475"/>
      <c r="J38" s="475"/>
      <c r="K38" s="475"/>
      <c r="L38" s="475"/>
      <c r="M38" s="475"/>
      <c r="N38" s="475"/>
      <c r="O38" s="475"/>
      <c r="P38" s="475"/>
      <c r="Q38" s="475"/>
      <c r="R38" s="475"/>
      <c r="S38" s="475"/>
      <c r="T38" s="475"/>
      <c r="U38" s="475"/>
    </row>
    <row r="39" spans="2:21" x14ac:dyDescent="0.4">
      <c r="B39" s="475"/>
      <c r="C39" s="475"/>
      <c r="D39" s="475"/>
      <c r="E39" s="475"/>
      <c r="F39" s="475"/>
      <c r="G39" s="475"/>
      <c r="H39" s="475"/>
      <c r="I39" s="475"/>
      <c r="J39" s="475"/>
      <c r="K39" s="475"/>
      <c r="L39" s="475"/>
      <c r="M39" s="475"/>
      <c r="N39" s="475"/>
      <c r="O39" s="475"/>
      <c r="P39" s="475"/>
      <c r="Q39" s="475"/>
      <c r="R39" s="475"/>
      <c r="S39" s="475"/>
      <c r="T39" s="475"/>
      <c r="U39" s="475"/>
    </row>
    <row r="40" spans="2:21" x14ac:dyDescent="0.4">
      <c r="B40" s="475"/>
      <c r="C40" s="475"/>
      <c r="D40" s="475"/>
      <c r="E40" s="475"/>
      <c r="F40" s="475"/>
      <c r="G40" s="475"/>
      <c r="H40" s="475"/>
      <c r="I40" s="475"/>
      <c r="J40" s="475"/>
      <c r="K40" s="475"/>
      <c r="L40" s="475"/>
      <c r="M40" s="475"/>
      <c r="N40" s="475"/>
      <c r="O40" s="475"/>
      <c r="P40" s="475"/>
      <c r="Q40" s="475"/>
      <c r="R40" s="475"/>
      <c r="S40" s="475"/>
      <c r="T40" s="475"/>
      <c r="U40" s="475"/>
    </row>
    <row r="41" spans="2:21" x14ac:dyDescent="0.4">
      <c r="B41" s="475"/>
      <c r="C41" s="475"/>
      <c r="D41" s="475"/>
      <c r="E41" s="475"/>
      <c r="F41" s="475"/>
      <c r="G41" s="475"/>
      <c r="H41" s="475"/>
      <c r="I41" s="475"/>
      <c r="J41" s="475"/>
      <c r="K41" s="475"/>
      <c r="L41" s="475"/>
      <c r="M41" s="475"/>
      <c r="N41" s="475"/>
      <c r="O41" s="475"/>
      <c r="P41" s="475"/>
      <c r="Q41" s="475"/>
      <c r="R41" s="475"/>
      <c r="S41" s="475"/>
      <c r="T41" s="475"/>
      <c r="U41" s="475"/>
    </row>
    <row r="42" spans="2:21" x14ac:dyDescent="0.4">
      <c r="B42" s="475"/>
      <c r="C42" s="475"/>
      <c r="D42" s="475"/>
      <c r="E42" s="475"/>
      <c r="F42" s="475"/>
      <c r="G42" s="475"/>
      <c r="H42" s="475"/>
      <c r="I42" s="475"/>
      <c r="J42" s="475"/>
      <c r="K42" s="475"/>
      <c r="L42" s="475"/>
      <c r="M42" s="475"/>
      <c r="N42" s="475"/>
      <c r="O42" s="475"/>
      <c r="P42" s="475"/>
      <c r="Q42" s="475"/>
      <c r="R42" s="475"/>
      <c r="S42" s="475"/>
      <c r="T42" s="475"/>
      <c r="U42" s="475"/>
    </row>
    <row r="43" spans="2:21" x14ac:dyDescent="0.4">
      <c r="B43" s="475"/>
      <c r="C43" s="475"/>
      <c r="D43" s="475"/>
      <c r="E43" s="475"/>
      <c r="F43" s="475"/>
      <c r="G43" s="475"/>
      <c r="H43" s="475"/>
      <c r="I43" s="475"/>
      <c r="J43" s="475"/>
      <c r="K43" s="475"/>
      <c r="L43" s="475"/>
      <c r="M43" s="475"/>
      <c r="N43" s="475"/>
      <c r="O43" s="475"/>
      <c r="P43" s="475"/>
      <c r="Q43" s="475"/>
      <c r="R43" s="475"/>
      <c r="S43" s="475"/>
      <c r="T43" s="475"/>
      <c r="U43" s="475"/>
    </row>
    <row r="44" spans="2:21" x14ac:dyDescent="0.4">
      <c r="B44" s="475"/>
      <c r="C44" s="475"/>
      <c r="D44" s="475"/>
      <c r="E44" s="475"/>
      <c r="F44" s="475"/>
      <c r="G44" s="475"/>
      <c r="H44" s="475"/>
      <c r="I44" s="475"/>
      <c r="J44" s="475"/>
      <c r="K44" s="475"/>
      <c r="L44" s="475"/>
      <c r="M44" s="475"/>
      <c r="N44" s="475"/>
      <c r="O44" s="475"/>
      <c r="P44" s="475"/>
      <c r="Q44" s="475"/>
      <c r="R44" s="475"/>
      <c r="S44" s="475"/>
      <c r="T44" s="475"/>
      <c r="U44" s="475"/>
    </row>
    <row r="45" spans="2:21" x14ac:dyDescent="0.4">
      <c r="B45" s="475"/>
      <c r="C45" s="475"/>
      <c r="D45" s="475"/>
      <c r="E45" s="475"/>
      <c r="F45" s="475"/>
      <c r="G45" s="475"/>
      <c r="H45" s="475"/>
      <c r="I45" s="475"/>
      <c r="J45" s="475"/>
      <c r="K45" s="475"/>
      <c r="L45" s="475"/>
      <c r="M45" s="475"/>
      <c r="N45" s="475"/>
      <c r="O45" s="475"/>
      <c r="P45" s="475"/>
      <c r="Q45" s="475"/>
      <c r="R45" s="475"/>
      <c r="S45" s="475"/>
      <c r="T45" s="475"/>
      <c r="U45" s="475"/>
    </row>
    <row r="46" spans="2:21" x14ac:dyDescent="0.4">
      <c r="B46" s="475"/>
      <c r="C46" s="475"/>
      <c r="D46" s="475"/>
      <c r="E46" s="475"/>
      <c r="F46" s="475"/>
      <c r="G46" s="475"/>
      <c r="H46" s="475"/>
      <c r="I46" s="475"/>
      <c r="J46" s="475"/>
      <c r="K46" s="475"/>
      <c r="L46" s="475"/>
      <c r="M46" s="475"/>
      <c r="N46" s="475"/>
      <c r="O46" s="475"/>
      <c r="P46" s="475"/>
      <c r="Q46" s="475"/>
      <c r="R46" s="475"/>
      <c r="S46" s="475"/>
      <c r="T46" s="475"/>
      <c r="U46" s="475"/>
    </row>
    <row r="47" spans="2:21" x14ac:dyDescent="0.4">
      <c r="B47" s="475"/>
      <c r="C47" s="475"/>
      <c r="D47" s="475"/>
      <c r="E47" s="475"/>
      <c r="F47" s="475"/>
      <c r="G47" s="475"/>
      <c r="H47" s="475"/>
      <c r="I47" s="475"/>
      <c r="J47" s="475"/>
      <c r="K47" s="475"/>
      <c r="L47" s="475"/>
      <c r="M47" s="475"/>
      <c r="N47" s="475"/>
      <c r="O47" s="475"/>
      <c r="P47" s="475"/>
      <c r="Q47" s="475"/>
      <c r="R47" s="475"/>
      <c r="S47" s="475"/>
      <c r="T47" s="475"/>
      <c r="U47" s="475"/>
    </row>
    <row r="48" spans="2:21" x14ac:dyDescent="0.4">
      <c r="B48" s="475"/>
      <c r="C48" s="475"/>
      <c r="D48" s="475"/>
      <c r="E48" s="475"/>
      <c r="F48" s="475"/>
      <c r="G48" s="475"/>
      <c r="H48" s="475"/>
      <c r="I48" s="475"/>
      <c r="J48" s="475"/>
      <c r="K48" s="475"/>
      <c r="L48" s="475"/>
      <c r="M48" s="475"/>
      <c r="N48" s="475"/>
      <c r="O48" s="475"/>
      <c r="P48" s="475"/>
      <c r="Q48" s="475"/>
      <c r="R48" s="475"/>
      <c r="S48" s="475"/>
      <c r="T48" s="475"/>
      <c r="U48" s="475"/>
    </row>
    <row r="49" spans="2:21" x14ac:dyDescent="0.4">
      <c r="B49" s="475"/>
      <c r="C49" s="475"/>
      <c r="D49" s="475"/>
      <c r="E49" s="475"/>
      <c r="F49" s="475"/>
      <c r="G49" s="475"/>
      <c r="H49" s="475"/>
      <c r="I49" s="475"/>
      <c r="J49" s="475"/>
      <c r="K49" s="475"/>
      <c r="L49" s="475"/>
      <c r="M49" s="475"/>
      <c r="N49" s="475"/>
      <c r="O49" s="475"/>
      <c r="P49" s="475"/>
      <c r="Q49" s="475"/>
      <c r="R49" s="475"/>
      <c r="S49" s="475"/>
      <c r="T49" s="475"/>
      <c r="U49" s="475"/>
    </row>
    <row r="50" spans="2:21" x14ac:dyDescent="0.4">
      <c r="B50" s="475"/>
      <c r="C50" s="475"/>
      <c r="D50" s="475"/>
      <c r="E50" s="475"/>
      <c r="F50" s="475"/>
      <c r="G50" s="475"/>
      <c r="H50" s="475"/>
      <c r="I50" s="475"/>
      <c r="J50" s="475"/>
      <c r="K50" s="475"/>
      <c r="L50" s="475"/>
      <c r="M50" s="475"/>
      <c r="N50" s="475"/>
      <c r="O50" s="475"/>
      <c r="P50" s="475"/>
      <c r="Q50" s="475"/>
      <c r="R50" s="475"/>
      <c r="S50" s="475"/>
      <c r="T50" s="475"/>
      <c r="U50" s="475"/>
    </row>
    <row r="51" spans="2:21" x14ac:dyDescent="0.4">
      <c r="B51" s="475"/>
      <c r="C51" s="475"/>
      <c r="D51" s="475"/>
      <c r="E51" s="475"/>
      <c r="F51" s="475"/>
      <c r="G51" s="475"/>
      <c r="H51" s="475"/>
      <c r="I51" s="475"/>
      <c r="J51" s="475"/>
      <c r="K51" s="475"/>
      <c r="L51" s="475"/>
      <c r="M51" s="475"/>
      <c r="N51" s="475"/>
      <c r="O51" s="475"/>
      <c r="P51" s="475"/>
      <c r="Q51" s="475"/>
      <c r="R51" s="475"/>
      <c r="S51" s="475"/>
      <c r="T51" s="475"/>
      <c r="U51" s="475"/>
    </row>
    <row r="52" spans="2:21" x14ac:dyDescent="0.4">
      <c r="B52" s="475"/>
      <c r="C52" s="475"/>
      <c r="D52" s="475"/>
      <c r="E52" s="475"/>
      <c r="F52" s="475"/>
      <c r="G52" s="475"/>
      <c r="H52" s="475"/>
      <c r="I52" s="475"/>
      <c r="J52" s="475"/>
      <c r="K52" s="475"/>
      <c r="L52" s="475"/>
      <c r="M52" s="475"/>
      <c r="N52" s="475"/>
      <c r="O52" s="475"/>
      <c r="P52" s="475"/>
      <c r="Q52" s="475"/>
      <c r="R52" s="475"/>
      <c r="S52" s="475"/>
      <c r="T52" s="475"/>
      <c r="U52" s="475"/>
    </row>
    <row r="53" spans="2:21" x14ac:dyDescent="0.4">
      <c r="B53" s="475"/>
      <c r="C53" s="475"/>
      <c r="D53" s="475"/>
      <c r="E53" s="475"/>
      <c r="F53" s="475"/>
      <c r="G53" s="475"/>
      <c r="H53" s="475"/>
      <c r="I53" s="475"/>
      <c r="J53" s="475"/>
      <c r="K53" s="475"/>
      <c r="L53" s="475"/>
      <c r="M53" s="475"/>
      <c r="N53" s="475"/>
      <c r="O53" s="475"/>
      <c r="P53" s="475"/>
      <c r="Q53" s="475"/>
      <c r="R53" s="475"/>
      <c r="S53" s="475"/>
      <c r="T53" s="475"/>
      <c r="U53" s="475"/>
    </row>
    <row r="54" spans="2:21" x14ac:dyDescent="0.4">
      <c r="B54" s="475"/>
      <c r="C54" s="475"/>
      <c r="D54" s="475"/>
      <c r="E54" s="475"/>
      <c r="F54" s="475"/>
      <c r="G54" s="475"/>
      <c r="H54" s="475"/>
      <c r="I54" s="475"/>
      <c r="J54" s="475"/>
      <c r="K54" s="475"/>
      <c r="L54" s="475"/>
      <c r="M54" s="475"/>
      <c r="N54" s="475"/>
      <c r="O54" s="475"/>
      <c r="P54" s="475"/>
      <c r="Q54" s="475"/>
      <c r="R54" s="475"/>
      <c r="S54" s="475"/>
      <c r="T54" s="475"/>
      <c r="U54" s="475"/>
    </row>
    <row r="55" spans="2:21" x14ac:dyDescent="0.4">
      <c r="B55" s="475"/>
      <c r="C55" s="475"/>
      <c r="D55" s="475"/>
      <c r="E55" s="475"/>
      <c r="F55" s="475"/>
      <c r="G55" s="475"/>
      <c r="H55" s="475"/>
      <c r="I55" s="475"/>
      <c r="J55" s="475"/>
      <c r="K55" s="475"/>
      <c r="L55" s="475"/>
      <c r="M55" s="475"/>
      <c r="N55" s="475"/>
      <c r="O55" s="475"/>
      <c r="P55" s="475"/>
      <c r="Q55" s="475"/>
      <c r="R55" s="475"/>
      <c r="S55" s="475"/>
      <c r="T55" s="475"/>
      <c r="U55" s="475"/>
    </row>
    <row r="56" spans="2:21" x14ac:dyDescent="0.4">
      <c r="B56" s="475"/>
      <c r="C56" s="475"/>
      <c r="D56" s="475"/>
      <c r="E56" s="475"/>
      <c r="F56" s="475"/>
      <c r="G56" s="475"/>
      <c r="H56" s="475"/>
      <c r="I56" s="475"/>
      <c r="J56" s="475"/>
      <c r="K56" s="475"/>
      <c r="L56" s="475"/>
      <c r="M56" s="475"/>
      <c r="N56" s="475"/>
      <c r="O56" s="475"/>
      <c r="P56" s="475"/>
      <c r="Q56" s="475"/>
      <c r="R56" s="475"/>
      <c r="S56" s="475"/>
      <c r="T56" s="475"/>
      <c r="U56" s="475"/>
    </row>
    <row r="57" spans="2:21" x14ac:dyDescent="0.4">
      <c r="B57" s="475"/>
      <c r="C57" s="475"/>
      <c r="D57" s="475"/>
      <c r="E57" s="475"/>
      <c r="F57" s="475"/>
      <c r="G57" s="475"/>
      <c r="H57" s="475"/>
      <c r="I57" s="475"/>
      <c r="J57" s="475"/>
      <c r="K57" s="475"/>
      <c r="L57" s="475"/>
      <c r="M57" s="475"/>
      <c r="N57" s="475"/>
      <c r="O57" s="475"/>
      <c r="P57" s="475"/>
      <c r="Q57" s="475"/>
      <c r="R57" s="475"/>
      <c r="S57" s="475"/>
      <c r="T57" s="475"/>
      <c r="U57" s="475"/>
    </row>
    <row r="58" spans="2:21" x14ac:dyDescent="0.4">
      <c r="B58" s="475"/>
      <c r="C58" s="475"/>
      <c r="D58" s="475"/>
      <c r="E58" s="475"/>
      <c r="F58" s="475"/>
      <c r="G58" s="475"/>
      <c r="H58" s="475"/>
      <c r="I58" s="475"/>
      <c r="J58" s="475"/>
      <c r="K58" s="475"/>
      <c r="L58" s="475"/>
      <c r="M58" s="475"/>
      <c r="N58" s="475"/>
      <c r="O58" s="475"/>
      <c r="P58" s="475"/>
      <c r="Q58" s="475"/>
      <c r="R58" s="475"/>
      <c r="S58" s="475"/>
      <c r="T58" s="475"/>
      <c r="U58" s="475"/>
    </row>
    <row r="59" spans="2:21" x14ac:dyDescent="0.4">
      <c r="B59" s="475"/>
      <c r="C59" s="475"/>
      <c r="D59" s="475"/>
      <c r="E59" s="475"/>
      <c r="F59" s="475"/>
      <c r="G59" s="475"/>
      <c r="H59" s="475"/>
      <c r="I59" s="475"/>
      <c r="J59" s="475"/>
      <c r="K59" s="475"/>
      <c r="L59" s="475"/>
      <c r="M59" s="475"/>
      <c r="N59" s="475"/>
      <c r="O59" s="475"/>
      <c r="P59" s="475"/>
      <c r="Q59" s="475"/>
      <c r="R59" s="475"/>
      <c r="S59" s="475"/>
      <c r="T59" s="475"/>
      <c r="U59" s="475"/>
    </row>
    <row r="60" spans="2:21" x14ac:dyDescent="0.4">
      <c r="B60" s="475"/>
      <c r="C60" s="475"/>
      <c r="D60" s="475"/>
      <c r="E60" s="475"/>
      <c r="F60" s="475"/>
      <c r="G60" s="475"/>
      <c r="H60" s="475"/>
      <c r="I60" s="475"/>
      <c r="J60" s="475"/>
      <c r="K60" s="475"/>
      <c r="L60" s="475"/>
      <c r="M60" s="475"/>
      <c r="N60" s="475"/>
      <c r="O60" s="475"/>
      <c r="P60" s="475"/>
      <c r="Q60" s="475"/>
      <c r="R60" s="475"/>
      <c r="S60" s="475"/>
      <c r="T60" s="475"/>
      <c r="U60" s="475"/>
    </row>
    <row r="61" spans="2:21" x14ac:dyDescent="0.4">
      <c r="B61" s="475"/>
      <c r="C61" s="475"/>
      <c r="D61" s="475"/>
      <c r="E61" s="475"/>
      <c r="F61" s="475"/>
      <c r="G61" s="475"/>
      <c r="H61" s="475"/>
      <c r="I61" s="475"/>
      <c r="J61" s="475"/>
      <c r="K61" s="475"/>
      <c r="L61" s="475"/>
      <c r="M61" s="475"/>
      <c r="N61" s="475"/>
      <c r="O61" s="475"/>
      <c r="P61" s="475"/>
      <c r="Q61" s="475"/>
      <c r="R61" s="475"/>
      <c r="S61" s="475"/>
      <c r="T61" s="475"/>
      <c r="U61" s="475"/>
    </row>
    <row r="62" spans="2:21" x14ac:dyDescent="0.4">
      <c r="B62" s="475"/>
      <c r="C62" s="475"/>
      <c r="D62" s="475"/>
      <c r="E62" s="475"/>
      <c r="F62" s="475"/>
      <c r="G62" s="475"/>
      <c r="H62" s="475"/>
      <c r="I62" s="475"/>
      <c r="J62" s="475"/>
      <c r="K62" s="475"/>
      <c r="L62" s="475"/>
      <c r="M62" s="475"/>
      <c r="N62" s="475"/>
      <c r="O62" s="475"/>
      <c r="P62" s="475"/>
      <c r="Q62" s="475"/>
      <c r="R62" s="475"/>
      <c r="S62" s="475"/>
      <c r="T62" s="475"/>
      <c r="U62" s="475"/>
    </row>
    <row r="63" spans="2:21" x14ac:dyDescent="0.4">
      <c r="B63" s="475"/>
      <c r="C63" s="475"/>
      <c r="D63" s="475"/>
      <c r="E63" s="475"/>
      <c r="F63" s="475"/>
      <c r="G63" s="475"/>
      <c r="H63" s="475"/>
      <c r="I63" s="475"/>
      <c r="J63" s="475"/>
      <c r="K63" s="475"/>
      <c r="L63" s="475"/>
      <c r="M63" s="475"/>
      <c r="N63" s="475"/>
      <c r="O63" s="475"/>
      <c r="P63" s="475"/>
      <c r="Q63" s="475"/>
      <c r="R63" s="475"/>
      <c r="S63" s="475"/>
      <c r="T63" s="475"/>
      <c r="U63" s="475"/>
    </row>
    <row r="64" spans="2:21" x14ac:dyDescent="0.4">
      <c r="B64" s="475"/>
      <c r="C64" s="475"/>
      <c r="D64" s="475"/>
      <c r="E64" s="475"/>
      <c r="F64" s="475"/>
      <c r="G64" s="475"/>
      <c r="H64" s="475"/>
      <c r="I64" s="475"/>
      <c r="J64" s="475"/>
      <c r="K64" s="475"/>
      <c r="L64" s="475"/>
      <c r="M64" s="475"/>
      <c r="N64" s="475"/>
      <c r="O64" s="475"/>
      <c r="P64" s="475"/>
      <c r="Q64" s="475"/>
      <c r="R64" s="475"/>
      <c r="S64" s="475"/>
      <c r="T64" s="475"/>
      <c r="U64" s="475"/>
    </row>
    <row r="65" spans="2:21" x14ac:dyDescent="0.4">
      <c r="B65" s="475"/>
      <c r="C65" s="475"/>
      <c r="D65" s="475"/>
      <c r="E65" s="475"/>
      <c r="F65" s="475"/>
      <c r="G65" s="475"/>
      <c r="H65" s="475"/>
      <c r="I65" s="475"/>
      <c r="J65" s="475"/>
      <c r="K65" s="475"/>
      <c r="L65" s="475"/>
      <c r="M65" s="475"/>
      <c r="N65" s="475"/>
      <c r="O65" s="475"/>
      <c r="P65" s="475"/>
      <c r="Q65" s="475"/>
      <c r="R65" s="475"/>
      <c r="S65" s="475"/>
      <c r="T65" s="475"/>
      <c r="U65" s="475"/>
    </row>
    <row r="66" spans="2:21" x14ac:dyDescent="0.4">
      <c r="B66" s="475"/>
      <c r="C66" s="475"/>
      <c r="D66" s="475"/>
      <c r="E66" s="475"/>
      <c r="F66" s="475"/>
      <c r="G66" s="475"/>
      <c r="H66" s="475"/>
      <c r="I66" s="475"/>
      <c r="J66" s="475"/>
      <c r="K66" s="475"/>
      <c r="L66" s="475"/>
      <c r="M66" s="475"/>
      <c r="N66" s="475"/>
      <c r="O66" s="475"/>
      <c r="P66" s="475"/>
      <c r="Q66" s="475"/>
      <c r="R66" s="475"/>
      <c r="S66" s="475"/>
      <c r="T66" s="475"/>
      <c r="U66" s="475"/>
    </row>
    <row r="67" spans="2:21" x14ac:dyDescent="0.4">
      <c r="B67" s="475"/>
      <c r="C67" s="475"/>
      <c r="D67" s="475"/>
      <c r="E67" s="475"/>
      <c r="F67" s="475"/>
      <c r="G67" s="475"/>
      <c r="H67" s="475"/>
      <c r="I67" s="475"/>
      <c r="J67" s="475"/>
      <c r="K67" s="475"/>
      <c r="L67" s="475"/>
      <c r="M67" s="475"/>
      <c r="N67" s="475"/>
      <c r="O67" s="475"/>
      <c r="P67" s="475"/>
      <c r="Q67" s="475"/>
      <c r="R67" s="475"/>
      <c r="S67" s="475"/>
      <c r="T67" s="475"/>
      <c r="U67" s="475"/>
    </row>
    <row r="68" spans="2:21" x14ac:dyDescent="0.4">
      <c r="B68" s="475"/>
      <c r="C68" s="475"/>
      <c r="D68" s="475"/>
      <c r="E68" s="475"/>
      <c r="F68" s="475"/>
      <c r="G68" s="475"/>
      <c r="H68" s="475"/>
      <c r="I68" s="475"/>
      <c r="J68" s="475"/>
      <c r="K68" s="475"/>
      <c r="L68" s="475"/>
      <c r="M68" s="475"/>
      <c r="N68" s="475"/>
      <c r="O68" s="475"/>
      <c r="P68" s="475"/>
      <c r="Q68" s="475"/>
      <c r="R68" s="475"/>
      <c r="S68" s="475"/>
      <c r="T68" s="475"/>
      <c r="U68" s="475"/>
    </row>
    <row r="69" spans="2:21" x14ac:dyDescent="0.4">
      <c r="B69" s="475"/>
      <c r="C69" s="475"/>
      <c r="D69" s="475"/>
      <c r="E69" s="475"/>
      <c r="F69" s="475"/>
      <c r="G69" s="475"/>
      <c r="H69" s="475"/>
      <c r="I69" s="475"/>
      <c r="J69" s="475"/>
      <c r="K69" s="475"/>
      <c r="L69" s="475"/>
      <c r="M69" s="475"/>
      <c r="N69" s="475"/>
      <c r="O69" s="475"/>
      <c r="P69" s="475"/>
      <c r="Q69" s="475"/>
      <c r="R69" s="475"/>
      <c r="S69" s="475"/>
      <c r="T69" s="475"/>
      <c r="U69" s="475"/>
    </row>
    <row r="70" spans="2:21" x14ac:dyDescent="0.4">
      <c r="B70" s="475"/>
      <c r="C70" s="475"/>
      <c r="D70" s="475"/>
      <c r="E70" s="475"/>
      <c r="F70" s="475"/>
      <c r="G70" s="475"/>
      <c r="H70" s="475"/>
      <c r="I70" s="475"/>
      <c r="J70" s="475"/>
      <c r="K70" s="475"/>
      <c r="L70" s="475"/>
      <c r="M70" s="475"/>
      <c r="N70" s="475"/>
      <c r="O70" s="475"/>
      <c r="P70" s="475"/>
      <c r="Q70" s="475"/>
      <c r="R70" s="475"/>
      <c r="S70" s="475"/>
      <c r="T70" s="475"/>
      <c r="U70" s="475"/>
    </row>
    <row r="71" spans="2:21" x14ac:dyDescent="0.4">
      <c r="B71" s="475"/>
      <c r="C71" s="475"/>
      <c r="D71" s="475"/>
      <c r="E71" s="475"/>
      <c r="F71" s="475"/>
      <c r="G71" s="475"/>
      <c r="H71" s="475"/>
      <c r="I71" s="475"/>
      <c r="J71" s="475"/>
      <c r="K71" s="475"/>
      <c r="L71" s="475"/>
      <c r="M71" s="475"/>
      <c r="N71" s="475"/>
      <c r="O71" s="475"/>
      <c r="P71" s="475"/>
      <c r="Q71" s="475"/>
      <c r="R71" s="475"/>
      <c r="S71" s="475"/>
      <c r="T71" s="475"/>
      <c r="U71" s="475"/>
    </row>
    <row r="72" spans="2:21" x14ac:dyDescent="0.4">
      <c r="B72" s="475"/>
      <c r="C72" s="475"/>
      <c r="D72" s="475"/>
      <c r="E72" s="475"/>
      <c r="F72" s="475"/>
      <c r="G72" s="475"/>
      <c r="H72" s="475"/>
      <c r="I72" s="475"/>
      <c r="J72" s="475"/>
      <c r="K72" s="475"/>
      <c r="L72" s="475"/>
      <c r="M72" s="475"/>
      <c r="N72" s="475"/>
      <c r="O72" s="475"/>
      <c r="P72" s="475"/>
      <c r="Q72" s="475"/>
      <c r="R72" s="475"/>
      <c r="S72" s="475"/>
      <c r="T72" s="475"/>
      <c r="U72" s="475"/>
    </row>
    <row r="73" spans="2:21" x14ac:dyDescent="0.4">
      <c r="B73" s="475"/>
      <c r="C73" s="475"/>
      <c r="D73" s="475"/>
      <c r="E73" s="475"/>
      <c r="F73" s="475"/>
      <c r="G73" s="475"/>
      <c r="H73" s="475"/>
      <c r="I73" s="475"/>
      <c r="J73" s="475"/>
      <c r="K73" s="475"/>
      <c r="L73" s="475"/>
      <c r="M73" s="475"/>
      <c r="N73" s="475"/>
      <c r="O73" s="475"/>
      <c r="P73" s="475"/>
      <c r="Q73" s="475"/>
      <c r="R73" s="475"/>
      <c r="S73" s="475"/>
      <c r="T73" s="475"/>
      <c r="U73" s="475"/>
    </row>
    <row r="74" spans="2:21" x14ac:dyDescent="0.4">
      <c r="B74" s="475"/>
      <c r="C74" s="475"/>
      <c r="D74" s="475"/>
      <c r="E74" s="475"/>
      <c r="F74" s="475"/>
      <c r="G74" s="475"/>
      <c r="H74" s="475"/>
      <c r="I74" s="475"/>
      <c r="J74" s="475"/>
      <c r="K74" s="475"/>
      <c r="L74" s="475"/>
      <c r="M74" s="475"/>
      <c r="N74" s="475"/>
      <c r="O74" s="475"/>
      <c r="P74" s="475"/>
      <c r="Q74" s="475"/>
      <c r="R74" s="475"/>
      <c r="S74" s="475"/>
      <c r="T74" s="475"/>
      <c r="U74" s="475"/>
    </row>
    <row r="75" spans="2:21" x14ac:dyDescent="0.4">
      <c r="B75" s="475"/>
      <c r="C75" s="475"/>
      <c r="D75" s="475"/>
      <c r="E75" s="475"/>
      <c r="F75" s="475"/>
      <c r="G75" s="475"/>
      <c r="H75" s="475"/>
      <c r="I75" s="475"/>
      <c r="J75" s="475"/>
      <c r="K75" s="475"/>
      <c r="L75" s="475"/>
      <c r="M75" s="475"/>
      <c r="N75" s="475"/>
      <c r="O75" s="475"/>
      <c r="P75" s="475"/>
      <c r="Q75" s="475"/>
      <c r="R75" s="475"/>
      <c r="S75" s="475"/>
      <c r="T75" s="475"/>
      <c r="U75" s="475"/>
    </row>
    <row r="76" spans="2:21" x14ac:dyDescent="0.4">
      <c r="B76" s="475"/>
      <c r="C76" s="475"/>
      <c r="D76" s="475"/>
      <c r="E76" s="475"/>
      <c r="F76" s="475"/>
      <c r="G76" s="475"/>
      <c r="H76" s="475"/>
      <c r="I76" s="475"/>
      <c r="J76" s="475"/>
      <c r="K76" s="475"/>
      <c r="L76" s="475"/>
      <c r="M76" s="475"/>
      <c r="N76" s="475"/>
      <c r="O76" s="475"/>
      <c r="P76" s="475"/>
      <c r="Q76" s="475"/>
      <c r="R76" s="475"/>
      <c r="S76" s="475"/>
      <c r="T76" s="475"/>
      <c r="U76" s="475"/>
    </row>
    <row r="77" spans="2:21" x14ac:dyDescent="0.4">
      <c r="B77" s="475"/>
      <c r="C77" s="475"/>
      <c r="D77" s="475"/>
      <c r="E77" s="475"/>
      <c r="F77" s="475"/>
      <c r="G77" s="475"/>
      <c r="H77" s="475"/>
      <c r="I77" s="475"/>
      <c r="J77" s="475"/>
      <c r="K77" s="475"/>
      <c r="L77" s="475"/>
      <c r="M77" s="475"/>
      <c r="N77" s="475"/>
      <c r="O77" s="475"/>
      <c r="P77" s="475"/>
      <c r="Q77" s="475"/>
      <c r="R77" s="475"/>
      <c r="S77" s="475"/>
      <c r="T77" s="475"/>
      <c r="U77" s="475"/>
    </row>
    <row r="78" spans="2:21" x14ac:dyDescent="0.4">
      <c r="B78" s="475"/>
      <c r="C78" s="475"/>
      <c r="D78" s="475"/>
      <c r="E78" s="475"/>
      <c r="F78" s="475"/>
      <c r="G78" s="475"/>
      <c r="H78" s="475"/>
      <c r="I78" s="475"/>
      <c r="J78" s="475"/>
      <c r="K78" s="475"/>
      <c r="L78" s="475"/>
      <c r="M78" s="475"/>
      <c r="N78" s="475"/>
      <c r="O78" s="475"/>
      <c r="P78" s="475"/>
      <c r="Q78" s="475"/>
      <c r="R78" s="475"/>
      <c r="S78" s="475"/>
      <c r="T78" s="475"/>
      <c r="U78" s="475"/>
    </row>
    <row r="79" spans="2:21" x14ac:dyDescent="0.4">
      <c r="B79" s="475"/>
      <c r="C79" s="475"/>
      <c r="D79" s="475"/>
      <c r="E79" s="475"/>
      <c r="F79" s="475"/>
      <c r="G79" s="475"/>
      <c r="H79" s="475"/>
      <c r="I79" s="475"/>
      <c r="J79" s="475"/>
      <c r="K79" s="475"/>
      <c r="L79" s="475"/>
      <c r="M79" s="475"/>
      <c r="N79" s="475"/>
      <c r="O79" s="475"/>
      <c r="P79" s="475"/>
      <c r="Q79" s="475"/>
      <c r="R79" s="475"/>
      <c r="S79" s="475"/>
      <c r="T79" s="475"/>
      <c r="U79" s="475"/>
    </row>
    <row r="80" spans="2:21" x14ac:dyDescent="0.4">
      <c r="B80" s="475"/>
      <c r="C80" s="475"/>
      <c r="D80" s="475"/>
      <c r="E80" s="475"/>
      <c r="F80" s="475"/>
      <c r="G80" s="475"/>
      <c r="H80" s="475"/>
      <c r="I80" s="475"/>
      <c r="J80" s="475"/>
      <c r="K80" s="475"/>
      <c r="L80" s="475"/>
      <c r="M80" s="475"/>
      <c r="N80" s="475"/>
      <c r="O80" s="475"/>
      <c r="P80" s="475"/>
      <c r="Q80" s="475"/>
      <c r="R80" s="475"/>
      <c r="S80" s="475"/>
      <c r="T80" s="475"/>
      <c r="U80" s="475"/>
    </row>
    <row r="81" spans="2:21" x14ac:dyDescent="0.4">
      <c r="B81" s="475"/>
      <c r="C81" s="475"/>
      <c r="D81" s="475"/>
      <c r="E81" s="475"/>
      <c r="F81" s="475"/>
      <c r="G81" s="475"/>
      <c r="H81" s="475"/>
      <c r="I81" s="475"/>
      <c r="J81" s="475"/>
      <c r="K81" s="475"/>
      <c r="L81" s="475"/>
      <c r="M81" s="475"/>
      <c r="N81" s="475"/>
      <c r="O81" s="475"/>
      <c r="P81" s="475"/>
      <c r="Q81" s="475"/>
      <c r="R81" s="475"/>
      <c r="S81" s="475"/>
      <c r="T81" s="475"/>
      <c r="U81" s="475"/>
    </row>
    <row r="82" spans="2:21" x14ac:dyDescent="0.4">
      <c r="B82" s="475"/>
      <c r="C82" s="475"/>
      <c r="D82" s="475"/>
      <c r="E82" s="475"/>
      <c r="F82" s="475"/>
      <c r="G82" s="475"/>
      <c r="H82" s="475"/>
      <c r="I82" s="475"/>
      <c r="J82" s="475"/>
      <c r="K82" s="475"/>
      <c r="L82" s="475"/>
      <c r="M82" s="475"/>
      <c r="N82" s="475"/>
      <c r="O82" s="475"/>
      <c r="P82" s="475"/>
      <c r="Q82" s="475"/>
      <c r="R82" s="475"/>
      <c r="S82" s="475"/>
      <c r="T82" s="475"/>
      <c r="U82" s="475"/>
    </row>
    <row r="83" spans="2:21" x14ac:dyDescent="0.4">
      <c r="B83" s="475"/>
      <c r="C83" s="475"/>
      <c r="D83" s="475"/>
      <c r="E83" s="475"/>
      <c r="F83" s="475"/>
      <c r="G83" s="475"/>
      <c r="H83" s="475"/>
      <c r="I83" s="475"/>
      <c r="J83" s="475"/>
      <c r="K83" s="475"/>
      <c r="L83" s="475"/>
      <c r="M83" s="475"/>
      <c r="N83" s="475"/>
      <c r="O83" s="475"/>
      <c r="P83" s="475"/>
      <c r="Q83" s="475"/>
      <c r="R83" s="475"/>
      <c r="S83" s="475"/>
      <c r="T83" s="475"/>
      <c r="U83" s="475"/>
    </row>
    <row r="84" spans="2:21" x14ac:dyDescent="0.4">
      <c r="B84" s="475"/>
      <c r="C84" s="475"/>
      <c r="D84" s="475"/>
      <c r="E84" s="475"/>
      <c r="F84" s="475"/>
      <c r="G84" s="475"/>
      <c r="H84" s="475"/>
      <c r="I84" s="475"/>
      <c r="J84" s="475"/>
      <c r="K84" s="475"/>
      <c r="L84" s="475"/>
      <c r="M84" s="475"/>
      <c r="N84" s="475"/>
      <c r="O84" s="475"/>
      <c r="P84" s="475"/>
      <c r="Q84" s="475"/>
      <c r="R84" s="475"/>
      <c r="S84" s="475"/>
      <c r="T84" s="475"/>
      <c r="U84" s="475"/>
    </row>
    <row r="85" spans="2:21" x14ac:dyDescent="0.4">
      <c r="B85" s="475"/>
      <c r="C85" s="475"/>
      <c r="D85" s="475"/>
      <c r="E85" s="475"/>
      <c r="F85" s="475"/>
      <c r="G85" s="475"/>
      <c r="H85" s="475"/>
      <c r="I85" s="475"/>
      <c r="J85" s="475"/>
      <c r="K85" s="475"/>
      <c r="L85" s="475"/>
      <c r="M85" s="475"/>
      <c r="N85" s="475"/>
      <c r="O85" s="475"/>
      <c r="P85" s="475"/>
      <c r="Q85" s="475"/>
      <c r="R85" s="475"/>
      <c r="S85" s="475"/>
      <c r="T85" s="475"/>
      <c r="U85" s="475"/>
    </row>
    <row r="86" spans="2:21" x14ac:dyDescent="0.4">
      <c r="B86" s="475"/>
      <c r="C86" s="475"/>
      <c r="D86" s="475"/>
      <c r="E86" s="475"/>
      <c r="F86" s="475"/>
      <c r="G86" s="475"/>
      <c r="H86" s="475"/>
      <c r="I86" s="475"/>
      <c r="J86" s="475"/>
      <c r="K86" s="475"/>
      <c r="L86" s="475"/>
      <c r="M86" s="475"/>
      <c r="N86" s="475"/>
      <c r="O86" s="475"/>
      <c r="P86" s="475"/>
      <c r="Q86" s="475"/>
      <c r="R86" s="475"/>
      <c r="S86" s="475"/>
      <c r="T86" s="475"/>
      <c r="U86" s="475"/>
    </row>
    <row r="87" spans="2:21" x14ac:dyDescent="0.4">
      <c r="B87" s="475"/>
      <c r="C87" s="475"/>
      <c r="D87" s="475"/>
      <c r="E87" s="475"/>
      <c r="F87" s="475"/>
      <c r="G87" s="475"/>
      <c r="H87" s="475"/>
      <c r="I87" s="475"/>
      <c r="J87" s="475"/>
      <c r="K87" s="475"/>
      <c r="L87" s="475"/>
      <c r="M87" s="475"/>
      <c r="N87" s="475"/>
      <c r="O87" s="475"/>
      <c r="P87" s="475"/>
      <c r="Q87" s="475"/>
      <c r="R87" s="475"/>
      <c r="S87" s="475"/>
      <c r="T87" s="475"/>
      <c r="U87" s="475"/>
    </row>
    <row r="88" spans="2:21" x14ac:dyDescent="0.4">
      <c r="B88" s="475"/>
      <c r="C88" s="475"/>
      <c r="D88" s="475"/>
      <c r="E88" s="475"/>
      <c r="F88" s="475"/>
      <c r="G88" s="475"/>
      <c r="H88" s="475"/>
      <c r="I88" s="475"/>
      <c r="J88" s="475"/>
      <c r="K88" s="475"/>
      <c r="L88" s="475"/>
      <c r="M88" s="475"/>
      <c r="N88" s="475"/>
      <c r="O88" s="475"/>
      <c r="P88" s="475"/>
      <c r="Q88" s="475"/>
      <c r="R88" s="475"/>
      <c r="S88" s="475"/>
      <c r="T88" s="475"/>
      <c r="U88" s="475"/>
    </row>
    <row r="89" spans="2:21" x14ac:dyDescent="0.4">
      <c r="B89" s="475"/>
      <c r="C89" s="475"/>
      <c r="D89" s="475"/>
      <c r="E89" s="475"/>
      <c r="F89" s="475"/>
      <c r="G89" s="475"/>
      <c r="H89" s="475"/>
      <c r="I89" s="475"/>
      <c r="J89" s="475"/>
      <c r="K89" s="475"/>
      <c r="L89" s="475"/>
      <c r="M89" s="475"/>
      <c r="N89" s="475"/>
      <c r="O89" s="475"/>
      <c r="P89" s="475"/>
      <c r="Q89" s="475"/>
      <c r="R89" s="475"/>
      <c r="S89" s="475"/>
      <c r="T89" s="475"/>
      <c r="U89" s="475"/>
    </row>
    <row r="90" spans="2:21" x14ac:dyDescent="0.4">
      <c r="B90" s="475"/>
      <c r="C90" s="475"/>
      <c r="D90" s="475"/>
      <c r="E90" s="475"/>
      <c r="F90" s="475"/>
      <c r="G90" s="475"/>
      <c r="H90" s="475"/>
      <c r="I90" s="475"/>
      <c r="J90" s="475"/>
      <c r="K90" s="475"/>
      <c r="L90" s="475"/>
      <c r="M90" s="475"/>
      <c r="N90" s="475"/>
      <c r="O90" s="475"/>
      <c r="P90" s="475"/>
      <c r="Q90" s="475"/>
      <c r="R90" s="475"/>
      <c r="S90" s="475"/>
      <c r="T90" s="475"/>
      <c r="U90" s="475"/>
    </row>
    <row r="91" spans="2:21" x14ac:dyDescent="0.4">
      <c r="B91" s="475"/>
      <c r="C91" s="475"/>
      <c r="D91" s="475"/>
      <c r="E91" s="475"/>
      <c r="F91" s="475"/>
      <c r="G91" s="475"/>
      <c r="H91" s="475"/>
      <c r="I91" s="475"/>
      <c r="J91" s="475"/>
      <c r="K91" s="475"/>
      <c r="L91" s="475"/>
      <c r="M91" s="475"/>
      <c r="N91" s="475"/>
      <c r="O91" s="475"/>
      <c r="P91" s="475"/>
      <c r="Q91" s="475"/>
      <c r="R91" s="475"/>
      <c r="S91" s="475"/>
      <c r="T91" s="475"/>
      <c r="U91" s="475"/>
    </row>
    <row r="92" spans="2:21" x14ac:dyDescent="0.4">
      <c r="B92" s="475"/>
      <c r="C92" s="475"/>
      <c r="D92" s="475"/>
      <c r="E92" s="475"/>
      <c r="F92" s="475"/>
      <c r="G92" s="475"/>
      <c r="H92" s="475"/>
      <c r="I92" s="475"/>
      <c r="J92" s="475"/>
      <c r="K92" s="475"/>
      <c r="L92" s="475"/>
      <c r="M92" s="475"/>
      <c r="N92" s="475"/>
      <c r="O92" s="475"/>
      <c r="P92" s="475"/>
      <c r="Q92" s="475"/>
      <c r="R92" s="475"/>
      <c r="S92" s="475"/>
      <c r="T92" s="475"/>
      <c r="U92" s="475"/>
    </row>
    <row r="93" spans="2:21" x14ac:dyDescent="0.4">
      <c r="B93" s="475"/>
      <c r="C93" s="475"/>
      <c r="D93" s="475"/>
      <c r="E93" s="475"/>
      <c r="F93" s="475"/>
      <c r="G93" s="475"/>
      <c r="H93" s="475"/>
      <c r="I93" s="475"/>
      <c r="J93" s="475"/>
      <c r="K93" s="475"/>
      <c r="L93" s="475"/>
      <c r="M93" s="475"/>
      <c r="N93" s="475"/>
      <c r="O93" s="475"/>
      <c r="P93" s="475"/>
      <c r="Q93" s="475"/>
      <c r="R93" s="475"/>
      <c r="S93" s="475"/>
      <c r="T93" s="475"/>
      <c r="U93" s="475"/>
    </row>
    <row r="94" spans="2:21" x14ac:dyDescent="0.4">
      <c r="B94" s="475"/>
      <c r="C94" s="475"/>
      <c r="D94" s="475"/>
      <c r="E94" s="475"/>
      <c r="F94" s="475"/>
      <c r="G94" s="475"/>
      <c r="H94" s="475"/>
      <c r="I94" s="475"/>
      <c r="J94" s="475"/>
      <c r="K94" s="475"/>
      <c r="L94" s="475"/>
      <c r="M94" s="475"/>
      <c r="N94" s="475"/>
      <c r="O94" s="475"/>
      <c r="P94" s="475"/>
      <c r="Q94" s="475"/>
      <c r="R94" s="475"/>
      <c r="S94" s="475"/>
      <c r="T94" s="475"/>
      <c r="U94" s="475"/>
    </row>
    <row r="95" spans="2:21" x14ac:dyDescent="0.4">
      <c r="B95" s="475"/>
      <c r="C95" s="475"/>
      <c r="D95" s="475"/>
      <c r="E95" s="475"/>
      <c r="F95" s="475"/>
      <c r="G95" s="475"/>
      <c r="H95" s="475"/>
      <c r="I95" s="475"/>
      <c r="J95" s="475"/>
      <c r="K95" s="475"/>
      <c r="L95" s="475"/>
      <c r="M95" s="475"/>
      <c r="N95" s="475"/>
      <c r="O95" s="475"/>
      <c r="P95" s="475"/>
      <c r="Q95" s="475"/>
      <c r="R95" s="475"/>
      <c r="S95" s="475"/>
      <c r="T95" s="475"/>
      <c r="U95" s="475"/>
    </row>
    <row r="96" spans="2:21" x14ac:dyDescent="0.4">
      <c r="B96" s="475"/>
      <c r="C96" s="475"/>
      <c r="D96" s="475"/>
      <c r="E96" s="475"/>
      <c r="F96" s="475"/>
      <c r="G96" s="475"/>
      <c r="H96" s="475"/>
      <c r="I96" s="475"/>
      <c r="J96" s="475"/>
      <c r="K96" s="475"/>
      <c r="L96" s="475"/>
      <c r="M96" s="475"/>
      <c r="N96" s="475"/>
      <c r="O96" s="475"/>
      <c r="P96" s="475"/>
      <c r="Q96" s="475"/>
      <c r="R96" s="475"/>
      <c r="S96" s="475"/>
      <c r="T96" s="475"/>
      <c r="U96" s="475"/>
    </row>
    <row r="97" spans="2:21" x14ac:dyDescent="0.4">
      <c r="B97" s="475"/>
      <c r="C97" s="475"/>
      <c r="D97" s="475"/>
      <c r="E97" s="475"/>
      <c r="F97" s="475"/>
      <c r="G97" s="475"/>
      <c r="H97" s="475"/>
      <c r="I97" s="475"/>
      <c r="J97" s="475"/>
      <c r="K97" s="475"/>
      <c r="L97" s="475"/>
      <c r="M97" s="475"/>
      <c r="N97" s="475"/>
      <c r="O97" s="475"/>
      <c r="P97" s="475"/>
      <c r="Q97" s="475"/>
      <c r="R97" s="475"/>
      <c r="S97" s="475"/>
      <c r="T97" s="475"/>
      <c r="U97" s="475"/>
    </row>
    <row r="98" spans="2:21" x14ac:dyDescent="0.4">
      <c r="B98" s="475"/>
      <c r="C98" s="475"/>
      <c r="D98" s="475"/>
      <c r="E98" s="475"/>
      <c r="F98" s="475"/>
      <c r="G98" s="475"/>
      <c r="H98" s="475"/>
      <c r="I98" s="475"/>
      <c r="J98" s="475"/>
      <c r="K98" s="475"/>
      <c r="L98" s="475"/>
      <c r="M98" s="475"/>
      <c r="N98" s="475"/>
      <c r="O98" s="475"/>
      <c r="P98" s="475"/>
      <c r="Q98" s="475"/>
      <c r="R98" s="475"/>
      <c r="S98" s="475"/>
      <c r="T98" s="475"/>
      <c r="U98" s="475"/>
    </row>
    <row r="99" spans="2:21" x14ac:dyDescent="0.4">
      <c r="B99" s="475"/>
      <c r="C99" s="475"/>
      <c r="D99" s="475"/>
      <c r="E99" s="475"/>
      <c r="F99" s="475"/>
      <c r="G99" s="475"/>
      <c r="H99" s="475"/>
      <c r="I99" s="475"/>
      <c r="J99" s="475"/>
      <c r="K99" s="475"/>
      <c r="L99" s="475"/>
      <c r="M99" s="475"/>
      <c r="N99" s="475"/>
      <c r="O99" s="475"/>
      <c r="P99" s="475"/>
      <c r="Q99" s="475"/>
      <c r="R99" s="475"/>
      <c r="S99" s="475"/>
      <c r="T99" s="475"/>
      <c r="U99" s="475"/>
    </row>
    <row r="100" spans="2:21" x14ac:dyDescent="0.4">
      <c r="B100" s="475"/>
      <c r="C100" s="475"/>
      <c r="D100" s="475"/>
      <c r="E100" s="475"/>
      <c r="F100" s="475"/>
      <c r="G100" s="475"/>
      <c r="H100" s="475"/>
      <c r="I100" s="475"/>
      <c r="J100" s="475"/>
      <c r="K100" s="475"/>
      <c r="L100" s="475"/>
      <c r="M100" s="475"/>
      <c r="N100" s="475"/>
      <c r="O100" s="475"/>
      <c r="P100" s="475"/>
      <c r="Q100" s="475"/>
      <c r="R100" s="475"/>
      <c r="S100" s="475"/>
      <c r="T100" s="475"/>
      <c r="U100" s="475"/>
    </row>
    <row r="101" spans="2:21" x14ac:dyDescent="0.4">
      <c r="B101" s="475"/>
      <c r="C101" s="475"/>
      <c r="D101" s="475"/>
      <c r="E101" s="475"/>
      <c r="F101" s="475"/>
      <c r="G101" s="475"/>
      <c r="H101" s="475"/>
      <c r="I101" s="475"/>
      <c r="J101" s="475"/>
      <c r="K101" s="475"/>
      <c r="L101" s="475"/>
      <c r="M101" s="475"/>
      <c r="N101" s="475"/>
      <c r="O101" s="475"/>
      <c r="P101" s="475"/>
      <c r="Q101" s="475"/>
      <c r="R101" s="475"/>
      <c r="S101" s="475"/>
      <c r="T101" s="475"/>
      <c r="U101" s="475"/>
    </row>
    <row r="102" spans="2:21" x14ac:dyDescent="0.4">
      <c r="B102" s="475"/>
      <c r="C102" s="475"/>
      <c r="D102" s="475"/>
      <c r="E102" s="475"/>
      <c r="F102" s="475"/>
      <c r="G102" s="475"/>
      <c r="H102" s="475"/>
      <c r="I102" s="475"/>
      <c r="J102" s="475"/>
      <c r="K102" s="475"/>
      <c r="L102" s="475"/>
      <c r="M102" s="475"/>
      <c r="N102" s="475"/>
      <c r="O102" s="475"/>
      <c r="P102" s="475"/>
      <c r="Q102" s="475"/>
      <c r="R102" s="475"/>
      <c r="S102" s="475"/>
      <c r="T102" s="475"/>
      <c r="U102" s="475"/>
    </row>
    <row r="103" spans="2:21" x14ac:dyDescent="0.4">
      <c r="B103" s="475"/>
      <c r="C103" s="475"/>
      <c r="D103" s="475"/>
      <c r="E103" s="475"/>
      <c r="F103" s="475"/>
      <c r="G103" s="475"/>
      <c r="H103" s="475"/>
      <c r="I103" s="475"/>
      <c r="J103" s="475"/>
      <c r="K103" s="475"/>
      <c r="L103" s="475"/>
      <c r="M103" s="475"/>
      <c r="N103" s="475"/>
      <c r="O103" s="475"/>
      <c r="P103" s="475"/>
      <c r="Q103" s="475"/>
      <c r="R103" s="475"/>
      <c r="S103" s="475"/>
      <c r="T103" s="475"/>
      <c r="U103" s="475"/>
    </row>
    <row r="104" spans="2:21" x14ac:dyDescent="0.4">
      <c r="B104" s="475"/>
      <c r="C104" s="475"/>
      <c r="D104" s="475"/>
      <c r="E104" s="475"/>
      <c r="F104" s="475"/>
      <c r="G104" s="475"/>
      <c r="H104" s="475"/>
      <c r="I104" s="475"/>
      <c r="J104" s="475"/>
      <c r="K104" s="475"/>
      <c r="L104" s="475"/>
      <c r="M104" s="475"/>
      <c r="N104" s="475"/>
      <c r="O104" s="475"/>
      <c r="P104" s="475"/>
      <c r="Q104" s="475"/>
      <c r="R104" s="475"/>
      <c r="S104" s="475"/>
      <c r="T104" s="475"/>
      <c r="U104" s="475"/>
    </row>
    <row r="105" spans="2:21" x14ac:dyDescent="0.4">
      <c r="B105" s="475"/>
      <c r="C105" s="475"/>
      <c r="D105" s="475"/>
      <c r="E105" s="475"/>
      <c r="F105" s="475"/>
      <c r="G105" s="475"/>
      <c r="H105" s="475"/>
      <c r="I105" s="475"/>
      <c r="J105" s="475"/>
      <c r="K105" s="475"/>
      <c r="L105" s="475"/>
      <c r="M105" s="475"/>
      <c r="N105" s="475"/>
      <c r="O105" s="475"/>
      <c r="P105" s="475"/>
      <c r="Q105" s="475"/>
      <c r="R105" s="475"/>
      <c r="S105" s="475"/>
      <c r="T105" s="475"/>
      <c r="U105" s="475"/>
    </row>
    <row r="106" spans="2:21" x14ac:dyDescent="0.4">
      <c r="B106" s="475"/>
      <c r="C106" s="475"/>
      <c r="D106" s="475"/>
      <c r="E106" s="475"/>
      <c r="F106" s="475"/>
      <c r="G106" s="475"/>
      <c r="H106" s="475"/>
      <c r="I106" s="475"/>
      <c r="J106" s="475"/>
      <c r="K106" s="475"/>
      <c r="L106" s="475"/>
      <c r="M106" s="475"/>
      <c r="N106" s="475"/>
      <c r="O106" s="475"/>
      <c r="P106" s="475"/>
      <c r="Q106" s="475"/>
      <c r="R106" s="475"/>
      <c r="S106" s="475"/>
      <c r="T106" s="475"/>
      <c r="U106" s="475"/>
    </row>
    <row r="107" spans="2:21" x14ac:dyDescent="0.4">
      <c r="B107" s="475"/>
      <c r="C107" s="475"/>
      <c r="D107" s="475"/>
      <c r="E107" s="475"/>
      <c r="F107" s="475"/>
      <c r="G107" s="475"/>
      <c r="H107" s="475"/>
      <c r="I107" s="475"/>
      <c r="J107" s="475"/>
      <c r="K107" s="475"/>
      <c r="L107" s="475"/>
      <c r="M107" s="475"/>
      <c r="N107" s="475"/>
      <c r="O107" s="475"/>
      <c r="P107" s="475"/>
      <c r="Q107" s="475"/>
      <c r="R107" s="475"/>
      <c r="S107" s="475"/>
      <c r="T107" s="475"/>
      <c r="U107" s="475"/>
    </row>
    <row r="108" spans="2:21" x14ac:dyDescent="0.4">
      <c r="B108" s="475"/>
      <c r="C108" s="475"/>
      <c r="D108" s="475"/>
      <c r="E108" s="475"/>
      <c r="F108" s="475"/>
      <c r="G108" s="475"/>
      <c r="H108" s="475"/>
      <c r="I108" s="475"/>
      <c r="J108" s="475"/>
      <c r="K108" s="475"/>
      <c r="L108" s="475"/>
      <c r="M108" s="475"/>
      <c r="N108" s="475"/>
      <c r="O108" s="475"/>
      <c r="P108" s="475"/>
      <c r="Q108" s="475"/>
      <c r="R108" s="475"/>
      <c r="S108" s="475"/>
      <c r="T108" s="475"/>
      <c r="U108" s="475"/>
    </row>
    <row r="109" spans="2:21" x14ac:dyDescent="0.4">
      <c r="B109" s="475"/>
      <c r="C109" s="475"/>
      <c r="D109" s="475"/>
      <c r="E109" s="475"/>
      <c r="F109" s="475"/>
      <c r="G109" s="475"/>
      <c r="H109" s="475"/>
      <c r="I109" s="475"/>
      <c r="J109" s="475"/>
      <c r="K109" s="475"/>
      <c r="L109" s="475"/>
      <c r="M109" s="475"/>
      <c r="N109" s="475"/>
      <c r="O109" s="475"/>
      <c r="P109" s="475"/>
      <c r="Q109" s="475"/>
      <c r="R109" s="475"/>
      <c r="S109" s="475"/>
      <c r="T109" s="475"/>
      <c r="U109" s="475"/>
    </row>
    <row r="110" spans="2:21" x14ac:dyDescent="0.4">
      <c r="B110" s="475"/>
      <c r="C110" s="475"/>
      <c r="D110" s="475"/>
      <c r="E110" s="475"/>
      <c r="F110" s="475"/>
      <c r="G110" s="475"/>
      <c r="H110" s="475"/>
      <c r="I110" s="475"/>
      <c r="J110" s="475"/>
      <c r="K110" s="475"/>
      <c r="L110" s="475"/>
      <c r="M110" s="475"/>
      <c r="N110" s="475"/>
      <c r="O110" s="475"/>
      <c r="P110" s="475"/>
      <c r="Q110" s="475"/>
      <c r="R110" s="475"/>
      <c r="S110" s="475"/>
      <c r="T110" s="475"/>
      <c r="U110" s="475"/>
    </row>
    <row r="111" spans="2:21" x14ac:dyDescent="0.4">
      <c r="B111" s="475"/>
      <c r="C111" s="475"/>
      <c r="D111" s="475"/>
      <c r="E111" s="475"/>
      <c r="F111" s="475"/>
      <c r="G111" s="475"/>
      <c r="H111" s="475"/>
      <c r="I111" s="475"/>
      <c r="J111" s="475"/>
      <c r="K111" s="475"/>
      <c r="L111" s="475"/>
      <c r="M111" s="475"/>
      <c r="N111" s="475"/>
      <c r="O111" s="475"/>
      <c r="P111" s="475"/>
      <c r="Q111" s="475"/>
      <c r="R111" s="475"/>
      <c r="S111" s="475"/>
      <c r="T111" s="475"/>
      <c r="U111" s="475"/>
    </row>
    <row r="112" spans="2:21" x14ac:dyDescent="0.4">
      <c r="B112" s="475"/>
      <c r="C112" s="475"/>
      <c r="D112" s="475"/>
      <c r="E112" s="475"/>
      <c r="F112" s="475"/>
      <c r="G112" s="475"/>
      <c r="H112" s="475"/>
      <c r="I112" s="475"/>
      <c r="J112" s="475"/>
      <c r="K112" s="475"/>
      <c r="L112" s="475"/>
      <c r="M112" s="475"/>
      <c r="N112" s="475"/>
      <c r="O112" s="475"/>
      <c r="P112" s="475"/>
      <c r="Q112" s="475"/>
      <c r="R112" s="475"/>
      <c r="S112" s="475"/>
      <c r="T112" s="475"/>
      <c r="U112" s="475"/>
    </row>
    <row r="113" spans="2:21" x14ac:dyDescent="0.4">
      <c r="B113" s="475"/>
      <c r="C113" s="475"/>
      <c r="D113" s="475"/>
      <c r="E113" s="475"/>
      <c r="F113" s="475"/>
      <c r="G113" s="475"/>
      <c r="H113" s="475"/>
      <c r="I113" s="475"/>
      <c r="J113" s="475"/>
      <c r="K113" s="475"/>
      <c r="L113" s="475"/>
      <c r="M113" s="475"/>
      <c r="N113" s="475"/>
      <c r="O113" s="475"/>
      <c r="P113" s="475"/>
      <c r="Q113" s="475"/>
      <c r="R113" s="475"/>
      <c r="S113" s="475"/>
      <c r="T113" s="475"/>
      <c r="U113" s="475"/>
    </row>
    <row r="114" spans="2:21" x14ac:dyDescent="0.4">
      <c r="B114" s="475"/>
      <c r="C114" s="475"/>
      <c r="D114" s="475"/>
      <c r="E114" s="475"/>
      <c r="F114" s="475"/>
      <c r="G114" s="475"/>
      <c r="H114" s="475"/>
      <c r="I114" s="475"/>
      <c r="J114" s="475"/>
      <c r="K114" s="475"/>
      <c r="L114" s="475"/>
      <c r="M114" s="475"/>
      <c r="N114" s="475"/>
      <c r="O114" s="475"/>
      <c r="P114" s="475"/>
      <c r="Q114" s="475"/>
      <c r="R114" s="475"/>
      <c r="S114" s="475"/>
      <c r="T114" s="475"/>
      <c r="U114" s="475"/>
    </row>
    <row r="115" spans="2:21" x14ac:dyDescent="0.4">
      <c r="B115" s="475"/>
      <c r="C115" s="475"/>
      <c r="D115" s="475"/>
      <c r="E115" s="475"/>
      <c r="F115" s="475"/>
      <c r="G115" s="475"/>
      <c r="H115" s="475"/>
      <c r="I115" s="475"/>
      <c r="J115" s="475"/>
      <c r="K115" s="475"/>
      <c r="L115" s="475"/>
      <c r="M115" s="475"/>
      <c r="N115" s="475"/>
      <c r="O115" s="475"/>
      <c r="P115" s="475"/>
      <c r="Q115" s="475"/>
      <c r="R115" s="475"/>
      <c r="S115" s="475"/>
      <c r="T115" s="475"/>
      <c r="U115" s="475"/>
    </row>
    <row r="116" spans="2:21" x14ac:dyDescent="0.4">
      <c r="B116" s="475"/>
      <c r="C116" s="475"/>
      <c r="D116" s="475"/>
      <c r="E116" s="475"/>
      <c r="F116" s="475"/>
      <c r="G116" s="475"/>
      <c r="H116" s="475"/>
      <c r="I116" s="475"/>
      <c r="J116" s="475"/>
      <c r="K116" s="475"/>
      <c r="L116" s="475"/>
      <c r="M116" s="475"/>
      <c r="N116" s="475"/>
      <c r="O116" s="475"/>
      <c r="P116" s="475"/>
      <c r="Q116" s="475"/>
      <c r="R116" s="475"/>
      <c r="S116" s="475"/>
      <c r="T116" s="475"/>
      <c r="U116" s="475"/>
    </row>
    <row r="117" spans="2:21" x14ac:dyDescent="0.4">
      <c r="B117" s="475"/>
      <c r="C117" s="475"/>
      <c r="D117" s="475"/>
      <c r="E117" s="475"/>
      <c r="F117" s="475"/>
      <c r="G117" s="475"/>
      <c r="H117" s="475"/>
      <c r="I117" s="475"/>
      <c r="J117" s="475"/>
      <c r="K117" s="475"/>
      <c r="L117" s="475"/>
      <c r="M117" s="475"/>
      <c r="N117" s="475"/>
      <c r="O117" s="475"/>
      <c r="P117" s="475"/>
      <c r="Q117" s="475"/>
      <c r="R117" s="475"/>
      <c r="S117" s="475"/>
      <c r="T117" s="475"/>
      <c r="U117" s="475"/>
    </row>
    <row r="118" spans="2:21" x14ac:dyDescent="0.4">
      <c r="B118" s="475"/>
      <c r="C118" s="475"/>
      <c r="D118" s="475"/>
      <c r="E118" s="475"/>
      <c r="F118" s="475"/>
      <c r="G118" s="475"/>
      <c r="H118" s="475"/>
      <c r="I118" s="475"/>
      <c r="J118" s="475"/>
      <c r="K118" s="475"/>
      <c r="L118" s="475"/>
      <c r="M118" s="475"/>
      <c r="N118" s="475"/>
      <c r="O118" s="475"/>
      <c r="P118" s="475"/>
      <c r="Q118" s="475"/>
      <c r="R118" s="475"/>
      <c r="S118" s="475"/>
      <c r="T118" s="475"/>
      <c r="U118" s="475"/>
    </row>
    <row r="119" spans="2:21" x14ac:dyDescent="0.4">
      <c r="B119" s="475"/>
      <c r="C119" s="475"/>
      <c r="D119" s="475"/>
      <c r="E119" s="475"/>
      <c r="F119" s="475"/>
      <c r="G119" s="475"/>
      <c r="H119" s="475"/>
      <c r="I119" s="475"/>
      <c r="J119" s="475"/>
      <c r="K119" s="475"/>
      <c r="L119" s="475"/>
      <c r="M119" s="475"/>
      <c r="N119" s="475"/>
      <c r="O119" s="475"/>
      <c r="P119" s="475"/>
      <c r="Q119" s="475"/>
      <c r="R119" s="475"/>
      <c r="S119" s="475"/>
      <c r="T119" s="475"/>
      <c r="U119" s="475"/>
    </row>
    <row r="120" spans="2:21" x14ac:dyDescent="0.4">
      <c r="B120" s="475"/>
      <c r="C120" s="475"/>
      <c r="D120" s="475"/>
      <c r="E120" s="475"/>
      <c r="F120" s="475"/>
      <c r="G120" s="475"/>
      <c r="H120" s="475"/>
      <c r="I120" s="475"/>
      <c r="J120" s="475"/>
      <c r="K120" s="475"/>
      <c r="L120" s="475"/>
      <c r="M120" s="475"/>
      <c r="N120" s="475"/>
      <c r="O120" s="475"/>
      <c r="P120" s="475"/>
      <c r="Q120" s="475"/>
      <c r="R120" s="475"/>
      <c r="S120" s="475"/>
      <c r="T120" s="475"/>
      <c r="U120" s="475"/>
    </row>
    <row r="121" spans="2:21" x14ac:dyDescent="0.4">
      <c r="B121" s="475"/>
      <c r="C121" s="475"/>
      <c r="D121" s="475"/>
      <c r="E121" s="475"/>
      <c r="F121" s="475"/>
      <c r="G121" s="475"/>
      <c r="H121" s="475"/>
      <c r="I121" s="475"/>
      <c r="J121" s="475"/>
      <c r="K121" s="475"/>
      <c r="L121" s="475"/>
      <c r="M121" s="475"/>
      <c r="N121" s="475"/>
      <c r="O121" s="475"/>
      <c r="P121" s="475"/>
      <c r="Q121" s="475"/>
      <c r="R121" s="475"/>
      <c r="S121" s="475"/>
      <c r="T121" s="475"/>
      <c r="U121" s="475"/>
    </row>
    <row r="122" spans="2:21" x14ac:dyDescent="0.4">
      <c r="B122" s="475"/>
      <c r="C122" s="475"/>
      <c r="D122" s="475"/>
      <c r="E122" s="475"/>
      <c r="F122" s="475"/>
      <c r="G122" s="475"/>
      <c r="H122" s="475"/>
      <c r="I122" s="475"/>
      <c r="J122" s="475"/>
      <c r="K122" s="475"/>
      <c r="L122" s="475"/>
      <c r="M122" s="475"/>
      <c r="N122" s="475"/>
      <c r="O122" s="475"/>
      <c r="P122" s="475"/>
      <c r="Q122" s="475"/>
      <c r="R122" s="475"/>
      <c r="S122" s="475"/>
      <c r="T122" s="475"/>
      <c r="U122" s="475"/>
    </row>
    <row r="123" spans="2:21" x14ac:dyDescent="0.4">
      <c r="B123" s="475"/>
      <c r="C123" s="475"/>
      <c r="D123" s="475"/>
      <c r="E123" s="475"/>
      <c r="F123" s="475"/>
      <c r="G123" s="475"/>
      <c r="H123" s="475"/>
      <c r="I123" s="475"/>
      <c r="J123" s="475"/>
      <c r="K123" s="475"/>
      <c r="L123" s="475"/>
      <c r="M123" s="475"/>
      <c r="N123" s="475"/>
      <c r="O123" s="475"/>
      <c r="P123" s="475"/>
      <c r="Q123" s="475"/>
      <c r="R123" s="475"/>
      <c r="S123" s="475"/>
      <c r="T123" s="475"/>
      <c r="U123" s="475"/>
    </row>
    <row r="124" spans="2:21" x14ac:dyDescent="0.4">
      <c r="B124" s="475"/>
      <c r="C124" s="475"/>
      <c r="D124" s="475"/>
      <c r="E124" s="475"/>
      <c r="F124" s="475"/>
      <c r="G124" s="475"/>
      <c r="H124" s="475"/>
      <c r="I124" s="475"/>
      <c r="J124" s="475"/>
      <c r="K124" s="475"/>
      <c r="L124" s="475"/>
      <c r="M124" s="475"/>
      <c r="N124" s="475"/>
      <c r="O124" s="475"/>
      <c r="P124" s="475"/>
      <c r="Q124" s="475"/>
      <c r="R124" s="475"/>
      <c r="S124" s="475"/>
      <c r="T124" s="475"/>
      <c r="U124" s="475"/>
    </row>
    <row r="125" spans="2:21" x14ac:dyDescent="0.4">
      <c r="B125" s="475"/>
      <c r="C125" s="475"/>
      <c r="D125" s="475"/>
      <c r="E125" s="475"/>
      <c r="F125" s="475"/>
      <c r="G125" s="475"/>
      <c r="H125" s="475"/>
      <c r="I125" s="475"/>
      <c r="J125" s="475"/>
      <c r="K125" s="475"/>
      <c r="L125" s="475"/>
      <c r="M125" s="475"/>
      <c r="N125" s="475"/>
      <c r="O125" s="475"/>
      <c r="P125" s="475"/>
      <c r="Q125" s="475"/>
      <c r="R125" s="475"/>
      <c r="S125" s="475"/>
      <c r="T125" s="475"/>
      <c r="U125" s="475"/>
    </row>
    <row r="126" spans="2:21" x14ac:dyDescent="0.4">
      <c r="B126" s="475"/>
      <c r="C126" s="475"/>
      <c r="D126" s="475"/>
      <c r="E126" s="475"/>
      <c r="F126" s="475"/>
      <c r="G126" s="475"/>
      <c r="H126" s="475"/>
      <c r="I126" s="475"/>
      <c r="J126" s="475"/>
      <c r="K126" s="475"/>
      <c r="L126" s="475"/>
      <c r="M126" s="475"/>
      <c r="N126" s="475"/>
      <c r="O126" s="475"/>
      <c r="P126" s="475"/>
      <c r="Q126" s="475"/>
      <c r="R126" s="475"/>
      <c r="S126" s="475"/>
      <c r="T126" s="475"/>
      <c r="U126" s="475"/>
    </row>
    <row r="127" spans="2:21" x14ac:dyDescent="0.4">
      <c r="B127" s="475"/>
      <c r="C127" s="475"/>
      <c r="D127" s="475"/>
      <c r="E127" s="475"/>
      <c r="F127" s="475"/>
      <c r="G127" s="475"/>
      <c r="H127" s="475"/>
      <c r="I127" s="475"/>
      <c r="J127" s="475"/>
      <c r="K127" s="475"/>
      <c r="L127" s="475"/>
      <c r="M127" s="475"/>
      <c r="N127" s="475"/>
      <c r="O127" s="475"/>
      <c r="P127" s="475"/>
      <c r="Q127" s="475"/>
      <c r="R127" s="475"/>
      <c r="S127" s="475"/>
      <c r="T127" s="475"/>
      <c r="U127" s="475"/>
    </row>
    <row r="128" spans="2:21" x14ac:dyDescent="0.4">
      <c r="B128" s="475"/>
      <c r="C128" s="475"/>
      <c r="D128" s="475"/>
      <c r="E128" s="475"/>
      <c r="F128" s="475"/>
      <c r="G128" s="475"/>
      <c r="H128" s="475"/>
      <c r="I128" s="475"/>
      <c r="J128" s="475"/>
      <c r="K128" s="475"/>
      <c r="L128" s="475"/>
      <c r="M128" s="475"/>
      <c r="N128" s="475"/>
      <c r="O128" s="475"/>
      <c r="P128" s="475"/>
      <c r="Q128" s="475"/>
      <c r="R128" s="475"/>
      <c r="S128" s="475"/>
      <c r="T128" s="475"/>
      <c r="U128" s="475"/>
    </row>
    <row r="129" spans="2:21" x14ac:dyDescent="0.4">
      <c r="B129" s="475"/>
      <c r="C129" s="475"/>
      <c r="D129" s="475"/>
      <c r="E129" s="475"/>
      <c r="F129" s="475"/>
      <c r="G129" s="475"/>
      <c r="H129" s="475"/>
      <c r="I129" s="475"/>
      <c r="J129" s="475"/>
      <c r="K129" s="475"/>
      <c r="L129" s="475"/>
      <c r="M129" s="475"/>
      <c r="N129" s="475"/>
      <c r="O129" s="475"/>
      <c r="P129" s="475"/>
      <c r="Q129" s="475"/>
      <c r="R129" s="475"/>
      <c r="S129" s="475"/>
      <c r="T129" s="475"/>
      <c r="U129" s="475"/>
    </row>
    <row r="130" spans="2:21" x14ac:dyDescent="0.4">
      <c r="B130" s="475"/>
      <c r="C130" s="475"/>
      <c r="D130" s="475"/>
      <c r="E130" s="475"/>
      <c r="F130" s="475"/>
      <c r="G130" s="475"/>
      <c r="H130" s="475"/>
      <c r="I130" s="475"/>
      <c r="J130" s="475"/>
      <c r="K130" s="475"/>
      <c r="L130" s="475"/>
      <c r="M130" s="475"/>
      <c r="N130" s="475"/>
      <c r="O130" s="475"/>
      <c r="P130" s="475"/>
      <c r="Q130" s="475"/>
      <c r="R130" s="475"/>
      <c r="S130" s="475"/>
      <c r="T130" s="475"/>
      <c r="U130" s="475"/>
    </row>
    <row r="131" spans="2:21" x14ac:dyDescent="0.4">
      <c r="B131" s="475"/>
      <c r="C131" s="475"/>
      <c r="D131" s="475"/>
      <c r="E131" s="475"/>
      <c r="F131" s="475"/>
      <c r="G131" s="475"/>
      <c r="H131" s="475"/>
      <c r="I131" s="475"/>
      <c r="J131" s="475"/>
      <c r="K131" s="475"/>
      <c r="L131" s="475"/>
      <c r="M131" s="475"/>
      <c r="N131" s="475"/>
      <c r="O131" s="475"/>
      <c r="P131" s="475"/>
      <c r="Q131" s="475"/>
      <c r="R131" s="475"/>
      <c r="S131" s="475"/>
      <c r="T131" s="475"/>
      <c r="U131" s="475"/>
    </row>
    <row r="132" spans="2:21" x14ac:dyDescent="0.4">
      <c r="B132" s="475"/>
      <c r="C132" s="475"/>
      <c r="D132" s="475"/>
      <c r="E132" s="475"/>
      <c r="F132" s="475"/>
      <c r="G132" s="475"/>
      <c r="H132" s="475"/>
      <c r="I132" s="475"/>
      <c r="J132" s="475"/>
      <c r="K132" s="475"/>
      <c r="L132" s="475"/>
      <c r="M132" s="475"/>
      <c r="N132" s="475"/>
      <c r="O132" s="475"/>
      <c r="P132" s="475"/>
      <c r="Q132" s="475"/>
      <c r="R132" s="475"/>
      <c r="S132" s="475"/>
      <c r="T132" s="475"/>
      <c r="U132" s="475"/>
    </row>
    <row r="133" spans="2:21" x14ac:dyDescent="0.4">
      <c r="B133" s="475"/>
      <c r="C133" s="475"/>
      <c r="D133" s="475"/>
      <c r="E133" s="475"/>
      <c r="F133" s="475"/>
      <c r="G133" s="475"/>
      <c r="H133" s="475"/>
      <c r="I133" s="475"/>
      <c r="J133" s="475"/>
      <c r="K133" s="475"/>
      <c r="L133" s="475"/>
      <c r="M133" s="475"/>
      <c r="N133" s="475"/>
      <c r="O133" s="475"/>
      <c r="P133" s="475"/>
      <c r="Q133" s="475"/>
      <c r="R133" s="475"/>
      <c r="S133" s="475"/>
      <c r="T133" s="475"/>
      <c r="U133" s="475"/>
    </row>
    <row r="134" spans="2:21" x14ac:dyDescent="0.4">
      <c r="B134" s="475"/>
      <c r="C134" s="475"/>
      <c r="D134" s="475"/>
      <c r="E134" s="475"/>
      <c r="F134" s="475"/>
      <c r="G134" s="475"/>
      <c r="H134" s="475"/>
      <c r="I134" s="475"/>
      <c r="J134" s="475"/>
      <c r="K134" s="475"/>
      <c r="L134" s="475"/>
      <c r="M134" s="475"/>
      <c r="N134" s="475"/>
      <c r="O134" s="475"/>
      <c r="P134" s="475"/>
      <c r="Q134" s="475"/>
      <c r="R134" s="475"/>
      <c r="S134" s="475"/>
      <c r="T134" s="475"/>
      <c r="U134" s="475"/>
    </row>
    <row r="135" spans="2:21" x14ac:dyDescent="0.4">
      <c r="B135" s="475"/>
      <c r="C135" s="475"/>
      <c r="D135" s="475"/>
      <c r="E135" s="475"/>
      <c r="F135" s="475"/>
      <c r="G135" s="475"/>
      <c r="H135" s="475"/>
      <c r="I135" s="475"/>
      <c r="J135" s="475"/>
      <c r="K135" s="475"/>
      <c r="L135" s="475"/>
      <c r="M135" s="475"/>
      <c r="N135" s="475"/>
      <c r="O135" s="475"/>
      <c r="P135" s="475"/>
      <c r="Q135" s="475"/>
      <c r="R135" s="475"/>
      <c r="S135" s="475"/>
      <c r="T135" s="475"/>
      <c r="U135" s="475"/>
    </row>
    <row r="136" spans="2:21" x14ac:dyDescent="0.4">
      <c r="B136" s="475"/>
      <c r="C136" s="475"/>
      <c r="D136" s="475"/>
      <c r="E136" s="475"/>
      <c r="F136" s="475"/>
      <c r="G136" s="475"/>
      <c r="H136" s="475"/>
      <c r="I136" s="475"/>
      <c r="J136" s="475"/>
      <c r="K136" s="475"/>
      <c r="L136" s="475"/>
      <c r="M136" s="475"/>
      <c r="N136" s="475"/>
      <c r="O136" s="475"/>
      <c r="P136" s="475"/>
      <c r="Q136" s="475"/>
      <c r="R136" s="475"/>
      <c r="S136" s="475"/>
      <c r="T136" s="475"/>
      <c r="U136" s="475"/>
    </row>
    <row r="137" spans="2:21" x14ac:dyDescent="0.4">
      <c r="B137" s="475"/>
      <c r="C137" s="475"/>
      <c r="D137" s="475"/>
      <c r="E137" s="475"/>
      <c r="F137" s="475"/>
      <c r="G137" s="475"/>
      <c r="H137" s="475"/>
      <c r="I137" s="475"/>
      <c r="J137" s="475"/>
      <c r="K137" s="475"/>
      <c r="L137" s="475"/>
      <c r="M137" s="475"/>
      <c r="N137" s="475"/>
      <c r="O137" s="475"/>
      <c r="P137" s="475"/>
      <c r="Q137" s="475"/>
      <c r="R137" s="475"/>
      <c r="S137" s="475"/>
      <c r="T137" s="475"/>
      <c r="U137" s="475"/>
    </row>
    <row r="138" spans="2:21" x14ac:dyDescent="0.4">
      <c r="B138" s="475"/>
      <c r="C138" s="475"/>
      <c r="D138" s="475"/>
      <c r="E138" s="475"/>
      <c r="F138" s="475"/>
      <c r="G138" s="475"/>
      <c r="H138" s="475"/>
      <c r="I138" s="475"/>
      <c r="J138" s="475"/>
      <c r="K138" s="475"/>
      <c r="L138" s="475"/>
      <c r="M138" s="475"/>
      <c r="N138" s="475"/>
      <c r="O138" s="475"/>
      <c r="P138" s="475"/>
      <c r="Q138" s="475"/>
      <c r="R138" s="475"/>
      <c r="S138" s="475"/>
      <c r="T138" s="475"/>
      <c r="U138" s="475"/>
    </row>
    <row r="139" spans="2:21" x14ac:dyDescent="0.4">
      <c r="B139" s="475"/>
      <c r="C139" s="475"/>
      <c r="D139" s="475"/>
      <c r="E139" s="475"/>
      <c r="F139" s="475"/>
      <c r="G139" s="475"/>
      <c r="H139" s="475"/>
      <c r="I139" s="475"/>
      <c r="J139" s="475"/>
      <c r="K139" s="475"/>
      <c r="L139" s="475"/>
      <c r="M139" s="475"/>
      <c r="N139" s="475"/>
      <c r="O139" s="475"/>
      <c r="P139" s="475"/>
      <c r="Q139" s="475"/>
      <c r="R139" s="475"/>
      <c r="S139" s="475"/>
      <c r="T139" s="475"/>
      <c r="U139" s="475"/>
    </row>
    <row r="140" spans="2:21" x14ac:dyDescent="0.4">
      <c r="B140" s="475"/>
      <c r="C140" s="475"/>
      <c r="D140" s="475"/>
      <c r="E140" s="475"/>
      <c r="F140" s="475"/>
      <c r="G140" s="475"/>
      <c r="H140" s="475"/>
      <c r="I140" s="475"/>
      <c r="J140" s="475"/>
      <c r="K140" s="475"/>
      <c r="L140" s="475"/>
      <c r="M140" s="475"/>
      <c r="N140" s="475"/>
      <c r="O140" s="475"/>
      <c r="P140" s="475"/>
      <c r="Q140" s="475"/>
      <c r="R140" s="475"/>
      <c r="S140" s="475"/>
      <c r="T140" s="475"/>
      <c r="U140" s="475"/>
    </row>
    <row r="141" spans="2:21" x14ac:dyDescent="0.4">
      <c r="B141" s="475"/>
      <c r="C141" s="475"/>
      <c r="D141" s="475"/>
      <c r="E141" s="475"/>
      <c r="F141" s="475"/>
      <c r="G141" s="475"/>
      <c r="H141" s="475"/>
      <c r="I141" s="475"/>
      <c r="J141" s="475"/>
      <c r="K141" s="475"/>
      <c r="L141" s="475"/>
      <c r="M141" s="475"/>
      <c r="N141" s="475"/>
      <c r="O141" s="475"/>
      <c r="P141" s="475"/>
      <c r="Q141" s="475"/>
      <c r="R141" s="475"/>
      <c r="S141" s="475"/>
      <c r="T141" s="475"/>
      <c r="U141" s="475"/>
    </row>
    <row r="142" spans="2:21" x14ac:dyDescent="0.4">
      <c r="B142" s="475"/>
      <c r="C142" s="475"/>
      <c r="D142" s="475"/>
      <c r="E142" s="475"/>
      <c r="F142" s="475"/>
      <c r="G142" s="475"/>
      <c r="H142" s="475"/>
      <c r="I142" s="475"/>
      <c r="J142" s="475"/>
      <c r="K142" s="475"/>
      <c r="L142" s="475"/>
      <c r="M142" s="475"/>
      <c r="N142" s="475"/>
      <c r="O142" s="475"/>
      <c r="P142" s="475"/>
      <c r="Q142" s="475"/>
      <c r="R142" s="475"/>
      <c r="S142" s="475"/>
      <c r="T142" s="475"/>
      <c r="U142" s="475"/>
    </row>
    <row r="143" spans="2:21" x14ac:dyDescent="0.4">
      <c r="B143" s="475"/>
      <c r="C143" s="475"/>
      <c r="D143" s="475"/>
      <c r="E143" s="475"/>
      <c r="F143" s="475"/>
      <c r="G143" s="475"/>
      <c r="H143" s="475"/>
      <c r="I143" s="475"/>
      <c r="J143" s="475"/>
      <c r="K143" s="475"/>
      <c r="L143" s="475"/>
      <c r="M143" s="475"/>
      <c r="N143" s="475"/>
      <c r="O143" s="475"/>
      <c r="P143" s="475"/>
      <c r="Q143" s="475"/>
      <c r="R143" s="475"/>
      <c r="S143" s="475"/>
      <c r="T143" s="475"/>
      <c r="U143" s="475"/>
    </row>
    <row r="144" spans="2:21" x14ac:dyDescent="0.4">
      <c r="B144" s="475"/>
      <c r="C144" s="475"/>
      <c r="D144" s="475"/>
      <c r="E144" s="475"/>
      <c r="F144" s="475"/>
      <c r="G144" s="475"/>
      <c r="H144" s="475"/>
      <c r="I144" s="475"/>
      <c r="J144" s="475"/>
      <c r="K144" s="475"/>
      <c r="L144" s="475"/>
      <c r="M144" s="475"/>
      <c r="N144" s="475"/>
      <c r="O144" s="475"/>
      <c r="P144" s="475"/>
      <c r="Q144" s="475"/>
      <c r="R144" s="475"/>
      <c r="S144" s="475"/>
      <c r="T144" s="475"/>
      <c r="U144" s="475"/>
    </row>
    <row r="145" spans="2:21" x14ac:dyDescent="0.4">
      <c r="B145" s="475"/>
      <c r="C145" s="475"/>
      <c r="D145" s="475"/>
      <c r="E145" s="475"/>
      <c r="F145" s="475"/>
      <c r="G145" s="475"/>
      <c r="H145" s="475"/>
      <c r="I145" s="475"/>
      <c r="J145" s="475"/>
      <c r="K145" s="475"/>
      <c r="L145" s="475"/>
      <c r="M145" s="475"/>
      <c r="N145" s="475"/>
      <c r="O145" s="475"/>
      <c r="P145" s="475"/>
      <c r="Q145" s="475"/>
      <c r="R145" s="475"/>
      <c r="S145" s="475"/>
      <c r="T145" s="475"/>
      <c r="U145" s="475"/>
    </row>
    <row r="146" spans="2:21" x14ac:dyDescent="0.4">
      <c r="B146" s="475"/>
      <c r="C146" s="475"/>
      <c r="D146" s="475"/>
      <c r="E146" s="475"/>
      <c r="F146" s="475"/>
      <c r="G146" s="475"/>
      <c r="H146" s="475"/>
      <c r="I146" s="475"/>
      <c r="J146" s="475"/>
      <c r="K146" s="475"/>
      <c r="L146" s="475"/>
      <c r="M146" s="475"/>
      <c r="N146" s="475"/>
      <c r="O146" s="475"/>
      <c r="P146" s="475"/>
      <c r="Q146" s="475"/>
      <c r="R146" s="475"/>
      <c r="S146" s="475"/>
      <c r="T146" s="475"/>
      <c r="U146" s="475"/>
    </row>
    <row r="147" spans="2:21" x14ac:dyDescent="0.4">
      <c r="B147" s="475"/>
      <c r="C147" s="475"/>
      <c r="D147" s="475"/>
      <c r="E147" s="475"/>
      <c r="F147" s="475"/>
      <c r="G147" s="475"/>
      <c r="H147" s="475"/>
      <c r="I147" s="475"/>
      <c r="J147" s="475"/>
      <c r="K147" s="475"/>
      <c r="L147" s="475"/>
      <c r="M147" s="475"/>
      <c r="N147" s="475"/>
      <c r="O147" s="475"/>
      <c r="P147" s="475"/>
      <c r="Q147" s="475"/>
      <c r="R147" s="475"/>
      <c r="S147" s="475"/>
      <c r="T147" s="475"/>
      <c r="U147" s="475"/>
    </row>
    <row r="148" spans="2:21" x14ac:dyDescent="0.4">
      <c r="B148" s="475"/>
      <c r="C148" s="475"/>
      <c r="D148" s="475"/>
      <c r="E148" s="475"/>
      <c r="F148" s="475"/>
      <c r="G148" s="475"/>
      <c r="H148" s="475"/>
      <c r="I148" s="475"/>
      <c r="J148" s="475"/>
      <c r="K148" s="475"/>
      <c r="L148" s="475"/>
      <c r="M148" s="475"/>
      <c r="N148" s="475"/>
      <c r="O148" s="475"/>
      <c r="P148" s="475"/>
      <c r="Q148" s="475"/>
      <c r="R148" s="475"/>
      <c r="S148" s="475"/>
      <c r="T148" s="475"/>
      <c r="U148" s="475"/>
    </row>
    <row r="149" spans="2:21" x14ac:dyDescent="0.4">
      <c r="B149" s="475"/>
      <c r="C149" s="475"/>
      <c r="D149" s="475"/>
      <c r="E149" s="475"/>
      <c r="F149" s="475"/>
      <c r="G149" s="475"/>
      <c r="H149" s="475"/>
      <c r="I149" s="475"/>
      <c r="J149" s="475"/>
      <c r="K149" s="475"/>
      <c r="L149" s="475"/>
      <c r="M149" s="475"/>
      <c r="N149" s="475"/>
      <c r="O149" s="475"/>
      <c r="P149" s="475"/>
      <c r="Q149" s="475"/>
      <c r="R149" s="475"/>
      <c r="S149" s="475"/>
      <c r="T149" s="475"/>
      <c r="U149" s="475"/>
    </row>
    <row r="150" spans="2:21" x14ac:dyDescent="0.4">
      <c r="B150" s="475"/>
      <c r="C150" s="475"/>
      <c r="D150" s="475"/>
      <c r="E150" s="475"/>
      <c r="F150" s="475"/>
      <c r="G150" s="475"/>
      <c r="H150" s="475"/>
      <c r="I150" s="475"/>
      <c r="J150" s="475"/>
      <c r="K150" s="475"/>
      <c r="L150" s="475"/>
      <c r="M150" s="475"/>
      <c r="N150" s="475"/>
      <c r="O150" s="475"/>
      <c r="P150" s="475"/>
      <c r="Q150" s="475"/>
      <c r="R150" s="475"/>
      <c r="S150" s="475"/>
      <c r="T150" s="475"/>
      <c r="U150" s="475"/>
    </row>
    <row r="151" spans="2:21" x14ac:dyDescent="0.4">
      <c r="B151" s="475"/>
      <c r="C151" s="475"/>
      <c r="D151" s="475"/>
      <c r="E151" s="475"/>
      <c r="F151" s="475"/>
      <c r="G151" s="475"/>
      <c r="H151" s="475"/>
      <c r="I151" s="475"/>
      <c r="J151" s="475"/>
      <c r="K151" s="475"/>
      <c r="L151" s="475"/>
      <c r="M151" s="475"/>
      <c r="N151" s="475"/>
      <c r="O151" s="475"/>
      <c r="P151" s="475"/>
      <c r="Q151" s="475"/>
      <c r="R151" s="475"/>
      <c r="S151" s="475"/>
      <c r="T151" s="475"/>
      <c r="U151" s="475"/>
    </row>
    <row r="152" spans="2:21" x14ac:dyDescent="0.4">
      <c r="B152" s="475"/>
      <c r="C152" s="475"/>
      <c r="D152" s="475"/>
      <c r="E152" s="475"/>
      <c r="F152" s="475"/>
      <c r="G152" s="475"/>
      <c r="H152" s="475"/>
      <c r="I152" s="475"/>
      <c r="J152" s="475"/>
      <c r="K152" s="475"/>
      <c r="L152" s="475"/>
      <c r="M152" s="475"/>
      <c r="N152" s="475"/>
      <c r="O152" s="475"/>
      <c r="P152" s="475"/>
      <c r="Q152" s="475"/>
      <c r="R152" s="475"/>
      <c r="S152" s="475"/>
      <c r="T152" s="475"/>
      <c r="U152" s="475"/>
    </row>
    <row r="153" spans="2:21" x14ac:dyDescent="0.4">
      <c r="B153" s="475"/>
      <c r="C153" s="475"/>
      <c r="D153" s="475"/>
      <c r="E153" s="475"/>
      <c r="F153" s="475"/>
      <c r="G153" s="475"/>
      <c r="H153" s="475"/>
      <c r="I153" s="475"/>
      <c r="J153" s="475"/>
      <c r="K153" s="475"/>
      <c r="L153" s="475"/>
      <c r="M153" s="475"/>
      <c r="N153" s="475"/>
      <c r="O153" s="475"/>
      <c r="P153" s="475"/>
      <c r="Q153" s="475"/>
      <c r="R153" s="475"/>
      <c r="S153" s="475"/>
      <c r="T153" s="475"/>
      <c r="U153" s="475"/>
    </row>
    <row r="154" spans="2:21" x14ac:dyDescent="0.4">
      <c r="B154" s="475"/>
      <c r="C154" s="475"/>
      <c r="D154" s="475"/>
      <c r="E154" s="475"/>
      <c r="F154" s="475"/>
      <c r="G154" s="475"/>
      <c r="H154" s="475"/>
      <c r="I154" s="475"/>
      <c r="J154" s="475"/>
      <c r="K154" s="475"/>
      <c r="L154" s="475"/>
      <c r="M154" s="475"/>
      <c r="N154" s="475"/>
      <c r="O154" s="475"/>
      <c r="P154" s="475"/>
      <c r="Q154" s="475"/>
      <c r="R154" s="475"/>
      <c r="S154" s="475"/>
      <c r="T154" s="475"/>
      <c r="U154" s="475"/>
    </row>
    <row r="155" spans="2:21" x14ac:dyDescent="0.4">
      <c r="B155" s="475"/>
      <c r="C155" s="475"/>
      <c r="D155" s="475"/>
      <c r="E155" s="475"/>
      <c r="F155" s="475"/>
      <c r="G155" s="475"/>
      <c r="H155" s="475"/>
      <c r="I155" s="475"/>
      <c r="J155" s="475"/>
      <c r="K155" s="475"/>
      <c r="L155" s="475"/>
      <c r="M155" s="475"/>
      <c r="N155" s="475"/>
      <c r="O155" s="475"/>
      <c r="P155" s="475"/>
      <c r="Q155" s="475"/>
      <c r="R155" s="475"/>
      <c r="S155" s="475"/>
      <c r="T155" s="475"/>
      <c r="U155" s="475"/>
    </row>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10" type="noConversion"/>
  <conditionalFormatting sqref="P21">
    <cfRule type="containsText" dxfId="370" priority="14" operator="containsText" text="Non validé">
      <formula>NOT(ISERROR(SEARCH("Non validé",P21)))</formula>
    </cfRule>
    <cfRule type="containsText" dxfId="369" priority="15" operator="containsText" text="réserve">
      <formula>NOT(ISERROR(SEARCH("réserve",P21)))</formula>
    </cfRule>
    <cfRule type="containsText" dxfId="368"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415" t="s">
        <v>131</v>
      </c>
      <c r="C3" s="415" t="s">
        <v>32</v>
      </c>
      <c r="D3" s="78" t="s">
        <v>132</v>
      </c>
      <c r="H3" s="415" t="s">
        <v>33</v>
      </c>
      <c r="I3" s="78"/>
      <c r="N3" s="415" t="s">
        <v>34</v>
      </c>
      <c r="O3" s="78"/>
    </row>
    <row r="4" spans="2:15" ht="20.25" customHeight="1" x14ac:dyDescent="0.4">
      <c r="B4" s="416" t="s">
        <v>133</v>
      </c>
      <c r="C4" s="1267"/>
      <c r="D4" s="1268"/>
      <c r="G4" s="416" t="s">
        <v>133</v>
      </c>
      <c r="H4" s="1267"/>
      <c r="I4" s="1268"/>
      <c r="M4" s="416" t="s">
        <v>133</v>
      </c>
      <c r="N4" s="1267"/>
      <c r="O4" s="1268"/>
    </row>
    <row r="5" spans="2:15" ht="21" thickBot="1" x14ac:dyDescent="0.45">
      <c r="B5" s="29"/>
      <c r="C5" s="29"/>
      <c r="D5" s="29"/>
      <c r="G5" s="29"/>
      <c r="H5" s="29"/>
      <c r="I5" s="29"/>
      <c r="M5" s="29"/>
      <c r="N5" s="29"/>
      <c r="O5" s="29"/>
    </row>
    <row r="6" spans="2:15" ht="24" customHeight="1" x14ac:dyDescent="0.4">
      <c r="B6" s="1281" t="s">
        <v>134</v>
      </c>
      <c r="C6" s="1285" t="s">
        <v>135</v>
      </c>
      <c r="D6" s="1286"/>
      <c r="G6" s="1281" t="s">
        <v>134</v>
      </c>
      <c r="H6" s="1285" t="s">
        <v>135</v>
      </c>
      <c r="I6" s="1286"/>
      <c r="M6" s="1281" t="s">
        <v>134</v>
      </c>
      <c r="N6" s="1285" t="s">
        <v>135</v>
      </c>
      <c r="O6" s="1286"/>
    </row>
    <row r="7" spans="2:15" ht="18.75" customHeight="1" x14ac:dyDescent="0.4">
      <c r="B7" s="1282"/>
      <c r="C7" s="1279" t="s">
        <v>136</v>
      </c>
      <c r="D7" s="417" t="s">
        <v>137</v>
      </c>
      <c r="G7" s="1282"/>
      <c r="H7" s="1279" t="s">
        <v>136</v>
      </c>
      <c r="I7" s="417" t="s">
        <v>137</v>
      </c>
      <c r="M7" s="1282"/>
      <c r="N7" s="1279" t="s">
        <v>136</v>
      </c>
      <c r="O7" s="417" t="s">
        <v>137</v>
      </c>
    </row>
    <row r="8" spans="2:15" ht="21.75" customHeight="1" x14ac:dyDescent="0.4">
      <c r="B8" s="1277"/>
      <c r="C8" s="1280"/>
      <c r="D8" s="1283"/>
      <c r="G8" s="1277"/>
      <c r="H8" s="1289"/>
      <c r="I8" s="1283"/>
      <c r="M8" s="1277"/>
      <c r="N8" s="1289"/>
      <c r="O8" s="1283"/>
    </row>
    <row r="9" spans="2:15" ht="21.95" customHeight="1" thickBot="1" x14ac:dyDescent="0.45">
      <c r="B9" s="1278"/>
      <c r="C9" s="74"/>
      <c r="D9" s="1284"/>
      <c r="G9" s="1296"/>
      <c r="H9" s="81"/>
      <c r="I9" s="1297"/>
      <c r="M9" s="1278"/>
      <c r="N9" s="68"/>
      <c r="O9" s="1284"/>
    </row>
    <row r="10" spans="2:15" ht="15.75" customHeight="1" x14ac:dyDescent="0.4">
      <c r="B10" s="30"/>
      <c r="C10" s="30"/>
      <c r="D10" s="30"/>
      <c r="G10" s="30"/>
      <c r="H10" s="30"/>
      <c r="I10" s="30"/>
      <c r="M10" s="30"/>
      <c r="N10" s="30"/>
      <c r="O10" s="30"/>
    </row>
    <row r="11" spans="2:15" ht="10.5" customHeight="1" thickBot="1" x14ac:dyDescent="0.45">
      <c r="B11" s="31"/>
      <c r="C11" s="32"/>
      <c r="D11" s="33"/>
      <c r="G11" s="31"/>
      <c r="H11" s="32"/>
      <c r="I11" s="33"/>
      <c r="M11" s="31"/>
      <c r="N11" s="32"/>
      <c r="O11" s="33"/>
    </row>
    <row r="12" spans="2:15" ht="15.75" customHeight="1" x14ac:dyDescent="0.4">
      <c r="B12" s="1275" t="s">
        <v>138</v>
      </c>
      <c r="C12" s="1273" t="s">
        <v>139</v>
      </c>
      <c r="D12" s="1271" t="s">
        <v>140</v>
      </c>
      <c r="G12" s="1275" t="s">
        <v>138</v>
      </c>
      <c r="H12" s="1273" t="s">
        <v>139</v>
      </c>
      <c r="I12" s="1271" t="s">
        <v>140</v>
      </c>
      <c r="M12" s="1275" t="s">
        <v>138</v>
      </c>
      <c r="N12" s="1273" t="s">
        <v>139</v>
      </c>
      <c r="O12" s="1271" t="s">
        <v>140</v>
      </c>
    </row>
    <row r="13" spans="2:15" ht="15.75" customHeight="1" x14ac:dyDescent="0.4">
      <c r="B13" s="1276"/>
      <c r="C13" s="1274"/>
      <c r="D13" s="1272"/>
      <c r="G13" s="1276"/>
      <c r="H13" s="1274"/>
      <c r="I13" s="1272"/>
      <c r="M13" s="1276"/>
      <c r="N13" s="1274"/>
      <c r="O13" s="1272"/>
    </row>
    <row r="14" spans="2:15" ht="31.35" customHeight="1" x14ac:dyDescent="0.4">
      <c r="B14" s="59" t="s">
        <v>141</v>
      </c>
      <c r="C14" s="79"/>
      <c r="D14" s="69"/>
      <c r="G14" s="59" t="s">
        <v>141</v>
      </c>
      <c r="H14" s="79"/>
      <c r="I14" s="69"/>
      <c r="M14" s="59" t="s">
        <v>141</v>
      </c>
      <c r="N14" s="79" t="s">
        <v>142</v>
      </c>
      <c r="O14" s="69"/>
    </row>
    <row r="15" spans="2:15" ht="31.35" customHeight="1" thickBot="1" x14ac:dyDescent="0.45">
      <c r="B15" s="58" t="s">
        <v>143</v>
      </c>
      <c r="C15" s="79"/>
      <c r="D15" s="69"/>
      <c r="G15" s="58" t="s">
        <v>143</v>
      </c>
      <c r="H15" s="79"/>
      <c r="I15" s="69"/>
      <c r="M15" s="58" t="s">
        <v>143</v>
      </c>
      <c r="N15" s="79"/>
      <c r="O15" s="69"/>
    </row>
    <row r="16" spans="2:15" ht="15.75" customHeight="1" x14ac:dyDescent="0.4">
      <c r="B16" s="1275" t="s">
        <v>144</v>
      </c>
      <c r="C16" s="1273" t="s">
        <v>139</v>
      </c>
      <c r="D16" s="1271" t="s">
        <v>140</v>
      </c>
      <c r="G16" s="1275" t="s">
        <v>144</v>
      </c>
      <c r="H16" s="1273" t="s">
        <v>139</v>
      </c>
      <c r="I16" s="1271" t="s">
        <v>140</v>
      </c>
      <c r="M16" s="1275" t="s">
        <v>144</v>
      </c>
      <c r="N16" s="1273" t="s">
        <v>139</v>
      </c>
      <c r="O16" s="1271" t="s">
        <v>140</v>
      </c>
    </row>
    <row r="17" spans="1:15" ht="15.75" customHeight="1" x14ac:dyDescent="0.4">
      <c r="B17" s="1276"/>
      <c r="C17" s="1274"/>
      <c r="D17" s="1272"/>
      <c r="G17" s="1276"/>
      <c r="H17" s="1274"/>
      <c r="I17" s="1272"/>
      <c r="M17" s="1276"/>
      <c r="N17" s="1274"/>
      <c r="O17" s="1272"/>
    </row>
    <row r="18" spans="1:15" ht="31.35" customHeight="1" thickBot="1" x14ac:dyDescent="0.45">
      <c r="B18" s="58" t="s">
        <v>145</v>
      </c>
      <c r="C18" s="79"/>
      <c r="D18" s="70"/>
      <c r="G18" s="58" t="s">
        <v>145</v>
      </c>
      <c r="H18" s="79"/>
      <c r="I18" s="70"/>
      <c r="M18" s="58" t="s">
        <v>145</v>
      </c>
      <c r="N18" s="79"/>
      <c r="O18" s="70"/>
    </row>
    <row r="19" spans="1:15" ht="15.75" customHeight="1" x14ac:dyDescent="0.4">
      <c r="B19" s="1275" t="s">
        <v>146</v>
      </c>
      <c r="C19" s="1273" t="s">
        <v>139</v>
      </c>
      <c r="D19" s="1271" t="s">
        <v>140</v>
      </c>
      <c r="G19" s="1275" t="s">
        <v>146</v>
      </c>
      <c r="H19" s="1273" t="s">
        <v>139</v>
      </c>
      <c r="I19" s="1271" t="s">
        <v>140</v>
      </c>
      <c r="M19" s="1275" t="s">
        <v>146</v>
      </c>
      <c r="N19" s="1273" t="s">
        <v>139</v>
      </c>
      <c r="O19" s="1271" t="s">
        <v>140</v>
      </c>
    </row>
    <row r="20" spans="1:15" ht="15.75" customHeight="1" x14ac:dyDescent="0.4">
      <c r="B20" s="1276"/>
      <c r="C20" s="1274"/>
      <c r="D20" s="1272"/>
      <c r="G20" s="1276"/>
      <c r="H20" s="1274"/>
      <c r="I20" s="1272"/>
      <c r="M20" s="1276"/>
      <c r="N20" s="1274"/>
      <c r="O20" s="1272"/>
    </row>
    <row r="21" spans="1:15" ht="31.35" customHeight="1" x14ac:dyDescent="0.4">
      <c r="B21" s="201" t="s">
        <v>147</v>
      </c>
      <c r="C21" s="79"/>
      <c r="D21" s="70"/>
      <c r="G21" s="201" t="s">
        <v>147</v>
      </c>
      <c r="H21" s="79"/>
      <c r="I21" s="70"/>
      <c r="M21" s="201" t="s">
        <v>147</v>
      </c>
      <c r="N21" s="79"/>
      <c r="O21" s="70"/>
    </row>
    <row r="22" spans="1:15" ht="31.35" customHeight="1" thickBot="1" x14ac:dyDescent="0.45">
      <c r="B22" s="57" t="s">
        <v>148</v>
      </c>
      <c r="C22" s="79"/>
      <c r="D22" s="71"/>
      <c r="G22" s="57" t="s">
        <v>148</v>
      </c>
      <c r="H22" s="79"/>
      <c r="I22" s="71"/>
      <c r="M22" s="57" t="s">
        <v>148</v>
      </c>
      <c r="N22" s="79"/>
      <c r="O22" s="71"/>
    </row>
    <row r="23" spans="1:15" ht="15.75" customHeight="1" x14ac:dyDescent="0.4">
      <c r="B23" s="1275" t="s">
        <v>149</v>
      </c>
      <c r="C23" s="1273" t="s">
        <v>139</v>
      </c>
      <c r="D23" s="1294" t="s">
        <v>140</v>
      </c>
      <c r="G23" s="1275" t="s">
        <v>149</v>
      </c>
      <c r="H23" s="1273" t="s">
        <v>139</v>
      </c>
      <c r="I23" s="1292" t="s">
        <v>140</v>
      </c>
      <c r="M23" s="1275" t="s">
        <v>149</v>
      </c>
      <c r="N23" s="1273" t="s">
        <v>139</v>
      </c>
      <c r="O23" s="1292" t="s">
        <v>140</v>
      </c>
    </row>
    <row r="24" spans="1:15" ht="15.75" customHeight="1" x14ac:dyDescent="0.4">
      <c r="B24" s="1276"/>
      <c r="C24" s="1274"/>
      <c r="D24" s="1295"/>
      <c r="G24" s="1276"/>
      <c r="H24" s="1274"/>
      <c r="I24" s="1293"/>
      <c r="M24" s="1276"/>
      <c r="N24" s="1274"/>
      <c r="O24" s="1293"/>
    </row>
    <row r="25" spans="1:15" ht="31.35" customHeight="1" thickBot="1" x14ac:dyDescent="0.45">
      <c r="B25" s="57" t="s">
        <v>150</v>
      </c>
      <c r="C25" s="79"/>
      <c r="D25" s="75"/>
      <c r="G25" s="57" t="s">
        <v>150</v>
      </c>
      <c r="H25" s="79" t="s">
        <v>151</v>
      </c>
      <c r="I25" s="72"/>
      <c r="M25" s="57" t="s">
        <v>150</v>
      </c>
      <c r="N25" s="79"/>
      <c r="O25" s="72"/>
    </row>
    <row r="26" spans="1:15" ht="31.35" customHeight="1" x14ac:dyDescent="0.4">
      <c r="B26" s="1269" t="s">
        <v>152</v>
      </c>
      <c r="C26" s="1270"/>
      <c r="D26" s="419" t="s">
        <v>81</v>
      </c>
      <c r="G26" s="1269" t="s">
        <v>152</v>
      </c>
      <c r="H26" s="1270"/>
      <c r="I26" s="419" t="s">
        <v>81</v>
      </c>
      <c r="M26" s="1269" t="s">
        <v>152</v>
      </c>
      <c r="N26" s="1270"/>
      <c r="O26" s="419" t="s">
        <v>81</v>
      </c>
    </row>
    <row r="27" spans="1:15" ht="46.5" customHeight="1" thickBot="1" x14ac:dyDescent="0.45">
      <c r="B27" s="420"/>
      <c r="C27" s="80"/>
      <c r="D27" s="73"/>
      <c r="G27" s="420"/>
      <c r="H27" s="80"/>
      <c r="I27" s="73"/>
      <c r="M27" s="420"/>
      <c r="N27" s="80"/>
      <c r="O27" s="73"/>
    </row>
    <row r="29" spans="1:15" ht="15.75" customHeight="1" x14ac:dyDescent="0.75">
      <c r="A29" s="43"/>
    </row>
    <row r="30" spans="1:15" ht="15.75" customHeight="1" x14ac:dyDescent="0.75">
      <c r="A30" s="44" t="s">
        <v>153</v>
      </c>
    </row>
    <row r="32" spans="1:15" ht="25.7" x14ac:dyDescent="0.4">
      <c r="B32" s="55" t="s">
        <v>154</v>
      </c>
      <c r="C32" s="55" t="s">
        <v>32</v>
      </c>
      <c r="D32" s="78"/>
      <c r="E32" s="34"/>
      <c r="H32" s="55" t="s">
        <v>33</v>
      </c>
      <c r="I32" s="78"/>
      <c r="N32" s="55" t="s">
        <v>34</v>
      </c>
      <c r="O32" s="78"/>
    </row>
    <row r="33" spans="2:15" ht="20.7" x14ac:dyDescent="0.4">
      <c r="B33" s="416" t="s">
        <v>133</v>
      </c>
      <c r="C33" s="1267"/>
      <c r="D33" s="1268"/>
      <c r="E33" s="29"/>
      <c r="G33" s="416" t="s">
        <v>133</v>
      </c>
      <c r="H33" s="1267"/>
      <c r="I33" s="1268"/>
      <c r="M33" s="416" t="s">
        <v>133</v>
      </c>
      <c r="N33" s="1267"/>
      <c r="O33" s="1268"/>
    </row>
    <row r="34" spans="2:15" ht="21" thickBot="1" x14ac:dyDescent="0.45">
      <c r="B34" s="35"/>
      <c r="C34" s="35"/>
      <c r="D34" s="35"/>
      <c r="E34" s="29"/>
      <c r="G34" s="35"/>
      <c r="H34" s="35"/>
      <c r="I34" s="35"/>
      <c r="M34" s="35"/>
      <c r="N34" s="35"/>
      <c r="O34" s="35"/>
    </row>
    <row r="35" spans="2:15" ht="21" customHeight="1" x14ac:dyDescent="0.4">
      <c r="B35" s="1290" t="s">
        <v>155</v>
      </c>
      <c r="C35" s="421" t="s">
        <v>156</v>
      </c>
      <c r="D35" s="418" t="s">
        <v>140</v>
      </c>
      <c r="E35" s="29"/>
      <c r="G35" s="1287" t="s">
        <v>155</v>
      </c>
      <c r="H35" s="422" t="s">
        <v>156</v>
      </c>
      <c r="I35" s="418" t="s">
        <v>140</v>
      </c>
      <c r="M35" s="1287" t="s">
        <v>155</v>
      </c>
      <c r="N35" s="422" t="s">
        <v>156</v>
      </c>
      <c r="O35" s="418" t="s">
        <v>140</v>
      </c>
    </row>
    <row r="36" spans="2:15" ht="41.25" customHeight="1" thickBot="1" x14ac:dyDescent="0.45">
      <c r="B36" s="1291"/>
      <c r="C36" s="84"/>
      <c r="D36" s="76"/>
      <c r="E36" s="29"/>
      <c r="G36" s="1288"/>
      <c r="H36" s="83"/>
      <c r="I36" s="76"/>
      <c r="M36" s="1288"/>
      <c r="N36" s="82"/>
      <c r="O36" s="76"/>
    </row>
    <row r="37" spans="2:15" ht="21" thickBot="1" x14ac:dyDescent="0.45">
      <c r="B37" s="29"/>
      <c r="C37" s="29"/>
      <c r="D37" s="29"/>
      <c r="E37" s="29"/>
      <c r="G37" s="29"/>
      <c r="H37" s="29"/>
      <c r="I37" s="29"/>
      <c r="M37" s="29"/>
      <c r="N37" s="29"/>
      <c r="O37" s="29"/>
    </row>
    <row r="38" spans="2:15" ht="18" x14ac:dyDescent="0.4">
      <c r="B38" s="1281" t="s">
        <v>134</v>
      </c>
      <c r="C38" s="1285" t="s">
        <v>135</v>
      </c>
      <c r="D38" s="1286"/>
      <c r="G38" s="1281" t="s">
        <v>134</v>
      </c>
      <c r="H38" s="1285" t="s">
        <v>135</v>
      </c>
      <c r="I38" s="1286"/>
      <c r="M38" s="1281" t="s">
        <v>134</v>
      </c>
      <c r="N38" s="1285" t="s">
        <v>135</v>
      </c>
      <c r="O38" s="1286"/>
    </row>
    <row r="39" spans="2:15" ht="18.75" customHeight="1" x14ac:dyDescent="0.4">
      <c r="B39" s="1282"/>
      <c r="C39" s="1279" t="s">
        <v>136</v>
      </c>
      <c r="D39" s="417" t="s">
        <v>137</v>
      </c>
      <c r="G39" s="1282"/>
      <c r="H39" s="1279" t="s">
        <v>136</v>
      </c>
      <c r="I39" s="417" t="s">
        <v>137</v>
      </c>
      <c r="M39" s="1282"/>
      <c r="N39" s="1279" t="s">
        <v>136</v>
      </c>
      <c r="O39" s="417" t="s">
        <v>137</v>
      </c>
    </row>
    <row r="40" spans="2:15" ht="12.75" customHeight="1" x14ac:dyDescent="0.4">
      <c r="B40" s="1277"/>
      <c r="C40" s="1280"/>
      <c r="D40" s="1283"/>
      <c r="G40" s="1277"/>
      <c r="H40" s="1289"/>
      <c r="I40" s="1283"/>
      <c r="M40" s="1277"/>
      <c r="N40" s="1289"/>
      <c r="O40" s="1283"/>
    </row>
    <row r="41" spans="2:15" ht="21.95" customHeight="1" thickBot="1" x14ac:dyDescent="0.45">
      <c r="B41" s="1278"/>
      <c r="C41" s="74"/>
      <c r="D41" s="1284"/>
      <c r="G41" s="1278"/>
      <c r="H41" s="68"/>
      <c r="I41" s="1284"/>
      <c r="M41" s="1278"/>
      <c r="N41" s="68"/>
      <c r="O41" s="1284"/>
    </row>
    <row r="42" spans="2:15" ht="17.25" customHeight="1" x14ac:dyDescent="0.4">
      <c r="B42" s="29"/>
      <c r="C42" s="29"/>
      <c r="D42" s="29"/>
      <c r="E42" s="29"/>
      <c r="G42" s="29"/>
      <c r="H42" s="29"/>
      <c r="I42" s="29"/>
      <c r="M42" s="29"/>
      <c r="N42" s="29"/>
      <c r="O42" s="29"/>
    </row>
    <row r="43" spans="2:15" ht="13" thickBot="1" x14ac:dyDescent="0.45">
      <c r="B43" s="36"/>
      <c r="C43" s="37"/>
      <c r="D43" s="37"/>
      <c r="E43" s="38"/>
      <c r="G43" s="36"/>
      <c r="H43" s="37"/>
      <c r="I43" s="37"/>
      <c r="M43" s="36"/>
      <c r="N43" s="37"/>
      <c r="O43" s="37"/>
    </row>
    <row r="44" spans="2:15" ht="15.75" customHeight="1" x14ac:dyDescent="0.4">
      <c r="B44" s="1275" t="s">
        <v>138</v>
      </c>
      <c r="C44" s="1273" t="s">
        <v>139</v>
      </c>
      <c r="D44" s="1271" t="s">
        <v>140</v>
      </c>
      <c r="G44" s="1275" t="s">
        <v>138</v>
      </c>
      <c r="H44" s="1273" t="s">
        <v>139</v>
      </c>
      <c r="I44" s="1271" t="s">
        <v>140</v>
      </c>
      <c r="M44" s="1275" t="s">
        <v>138</v>
      </c>
      <c r="N44" s="1273" t="s">
        <v>139</v>
      </c>
      <c r="O44" s="1271" t="s">
        <v>140</v>
      </c>
    </row>
    <row r="45" spans="2:15" ht="15.75" customHeight="1" x14ac:dyDescent="0.4">
      <c r="B45" s="1276"/>
      <c r="C45" s="1274"/>
      <c r="D45" s="1272"/>
      <c r="G45" s="1276"/>
      <c r="H45" s="1274"/>
      <c r="I45" s="1272"/>
      <c r="M45" s="1276"/>
      <c r="N45" s="1274"/>
      <c r="O45" s="1272"/>
    </row>
    <row r="46" spans="2:15" ht="31.5" customHeight="1" x14ac:dyDescent="0.4">
      <c r="B46" s="42" t="s">
        <v>141</v>
      </c>
      <c r="C46" s="79"/>
      <c r="D46" s="69"/>
      <c r="G46" s="42" t="s">
        <v>141</v>
      </c>
      <c r="H46" s="79"/>
      <c r="I46" s="69"/>
      <c r="M46" s="42" t="s">
        <v>141</v>
      </c>
      <c r="N46" s="79"/>
      <c r="O46" s="64"/>
    </row>
    <row r="47" spans="2:15" ht="35.1" customHeight="1" x14ac:dyDescent="0.4">
      <c r="B47" s="42" t="s">
        <v>157</v>
      </c>
      <c r="C47" s="79"/>
      <c r="D47" s="69"/>
      <c r="G47" s="42" t="s">
        <v>157</v>
      </c>
      <c r="H47" s="79"/>
      <c r="I47" s="69"/>
      <c r="M47" s="42" t="s">
        <v>157</v>
      </c>
      <c r="N47" s="79"/>
      <c r="O47" s="64"/>
    </row>
    <row r="48" spans="2:15" ht="35.1" customHeight="1" thickBot="1" x14ac:dyDescent="0.45">
      <c r="B48" s="41" t="s">
        <v>158</v>
      </c>
      <c r="C48" s="79"/>
      <c r="D48" s="69"/>
      <c r="G48" s="41" t="s">
        <v>158</v>
      </c>
      <c r="H48" s="79"/>
      <c r="I48" s="69"/>
      <c r="M48" s="41" t="s">
        <v>158</v>
      </c>
      <c r="N48" s="79"/>
      <c r="O48" s="64"/>
    </row>
    <row r="49" spans="2:15" ht="15.75" customHeight="1" x14ac:dyDescent="0.4">
      <c r="B49" s="1275" t="s">
        <v>144</v>
      </c>
      <c r="C49" s="1273" t="s">
        <v>139</v>
      </c>
      <c r="D49" s="1271" t="s">
        <v>140</v>
      </c>
      <c r="G49" s="1275" t="s">
        <v>144</v>
      </c>
      <c r="H49" s="1273" t="s">
        <v>139</v>
      </c>
      <c r="I49" s="1271" t="s">
        <v>140</v>
      </c>
      <c r="M49" s="1275" t="s">
        <v>144</v>
      </c>
      <c r="N49" s="1273" t="s">
        <v>139</v>
      </c>
      <c r="O49" s="1271" t="s">
        <v>140</v>
      </c>
    </row>
    <row r="50" spans="2:15" ht="15.75" customHeight="1" x14ac:dyDescent="0.4">
      <c r="B50" s="1276"/>
      <c r="C50" s="1274"/>
      <c r="D50" s="1272"/>
      <c r="G50" s="1276"/>
      <c r="H50" s="1274"/>
      <c r="I50" s="1272"/>
      <c r="M50" s="1276"/>
      <c r="N50" s="1274"/>
      <c r="O50" s="1272"/>
    </row>
    <row r="51" spans="2:15" ht="35.1" customHeight="1" x14ac:dyDescent="0.4">
      <c r="B51" s="41" t="s">
        <v>159</v>
      </c>
      <c r="C51" s="79"/>
      <c r="D51" s="70"/>
      <c r="G51" s="41" t="s">
        <v>159</v>
      </c>
      <c r="H51" s="79"/>
      <c r="I51" s="70"/>
      <c r="M51" s="41" t="s">
        <v>159</v>
      </c>
      <c r="N51" s="79"/>
      <c r="O51" s="65"/>
    </row>
    <row r="52" spans="2:15" ht="35.1" customHeight="1" thickBot="1" x14ac:dyDescent="0.45">
      <c r="B52" s="41" t="s">
        <v>160</v>
      </c>
      <c r="C52" s="79"/>
      <c r="D52" s="70"/>
      <c r="G52" s="41" t="s">
        <v>160</v>
      </c>
      <c r="H52" s="79"/>
      <c r="I52" s="70"/>
      <c r="M52" s="41" t="s">
        <v>160</v>
      </c>
      <c r="N52" s="79"/>
      <c r="O52" s="65"/>
    </row>
    <row r="53" spans="2:15" ht="15.75" customHeight="1" x14ac:dyDescent="0.4">
      <c r="B53" s="1275" t="s">
        <v>146</v>
      </c>
      <c r="C53" s="1273" t="s">
        <v>139</v>
      </c>
      <c r="D53" s="1271" t="s">
        <v>140</v>
      </c>
      <c r="G53" s="1275" t="s">
        <v>146</v>
      </c>
      <c r="H53" s="1273" t="s">
        <v>139</v>
      </c>
      <c r="I53" s="1271" t="s">
        <v>140</v>
      </c>
      <c r="M53" s="1275" t="s">
        <v>146</v>
      </c>
      <c r="N53" s="1273" t="s">
        <v>139</v>
      </c>
      <c r="O53" s="1271" t="s">
        <v>140</v>
      </c>
    </row>
    <row r="54" spans="2:15" ht="15.75" customHeight="1" x14ac:dyDescent="0.4">
      <c r="B54" s="1276"/>
      <c r="C54" s="1274"/>
      <c r="D54" s="1272"/>
      <c r="G54" s="1276"/>
      <c r="H54" s="1274"/>
      <c r="I54" s="1272"/>
      <c r="M54" s="1276"/>
      <c r="N54" s="1274"/>
      <c r="O54" s="1272"/>
    </row>
    <row r="55" spans="2:15" ht="35.1" customHeight="1" x14ac:dyDescent="0.4">
      <c r="B55" s="39" t="s">
        <v>161</v>
      </c>
      <c r="C55" s="79"/>
      <c r="D55" s="70"/>
      <c r="G55" s="39" t="s">
        <v>161</v>
      </c>
      <c r="H55" s="79"/>
      <c r="I55" s="70"/>
      <c r="M55" s="39" t="s">
        <v>161</v>
      </c>
      <c r="N55" s="79"/>
      <c r="O55" s="65"/>
    </row>
    <row r="56" spans="2:15" ht="35.1" customHeight="1" thickBot="1" x14ac:dyDescent="0.45">
      <c r="B56" s="40" t="s">
        <v>148</v>
      </c>
      <c r="C56" s="79"/>
      <c r="D56" s="77"/>
      <c r="G56" s="40" t="s">
        <v>148</v>
      </c>
      <c r="H56" s="79"/>
      <c r="I56" s="77"/>
      <c r="M56" s="40" t="s">
        <v>148</v>
      </c>
      <c r="N56" s="79"/>
      <c r="O56" s="67"/>
    </row>
    <row r="57" spans="2:15" ht="15.75" customHeight="1" x14ac:dyDescent="0.4">
      <c r="B57" s="1275" t="s">
        <v>149</v>
      </c>
      <c r="C57" s="1273" t="s">
        <v>139</v>
      </c>
      <c r="D57" s="1294" t="s">
        <v>140</v>
      </c>
      <c r="G57" s="1275" t="s">
        <v>149</v>
      </c>
      <c r="H57" s="1273" t="s">
        <v>139</v>
      </c>
      <c r="I57" s="1292" t="s">
        <v>140</v>
      </c>
      <c r="M57" s="1275" t="s">
        <v>149</v>
      </c>
      <c r="N57" s="1273" t="s">
        <v>139</v>
      </c>
      <c r="O57" s="1292" t="s">
        <v>140</v>
      </c>
    </row>
    <row r="58" spans="2:15" ht="15.75" customHeight="1" x14ac:dyDescent="0.4">
      <c r="B58" s="1276"/>
      <c r="C58" s="1274"/>
      <c r="D58" s="1295"/>
      <c r="G58" s="1276"/>
      <c r="H58" s="1274"/>
      <c r="I58" s="1293"/>
      <c r="M58" s="1276"/>
      <c r="N58" s="1274"/>
      <c r="O58" s="1293"/>
    </row>
    <row r="59" spans="2:15" ht="35.1" customHeight="1" thickBot="1" x14ac:dyDescent="0.45">
      <c r="B59" s="202" t="s">
        <v>162</v>
      </c>
      <c r="C59" s="79"/>
      <c r="D59" s="71"/>
      <c r="G59" s="202" t="s">
        <v>162</v>
      </c>
      <c r="H59" s="79"/>
      <c r="I59" s="71"/>
      <c r="M59" s="202" t="s">
        <v>162</v>
      </c>
      <c r="N59" s="79"/>
      <c r="O59" s="66"/>
    </row>
    <row r="60" spans="2:15" ht="31.35" customHeight="1" x14ac:dyDescent="0.4">
      <c r="B60" s="1265" t="s">
        <v>152</v>
      </c>
      <c r="C60" s="1266"/>
      <c r="D60" s="56" t="s">
        <v>81</v>
      </c>
      <c r="G60" s="1265" t="s">
        <v>152</v>
      </c>
      <c r="H60" s="1266"/>
      <c r="I60" s="56" t="s">
        <v>81</v>
      </c>
      <c r="M60" s="1265" t="s">
        <v>152</v>
      </c>
      <c r="N60" s="1266"/>
      <c r="O60" s="56" t="s">
        <v>81</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endsWith" dxfId="367" priority="80" operator="endsWith" text="Validé">
      <formula>RIGHT(C14,LEN("Validé"))="Validé"</formula>
    </cfRule>
    <cfRule type="containsText" dxfId="366" priority="79" operator="containsText" text="réserve">
      <formula>NOT(ISERROR(SEARCH("réserve",C14)))</formula>
    </cfRule>
    <cfRule type="containsText" dxfId="365" priority="77" operator="containsText" text="Non contrôlé">
      <formula>NOT(ISERROR(SEARCH("Non contrôlé",C14)))</formula>
    </cfRule>
    <cfRule type="containsText" dxfId="364" priority="78" operator="containsText" text="Non validé">
      <formula>NOT(ISERROR(SEARCH("Non validé",C14)))</formula>
    </cfRule>
  </conditionalFormatting>
  <conditionalFormatting sqref="C18">
    <cfRule type="endsWith" dxfId="363" priority="76" operator="endsWith" text="Validé">
      <formula>RIGHT(C18,LEN("Validé"))="Validé"</formula>
    </cfRule>
    <cfRule type="containsText" dxfId="362" priority="73" operator="containsText" text="Non contrôlé">
      <formula>NOT(ISERROR(SEARCH("Non contrôlé",C18)))</formula>
    </cfRule>
    <cfRule type="containsText" dxfId="361" priority="74" operator="containsText" text="Non validé">
      <formula>NOT(ISERROR(SEARCH("Non validé",C18)))</formula>
    </cfRule>
    <cfRule type="containsText" dxfId="360" priority="75" operator="containsText" text="réserve">
      <formula>NOT(ISERROR(SEARCH("réserve",C18)))</formula>
    </cfRule>
  </conditionalFormatting>
  <conditionalFormatting sqref="C21:C22">
    <cfRule type="containsText" dxfId="359" priority="71" operator="containsText" text="réserve">
      <formula>NOT(ISERROR(SEARCH("réserve",C21)))</formula>
    </cfRule>
    <cfRule type="containsText" dxfId="358" priority="69" operator="containsText" text="Non contrôlé">
      <formula>NOT(ISERROR(SEARCH("Non contrôlé",C21)))</formula>
    </cfRule>
    <cfRule type="containsText" dxfId="357" priority="70" operator="containsText" text="Non validé">
      <formula>NOT(ISERROR(SEARCH("Non validé",C21)))</formula>
    </cfRule>
    <cfRule type="endsWith" dxfId="356" priority="72" operator="endsWith" text="Validé">
      <formula>RIGHT(C21,LEN("Validé"))="Validé"</formula>
    </cfRule>
  </conditionalFormatting>
  <conditionalFormatting sqref="C25">
    <cfRule type="containsText" dxfId="355" priority="65" operator="containsText" text="Non contrôlé">
      <formula>NOT(ISERROR(SEARCH("Non contrôlé",C25)))</formula>
    </cfRule>
    <cfRule type="containsText" dxfId="354" priority="66" operator="containsText" text="Non validé">
      <formula>NOT(ISERROR(SEARCH("Non validé",C25)))</formula>
    </cfRule>
    <cfRule type="containsText" dxfId="353" priority="67" operator="containsText" text="réserve">
      <formula>NOT(ISERROR(SEARCH("réserve",C25)))</formula>
    </cfRule>
    <cfRule type="endsWith" dxfId="352" priority="68" operator="endsWith" text="Validé">
      <formula>RIGHT(C25,LEN("Validé"))="Validé"</formula>
    </cfRule>
  </conditionalFormatting>
  <conditionalFormatting sqref="C27">
    <cfRule type="containsText" dxfId="351" priority="61" operator="containsText" text="Non contrôlé">
      <formula>NOT(ISERROR(SEARCH("Non contrôlé",C27)))</formula>
    </cfRule>
    <cfRule type="containsText" dxfId="350" priority="62" operator="containsText" text="Non validé">
      <formula>NOT(ISERROR(SEARCH("Non validé",C27)))</formula>
    </cfRule>
    <cfRule type="endsWith" dxfId="349" priority="64" operator="endsWith" text="Validé">
      <formula>RIGHT(C27,LEN("Validé"))="Validé"</formula>
    </cfRule>
    <cfRule type="containsText" dxfId="348" priority="63" operator="containsText" text="réserve">
      <formula>NOT(ISERROR(SEARCH("réserve",C27)))</formula>
    </cfRule>
  </conditionalFormatting>
  <conditionalFormatting sqref="C46:C48">
    <cfRule type="containsText" dxfId="347" priority="59" operator="containsText" text="réserve">
      <formula>NOT(ISERROR(SEARCH("réserve",C46)))</formula>
    </cfRule>
    <cfRule type="containsText" dxfId="346" priority="57" operator="containsText" text="Non contrôlé">
      <formula>NOT(ISERROR(SEARCH("Non contrôlé",C46)))</formula>
    </cfRule>
    <cfRule type="containsText" dxfId="345" priority="58" operator="containsText" text="Non validé">
      <formula>NOT(ISERROR(SEARCH("Non validé",C46)))</formula>
    </cfRule>
    <cfRule type="endsWith" dxfId="344" priority="60" operator="endsWith" text="Validé">
      <formula>RIGHT(C46,LEN("Validé"))="Validé"</formula>
    </cfRule>
  </conditionalFormatting>
  <conditionalFormatting sqref="C51:C52">
    <cfRule type="containsText" dxfId="343" priority="55" operator="containsText" text="réserve">
      <formula>NOT(ISERROR(SEARCH("réserve",C51)))</formula>
    </cfRule>
    <cfRule type="endsWith" dxfId="342" priority="56" operator="endsWith" text="Validé">
      <formula>RIGHT(C51,LEN("Validé"))="Validé"</formula>
    </cfRule>
    <cfRule type="containsText" dxfId="341" priority="53" operator="containsText" text="Non contrôlé">
      <formula>NOT(ISERROR(SEARCH("Non contrôlé",C51)))</formula>
    </cfRule>
    <cfRule type="containsText" dxfId="340" priority="54" operator="containsText" text="Non validé">
      <formula>NOT(ISERROR(SEARCH("Non validé",C51)))</formula>
    </cfRule>
  </conditionalFormatting>
  <conditionalFormatting sqref="C55:C56">
    <cfRule type="endsWith" dxfId="339" priority="52" operator="endsWith" text="Validé">
      <formula>RIGHT(C55,LEN("Validé"))="Validé"</formula>
    </cfRule>
    <cfRule type="containsText" dxfId="338" priority="49" operator="containsText" text="Non contrôlé">
      <formula>NOT(ISERROR(SEARCH("Non contrôlé",C55)))</formula>
    </cfRule>
    <cfRule type="containsText" dxfId="337" priority="50" operator="containsText" text="Non validé">
      <formula>NOT(ISERROR(SEARCH("Non validé",C55)))</formula>
    </cfRule>
    <cfRule type="containsText" dxfId="336" priority="51" operator="containsText" text="réserve">
      <formula>NOT(ISERROR(SEARCH("réserve",C55)))</formula>
    </cfRule>
  </conditionalFormatting>
  <conditionalFormatting sqref="C59">
    <cfRule type="containsText" dxfId="335" priority="45" operator="containsText" text="Non contrôlé">
      <formula>NOT(ISERROR(SEARCH("Non contrôlé",C59)))</formula>
    </cfRule>
    <cfRule type="containsText" dxfId="334" priority="47" operator="containsText" text="réserve">
      <formula>NOT(ISERROR(SEARCH("réserve",C59)))</formula>
    </cfRule>
    <cfRule type="endsWith" dxfId="333" priority="48" operator="endsWith" text="Validé">
      <formula>RIGHT(C59,LEN("Validé"))="Validé"</formula>
    </cfRule>
    <cfRule type="containsText" dxfId="332" priority="46" operator="containsText" text="Non validé">
      <formula>NOT(ISERROR(SEARCH("Non validé",C59)))</formula>
    </cfRule>
  </conditionalFormatting>
  <conditionalFormatting sqref="C61">
    <cfRule type="containsText" dxfId="331" priority="41" operator="containsText" text="Non contrôlé">
      <formula>NOT(ISERROR(SEARCH("Non contrôlé",C61)))</formula>
    </cfRule>
    <cfRule type="containsText" dxfId="330" priority="42" operator="containsText" text="Non validé">
      <formula>NOT(ISERROR(SEARCH("Non validé",C61)))</formula>
    </cfRule>
    <cfRule type="containsText" dxfId="329" priority="43" operator="containsText" text="réserve">
      <formula>NOT(ISERROR(SEARCH("réserve",C61)))</formula>
    </cfRule>
    <cfRule type="endsWith" dxfId="328" priority="44" operator="endsWith" text="Validé">
      <formula>RIGHT(C61,LEN("Validé"))="Validé"</formula>
    </cfRule>
  </conditionalFormatting>
  <conditionalFormatting sqref="H9">
    <cfRule type="endsWith" dxfId="327" priority="144" operator="endsWith" text="Validé">
      <formula>RIGHT(H9,LEN("Validé"))="Validé"</formula>
    </cfRule>
    <cfRule type="containsText" dxfId="326" priority="141" operator="containsText" text="Non contrôlé">
      <formula>NOT(ISERROR(SEARCH("Non contrôlé",H9)))</formula>
    </cfRule>
    <cfRule type="containsText" dxfId="325" priority="142" operator="containsText" text="Non validé">
      <formula>NOT(ISERROR(SEARCH("Non validé",H9)))</formula>
    </cfRule>
    <cfRule type="containsText" dxfId="324" priority="143" operator="containsText" text="réserve">
      <formula>NOT(ISERROR(SEARCH("réserve",H9)))</formula>
    </cfRule>
  </conditionalFormatting>
  <conditionalFormatting sqref="H14:H15">
    <cfRule type="containsText" dxfId="323" priority="137" operator="containsText" text="Non contrôlé">
      <formula>NOT(ISERROR(SEARCH("Non contrôlé",H14)))</formula>
    </cfRule>
    <cfRule type="containsText" dxfId="322" priority="138" operator="containsText" text="Non validé">
      <formula>NOT(ISERROR(SEARCH("Non validé",H14)))</formula>
    </cfRule>
    <cfRule type="containsText" dxfId="321" priority="139" operator="containsText" text="réserve">
      <formula>NOT(ISERROR(SEARCH("réserve",H14)))</formula>
    </cfRule>
    <cfRule type="endsWith" dxfId="320" priority="140" operator="endsWith" text="Validé">
      <formula>RIGHT(H14,LEN("Validé"))="Validé"</formula>
    </cfRule>
  </conditionalFormatting>
  <conditionalFormatting sqref="H18">
    <cfRule type="containsText" dxfId="319" priority="113" operator="containsText" text="Non contrôlé">
      <formula>NOT(ISERROR(SEARCH("Non contrôlé",H18)))</formula>
    </cfRule>
    <cfRule type="containsText" dxfId="318" priority="115" operator="containsText" text="réserve">
      <formula>NOT(ISERROR(SEARCH("réserve",H18)))</formula>
    </cfRule>
    <cfRule type="endsWith" dxfId="317" priority="116" operator="endsWith" text="Validé">
      <formula>RIGHT(H18,LEN("Validé"))="Validé"</formula>
    </cfRule>
    <cfRule type="containsText" dxfId="316" priority="114" operator="containsText" text="Non validé">
      <formula>NOT(ISERROR(SEARCH("Non validé",H18)))</formula>
    </cfRule>
  </conditionalFormatting>
  <conditionalFormatting sqref="H21:H22">
    <cfRule type="containsText" dxfId="315" priority="111" operator="containsText" text="réserve">
      <formula>NOT(ISERROR(SEARCH("réserve",H21)))</formula>
    </cfRule>
    <cfRule type="endsWith" dxfId="314" priority="112" operator="endsWith" text="Validé">
      <formula>RIGHT(H21,LEN("Validé"))="Validé"</formula>
    </cfRule>
    <cfRule type="containsText" dxfId="313" priority="109" operator="containsText" text="Non contrôlé">
      <formula>NOT(ISERROR(SEARCH("Non contrôlé",H21)))</formula>
    </cfRule>
    <cfRule type="containsText" dxfId="312" priority="110" operator="containsText" text="Non validé">
      <formula>NOT(ISERROR(SEARCH("Non validé",H21)))</formula>
    </cfRule>
  </conditionalFormatting>
  <conditionalFormatting sqref="H25">
    <cfRule type="endsWith" dxfId="311" priority="108" operator="endsWith" text="Validé">
      <formula>RIGHT(H25,LEN("Validé"))="Validé"</formula>
    </cfRule>
    <cfRule type="containsText" dxfId="310" priority="107" operator="containsText" text="réserve">
      <formula>NOT(ISERROR(SEARCH("réserve",H25)))</formula>
    </cfRule>
    <cfRule type="containsText" dxfId="309" priority="106" operator="containsText" text="Non validé">
      <formula>NOT(ISERROR(SEARCH("Non validé",H25)))</formula>
    </cfRule>
    <cfRule type="containsText" dxfId="308" priority="105" operator="containsText" text="Non contrôlé">
      <formula>NOT(ISERROR(SEARCH("Non contrôlé",H25)))</formula>
    </cfRule>
  </conditionalFormatting>
  <conditionalFormatting sqref="H27">
    <cfRule type="containsText" dxfId="307" priority="101" operator="containsText" text="Non contrôlé">
      <formula>NOT(ISERROR(SEARCH("Non contrôlé",H27)))</formula>
    </cfRule>
    <cfRule type="endsWith" dxfId="306" priority="104" operator="endsWith" text="Validé">
      <formula>RIGHT(H27,LEN("Validé"))="Validé"</formula>
    </cfRule>
    <cfRule type="containsText" dxfId="305" priority="103" operator="containsText" text="réserve">
      <formula>NOT(ISERROR(SEARCH("réserve",H27)))</formula>
    </cfRule>
    <cfRule type="containsText" dxfId="304" priority="102" operator="containsText" text="Non validé">
      <formula>NOT(ISERROR(SEARCH("Non validé",H27)))</formula>
    </cfRule>
  </conditionalFormatting>
  <conditionalFormatting sqref="H46:H48">
    <cfRule type="endsWith" dxfId="303" priority="40" operator="endsWith" text="Validé">
      <formula>RIGHT(H46,LEN("Validé"))="Validé"</formula>
    </cfRule>
    <cfRule type="containsText" dxfId="302" priority="39" operator="containsText" text="réserve">
      <formula>NOT(ISERROR(SEARCH("réserve",H46)))</formula>
    </cfRule>
    <cfRule type="containsText" dxfId="301" priority="37" operator="containsText" text="Non contrôlé">
      <formula>NOT(ISERROR(SEARCH("Non contrôlé",H46)))</formula>
    </cfRule>
    <cfRule type="containsText" dxfId="300" priority="38" operator="containsText" text="Non validé">
      <formula>NOT(ISERROR(SEARCH("Non validé",H46)))</formula>
    </cfRule>
  </conditionalFormatting>
  <conditionalFormatting sqref="H51:H52">
    <cfRule type="endsWith" dxfId="299" priority="36" operator="endsWith" text="Validé">
      <formula>RIGHT(H51,LEN("Validé"))="Validé"</formula>
    </cfRule>
    <cfRule type="containsText" dxfId="298" priority="35" operator="containsText" text="réserve">
      <formula>NOT(ISERROR(SEARCH("réserve",H51)))</formula>
    </cfRule>
    <cfRule type="containsText" dxfId="297" priority="34" operator="containsText" text="Non validé">
      <formula>NOT(ISERROR(SEARCH("Non validé",H51)))</formula>
    </cfRule>
    <cfRule type="containsText" dxfId="296" priority="33" operator="containsText" text="Non contrôlé">
      <formula>NOT(ISERROR(SEARCH("Non contrôlé",H51)))</formula>
    </cfRule>
  </conditionalFormatting>
  <conditionalFormatting sqref="H55:H56">
    <cfRule type="endsWith" dxfId="295" priority="32" operator="endsWith" text="Validé">
      <formula>RIGHT(H55,LEN("Validé"))="Validé"</formula>
    </cfRule>
    <cfRule type="containsText" dxfId="294" priority="30" operator="containsText" text="Non validé">
      <formula>NOT(ISERROR(SEARCH("Non validé",H55)))</formula>
    </cfRule>
    <cfRule type="containsText" dxfId="293" priority="29" operator="containsText" text="Non contrôlé">
      <formula>NOT(ISERROR(SEARCH("Non contrôlé",H55)))</formula>
    </cfRule>
    <cfRule type="containsText" dxfId="292" priority="31" operator="containsText" text="réserve">
      <formula>NOT(ISERROR(SEARCH("réserve",H55)))</formula>
    </cfRule>
  </conditionalFormatting>
  <conditionalFormatting sqref="H59">
    <cfRule type="containsText" dxfId="291" priority="27" operator="containsText" text="réserve">
      <formula>NOT(ISERROR(SEARCH("réserve",H59)))</formula>
    </cfRule>
    <cfRule type="containsText" dxfId="290" priority="26" operator="containsText" text="Non validé">
      <formula>NOT(ISERROR(SEARCH("Non validé",H59)))</formula>
    </cfRule>
    <cfRule type="containsText" dxfId="289" priority="25" operator="containsText" text="Non contrôlé">
      <formula>NOT(ISERROR(SEARCH("Non contrôlé",H59)))</formula>
    </cfRule>
    <cfRule type="endsWith" dxfId="288" priority="28" operator="endsWith" text="Validé">
      <formula>RIGHT(H59,LEN("Validé"))="Validé"</formula>
    </cfRule>
  </conditionalFormatting>
  <conditionalFormatting sqref="H61">
    <cfRule type="endsWith" dxfId="287" priority="24" operator="endsWith" text="Validé">
      <formula>RIGHT(H61,LEN("Validé"))="Validé"</formula>
    </cfRule>
    <cfRule type="containsText" dxfId="286" priority="23" operator="containsText" text="réserve">
      <formula>NOT(ISERROR(SEARCH("réserve",H61)))</formula>
    </cfRule>
    <cfRule type="containsText" dxfId="285" priority="22" operator="containsText" text="Non validé">
      <formula>NOT(ISERROR(SEARCH("Non validé",H61)))</formula>
    </cfRule>
    <cfRule type="containsText" dxfId="284" priority="21" operator="containsText" text="Non contrôlé">
      <formula>NOT(ISERROR(SEARCH("Non contrôlé",H61)))</formula>
    </cfRule>
  </conditionalFormatting>
  <conditionalFormatting sqref="N14:N15">
    <cfRule type="endsWith" dxfId="283" priority="100" operator="endsWith" text="Validé">
      <formula>RIGHT(N14,LEN("Validé"))="Validé"</formula>
    </cfRule>
    <cfRule type="containsText" dxfId="282" priority="98" operator="containsText" text="Non validé">
      <formula>NOT(ISERROR(SEARCH("Non validé",N14)))</formula>
    </cfRule>
    <cfRule type="containsText" dxfId="281" priority="99" operator="containsText" text="réserve">
      <formula>NOT(ISERROR(SEARCH("réserve",N14)))</formula>
    </cfRule>
    <cfRule type="containsText" dxfId="280" priority="97" operator="containsText" text="Non contrôlé">
      <formula>NOT(ISERROR(SEARCH("Non contrôlé",N14)))</formula>
    </cfRule>
  </conditionalFormatting>
  <conditionalFormatting sqref="N18">
    <cfRule type="endsWith" dxfId="279" priority="96" operator="endsWith" text="Validé">
      <formula>RIGHT(N18,LEN("Validé"))="Validé"</formula>
    </cfRule>
    <cfRule type="containsText" dxfId="278" priority="95" operator="containsText" text="réserve">
      <formula>NOT(ISERROR(SEARCH("réserve",N18)))</formula>
    </cfRule>
    <cfRule type="containsText" dxfId="277" priority="93" operator="containsText" text="Non contrôlé">
      <formula>NOT(ISERROR(SEARCH("Non contrôlé",N18)))</formula>
    </cfRule>
    <cfRule type="containsText" dxfId="276" priority="94" operator="containsText" text="Non validé">
      <formula>NOT(ISERROR(SEARCH("Non validé",N18)))</formula>
    </cfRule>
  </conditionalFormatting>
  <conditionalFormatting sqref="N21:N22">
    <cfRule type="containsText" dxfId="275" priority="89" operator="containsText" text="Non contrôlé">
      <formula>NOT(ISERROR(SEARCH("Non contrôlé",N21)))</formula>
    </cfRule>
    <cfRule type="containsText" dxfId="274" priority="90" operator="containsText" text="Non validé">
      <formula>NOT(ISERROR(SEARCH("Non validé",N21)))</formula>
    </cfRule>
    <cfRule type="containsText" dxfId="273" priority="91" operator="containsText" text="réserve">
      <formula>NOT(ISERROR(SEARCH("réserve",N21)))</formula>
    </cfRule>
    <cfRule type="endsWith" dxfId="272" priority="92" operator="endsWith" text="Validé">
      <formula>RIGHT(N21,LEN("Validé"))="Validé"</formula>
    </cfRule>
  </conditionalFormatting>
  <conditionalFormatting sqref="N25">
    <cfRule type="endsWith" dxfId="271" priority="88" operator="endsWith" text="Validé">
      <formula>RIGHT(N25,LEN("Validé"))="Validé"</formula>
    </cfRule>
    <cfRule type="containsText" dxfId="270" priority="87" operator="containsText" text="réserve">
      <formula>NOT(ISERROR(SEARCH("réserve",N25)))</formula>
    </cfRule>
    <cfRule type="containsText" dxfId="269" priority="86" operator="containsText" text="Non validé">
      <formula>NOT(ISERROR(SEARCH("Non validé",N25)))</formula>
    </cfRule>
    <cfRule type="containsText" dxfId="268" priority="85" operator="containsText" text="Non contrôlé">
      <formula>NOT(ISERROR(SEARCH("Non contrôlé",N25)))</formula>
    </cfRule>
  </conditionalFormatting>
  <conditionalFormatting sqref="N27">
    <cfRule type="endsWith" dxfId="267" priority="84" operator="endsWith" text="Validé">
      <formula>RIGHT(N27,LEN("Validé"))="Validé"</formula>
    </cfRule>
    <cfRule type="containsText" dxfId="266" priority="82" operator="containsText" text="Non validé">
      <formula>NOT(ISERROR(SEARCH("Non validé",N27)))</formula>
    </cfRule>
    <cfRule type="containsText" dxfId="265" priority="83" operator="containsText" text="réserve">
      <formula>NOT(ISERROR(SEARCH("réserve",N27)))</formula>
    </cfRule>
    <cfRule type="containsText" dxfId="264" priority="81" operator="containsText" text="Non contrôlé">
      <formula>NOT(ISERROR(SEARCH("Non contrôlé",N27)))</formula>
    </cfRule>
  </conditionalFormatting>
  <conditionalFormatting sqref="N46:N48">
    <cfRule type="endsWith" dxfId="263" priority="20" operator="endsWith" text="Validé">
      <formula>RIGHT(N46,LEN("Validé"))="Validé"</formula>
    </cfRule>
    <cfRule type="containsText" dxfId="262" priority="18" operator="containsText" text="Non validé">
      <formula>NOT(ISERROR(SEARCH("Non validé",N46)))</formula>
    </cfRule>
    <cfRule type="containsText" dxfId="261" priority="17" operator="containsText" text="Non contrôlé">
      <formula>NOT(ISERROR(SEARCH("Non contrôlé",N46)))</formula>
    </cfRule>
    <cfRule type="containsText" dxfId="260" priority="19" operator="containsText" text="réserve">
      <formula>NOT(ISERROR(SEARCH("réserve",N46)))</formula>
    </cfRule>
  </conditionalFormatting>
  <conditionalFormatting sqref="N51:N52">
    <cfRule type="endsWith" dxfId="259" priority="16" operator="endsWith" text="Validé">
      <formula>RIGHT(N51,LEN("Validé"))="Validé"</formula>
    </cfRule>
    <cfRule type="containsText" dxfId="258" priority="15" operator="containsText" text="réserve">
      <formula>NOT(ISERROR(SEARCH("réserve",N51)))</formula>
    </cfRule>
    <cfRule type="containsText" dxfId="257" priority="14" operator="containsText" text="Non validé">
      <formula>NOT(ISERROR(SEARCH("Non validé",N51)))</formula>
    </cfRule>
    <cfRule type="containsText" dxfId="256" priority="13" operator="containsText" text="Non contrôlé">
      <formula>NOT(ISERROR(SEARCH("Non contrôlé",N51)))</formula>
    </cfRule>
  </conditionalFormatting>
  <conditionalFormatting sqref="N55:N56">
    <cfRule type="containsText" dxfId="255" priority="10" operator="containsText" text="Non validé">
      <formula>NOT(ISERROR(SEARCH("Non validé",N55)))</formula>
    </cfRule>
    <cfRule type="containsText" dxfId="254" priority="9" operator="containsText" text="Non contrôlé">
      <formula>NOT(ISERROR(SEARCH("Non contrôlé",N55)))</formula>
    </cfRule>
    <cfRule type="endsWith" dxfId="253" priority="12" operator="endsWith" text="Validé">
      <formula>RIGHT(N55,LEN("Validé"))="Validé"</formula>
    </cfRule>
    <cfRule type="containsText" dxfId="252" priority="11" operator="containsText" text="réserve">
      <formula>NOT(ISERROR(SEARCH("réserve",N55)))</formula>
    </cfRule>
  </conditionalFormatting>
  <conditionalFormatting sqref="N59">
    <cfRule type="endsWith" dxfId="251" priority="8" operator="endsWith" text="Validé">
      <formula>RIGHT(N59,LEN("Validé"))="Validé"</formula>
    </cfRule>
    <cfRule type="containsText" dxfId="250" priority="7" operator="containsText" text="réserve">
      <formula>NOT(ISERROR(SEARCH("réserve",N59)))</formula>
    </cfRule>
    <cfRule type="containsText" dxfId="249" priority="6" operator="containsText" text="Non validé">
      <formula>NOT(ISERROR(SEARCH("Non validé",N59)))</formula>
    </cfRule>
    <cfRule type="containsText" dxfId="248" priority="5" operator="containsText" text="Non contrôlé">
      <formula>NOT(ISERROR(SEARCH("Non contrôlé",N59)))</formula>
    </cfRule>
  </conditionalFormatting>
  <conditionalFormatting sqref="N61">
    <cfRule type="containsText" dxfId="247" priority="1" operator="containsText" text="Non contrôlé">
      <formula>NOT(ISERROR(SEARCH("Non contrôlé",N61)))</formula>
    </cfRule>
    <cfRule type="endsWith" dxfId="246" priority="4" operator="endsWith" text="Validé">
      <formula>RIGHT(N61,LEN("Validé"))="Validé"</formula>
    </cfRule>
    <cfRule type="containsText" dxfId="245" priority="3" operator="containsText" text="réserve">
      <formula>NOT(ISERROR(SEARCH("réserve",N61)))</formula>
    </cfRule>
    <cfRule type="containsText" dxfId="244"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C87F-D00B-4F96-A3F5-47E1893B67FF}">
  <sheetPr codeName="Feuil12">
    <tabColor rgb="FFC00000"/>
  </sheetPr>
  <dimension ref="A1:V81"/>
  <sheetViews>
    <sheetView topLeftCell="C1" zoomScale="85" zoomScaleNormal="85" workbookViewId="0">
      <pane ySplit="7" topLeftCell="A35" activePane="bottomLeft" state="frozen"/>
      <selection pane="bottomLeft" activeCell="O35" sqref="O35"/>
    </sheetView>
  </sheetViews>
  <sheetFormatPr baseColWidth="10" defaultRowHeight="12.7" x14ac:dyDescent="0.4"/>
  <cols>
    <col min="1" max="1" width="3.3515625" hidden="1" customWidth="1"/>
    <col min="2" max="2" width="3.41015625" hidden="1" customWidth="1"/>
    <col min="3" max="3" width="3.41015625" customWidth="1"/>
    <col min="4" max="4" width="12.1171875" customWidth="1"/>
    <col min="5" max="5" width="30.9375" customWidth="1"/>
    <col min="6" max="6" width="21.8203125" customWidth="1"/>
    <col min="7" max="7" width="17.3515625" customWidth="1"/>
    <col min="8" max="8" width="19" customWidth="1"/>
    <col min="9" max="9" width="19.8203125" customWidth="1"/>
    <col min="10" max="10" width="22.1171875" customWidth="1"/>
    <col min="11" max="11" width="22.52734375" customWidth="1"/>
    <col min="12" max="12" width="25.29296875" customWidth="1"/>
    <col min="13" max="13" width="23.41015625" customWidth="1"/>
    <col min="19" max="22" width="16.41015625" style="380" customWidth="1"/>
  </cols>
  <sheetData>
    <row r="1" spans="1:22" ht="64" customHeight="1" thickBot="1" x14ac:dyDescent="0.5">
      <c r="A1" s="611"/>
      <c r="B1" s="612"/>
      <c r="C1" s="423"/>
      <c r="D1" s="1298" t="s">
        <v>3</v>
      </c>
      <c r="E1" s="1298"/>
      <c r="F1" s="1298"/>
      <c r="G1" s="1298"/>
      <c r="H1" s="1298"/>
      <c r="I1" s="1298"/>
      <c r="J1" s="1298"/>
      <c r="K1" s="1298"/>
      <c r="L1" s="1299"/>
      <c r="M1" s="1300"/>
      <c r="N1" s="228"/>
      <c r="O1" s="228"/>
      <c r="P1" s="228"/>
      <c r="Q1" s="228"/>
      <c r="R1" s="228"/>
      <c r="S1" s="859" t="s">
        <v>665</v>
      </c>
      <c r="T1" s="859" t="s">
        <v>665</v>
      </c>
      <c r="U1" s="859" t="s">
        <v>665</v>
      </c>
      <c r="V1" s="859" t="s">
        <v>665</v>
      </c>
    </row>
    <row r="2" spans="1:22" ht="31.1" customHeight="1" x14ac:dyDescent="0.4">
      <c r="A2" s="234"/>
      <c r="B2" s="215"/>
      <c r="C2" s="608"/>
      <c r="D2" s="1301" t="s">
        <v>509</v>
      </c>
      <c r="E2" s="1302"/>
      <c r="F2" s="1315" t="s">
        <v>339</v>
      </c>
      <c r="G2" s="1316"/>
      <c r="H2" s="1316"/>
      <c r="I2" s="1316"/>
      <c r="J2" s="1316"/>
      <c r="K2" s="1316"/>
      <c r="L2" s="832" t="s">
        <v>682</v>
      </c>
      <c r="M2" s="839"/>
      <c r="N2" s="829"/>
      <c r="O2" s="230"/>
      <c r="P2" s="230"/>
      <c r="Q2" s="230"/>
      <c r="R2" s="230"/>
      <c r="S2" s="860" t="s">
        <v>691</v>
      </c>
      <c r="T2" s="860">
        <f>ROW(D14)+1</f>
        <v>15</v>
      </c>
      <c r="U2" s="860" t="s">
        <v>693</v>
      </c>
      <c r="V2" s="860">
        <f>ROW(D17)-1</f>
        <v>16</v>
      </c>
    </row>
    <row r="3" spans="1:22" ht="19.95" customHeight="1" x14ac:dyDescent="0.4">
      <c r="A3" s="245"/>
      <c r="B3" s="215"/>
      <c r="C3" s="424"/>
      <c r="D3" s="1303" t="s">
        <v>372</v>
      </c>
      <c r="E3" s="1304"/>
      <c r="F3" s="1313" t="s">
        <v>340</v>
      </c>
      <c r="G3" s="1314"/>
      <c r="H3" s="1306" t="s">
        <v>508</v>
      </c>
      <c r="I3" s="1307"/>
      <c r="J3" s="1311" t="s">
        <v>342</v>
      </c>
      <c r="K3" s="1312"/>
      <c r="L3" s="832" t="s">
        <v>5</v>
      </c>
      <c r="M3" s="840" t="s">
        <v>673</v>
      </c>
      <c r="N3" s="230"/>
      <c r="O3" s="230"/>
      <c r="P3" s="229"/>
      <c r="Q3" s="229"/>
      <c r="R3" s="231"/>
      <c r="S3" s="860" t="s">
        <v>692</v>
      </c>
      <c r="T3" s="860">
        <f>ROW(D32)+1</f>
        <v>33</v>
      </c>
      <c r="U3" s="861" t="s">
        <v>694</v>
      </c>
      <c r="V3" s="861">
        <f>ROW(D39)-1</f>
        <v>38</v>
      </c>
    </row>
    <row r="4" spans="1:22" ht="15.35" customHeight="1" x14ac:dyDescent="0.4">
      <c r="A4" s="245"/>
      <c r="B4" s="215"/>
      <c r="C4" s="424"/>
      <c r="D4" s="1303" t="s">
        <v>374</v>
      </c>
      <c r="E4" s="1304"/>
      <c r="F4" s="1310"/>
      <c r="G4" s="1310"/>
      <c r="H4" s="1306" t="s">
        <v>366</v>
      </c>
      <c r="I4" s="1307"/>
      <c r="J4" s="1311"/>
      <c r="K4" s="1312"/>
      <c r="L4" s="832" t="s">
        <v>7</v>
      </c>
      <c r="M4" s="841" t="s">
        <v>341</v>
      </c>
      <c r="N4" s="229"/>
      <c r="O4" s="229"/>
      <c r="P4" s="229"/>
      <c r="Q4" s="229"/>
      <c r="R4" s="231"/>
      <c r="S4" s="861"/>
      <c r="T4" s="861"/>
      <c r="U4" s="861"/>
      <c r="V4" s="861"/>
    </row>
    <row r="5" spans="1:22" ht="15.35" customHeight="1" x14ac:dyDescent="0.4">
      <c r="A5" s="245"/>
      <c r="B5" s="215" t="s">
        <v>190</v>
      </c>
      <c r="C5" s="424"/>
      <c r="D5" s="1303" t="s">
        <v>373</v>
      </c>
      <c r="E5" s="1304"/>
      <c r="F5" s="1305"/>
      <c r="G5" s="1305"/>
      <c r="H5" s="1306" t="s">
        <v>367</v>
      </c>
      <c r="I5" s="1307"/>
      <c r="J5" s="1308"/>
      <c r="K5" s="1309"/>
      <c r="L5" s="832" t="s">
        <v>507</v>
      </c>
      <c r="M5" s="841" t="s">
        <v>355</v>
      </c>
      <c r="N5" s="229"/>
      <c r="O5" s="229"/>
      <c r="P5" s="229"/>
      <c r="Q5" s="229"/>
      <c r="R5" s="232"/>
      <c r="S5" s="861"/>
      <c r="T5" s="861"/>
      <c r="U5" s="861"/>
      <c r="V5" s="861"/>
    </row>
    <row r="6" spans="1:22" ht="15.35" x14ac:dyDescent="0.4">
      <c r="A6" s="245"/>
      <c r="B6" s="215"/>
      <c r="C6" s="424"/>
      <c r="D6" s="1303" t="s">
        <v>375</v>
      </c>
      <c r="E6" s="1304"/>
      <c r="F6" s="1332"/>
      <c r="G6" s="1333"/>
      <c r="H6" s="1306" t="s">
        <v>704</v>
      </c>
      <c r="I6" s="1307"/>
      <c r="J6" s="1308"/>
      <c r="K6" s="1309"/>
      <c r="L6" s="832" t="s">
        <v>514</v>
      </c>
      <c r="M6" s="842" t="s">
        <v>501</v>
      </c>
      <c r="N6" s="229"/>
      <c r="O6" s="229"/>
      <c r="P6" s="229"/>
      <c r="Q6" s="229"/>
      <c r="R6" s="232"/>
      <c r="S6" s="861"/>
      <c r="T6" s="861"/>
      <c r="U6" s="861"/>
      <c r="V6" s="861"/>
    </row>
    <row r="7" spans="1:22" ht="15.7" thickBot="1" x14ac:dyDescent="0.45">
      <c r="A7" s="245"/>
      <c r="B7" s="215"/>
      <c r="C7" s="425"/>
      <c r="D7" s="1330" t="s">
        <v>376</v>
      </c>
      <c r="E7" s="1331"/>
      <c r="F7" s="1334"/>
      <c r="G7" s="1335"/>
      <c r="H7" s="1341" t="s">
        <v>703</v>
      </c>
      <c r="I7" s="1342"/>
      <c r="J7" s="1328"/>
      <c r="K7" s="1329"/>
      <c r="L7" s="523"/>
      <c r="M7" s="436"/>
      <c r="N7" s="229"/>
      <c r="O7" s="229"/>
      <c r="P7" s="229"/>
      <c r="Q7" s="229"/>
      <c r="R7" s="232"/>
      <c r="S7" s="861"/>
      <c r="T7" s="861"/>
      <c r="U7" s="861"/>
      <c r="V7" s="861"/>
    </row>
    <row r="8" spans="1:22" x14ac:dyDescent="0.4">
      <c r="A8" s="217"/>
      <c r="B8" s="215"/>
      <c r="C8" s="238"/>
      <c r="D8" s="251"/>
      <c r="E8" s="251"/>
      <c r="F8" s="251"/>
      <c r="G8" s="251"/>
      <c r="H8" s="251"/>
      <c r="I8" s="251"/>
      <c r="J8" s="251"/>
      <c r="K8" s="251"/>
      <c r="L8" s="251"/>
      <c r="M8" s="239"/>
      <c r="N8" s="215"/>
      <c r="O8" s="215"/>
      <c r="P8" s="215"/>
      <c r="Q8" s="215"/>
      <c r="R8" s="215"/>
      <c r="S8" s="617"/>
      <c r="T8" s="617"/>
      <c r="U8" s="617"/>
      <c r="V8" s="617"/>
    </row>
    <row r="9" spans="1:22" ht="13" thickBot="1" x14ac:dyDescent="0.45">
      <c r="A9" s="217"/>
      <c r="B9" s="215"/>
      <c r="C9" s="238"/>
      <c r="D9" s="251"/>
      <c r="E9" s="251"/>
      <c r="F9" s="251"/>
      <c r="G9" s="251"/>
      <c r="H9" s="251"/>
      <c r="I9" s="251"/>
      <c r="J9" s="251"/>
      <c r="K9" s="251"/>
      <c r="L9" s="251"/>
      <c r="M9" s="239"/>
      <c r="N9" s="215"/>
      <c r="O9" s="215"/>
      <c r="P9" s="215"/>
      <c r="Q9" s="215"/>
      <c r="R9" s="215"/>
      <c r="S9" s="617"/>
      <c r="T9" s="617"/>
      <c r="U9" s="617"/>
      <c r="V9" s="617"/>
    </row>
    <row r="10" spans="1:22" ht="36" customHeight="1" thickBot="1" x14ac:dyDescent="0.45">
      <c r="A10" s="217"/>
      <c r="B10" s="215"/>
      <c r="C10" s="423"/>
      <c r="D10" s="1339" t="s">
        <v>380</v>
      </c>
      <c r="E10" s="1339"/>
      <c r="F10" s="1339"/>
      <c r="G10" s="1339"/>
      <c r="H10" s="1339"/>
      <c r="I10" s="1339"/>
      <c r="J10" s="1339"/>
      <c r="K10" s="1339"/>
      <c r="L10" s="1339"/>
      <c r="M10" s="1340"/>
      <c r="N10" s="215"/>
      <c r="O10" s="215"/>
      <c r="P10" s="215"/>
      <c r="Q10" s="215"/>
      <c r="R10" s="215"/>
      <c r="S10" s="617"/>
      <c r="T10" s="617"/>
      <c r="U10" s="617"/>
      <c r="V10" s="617"/>
    </row>
    <row r="11" spans="1:22" x14ac:dyDescent="0.4">
      <c r="A11" s="217"/>
      <c r="B11" s="215"/>
      <c r="C11" s="238"/>
      <c r="D11" s="252"/>
      <c r="E11" s="252"/>
      <c r="F11" s="252"/>
      <c r="G11" s="251"/>
      <c r="H11" s="251"/>
      <c r="I11" s="251"/>
      <c r="J11" s="251"/>
      <c r="K11" s="251"/>
      <c r="L11" s="613"/>
      <c r="M11" s="614"/>
      <c r="N11" s="215"/>
      <c r="O11" s="215"/>
      <c r="P11" s="215"/>
      <c r="Q11" s="215"/>
      <c r="R11" s="215"/>
    </row>
    <row r="12" spans="1:22" x14ac:dyDescent="0.4">
      <c r="A12" s="217"/>
      <c r="B12" s="215"/>
      <c r="C12" s="238"/>
      <c r="D12" s="252" t="s">
        <v>379</v>
      </c>
      <c r="E12" s="251"/>
      <c r="F12" s="251"/>
      <c r="G12" s="251"/>
      <c r="H12" s="251"/>
      <c r="I12" s="251"/>
      <c r="J12" s="251"/>
      <c r="K12" s="251"/>
      <c r="L12" s="251"/>
      <c r="M12" s="614"/>
      <c r="N12" s="215"/>
      <c r="O12" s="215"/>
      <c r="P12" s="215"/>
      <c r="Q12" s="215"/>
      <c r="R12" s="215"/>
    </row>
    <row r="13" spans="1:22" x14ac:dyDescent="0.4">
      <c r="A13" s="217"/>
      <c r="B13" s="215"/>
      <c r="C13" s="238"/>
      <c r="D13" s="251"/>
      <c r="E13" s="251"/>
      <c r="F13" s="251"/>
      <c r="G13" s="251"/>
      <c r="H13" s="251"/>
      <c r="I13" s="251"/>
      <c r="J13" s="251"/>
      <c r="K13" s="615"/>
      <c r="L13" s="251"/>
      <c r="M13" s="614"/>
      <c r="N13" s="215"/>
      <c r="O13" s="215"/>
      <c r="P13" s="215"/>
      <c r="Q13" s="215"/>
      <c r="R13" s="215"/>
    </row>
    <row r="14" spans="1:22" ht="28" customHeight="1" x14ac:dyDescent="0.4">
      <c r="A14" s="217"/>
      <c r="B14" s="215"/>
      <c r="C14" s="238"/>
      <c r="D14" s="426" t="s">
        <v>383</v>
      </c>
      <c r="E14" s="427" t="s">
        <v>589</v>
      </c>
      <c r="F14" s="427" t="s">
        <v>668</v>
      </c>
      <c r="G14" s="427" t="s">
        <v>271</v>
      </c>
      <c r="H14" s="427" t="s">
        <v>330</v>
      </c>
      <c r="I14" s="427" t="s">
        <v>331</v>
      </c>
      <c r="J14" s="738" t="s">
        <v>336</v>
      </c>
      <c r="K14" s="251"/>
      <c r="L14" s="251"/>
      <c r="M14" s="735"/>
      <c r="N14" s="215"/>
      <c r="O14" s="215"/>
      <c r="P14" s="215"/>
      <c r="Q14" s="215"/>
      <c r="R14" s="215"/>
      <c r="S14" s="1336" t="s">
        <v>687</v>
      </c>
      <c r="T14" s="1336"/>
      <c r="U14" s="1336" t="s">
        <v>688</v>
      </c>
      <c r="V14" s="1336"/>
    </row>
    <row r="15" spans="1:22" ht="28" customHeight="1" x14ac:dyDescent="0.4">
      <c r="A15" s="217"/>
      <c r="B15" s="215"/>
      <c r="C15" s="238"/>
      <c r="D15" s="863" t="s">
        <v>130</v>
      </c>
      <c r="E15" s="834" t="s">
        <v>684</v>
      </c>
      <c r="F15" s="863" t="s">
        <v>332</v>
      </c>
      <c r="G15" s="863" t="str">
        <f>IF(ISBLANK(A1_A1_DO1_prel!F6), "", A1_A1_DO1_prel!F6)</f>
        <v>A1</v>
      </c>
      <c r="H15" s="863" t="s">
        <v>674</v>
      </c>
      <c r="I15" s="863" t="str">
        <f>IF(ISBLANK(A1_A1_DO1_prel!D57), "", A1_A1_DO1_prel!D57)</f>
        <v>Préleveur Automatique</v>
      </c>
      <c r="J15" s="845"/>
      <c r="K15" s="835" t="s">
        <v>382</v>
      </c>
      <c r="L15" s="251"/>
      <c r="M15" s="735"/>
      <c r="N15" s="215"/>
      <c r="O15" s="215"/>
      <c r="P15" s="215"/>
      <c r="Q15" s="215"/>
      <c r="R15" s="215"/>
      <c r="S15" s="864" t="str">
        <f>IF($H15="Préleveur",$E15,"")</f>
        <v>A1_A1_DO1_prel</v>
      </c>
      <c r="T15" s="862" t="str" cm="1">
        <f t="array" ref="T15">IFERROR(INDEX($S$15:$S$104,SMALL(IF($S$15:$S$104&lt;&gt;"",ROW($S$15:$S$104)-ROW($S$15)+1),ROW(A1))),"")</f>
        <v>A1_A1_DO1_prel</v>
      </c>
      <c r="U15" s="862" t="str">
        <f>IF(LEFT($H15,9) ="Débimètre",$E15,"")</f>
        <v/>
      </c>
      <c r="V15" s="862" t="str" cm="1">
        <f t="array" ref="V15">IFERROR(INDEX($U$15:$U$104,SMALL(IF($U$15:$U$104&lt;&gt;"",ROW($U$15:$U$104)-ROW($U$15)+1),ROW(A1))),"")</f>
        <v>A3_A3_A3_dem</v>
      </c>
    </row>
    <row r="16" spans="1:22" x14ac:dyDescent="0.4">
      <c r="A16" s="217"/>
      <c r="B16" s="215"/>
      <c r="C16" s="238"/>
      <c r="D16" s="251"/>
      <c r="E16" s="616"/>
      <c r="F16" s="251"/>
      <c r="G16" s="251"/>
      <c r="H16" s="251"/>
      <c r="I16" s="251"/>
      <c r="J16" s="251"/>
      <c r="K16" s="251"/>
      <c r="L16" s="613"/>
      <c r="M16" s="614"/>
      <c r="N16" s="215"/>
      <c r="O16" s="215"/>
      <c r="P16" s="215"/>
      <c r="Q16" s="215"/>
      <c r="R16" s="215"/>
      <c r="S16" s="862" t="str">
        <f t="shared" ref="S16:S38" si="0">IF($H16="Préleveur",$E16,"")</f>
        <v/>
      </c>
      <c r="T16" s="862" t="str" cm="1">
        <f t="array" ref="T16">IFERROR(INDEX($S$15:$S$104,SMALL(IF($S$15:$S$104&lt;&gt;"",ROW($S$15:$S$104)-ROW($S$15)+1),ROW(A2))),"")</f>
        <v>A3_A3_A3_prel</v>
      </c>
      <c r="U16" s="862" t="str">
        <f t="shared" ref="U16:U32" si="1">IF(LEFT($H16,9) ="Débimètre",$E16,"")</f>
        <v/>
      </c>
      <c r="V16" s="862" t="str" cm="1">
        <f t="array" ref="V16">IFERROR(INDEX($U$15:$U$104,SMALL(IF($U$15:$U$104&lt;&gt;"",ROW($U$15:$U$104)-ROW($U$15)+1),ROW(A2))),"")</f>
        <v>A4_A4_test_aaaaaa</v>
      </c>
    </row>
    <row r="17" spans="1:22" ht="23.35" customHeight="1" x14ac:dyDescent="0.4">
      <c r="A17" s="217"/>
      <c r="B17" s="215"/>
      <c r="C17" s="238"/>
      <c r="D17" s="251"/>
      <c r="E17" s="384" t="s">
        <v>384</v>
      </c>
      <c r="F17" s="251"/>
      <c r="G17" s="251"/>
      <c r="H17" s="618"/>
      <c r="I17" s="251"/>
      <c r="J17" s="251"/>
      <c r="K17" s="251"/>
      <c r="L17" s="838"/>
      <c r="M17" s="620"/>
      <c r="N17" s="215"/>
      <c r="O17" s="215"/>
      <c r="P17" s="215"/>
      <c r="Q17" s="215"/>
      <c r="R17" s="215"/>
      <c r="S17" s="862" t="str">
        <f t="shared" si="0"/>
        <v/>
      </c>
      <c r="T17" s="862" t="str" cm="1">
        <f t="array" ref="T17">IFERROR(INDEX($S$15:$S$104,SMALL(IF($S$15:$S$104&lt;&gt;"",ROW($S$15:$S$104)-ROW($S$15)+1),ROW(A3))),"")</f>
        <v>A2_A2_test_prel</v>
      </c>
      <c r="U17" s="862" t="str">
        <f t="shared" si="1"/>
        <v/>
      </c>
      <c r="V17" s="862" t="str" cm="1">
        <f t="array" ref="V17">IFERROR(INDEX($U$15:$U$104,SMALL(IF($U$15:$U$104&lt;&gt;"",ROW($U$15:$U$104)-ROW($U$15)+1),ROW(A3))),"")</f>
        <v>A8_A8_A8_zzzzz</v>
      </c>
    </row>
    <row r="18" spans="1:22" x14ac:dyDescent="0.4">
      <c r="A18" s="217"/>
      <c r="B18" s="215"/>
      <c r="C18" s="238"/>
      <c r="D18" s="251"/>
      <c r="E18" s="616"/>
      <c r="F18" s="252"/>
      <c r="G18" s="251"/>
      <c r="H18" s="251"/>
      <c r="I18" s="251"/>
      <c r="J18" s="251"/>
      <c r="K18" s="251"/>
      <c r="L18" s="251"/>
      <c r="M18" s="614"/>
      <c r="N18" s="215"/>
      <c r="O18" s="215"/>
      <c r="P18" s="215"/>
      <c r="Q18" s="215"/>
      <c r="R18" s="215"/>
      <c r="S18" s="862" t="str">
        <f t="shared" si="0"/>
        <v/>
      </c>
      <c r="T18" s="862" t="str" cm="1">
        <f t="array" ref="T18">IFERROR(INDEX($S$15:$S$104,SMALL(IF($S$15:$S$104&lt;&gt;"",ROW($S$15:$S$104)-ROW($S$15)+1),ROW(A4))),"")</f>
        <v/>
      </c>
      <c r="U18" s="862" t="str">
        <f t="shared" si="1"/>
        <v/>
      </c>
      <c r="V18" s="862" t="str" cm="1">
        <f t="array" ref="V18">IFERROR(INDEX($U$15:$U$104,SMALL(IF($U$15:$U$104&lt;&gt;"",ROW($U$15:$U$104)-ROW($U$15)+1),ROW(A4))),"")</f>
        <v/>
      </c>
    </row>
    <row r="19" spans="1:22" x14ac:dyDescent="0.4">
      <c r="A19" s="217"/>
      <c r="B19" s="215"/>
      <c r="C19" s="238"/>
      <c r="D19" s="252" t="s">
        <v>335</v>
      </c>
      <c r="E19" s="616"/>
      <c r="F19" s="252"/>
      <c r="G19" s="251"/>
      <c r="H19" s="251"/>
      <c r="I19" s="251"/>
      <c r="J19" s="251"/>
      <c r="K19" s="251"/>
      <c r="L19" s="251"/>
      <c r="M19" s="614"/>
      <c r="N19" s="215"/>
      <c r="O19" s="215"/>
      <c r="P19" s="215"/>
      <c r="Q19" s="215"/>
      <c r="R19" s="215"/>
      <c r="S19" s="862"/>
      <c r="T19" s="862" t="str" cm="1">
        <f t="array" ref="T19">IFERROR(INDEX($S$15:$S$104,SMALL(IF($S$15:$S$104&lt;&gt;"",ROW($S$15:$S$104)-ROW($S$15)+1),ROW(A5))),"")</f>
        <v/>
      </c>
      <c r="U19" s="862" t="str">
        <f t="shared" si="1"/>
        <v/>
      </c>
      <c r="V19" s="862" t="str" cm="1">
        <f t="array" ref="V19">IFERROR(INDEX($U$15:$U$104,SMALL(IF($U$15:$U$104&lt;&gt;"",ROW($U$15:$U$104)-ROW($U$15)+1),ROW(A5))),"")</f>
        <v/>
      </c>
    </row>
    <row r="20" spans="1:22" x14ac:dyDescent="0.4">
      <c r="A20" s="217"/>
      <c r="B20" s="215"/>
      <c r="C20" s="238"/>
      <c r="D20" s="251"/>
      <c r="E20" s="616"/>
      <c r="F20" s="252"/>
      <c r="G20" s="251"/>
      <c r="H20" s="251"/>
      <c r="I20" s="251"/>
      <c r="J20" s="251"/>
      <c r="K20" s="251"/>
      <c r="L20" s="251"/>
      <c r="M20" s="614"/>
      <c r="N20" s="215"/>
      <c r="O20" s="215"/>
      <c r="P20" s="215"/>
      <c r="Q20" s="215"/>
      <c r="R20" s="215"/>
      <c r="S20" s="862" t="str">
        <f t="shared" si="0"/>
        <v/>
      </c>
      <c r="T20" s="862" t="str" cm="1">
        <f t="array" ref="T20">IFERROR(INDEX($S$15:$S$104,SMALL(IF($S$15:$S$104&lt;&gt;"",ROW($S$15:$S$104)-ROW($S$15)+1),ROW(A6))),"")</f>
        <v/>
      </c>
      <c r="U20" s="862" t="str">
        <f t="shared" si="1"/>
        <v/>
      </c>
      <c r="V20" s="862" t="str" cm="1">
        <f t="array" ref="V20">IFERROR(INDEX($U$15:$U$104,SMALL(IF($U$15:$U$104&lt;&gt;"",ROW($U$15:$U$104)-ROW($U$15)+1),ROW(A6))),"")</f>
        <v/>
      </c>
    </row>
    <row r="21" spans="1:22" x14ac:dyDescent="0.4">
      <c r="A21" s="217"/>
      <c r="B21" s="215"/>
      <c r="C21" s="238"/>
      <c r="D21" s="428" t="s">
        <v>383</v>
      </c>
      <c r="E21" s="427" t="s">
        <v>589</v>
      </c>
      <c r="F21" s="252"/>
      <c r="G21" s="251"/>
      <c r="H21" s="251"/>
      <c r="I21" s="251"/>
      <c r="J21" s="251"/>
      <c r="K21" s="251"/>
      <c r="L21" s="251"/>
      <c r="M21" s="614"/>
      <c r="N21" s="215"/>
      <c r="O21" s="215"/>
      <c r="P21" s="215"/>
      <c r="Q21" s="215"/>
      <c r="R21" s="215"/>
      <c r="S21" s="862" t="str">
        <f t="shared" si="0"/>
        <v/>
      </c>
      <c r="T21" s="862" t="str" cm="1">
        <f t="array" ref="T21">IFERROR(INDEX($S$15:$S$104,SMALL(IF($S$15:$S$104&lt;&gt;"",ROW($S$15:$S$104)-ROW($S$15)+1),ROW(A7))),"")</f>
        <v/>
      </c>
      <c r="U21" s="862" t="str">
        <f t="shared" si="1"/>
        <v/>
      </c>
      <c r="V21" s="862" t="str" cm="1">
        <f t="array" ref="V21">IFERROR(INDEX($U$15:$U$104,SMALL(IF($U$15:$U$104&lt;&gt;"",ROW($U$15:$U$104)-ROW($U$15)+1),ROW(A7))),"")</f>
        <v/>
      </c>
    </row>
    <row r="22" spans="1:22" ht="18" customHeight="1" x14ac:dyDescent="0.4">
      <c r="A22" s="217"/>
      <c r="B22" s="215"/>
      <c r="C22" s="238"/>
      <c r="D22" s="333" t="s">
        <v>130</v>
      </c>
      <c r="E22" s="737" t="s">
        <v>696</v>
      </c>
      <c r="F22" s="384" t="s">
        <v>382</v>
      </c>
      <c r="G22" s="251"/>
      <c r="H22" s="251"/>
      <c r="I22" s="251"/>
      <c r="J22" s="251"/>
      <c r="K22" s="251"/>
      <c r="L22" s="251"/>
      <c r="M22" s="614"/>
      <c r="N22" s="215"/>
      <c r="O22" s="215"/>
      <c r="P22" s="215"/>
      <c r="Q22" s="215"/>
      <c r="R22" s="215"/>
      <c r="S22" s="862" t="str">
        <f>IF($H23="Préleveur",$E22,"")</f>
        <v/>
      </c>
      <c r="T22" s="862" t="str" cm="1">
        <f t="array" ref="T22">IFERROR(INDEX($S$15:$S$104,SMALL(IF($S$15:$S$104&lt;&gt;"",ROW($S$15:$S$104)-ROW($S$15)+1),ROW(A8))),"")</f>
        <v/>
      </c>
      <c r="U22" s="862" t="str">
        <f>IF(LEFT($H23,9) ="Débimètre",$E22,"")</f>
        <v/>
      </c>
      <c r="V22" s="862" t="str" cm="1">
        <f t="array" ref="V22">IFERROR(INDEX($U$15:$U$104,SMALL(IF($U$15:$U$104&lt;&gt;"",ROW($U$15:$U$104)-ROW($U$15)+1),ROW(A8))),"")</f>
        <v/>
      </c>
    </row>
    <row r="23" spans="1:22" x14ac:dyDescent="0.4">
      <c r="A23" s="217"/>
      <c r="B23" s="215"/>
      <c r="C23" s="238"/>
      <c r="D23" s="619"/>
      <c r="E23" s="619"/>
      <c r="F23" s="619"/>
      <c r="G23" s="619" t="s">
        <v>381</v>
      </c>
      <c r="H23" s="251"/>
      <c r="I23" s="251"/>
      <c r="J23" s="251"/>
      <c r="K23" s="251"/>
      <c r="L23" s="251"/>
      <c r="M23" s="614"/>
      <c r="N23" s="215"/>
      <c r="O23" s="215"/>
      <c r="P23" s="215"/>
      <c r="Q23" s="215"/>
      <c r="R23" s="215"/>
      <c r="S23" s="862" t="str">
        <f>IF($H24="Préleveur",$E23,"")</f>
        <v/>
      </c>
      <c r="T23" s="862" t="str" cm="1">
        <f t="array" ref="T23">IFERROR(INDEX($S$15:$S$104,SMALL(IF($S$15:$S$104&lt;&gt;"",ROW($S$15:$S$104)-ROW($S$15)+1),ROW(A9))),"")</f>
        <v/>
      </c>
      <c r="U23" s="862" t="str">
        <f>IF(LEFT($H24,9) ="Débimètre",$E23,"")</f>
        <v/>
      </c>
      <c r="V23" s="862" t="str" cm="1">
        <f t="array" ref="V23">IFERROR(INDEX($U$15:$U$104,SMALL(IF($U$15:$U$104&lt;&gt;"",ROW($U$15:$U$104)-ROW($U$15)+1),ROW(A9))),"")</f>
        <v/>
      </c>
    </row>
    <row r="24" spans="1:22" ht="22.35" customHeight="1" x14ac:dyDescent="0.4">
      <c r="A24" s="217"/>
      <c r="B24" s="215"/>
      <c r="C24" s="238"/>
      <c r="D24" s="251"/>
      <c r="E24" s="384" t="s">
        <v>522</v>
      </c>
      <c r="F24" s="251"/>
      <c r="G24" s="1344"/>
      <c r="H24" s="1345"/>
      <c r="I24" s="1345"/>
      <c r="J24" s="1346"/>
      <c r="K24" s="251"/>
      <c r="L24" s="251"/>
      <c r="M24" s="614"/>
      <c r="N24" s="215"/>
      <c r="O24" s="215"/>
      <c r="P24" s="215"/>
      <c r="Q24" s="215"/>
      <c r="R24" s="215"/>
      <c r="S24" s="862" t="str">
        <f>IF($H25="Préleveur",$E24,"")</f>
        <v/>
      </c>
      <c r="T24" s="862" t="str" cm="1">
        <f t="array" ref="T24">IFERROR(INDEX($S$15:$S$104,SMALL(IF($S$15:$S$104&lt;&gt;"",ROW($S$15:$S$104)-ROW($S$15)+1),ROW(A10))),"")</f>
        <v/>
      </c>
      <c r="U24" s="862" t="str">
        <f>IF(LEFT($H25,9) ="Débimètre",$E24,"")</f>
        <v/>
      </c>
      <c r="V24" s="862" t="str" cm="1">
        <f t="array" ref="V24">IFERROR(INDEX($U$15:$U$104,SMALL(IF($U$15:$U$104&lt;&gt;"",ROW($U$15:$U$104)-ROW($U$15)+1),ROW(A10))),"")</f>
        <v/>
      </c>
    </row>
    <row r="25" spans="1:22" x14ac:dyDescent="0.4">
      <c r="A25" s="217"/>
      <c r="B25" s="215"/>
      <c r="C25" s="238"/>
      <c r="D25" s="251"/>
      <c r="E25" s="251"/>
      <c r="F25" s="251"/>
      <c r="G25" s="1347"/>
      <c r="H25" s="1348"/>
      <c r="I25" s="1348"/>
      <c r="J25" s="1349"/>
      <c r="K25" s="251"/>
      <c r="L25" s="251"/>
      <c r="M25" s="614"/>
      <c r="N25" s="215"/>
      <c r="O25" s="215"/>
      <c r="P25" s="215"/>
      <c r="Q25" s="215"/>
      <c r="R25" s="215"/>
      <c r="S25" s="862" t="str">
        <f t="shared" ref="S25:S27" si="2">IF($H26="Préleveur",$E25,"")</f>
        <v/>
      </c>
      <c r="T25" s="862" t="str" cm="1">
        <f t="array" ref="T25">IFERROR(INDEX($S$15:$S$104,SMALL(IF($S$15:$S$104&lt;&gt;"",ROW($S$15:$S$104)-ROW($S$15)+1),ROW(A11))),"")</f>
        <v/>
      </c>
      <c r="U25" s="862" t="str">
        <f t="shared" ref="U25:U29" si="3">IF(LEFT($H26,9) ="Débimètre",$E25,"")</f>
        <v/>
      </c>
      <c r="V25" s="862" t="str" cm="1">
        <f t="array" ref="V25">IFERROR(INDEX($U$15:$U$104,SMALL(IF($U$15:$U$104&lt;&gt;"",ROW($U$15:$U$104)-ROW($U$15)+1),ROW(A11))),"")</f>
        <v/>
      </c>
    </row>
    <row r="26" spans="1:22" ht="13" thickBot="1" x14ac:dyDescent="0.45">
      <c r="A26" s="217"/>
      <c r="B26" s="215"/>
      <c r="C26" s="238"/>
      <c r="D26" s="251"/>
      <c r="E26" s="251"/>
      <c r="F26" s="251"/>
      <c r="G26" s="251"/>
      <c r="H26" s="251"/>
      <c r="I26" s="251"/>
      <c r="J26" s="251"/>
      <c r="K26" s="251"/>
      <c r="L26" s="251"/>
      <c r="M26" s="614"/>
      <c r="N26" s="215"/>
      <c r="O26" s="215"/>
      <c r="P26" s="215"/>
      <c r="Q26" s="215"/>
      <c r="R26" s="215"/>
      <c r="S26" s="862" t="str">
        <f t="shared" si="2"/>
        <v/>
      </c>
      <c r="T26" s="862" t="str" cm="1">
        <f t="array" ref="T26">IFERROR(INDEX($S$15:$S$104,SMALL(IF($S$15:$S$104&lt;&gt;"",ROW($S$15:$S$104)-ROW($S$15)+1),ROW(A12))),"")</f>
        <v/>
      </c>
      <c r="U26" s="862" t="str">
        <f t="shared" si="3"/>
        <v/>
      </c>
      <c r="V26" s="862" t="str" cm="1">
        <f t="array" ref="V26">IFERROR(INDEX($U$15:$U$104,SMALL(IF($U$15:$U$104&lt;&gt;"",ROW($U$15:$U$104)-ROW($U$15)+1),ROW(A12))),"")</f>
        <v/>
      </c>
    </row>
    <row r="27" spans="1:22" ht="37.950000000000003" customHeight="1" thickBot="1" x14ac:dyDescent="0.45">
      <c r="A27" s="217"/>
      <c r="B27" s="215"/>
      <c r="C27" s="423"/>
      <c r="D27" s="1339" t="s">
        <v>337</v>
      </c>
      <c r="E27" s="1339"/>
      <c r="F27" s="1339"/>
      <c r="G27" s="1339"/>
      <c r="H27" s="1339"/>
      <c r="I27" s="1339"/>
      <c r="J27" s="1339"/>
      <c r="K27" s="1339"/>
      <c r="L27" s="1339"/>
      <c r="M27" s="1340"/>
      <c r="N27" s="215"/>
      <c r="O27" s="215"/>
      <c r="P27" s="215"/>
      <c r="Q27" s="215"/>
      <c r="R27" s="215"/>
      <c r="S27" s="862" t="str">
        <f t="shared" si="2"/>
        <v/>
      </c>
      <c r="T27" s="862" t="str" cm="1">
        <f t="array" ref="T27">IFERROR(INDEX($S$15:$S$104,SMALL(IF($S$15:$S$104&lt;&gt;"",ROW($S$15:$S$104)-ROW($S$15)+1),ROW(A13))),"")</f>
        <v/>
      </c>
      <c r="U27" s="862" t="str">
        <f t="shared" si="3"/>
        <v/>
      </c>
      <c r="V27" s="862" t="str" cm="1">
        <f t="array" ref="V27">IFERROR(INDEX($U$15:$U$104,SMALL(IF($U$15:$U$104&lt;&gt;"",ROW($U$15:$U$104)-ROW($U$15)+1),ROW(A13))),"")</f>
        <v/>
      </c>
    </row>
    <row r="28" spans="1:22" x14ac:dyDescent="0.4">
      <c r="A28" s="217"/>
      <c r="B28" s="215"/>
      <c r="C28" s="238"/>
      <c r="D28" s="251"/>
      <c r="E28" s="252"/>
      <c r="F28" s="252"/>
      <c r="G28" s="251"/>
      <c r="H28" s="251"/>
      <c r="I28" s="251"/>
      <c r="J28" s="251"/>
      <c r="K28" s="251"/>
      <c r="L28" s="251"/>
      <c r="M28" s="614"/>
      <c r="N28" s="215"/>
      <c r="O28" s="215"/>
      <c r="P28" s="215"/>
      <c r="Q28" s="215"/>
      <c r="R28" s="215"/>
      <c r="S28" s="862" t="str">
        <f t="shared" si="0"/>
        <v/>
      </c>
      <c r="T28" s="862" t="str" cm="1">
        <f t="array" ref="T28">IFERROR(INDEX($S$15:$S$104,SMALL(IF($S$15:$S$104&lt;&gt;"",ROW($S$15:$S$104)-ROW($S$15)+1),ROW(A14))),"")</f>
        <v/>
      </c>
      <c r="U28" s="862" t="str">
        <f t="shared" si="3"/>
        <v/>
      </c>
      <c r="V28" s="862" t="str" cm="1">
        <f t="array" ref="V28">IFERROR(INDEX($U$15:$U$104,SMALL(IF($U$15:$U$104&lt;&gt;"",ROW($U$15:$U$104)-ROW($U$15)+1),ROW(A14))),"")</f>
        <v/>
      </c>
    </row>
    <row r="29" spans="1:22" x14ac:dyDescent="0.4">
      <c r="A29" s="217"/>
      <c r="B29" s="215"/>
      <c r="C29" s="238"/>
      <c r="D29" s="251"/>
      <c r="E29" s="252"/>
      <c r="F29" s="252"/>
      <c r="G29" s="251"/>
      <c r="H29" s="251"/>
      <c r="I29" s="251"/>
      <c r="J29" s="251"/>
      <c r="K29" s="251"/>
      <c r="L29" s="251"/>
      <c r="M29" s="614"/>
      <c r="N29" s="215"/>
      <c r="O29" s="215"/>
      <c r="P29" s="215"/>
      <c r="Q29" s="215"/>
      <c r="R29" s="215"/>
      <c r="S29" s="862" t="str">
        <f t="shared" si="0"/>
        <v/>
      </c>
      <c r="T29" s="862" t="str" cm="1">
        <f t="array" ref="T29">IFERROR(INDEX($S$15:$S$104,SMALL(IF($S$15:$S$104&lt;&gt;"",ROW($S$15:$S$104)-ROW($S$15)+1),ROW(A15))),"")</f>
        <v/>
      </c>
      <c r="U29" s="862" t="str">
        <f t="shared" si="3"/>
        <v/>
      </c>
      <c r="V29" s="862" t="str" cm="1">
        <f t="array" ref="V29">IFERROR(INDEX($U$15:$U$104,SMALL(IF($U$15:$U$104&lt;&gt;"",ROW($U$15:$U$104)-ROW($U$15)+1),ROW(A15))),"")</f>
        <v/>
      </c>
    </row>
    <row r="30" spans="1:22" x14ac:dyDescent="0.4">
      <c r="A30" s="217"/>
      <c r="B30" s="215"/>
      <c r="C30" s="238"/>
      <c r="D30" s="252" t="s">
        <v>338</v>
      </c>
      <c r="E30" s="252"/>
      <c r="F30" s="252"/>
      <c r="G30" s="251"/>
      <c r="H30" s="251"/>
      <c r="I30" s="251"/>
      <c r="J30" s="251"/>
      <c r="K30" s="251"/>
      <c r="L30" s="251"/>
      <c r="M30" s="614"/>
      <c r="N30" s="215"/>
      <c r="O30" s="215"/>
      <c r="P30" s="215"/>
      <c r="Q30" s="215"/>
      <c r="R30" s="215"/>
      <c r="S30" s="862" t="str">
        <f t="shared" si="0"/>
        <v/>
      </c>
      <c r="T30" s="862" t="str" cm="1">
        <f t="array" ref="T30">IFERROR(INDEX($S$15:$S$104,SMALL(IF($S$15:$S$104&lt;&gt;"",ROW($S$15:$S$104)-ROW($S$15)+1),ROW(A16))),"")</f>
        <v/>
      </c>
      <c r="U30" s="862" t="str">
        <f t="shared" si="1"/>
        <v/>
      </c>
      <c r="V30" s="862" t="str" cm="1">
        <f t="array" ref="V30">IFERROR(INDEX($U$15:$U$104,SMALL(IF($U$15:$U$104&lt;&gt;"",ROW($U$15:$U$104)-ROW($U$15)+1),ROW(A16))),"")</f>
        <v/>
      </c>
    </row>
    <row r="31" spans="1:22" x14ac:dyDescent="0.4">
      <c r="A31" s="217"/>
      <c r="B31" s="215"/>
      <c r="C31" s="238"/>
      <c r="D31" s="251"/>
      <c r="E31" s="252"/>
      <c r="F31" s="252"/>
      <c r="G31" s="251"/>
      <c r="H31" s="251"/>
      <c r="I31" s="251"/>
      <c r="J31" s="251"/>
      <c r="K31" s="615"/>
      <c r="L31" s="613"/>
      <c r="M31" s="614"/>
      <c r="N31" s="215"/>
      <c r="O31" s="215"/>
      <c r="P31" s="215"/>
      <c r="Q31" s="215"/>
      <c r="R31" s="215"/>
      <c r="S31" s="862" t="str">
        <f t="shared" si="0"/>
        <v/>
      </c>
      <c r="T31" s="862" t="str" cm="1">
        <f t="array" ref="T31">IFERROR(INDEX($S$15:$S$104,SMALL(IF($S$15:$S$104&lt;&gt;"",ROW($S$15:$S$104)-ROW($S$15)+1),ROW(A17))),"")</f>
        <v/>
      </c>
      <c r="U31" s="862" t="str">
        <f t="shared" si="1"/>
        <v/>
      </c>
      <c r="V31" s="862" t="str" cm="1">
        <f t="array" ref="V31">IFERROR(INDEX($U$15:$U$104,SMALL(IF($U$15:$U$104&lt;&gt;"",ROW($U$15:$U$104)-ROW($U$15)+1),ROW(A17))),"")</f>
        <v/>
      </c>
    </row>
    <row r="32" spans="1:22" ht="24.7" customHeight="1" x14ac:dyDescent="0.4">
      <c r="A32" s="217"/>
      <c r="B32" s="215"/>
      <c r="C32" s="238"/>
      <c r="D32" s="426" t="s">
        <v>383</v>
      </c>
      <c r="E32" s="427" t="s">
        <v>589</v>
      </c>
      <c r="F32" s="427" t="s">
        <v>668</v>
      </c>
      <c r="G32" s="427" t="s">
        <v>271</v>
      </c>
      <c r="H32" s="427" t="s">
        <v>330</v>
      </c>
      <c r="I32" s="427" t="s">
        <v>331</v>
      </c>
      <c r="J32" s="615"/>
      <c r="K32" s="615"/>
      <c r="L32" s="613"/>
      <c r="M32" s="614"/>
      <c r="N32" s="215"/>
      <c r="O32" s="215"/>
      <c r="P32" s="215"/>
      <c r="Q32" s="215"/>
      <c r="R32" s="215"/>
      <c r="S32" s="862" t="str">
        <f t="shared" si="0"/>
        <v/>
      </c>
      <c r="T32" s="862" t="str" cm="1">
        <f t="array" ref="T32">IFERROR(INDEX($S$15:$S$104,SMALL(IF($S$15:$S$104&lt;&gt;"",ROW($S$15:$S$104)-ROW($S$15)+1),ROW(A18))),"")</f>
        <v/>
      </c>
      <c r="U32" s="862" t="str">
        <f t="shared" si="1"/>
        <v/>
      </c>
      <c r="V32" s="862" t="str" cm="1">
        <f t="array" ref="V32">IFERROR(INDEX($U$15:$U$104,SMALL(IF($U$15:$U$104&lt;&gt;"",ROW($U$15:$U$104)-ROW($U$15)+1),ROW(A18))),"")</f>
        <v/>
      </c>
    </row>
    <row r="33" spans="1:22" ht="24.7" customHeight="1" x14ac:dyDescent="0.4">
      <c r="A33" s="217"/>
      <c r="B33" s="215"/>
      <c r="C33" s="251"/>
      <c r="D33" s="863" t="s">
        <v>130</v>
      </c>
      <c r="E33" s="834" t="s">
        <v>695</v>
      </c>
      <c r="F33" s="863" t="s">
        <v>199</v>
      </c>
      <c r="G33" s="863" t="str">
        <f>IF(ISBLANK(A3_A3_A3_dem!F7), "", A3_A3_A3_dem!F7)</f>
        <v>A3</v>
      </c>
      <c r="H33" s="863" t="s">
        <v>622</v>
      </c>
      <c r="I33" s="863" t="str">
        <f>IF(ISBLANK(A3_A3_A3_dem!D38), "", A3_A3_A3_dem!D38)</f>
        <v>Débitmètre électromagnétique (eau)</v>
      </c>
      <c r="J33" s="835" t="s">
        <v>382</v>
      </c>
      <c r="K33" s="615"/>
      <c r="L33" s="613"/>
      <c r="M33" s="614"/>
      <c r="N33" s="215"/>
      <c r="O33" s="215"/>
      <c r="P33" s="215"/>
      <c r="Q33" s="215"/>
      <c r="R33" s="215"/>
      <c r="S33" s="862" t="str">
        <f>IF($H33="Préleveur",$E33,"")</f>
        <v/>
      </c>
      <c r="T33" s="862" t="str" cm="1">
        <f t="array" ref="T33">IFERROR(INDEX($S$15:$S$104,SMALL(IF($S$15:$S$104&lt;&gt;"",ROW($S$15:$S$104)-ROW($S$15)+1),ROW(A19))),"")</f>
        <v/>
      </c>
      <c r="U33" s="862" t="str">
        <f>IF(LEFT($H33,9) ="Débimètre",$E33,"")</f>
        <v>A3_A3_A3_dem</v>
      </c>
      <c r="V33" s="862" t="str" cm="1">
        <f t="array" ref="V33">IFERROR(INDEX($U$15:$U$104,SMALL(IF($U$15:$U$104&lt;&gt;"",ROW($U$15:$U$104)-ROW($U$15)+1),ROW(A19))),"")</f>
        <v/>
      </c>
    </row>
    <row r="34" spans="1:22" ht="24.7" customHeight="1" x14ac:dyDescent="0.4">
      <c r="A34" s="217"/>
      <c r="B34" s="215"/>
      <c r="C34" s="251"/>
      <c r="D34" s="863" t="s">
        <v>130</v>
      </c>
      <c r="E34" s="834" t="s">
        <v>697</v>
      </c>
      <c r="F34" s="863" t="s">
        <v>199</v>
      </c>
      <c r="G34" s="863" t="str">
        <f>IF(ISBLANK(A3_A3_A3_prel!F6), "", A3_A3_A3_prel!F6)</f>
        <v>A3</v>
      </c>
      <c r="H34" s="863" t="s">
        <v>674</v>
      </c>
      <c r="I34" s="863" t="str">
        <f>IF(ISBLANK(A3_A3_A3_prel!D57), "", A3_A3_A3_prel!D57)</f>
        <v>Préleveur Automatique</v>
      </c>
      <c r="J34" s="835" t="s">
        <v>382</v>
      </c>
      <c r="K34" s="615"/>
      <c r="L34" s="613"/>
      <c r="M34" s="614"/>
      <c r="N34" s="215"/>
      <c r="O34" s="215"/>
      <c r="P34" s="215"/>
      <c r="Q34" s="215"/>
      <c r="R34" s="215"/>
      <c r="S34" s="862" t="str">
        <f>IF($H34="Préleveur",$E34,"")</f>
        <v>A3_A3_A3_prel</v>
      </c>
      <c r="T34" s="862" t="str" cm="1">
        <f t="array" ref="T34">IFERROR(INDEX($S$15:$S$104,SMALL(IF($S$15:$S$104&lt;&gt;"",ROW($S$15:$S$104)-ROW($S$15)+1),ROW(A20))),"")</f>
        <v/>
      </c>
      <c r="U34" s="862" t="str">
        <f>IF(LEFT($H34,9) ="Débimètre",$E34,"")</f>
        <v/>
      </c>
      <c r="V34" s="862" t="str" cm="1">
        <f t="array" ref="V34">IFERROR(INDEX($U$15:$U$104,SMALL(IF($U$15:$U$104&lt;&gt;"",ROW($U$15:$U$104)-ROW($U$15)+1),ROW(A20))),"")</f>
        <v/>
      </c>
    </row>
    <row r="35" spans="1:22" ht="24.7" customHeight="1" x14ac:dyDescent="0.4">
      <c r="A35" s="217"/>
      <c r="B35" s="215"/>
      <c r="C35" s="251"/>
      <c r="D35" s="863" t="s">
        <v>130</v>
      </c>
      <c r="E35" s="834" t="s">
        <v>701</v>
      </c>
      <c r="F35" s="863" t="s">
        <v>702</v>
      </c>
      <c r="G35" s="863" t="str">
        <f>IF(ISBLANK(A2_A2_test_prel!F6), "", A2_A2_test_prel!F6)</f>
        <v>A2</v>
      </c>
      <c r="H35" s="863" t="s">
        <v>674</v>
      </c>
      <c r="I35" s="863" t="str">
        <f>IF(ISBLANK(A2_A2_test_prel!D57), "", A2_A2_test_prel!D57)</f>
        <v>Préleveur Automatique</v>
      </c>
      <c r="J35" s="835" t="s">
        <v>382</v>
      </c>
      <c r="K35" s="615"/>
      <c r="L35" s="613"/>
      <c r="M35" s="614"/>
      <c r="N35" s="215"/>
      <c r="O35" s="215"/>
      <c r="P35" s="215"/>
      <c r="Q35" s="215"/>
      <c r="R35" s="215"/>
      <c r="S35" s="862" t="str">
        <f>IF($H35="Préleveur",$E35,"")</f>
        <v>A2_A2_test_prel</v>
      </c>
      <c r="T35" s="862" t="str">
        <f>IFERROR(INDEX($S$15:$S$102,SMALL(IF($S$15:$S$102&lt;&gt;"",ROW($S$15:$S$102)-ROW($S$15)+1),ROW(A21))),"")</f>
        <v/>
      </c>
      <c r="U35" s="862" t="str">
        <f>IF(LEFT($H35,9) ="Débimètre",$E35,"")</f>
        <v/>
      </c>
      <c r="V35" s="862" t="str">
        <f>IFERROR(INDEX($U$15:$U$102,SMALL(IF($U$15:$U$102&lt;&gt;"",ROW($U$15:$U$102)-ROW($U$15)+1),ROW(A21))),"")</f>
        <v/>
      </c>
    </row>
    <row r="36" spans="1:22" ht="24.7" customHeight="1" x14ac:dyDescent="0.4">
      <c r="A36" s="217"/>
      <c r="B36" s="215"/>
      <c r="C36" s="251"/>
      <c r="D36" s="863" t="s">
        <v>130</v>
      </c>
      <c r="E36" s="834" t="s">
        <v>737</v>
      </c>
      <c r="F36" s="863" t="s">
        <v>702</v>
      </c>
      <c r="G36" s="863" t="str">
        <f>IF(ISBLANK(A4_A4_test_aaaaaa!F7), "", A4_A4_test_aaaaaa!F7)</f>
        <v>A4</v>
      </c>
      <c r="H36" s="863" t="s">
        <v>354</v>
      </c>
      <c r="I36" s="863" t="str">
        <f>IF(ISBLANK(A4_A4_test_aaaaaa!D53), "", A4_A4_test_aaaaaa!D53)</f>
        <v>Canal Venturi</v>
      </c>
      <c r="J36" s="835" t="s">
        <v>382</v>
      </c>
      <c r="K36" s="615"/>
      <c r="L36" s="613"/>
      <c r="M36" s="614"/>
      <c r="N36" s="215"/>
      <c r="O36" s="215"/>
      <c r="P36" s="215"/>
      <c r="Q36" s="215"/>
      <c r="R36" s="215"/>
      <c r="S36" s="862" t="str">
        <f>IF($H36="Préleveur",$E36,"")</f>
        <v/>
      </c>
      <c r="T36" s="862" t="str">
        <f>IFERROR(INDEX($S$15:$S$101,SMALL(IF($S$15:$S$101&lt;&gt;"",ROW($S$15:$S$101)-ROW($S$15)+1),ROW(A22))),"")</f>
        <v/>
      </c>
      <c r="U36" s="862" t="str">
        <f>IF(LEFT($H36,9) ="Débimètre",$E36,"")</f>
        <v>A4_A4_test_aaaaaa</v>
      </c>
      <c r="V36" s="862" t="str">
        <f>IFERROR(INDEX($U$15:$U$101,SMALL(IF($U$15:$U$101&lt;&gt;"",ROW($U$15:$U$101)-ROW($U$15)+1),ROW(A22))),"")</f>
        <v/>
      </c>
    </row>
    <row r="37" spans="1:22" ht="24.7" customHeight="1" x14ac:dyDescent="0.4">
      <c r="A37" s="217"/>
      <c r="B37" s="215"/>
      <c r="C37" s="251"/>
      <c r="D37" s="863" t="s">
        <v>130</v>
      </c>
      <c r="E37" s="834" t="s">
        <v>739</v>
      </c>
      <c r="F37" s="863" t="s">
        <v>218</v>
      </c>
      <c r="G37" s="863" t="str">
        <f>IF(ISBLANK(A8_A8_A8_zzzzz!F7), "", A8_A8_A8_zzzzz!F7)</f>
        <v>A8</v>
      </c>
      <c r="H37" s="863" t="s">
        <v>622</v>
      </c>
      <c r="I37" s="863" t="str">
        <f>IF(ISBLANK(A8_A8_A8_zzzzz!D38), "", A8_A8_A8_zzzzz!D38)</f>
        <v>Débitmètre électromagnétique (eau)</v>
      </c>
      <c r="J37" s="835" t="s">
        <v>382</v>
      </c>
      <c r="K37" s="615"/>
      <c r="L37" s="613"/>
      <c r="M37" s="614"/>
      <c r="N37" s="215"/>
      <c r="O37" s="215"/>
      <c r="P37" s="215"/>
      <c r="Q37" s="215"/>
      <c r="R37" s="215"/>
      <c r="S37" s="862" t="str">
        <f>IF($H37="Préleveur",$E37,"")</f>
        <v/>
      </c>
      <c r="T37" s="862" t="str">
        <f>IFERROR(INDEX($S$15:$S$100,SMALL(IF($S$15:$S$100&lt;&gt;"",ROW($S$15:$S$100)-ROW($S$15)+1),ROW(A23))),"")</f>
        <v/>
      </c>
      <c r="U37" s="862" t="str">
        <f>IF(LEFT($H37,9) ="Débimètre",$E37,"")</f>
        <v>A8_A8_A8_zzzzz</v>
      </c>
      <c r="V37" s="862" t="str">
        <f>IFERROR(INDEX($U$15:$U$100,SMALL(IF($U$15:$U$100&lt;&gt;"",ROW($U$15:$U$100)-ROW($U$15)+1),ROW(A23))),"")</f>
        <v/>
      </c>
    </row>
    <row r="38" spans="1:22" ht="20" customHeight="1" x14ac:dyDescent="0.4">
      <c r="A38" s="217"/>
      <c r="B38" s="215"/>
      <c r="C38" s="238"/>
      <c r="D38" s="251"/>
      <c r="E38" s="251"/>
      <c r="F38" s="251"/>
      <c r="G38" s="251"/>
      <c r="H38" s="251"/>
      <c r="I38" s="251"/>
      <c r="J38" s="251"/>
      <c r="K38" s="251"/>
      <c r="L38" s="251"/>
      <c r="M38" s="833"/>
      <c r="N38" s="215"/>
      <c r="O38" s="215"/>
      <c r="P38" s="215"/>
      <c r="Q38" s="215"/>
      <c r="R38" s="215"/>
      <c r="S38" s="873" t="str">
        <f t="shared" si="0"/>
        <v/>
      </c>
      <c r="T38" s="862" t="str" cm="1">
        <f t="array" ref="T38">IFERROR(INDEX($S$15:$S$104,SMALL(IF($S$15:$S$104&lt;&gt;"",ROW($S$15:$S$104)-ROW($S$15)+1),ROW(A22))),"")</f>
        <v/>
      </c>
      <c r="U38" s="873" t="str">
        <f t="shared" ref="U38" si="4">IF(LEFT($H38,9)="Débimètre",$E38,"")</f>
        <v/>
      </c>
      <c r="V38" s="862" t="str" cm="1">
        <f t="array" ref="V38">IFERROR(INDEX($U$15:$U$104,SMALL(IF($U$15:$U$104&lt;&gt;"",ROW($U$15:$U$104)-ROW($U$15)+1),ROW(A22))),"")</f>
        <v/>
      </c>
    </row>
    <row r="39" spans="1:22" ht="22.7" customHeight="1" x14ac:dyDescent="0.4">
      <c r="A39" s="217"/>
      <c r="B39" s="215"/>
      <c r="C39" s="238"/>
      <c r="D39" s="251"/>
      <c r="E39" s="384" t="s">
        <v>385</v>
      </c>
      <c r="F39" s="251"/>
      <c r="G39" s="251"/>
      <c r="H39" s="251"/>
      <c r="I39" s="251"/>
      <c r="J39" s="251"/>
      <c r="K39" s="251"/>
      <c r="L39" s="251"/>
      <c r="M39" s="614"/>
      <c r="N39" s="215"/>
      <c r="O39" s="215"/>
      <c r="P39" s="215"/>
      <c r="Q39" s="215"/>
      <c r="R39" s="215"/>
      <c r="S39" s="380" t="str">
        <f t="shared" ref="S39" si="5">IF($H39="Préleveur",$E39,"")</f>
        <v/>
      </c>
    </row>
    <row r="40" spans="1:22" x14ac:dyDescent="0.4">
      <c r="A40" s="217"/>
      <c r="B40" s="215"/>
      <c r="C40" s="238"/>
      <c r="D40" s="251"/>
      <c r="E40" s="251"/>
      <c r="F40" s="251"/>
      <c r="G40" s="251"/>
      <c r="H40" s="251"/>
      <c r="I40" s="251"/>
      <c r="J40" s="251"/>
      <c r="K40" s="251"/>
      <c r="L40" s="251"/>
      <c r="M40" s="614"/>
      <c r="N40" s="215"/>
      <c r="O40" s="830"/>
      <c r="P40" s="215"/>
      <c r="Q40" s="215"/>
      <c r="R40" s="215"/>
    </row>
    <row r="41" spans="1:22" x14ac:dyDescent="0.4">
      <c r="A41" s="217"/>
      <c r="B41" s="215"/>
      <c r="C41" s="238"/>
      <c r="D41" s="251"/>
      <c r="E41" s="251"/>
      <c r="F41" s="621" t="s">
        <v>521</v>
      </c>
      <c r="G41" s="223" t="s">
        <v>130</v>
      </c>
      <c r="H41" s="619" t="s">
        <v>661</v>
      </c>
      <c r="I41" s="251"/>
      <c r="J41" s="251"/>
      <c r="K41" s="251"/>
      <c r="L41" s="251"/>
      <c r="M41" s="239"/>
      <c r="N41" s="215"/>
      <c r="O41" s="215"/>
      <c r="P41" s="215"/>
      <c r="Q41" s="215"/>
      <c r="R41" s="215"/>
    </row>
    <row r="42" spans="1:22" x14ac:dyDescent="0.4">
      <c r="A42" s="217"/>
      <c r="B42" s="215"/>
      <c r="C42" s="238"/>
      <c r="D42" s="428" t="s">
        <v>383</v>
      </c>
      <c r="E42" s="427" t="s">
        <v>386</v>
      </c>
      <c r="F42" s="429"/>
      <c r="G42" s="251"/>
      <c r="H42" s="251"/>
      <c r="I42" s="251"/>
      <c r="J42" s="251"/>
      <c r="K42" s="251"/>
      <c r="L42" s="251"/>
      <c r="M42" s="239"/>
      <c r="N42" s="215"/>
      <c r="O42" s="215"/>
      <c r="P42" s="215"/>
      <c r="Q42" s="215"/>
      <c r="R42" s="215"/>
    </row>
    <row r="43" spans="1:22" ht="18.7" customHeight="1" x14ac:dyDescent="0.4">
      <c r="A43" s="217"/>
      <c r="B43" s="215"/>
      <c r="C43" s="238"/>
      <c r="D43" s="333" t="s">
        <v>206</v>
      </c>
      <c r="E43" s="737" t="s">
        <v>669</v>
      </c>
      <c r="F43" s="384" t="s">
        <v>382</v>
      </c>
      <c r="G43" s="251"/>
      <c r="H43" s="251"/>
      <c r="I43" s="251"/>
      <c r="J43" s="251"/>
      <c r="K43" s="251"/>
      <c r="L43" s="251"/>
      <c r="M43" s="239"/>
      <c r="N43" s="215"/>
      <c r="O43" s="215"/>
      <c r="P43" s="215"/>
      <c r="Q43" s="215"/>
      <c r="R43" s="215"/>
    </row>
    <row r="44" spans="1:22" x14ac:dyDescent="0.4">
      <c r="A44" s="217"/>
      <c r="B44" s="215"/>
      <c r="C44" s="238"/>
      <c r="D44" s="621"/>
      <c r="E44" s="251" t="s">
        <v>358</v>
      </c>
      <c r="F44" s="251"/>
      <c r="G44" s="251"/>
      <c r="H44" s="251"/>
      <c r="I44" s="251"/>
      <c r="J44" s="251"/>
      <c r="K44" s="251"/>
      <c r="L44" s="251"/>
      <c r="M44" s="239"/>
      <c r="N44" s="215"/>
      <c r="O44" s="215"/>
      <c r="P44" s="215"/>
      <c r="Q44" s="215"/>
      <c r="R44" s="215"/>
    </row>
    <row r="45" spans="1:22" x14ac:dyDescent="0.4">
      <c r="A45" s="217"/>
      <c r="B45" s="215"/>
      <c r="C45" s="238"/>
      <c r="D45" s="621"/>
      <c r="E45" s="1343"/>
      <c r="F45" s="1343"/>
      <c r="G45" s="1343"/>
      <c r="H45" s="1343"/>
      <c r="I45" s="251"/>
      <c r="J45" s="251"/>
      <c r="K45" s="251"/>
      <c r="L45" s="251"/>
      <c r="M45" s="239"/>
      <c r="N45" s="215"/>
      <c r="O45" s="215"/>
      <c r="P45" s="215"/>
      <c r="Q45" s="215"/>
      <c r="R45" s="215"/>
    </row>
    <row r="46" spans="1:22" x14ac:dyDescent="0.4">
      <c r="A46" s="217"/>
      <c r="B46" s="215"/>
      <c r="C46" s="238"/>
      <c r="D46" s="251"/>
      <c r="E46" s="1343"/>
      <c r="F46" s="1343"/>
      <c r="G46" s="1343"/>
      <c r="H46" s="1343"/>
      <c r="I46" s="251"/>
      <c r="J46" s="251"/>
      <c r="K46" s="251"/>
      <c r="L46" s="251"/>
      <c r="M46" s="239"/>
      <c r="N46" s="215"/>
      <c r="O46" s="215"/>
      <c r="P46" s="215"/>
      <c r="Q46" s="215"/>
      <c r="R46" s="215"/>
    </row>
    <row r="47" spans="1:22" ht="13" thickBot="1" x14ac:dyDescent="0.45">
      <c r="A47" s="217"/>
      <c r="B47" s="215"/>
      <c r="C47" s="238"/>
      <c r="D47" s="251"/>
      <c r="E47" s="251"/>
      <c r="F47" s="251"/>
      <c r="G47" s="251"/>
      <c r="H47" s="251"/>
      <c r="I47" s="251"/>
      <c r="J47" s="251"/>
      <c r="K47" s="251"/>
      <c r="L47" s="251"/>
      <c r="M47" s="239"/>
      <c r="N47" s="215"/>
      <c r="O47" s="215"/>
      <c r="P47" s="215"/>
      <c r="Q47" s="215"/>
      <c r="R47" s="215"/>
    </row>
    <row r="48" spans="1:22" ht="33.700000000000003" customHeight="1" thickBot="1" x14ac:dyDescent="0.45">
      <c r="A48" s="217"/>
      <c r="B48" s="215"/>
      <c r="C48" s="430"/>
      <c r="D48" s="431" t="s">
        <v>12</v>
      </c>
      <c r="E48" s="432"/>
      <c r="F48" s="432"/>
      <c r="G48" s="432"/>
      <c r="H48" s="432"/>
      <c r="I48" s="432"/>
      <c r="J48" s="432"/>
      <c r="K48" s="432"/>
      <c r="L48" s="432"/>
      <c r="M48" s="433"/>
      <c r="N48" s="215"/>
      <c r="O48" s="215"/>
      <c r="P48" s="215"/>
      <c r="Q48" s="215"/>
      <c r="R48" s="215"/>
    </row>
    <row r="49" spans="1:18" ht="25.35" customHeight="1" x14ac:dyDescent="0.4">
      <c r="A49" s="217"/>
      <c r="B49" s="215"/>
      <c r="C49" s="238"/>
      <c r="D49" s="622"/>
      <c r="E49" s="623"/>
      <c r="F49" s="623"/>
      <c r="G49" s="623"/>
      <c r="H49" s="1337" t="s">
        <v>13</v>
      </c>
      <c r="I49" s="1338"/>
      <c r="J49" s="624"/>
      <c r="K49" s="625"/>
      <c r="L49" s="624"/>
      <c r="M49" s="626"/>
      <c r="N49" s="215"/>
      <c r="O49" s="215"/>
      <c r="P49" s="215"/>
      <c r="Q49" s="215"/>
      <c r="R49" s="215"/>
    </row>
    <row r="50" spans="1:18" ht="29.7" customHeight="1" x14ac:dyDescent="0.4">
      <c r="A50" s="217"/>
      <c r="B50" s="215"/>
      <c r="C50" s="238"/>
      <c r="D50" s="251"/>
      <c r="E50" s="1317" t="s">
        <v>628</v>
      </c>
      <c r="F50" s="1317"/>
      <c r="G50" s="1317"/>
      <c r="H50" s="1318" t="str">
        <f>IF(OR(Qualité!G13&lt;&gt;"",Qualité!G14&lt;&gt;""),IF(OR(Qualité!G13="Oui",Qualité!G14="Oui"),"Validé","Non validé"),"Non contrôlé")</f>
        <v>Non contrôlé</v>
      </c>
      <c r="I50" s="1318"/>
      <c r="J50" s="381"/>
      <c r="K50" s="251"/>
      <c r="L50" s="251"/>
      <c r="M50" s="239"/>
      <c r="N50" s="215"/>
      <c r="O50" s="215"/>
      <c r="P50" s="215"/>
      <c r="Q50" s="215"/>
      <c r="R50" s="215"/>
    </row>
    <row r="51" spans="1:18" ht="29.7" customHeight="1" x14ac:dyDescent="0.4">
      <c r="A51" s="217"/>
      <c r="B51" s="215"/>
      <c r="C51" s="238"/>
      <c r="D51" s="251"/>
      <c r="E51" s="1317" t="s">
        <v>590</v>
      </c>
      <c r="F51" s="1317"/>
      <c r="G51" s="1317"/>
      <c r="H51" s="1318" t="str">
        <f>IF(Qualité!H90&lt;&gt;"",Qualité!H90,"Non controlé")</f>
        <v>Non contrôlé</v>
      </c>
      <c r="I51" s="1318"/>
      <c r="J51" s="736" t="s">
        <v>660</v>
      </c>
      <c r="K51" s="251"/>
      <c r="L51" s="251"/>
      <c r="M51" s="239"/>
      <c r="N51" s="215"/>
      <c r="O51" s="215"/>
      <c r="P51" s="215"/>
      <c r="Q51" s="215"/>
      <c r="R51" s="215"/>
    </row>
    <row r="52" spans="1:18" x14ac:dyDescent="0.4">
      <c r="A52" s="217"/>
      <c r="B52" s="215"/>
      <c r="C52" s="238"/>
      <c r="D52" s="251"/>
      <c r="E52" s="251"/>
      <c r="F52" s="251"/>
      <c r="G52" s="251"/>
      <c r="H52" s="627"/>
      <c r="I52" s="251"/>
      <c r="J52" s="628"/>
      <c r="K52" s="251"/>
      <c r="L52" s="251"/>
      <c r="M52" s="239"/>
      <c r="N52" s="215"/>
      <c r="O52" s="215"/>
      <c r="P52" s="215"/>
      <c r="Q52" s="215"/>
      <c r="R52" s="215"/>
    </row>
    <row r="53" spans="1:18" x14ac:dyDescent="0.4">
      <c r="A53" s="217"/>
      <c r="B53" s="215"/>
      <c r="C53" s="238"/>
      <c r="D53" s="251"/>
      <c r="E53" s="251"/>
      <c r="F53" s="251"/>
      <c r="G53" s="251"/>
      <c r="H53" s="251"/>
      <c r="I53" s="251"/>
      <c r="J53" s="251"/>
      <c r="K53" s="251"/>
      <c r="L53" s="251"/>
      <c r="M53" s="239"/>
      <c r="N53" s="215"/>
      <c r="O53" s="215"/>
      <c r="P53" s="215"/>
      <c r="Q53" s="215"/>
      <c r="R53" s="215"/>
    </row>
    <row r="54" spans="1:18" x14ac:dyDescent="0.4">
      <c r="A54" s="217"/>
      <c r="B54" s="215"/>
      <c r="C54" s="238"/>
      <c r="D54" s="253"/>
      <c r="E54" s="629" t="s">
        <v>81</v>
      </c>
      <c r="F54" s="253"/>
      <c r="G54" s="253"/>
      <c r="H54" s="253"/>
      <c r="I54" s="253"/>
      <c r="J54" s="253"/>
      <c r="K54" s="253"/>
      <c r="L54" s="630"/>
      <c r="M54" s="631"/>
      <c r="N54" s="215"/>
      <c r="O54" s="215"/>
      <c r="P54" s="215"/>
      <c r="Q54" s="215"/>
      <c r="R54" s="215"/>
    </row>
    <row r="55" spans="1:18" x14ac:dyDescent="0.4">
      <c r="A55" s="217"/>
      <c r="B55" s="215"/>
      <c r="C55" s="238"/>
      <c r="D55" s="253"/>
      <c r="E55" s="1319"/>
      <c r="F55" s="1320"/>
      <c r="G55" s="1320"/>
      <c r="H55" s="1320"/>
      <c r="I55" s="1320"/>
      <c r="J55" s="1320"/>
      <c r="K55" s="1320"/>
      <c r="L55" s="1321"/>
      <c r="M55" s="631"/>
      <c r="N55" s="215"/>
      <c r="O55" s="215"/>
      <c r="P55" s="215"/>
      <c r="Q55" s="215"/>
      <c r="R55" s="215"/>
    </row>
    <row r="56" spans="1:18" x14ac:dyDescent="0.4">
      <c r="A56" s="217"/>
      <c r="B56" s="215"/>
      <c r="C56" s="238"/>
      <c r="D56" s="253"/>
      <c r="E56" s="1322"/>
      <c r="F56" s="1323"/>
      <c r="G56" s="1323"/>
      <c r="H56" s="1323"/>
      <c r="I56" s="1323"/>
      <c r="J56" s="1323"/>
      <c r="K56" s="1323"/>
      <c r="L56" s="1324"/>
      <c r="M56" s="631"/>
      <c r="N56" s="215"/>
      <c r="O56" s="215"/>
      <c r="P56" s="215"/>
      <c r="Q56" s="215"/>
      <c r="R56" s="215"/>
    </row>
    <row r="57" spans="1:18" x14ac:dyDescent="0.4">
      <c r="A57" s="217"/>
      <c r="B57" s="215"/>
      <c r="C57" s="238"/>
      <c r="D57" s="253"/>
      <c r="E57" s="1322"/>
      <c r="F57" s="1323"/>
      <c r="G57" s="1323"/>
      <c r="H57" s="1323"/>
      <c r="I57" s="1323"/>
      <c r="J57" s="1323"/>
      <c r="K57" s="1323"/>
      <c r="L57" s="1324"/>
      <c r="M57" s="631"/>
      <c r="N57" s="215"/>
      <c r="O57" s="215"/>
      <c r="P57" s="215"/>
      <c r="Q57" s="215"/>
      <c r="R57" s="215"/>
    </row>
    <row r="58" spans="1:18" x14ac:dyDescent="0.4">
      <c r="A58" s="217"/>
      <c r="B58" s="215"/>
      <c r="C58" s="238"/>
      <c r="D58" s="253"/>
      <c r="E58" s="1325"/>
      <c r="F58" s="1326"/>
      <c r="G58" s="1326"/>
      <c r="H58" s="1326"/>
      <c r="I58" s="1326"/>
      <c r="J58" s="1326"/>
      <c r="K58" s="1326"/>
      <c r="L58" s="1327"/>
      <c r="M58" s="631"/>
      <c r="N58" s="215"/>
      <c r="O58" s="215"/>
      <c r="P58" s="215"/>
      <c r="Q58" s="215"/>
      <c r="R58" s="215"/>
    </row>
    <row r="59" spans="1:18" ht="12" customHeight="1" thickBot="1" x14ac:dyDescent="0.45">
      <c r="A59" s="632"/>
      <c r="B59" s="219"/>
      <c r="C59" s="241"/>
      <c r="D59" s="385"/>
      <c r="E59" s="254"/>
      <c r="F59" s="385"/>
      <c r="G59" s="385"/>
      <c r="H59" s="385"/>
      <c r="I59" s="385"/>
      <c r="J59" s="385"/>
      <c r="K59" s="385"/>
      <c r="L59" s="385"/>
      <c r="M59" s="633"/>
      <c r="N59" s="215"/>
      <c r="O59" s="215"/>
      <c r="P59" s="215"/>
      <c r="Q59" s="215"/>
      <c r="R59" s="215"/>
    </row>
    <row r="60" spans="1:18" x14ac:dyDescent="0.4">
      <c r="A60" s="215"/>
      <c r="B60" s="215"/>
      <c r="C60" s="215"/>
      <c r="D60" s="215"/>
      <c r="E60" s="215"/>
      <c r="F60" s="215"/>
      <c r="G60" s="215"/>
      <c r="H60" s="215"/>
      <c r="I60" s="215"/>
      <c r="J60" s="215"/>
      <c r="K60" s="215"/>
      <c r="L60" s="215"/>
      <c r="M60" s="215"/>
      <c r="N60" s="215"/>
      <c r="O60" s="215"/>
      <c r="P60" s="215"/>
      <c r="Q60" s="215"/>
      <c r="R60" s="215"/>
    </row>
    <row r="61" spans="1:18" x14ac:dyDescent="0.4">
      <c r="A61" s="215"/>
      <c r="B61" s="215"/>
      <c r="C61" s="215"/>
      <c r="D61" s="215"/>
      <c r="E61" s="215"/>
      <c r="F61" s="215"/>
      <c r="G61" s="215"/>
      <c r="H61" s="215"/>
      <c r="I61" s="215"/>
      <c r="J61" s="215"/>
      <c r="K61" s="215"/>
      <c r="L61" s="215"/>
      <c r="M61" s="215"/>
      <c r="N61" s="215"/>
      <c r="O61" s="215"/>
      <c r="P61" s="215"/>
      <c r="Q61" s="215"/>
      <c r="R61" s="215"/>
    </row>
    <row r="62" spans="1:18" x14ac:dyDescent="0.4">
      <c r="A62" s="215"/>
      <c r="B62" s="215"/>
      <c r="C62" s="215"/>
      <c r="D62" s="215"/>
      <c r="E62" s="215"/>
      <c r="F62" s="215"/>
      <c r="G62" s="215"/>
      <c r="H62" s="215"/>
      <c r="I62" s="215"/>
      <c r="J62" s="215"/>
      <c r="K62" s="215"/>
      <c r="L62" s="215"/>
      <c r="M62" s="215"/>
      <c r="N62" s="215"/>
      <c r="O62" s="215"/>
      <c r="P62" s="215"/>
      <c r="Q62" s="215"/>
      <c r="R62" s="215"/>
    </row>
    <row r="63" spans="1:18" x14ac:dyDescent="0.4">
      <c r="A63" s="215"/>
      <c r="B63" s="215"/>
      <c r="C63" s="215"/>
      <c r="D63" s="215"/>
      <c r="E63" s="215"/>
      <c r="F63" s="215"/>
      <c r="G63" s="215"/>
      <c r="H63" s="215"/>
      <c r="I63" s="215"/>
      <c r="J63" s="215"/>
      <c r="K63" s="215"/>
      <c r="L63" s="215"/>
      <c r="M63" s="215"/>
      <c r="N63" s="215"/>
      <c r="O63" s="215"/>
      <c r="P63" s="215"/>
      <c r="Q63" s="215"/>
      <c r="R63" s="215"/>
    </row>
    <row r="64" spans="1:18" x14ac:dyDescent="0.4">
      <c r="A64" s="215"/>
      <c r="B64" s="215"/>
      <c r="C64" s="215"/>
      <c r="D64" s="215"/>
      <c r="E64" s="215"/>
      <c r="F64" s="215"/>
      <c r="G64" s="215"/>
      <c r="H64" s="215"/>
      <c r="I64" s="215"/>
      <c r="J64" s="215"/>
      <c r="K64" s="215"/>
      <c r="L64" s="215"/>
      <c r="M64" s="215"/>
      <c r="N64" s="215"/>
      <c r="O64" s="215"/>
      <c r="P64" s="215"/>
      <c r="Q64" s="215"/>
      <c r="R64" s="215"/>
    </row>
    <row r="65" spans="1:18" x14ac:dyDescent="0.4">
      <c r="A65" s="215"/>
      <c r="B65" s="215"/>
      <c r="C65" s="215"/>
      <c r="D65" s="215"/>
      <c r="E65" s="215"/>
      <c r="F65" s="215"/>
      <c r="G65" s="215"/>
      <c r="H65" s="215"/>
      <c r="I65" s="215"/>
      <c r="J65" s="215"/>
      <c r="K65" s="215"/>
      <c r="L65" s="215"/>
      <c r="M65" s="215"/>
      <c r="N65" s="215"/>
      <c r="O65" s="215"/>
      <c r="P65" s="215"/>
      <c r="Q65" s="215"/>
      <c r="R65" s="215"/>
    </row>
    <row r="66" spans="1:18" x14ac:dyDescent="0.4">
      <c r="A66" s="215"/>
      <c r="B66" s="215"/>
      <c r="C66" s="215"/>
      <c r="D66" s="215"/>
      <c r="E66" s="215"/>
      <c r="F66" s="215"/>
      <c r="G66" s="215"/>
      <c r="H66" s="215"/>
      <c r="I66" s="215"/>
      <c r="J66" s="215"/>
      <c r="K66" s="215"/>
      <c r="L66" s="215"/>
      <c r="M66" s="215"/>
      <c r="N66" s="215"/>
      <c r="O66" s="215"/>
      <c r="P66" s="215"/>
      <c r="Q66" s="215"/>
      <c r="R66" s="215"/>
    </row>
    <row r="81" ht="13" customHeight="1" x14ac:dyDescent="0.4"/>
  </sheetData>
  <autoFilter ref="D32:I32" xr:uid="{BBA3C87F-D00B-4F96-A3F5-47E1893B67FF}"/>
  <mergeCells count="35">
    <mergeCell ref="U14:V14"/>
    <mergeCell ref="H49:I49"/>
    <mergeCell ref="D27:M27"/>
    <mergeCell ref="D10:M10"/>
    <mergeCell ref="H7:I7"/>
    <mergeCell ref="S14:T14"/>
    <mergeCell ref="E45:H46"/>
    <mergeCell ref="G24:J25"/>
    <mergeCell ref="H6:I6"/>
    <mergeCell ref="J7:K7"/>
    <mergeCell ref="D6:E6"/>
    <mergeCell ref="D7:E7"/>
    <mergeCell ref="F6:G6"/>
    <mergeCell ref="F7:G7"/>
    <mergeCell ref="J6:K6"/>
    <mergeCell ref="E51:G51"/>
    <mergeCell ref="E50:G50"/>
    <mergeCell ref="H50:I50"/>
    <mergeCell ref="H51:I51"/>
    <mergeCell ref="E55:L58"/>
    <mergeCell ref="D1:M1"/>
    <mergeCell ref="D2:E2"/>
    <mergeCell ref="D5:E5"/>
    <mergeCell ref="F5:G5"/>
    <mergeCell ref="H5:I5"/>
    <mergeCell ref="J5:K5"/>
    <mergeCell ref="D4:E4"/>
    <mergeCell ref="F4:G4"/>
    <mergeCell ref="H4:I4"/>
    <mergeCell ref="J4:K4"/>
    <mergeCell ref="D3:E3"/>
    <mergeCell ref="F3:G3"/>
    <mergeCell ref="H3:I3"/>
    <mergeCell ref="J3:K3"/>
    <mergeCell ref="F2:K2"/>
  </mergeCells>
  <phoneticPr fontId="10" type="noConversion"/>
  <conditionalFormatting sqref="D15">
    <cfRule type="cellIs" dxfId="243" priority="31" stopIfTrue="1" operator="equal">
      <formula>"Non"</formula>
    </cfRule>
    <cfRule type="cellIs" dxfId="242" priority="32" stopIfTrue="1" operator="equal">
      <formula>"Oui"</formula>
    </cfRule>
  </conditionalFormatting>
  <conditionalFormatting sqref="D33:D37">
    <cfRule type="cellIs" dxfId="241" priority="33" stopIfTrue="1" operator="equal">
      <formula>"Non"</formula>
    </cfRule>
    <cfRule type="cellIs" dxfId="240" priority="34" stopIfTrue="1" operator="equal">
      <formula>"Oui"</formula>
    </cfRule>
  </conditionalFormatting>
  <conditionalFormatting sqref="E16">
    <cfRule type="cellIs" dxfId="239" priority="21" operator="equal">
      <formula>"Non"</formula>
    </cfRule>
    <cfRule type="cellIs" dxfId="238" priority="22" operator="equal">
      <formula>"Oui"</formula>
    </cfRule>
  </conditionalFormatting>
  <conditionalFormatting sqref="E18:E21 D22:E22 D27 F41:F42 D43:E43 D44:F44 D45:E45">
    <cfRule type="cellIs" dxfId="237" priority="29" operator="equal">
      <formula>"Non"</formula>
    </cfRule>
    <cfRule type="cellIs" dxfId="236" priority="30" operator="equal">
      <formula>"Oui"</formula>
    </cfRule>
  </conditionalFormatting>
  <conditionalFormatting sqref="E50">
    <cfRule type="expression" dxfId="235" priority="20">
      <formula>IF(#REF!="Industriel",1,0)</formula>
    </cfRule>
  </conditionalFormatting>
  <conditionalFormatting sqref="G41">
    <cfRule type="cellIs" dxfId="234" priority="3" operator="equal">
      <formula>"Non"</formula>
    </cfRule>
    <cfRule type="cellIs" dxfId="233" priority="4" operator="equal">
      <formula>"Oui"</formula>
    </cfRule>
  </conditionalFormatting>
  <conditionalFormatting sqref="H50:H51">
    <cfRule type="containsText" dxfId="232" priority="16" operator="containsText" text="contrôlé">
      <formula>NOT(ISERROR(SEARCH("contrôlé",H50)))</formula>
    </cfRule>
    <cfRule type="containsText" dxfId="231" priority="17" operator="containsText" text="Non validé">
      <formula>NOT(ISERROR(SEARCH("Non validé",H50)))</formula>
    </cfRule>
    <cfRule type="containsText" dxfId="230" priority="18" operator="containsText" text="réserve">
      <formula>NOT(ISERROR(SEARCH("réserve",H50)))</formula>
    </cfRule>
    <cfRule type="beginsWith" dxfId="229" priority="19" operator="beginsWith" text="Validé">
      <formula>LEFT(H50,LEN("Validé"))="Validé"</formula>
    </cfRule>
  </conditionalFormatting>
  <dataValidations disablePrompts="1" count="6">
    <dataValidation type="list" allowBlank="1" showInputMessage="1" showErrorMessage="1" sqref="D24:D26 G41 K59 D43 K47:K54 D22 D15 D33:D37" xr:uid="{07DDEE85-4711-43C5-A9AD-99298EFDAED6}">
      <formula1>LISTE_1</formula1>
    </dataValidation>
    <dataValidation type="list" allowBlank="1" showInputMessage="1" showErrorMessage="1" sqref="M6" xr:uid="{AFFEB993-6528-414E-A44A-FFE3A0221AFB}">
      <formula1>conditions_meteo</formula1>
    </dataValidation>
    <dataValidation allowBlank="1" showInputMessage="1" showErrorMessage="1" promptTitle="Double click" prompt="Pour utiliser cette fonction, faites un double click sur la cellule" sqref="E39 F43 E17 E24 F22 K15 J33:J37" xr:uid="{98F849DD-AAEC-48BC-BFF9-DE0566A2D2B5}"/>
    <dataValidation type="list" allowBlank="1" showInputMessage="1" showErrorMessage="1" promptTitle="Validation par formule" prompt="Une formule permet de remplir automatiquement ce critère. Vous avez néanmoins la possibilité de forcer la valeur en sélectionnant une valeur dans la liste " sqref="H50:I51" xr:uid="{AF1E4B81-DD43-49CF-91EC-A27CDCC058D1}">
      <formula1>LISTE_2</formula1>
    </dataValidation>
    <dataValidation type="list" allowBlank="1" showInputMessage="1" showErrorMessage="1" sqref="H15 H33:H37" xr:uid="{53FD03CC-F82A-47F8-AE97-CDDA5F7EAC24}">
      <formula1>Type_equipement</formula1>
    </dataValidation>
    <dataValidation type="list" allowBlank="1" showInputMessage="1" showErrorMessage="1" sqref="J15" xr:uid="{C83546CF-999A-4147-9B95-7339CF62052B}">
      <formula1>PLUVIO_SCL</formula1>
    </dataValidation>
  </dataValidations>
  <hyperlinks>
    <hyperlink ref="E43" location="PLUVIO_station!A1" tooltip="Accéder au descriptif complet du pluviomètre Pluvio" display="PLUVIO_station" xr:uid="{0200DDBB-B023-483D-8D0A-1FD2E58671B4}"/>
    <hyperlink ref="E15" location="'A1_A1_DO1_prel'!A1" tooltip="Accéder au descriptif complet de l'équipement" display="A1_A1_DO1_prel" xr:uid="{9CAAAFCA-2D19-48E5-A878-9774E1952339}"/>
    <hyperlink ref="E33" location="'A3_A3_A3_dem'!A1" tooltip="Accéder au descriptif complet de l'équipement" display="A3_A3_A3_dem" xr:uid="{8DFBAB08-487F-457C-8202-B456670C7617}"/>
    <hyperlink ref="E22" location="PLUVIO_SCL_1!A1" tooltip="Accéder au descriptif complet du pluviomètre 2" display="PLUVIO_SCL_1" xr:uid="{F475AD73-5927-4A14-B390-C8C9CF011893}"/>
    <hyperlink ref="E34" location="'A3_A3_A3_prel'!A1" tooltip="Accéder au descriptif complet de l'équipement" display="A3_A3_A3_prel" xr:uid="{A82FE728-844A-4A3D-90A7-F3F88E5A631C}"/>
    <hyperlink ref="E35" location="'A2_A2_test_prel'!A1" tooltip="Accéder au descriptif complet de l'équipement" display="A2_A2_test_prel" xr:uid="{6FC95A22-0E43-48A7-AF56-36F53BB76AAD}"/>
    <hyperlink ref="E36" location="'A4_A4_test_aaaaaa'!A1" tooltip="Accéder au descriptif complet de l'équipement" display="A4_A4_test_aaaaaa" xr:uid="{BA6FFC50-41CA-416B-8B77-6C5E77646402}"/>
    <hyperlink ref="E37" location="'A8_A8_A8_zzzzz'!A1" tooltip="Accéder au descriptif complet de l'équipement" display="A8_A8_A8_zzzzz" xr:uid="{DEB4CF56-3592-4F90-AAC9-84B7D6368ECF}"/>
  </hyperlinks>
  <pageMargins left="0.7" right="0.7" top="0.75" bottom="0.75" header="0.3" footer="0.3"/>
  <pageSetup paperSize="9" orientation="portrait" horizont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rgb="FFC00000"/>
    <pageSetUpPr fitToPage="1"/>
  </sheetPr>
  <dimension ref="B2:AL60"/>
  <sheetViews>
    <sheetView tabSelected="1" topLeftCell="A22" zoomScale="85" zoomScaleNormal="85" workbookViewId="0">
      <selection activeCell="AB39" sqref="AB39"/>
    </sheetView>
  </sheetViews>
  <sheetFormatPr baseColWidth="10" defaultColWidth="10.8203125" defaultRowHeight="12.7" zeroHeight="1" outlineLevelRow="1" x14ac:dyDescent="0.4"/>
  <cols>
    <col min="1" max="1" width="2.1171875" customWidth="1"/>
    <col min="2" max="2" width="7.52734375" style="1" customWidth="1"/>
    <col min="3" max="3" width="7.8203125" style="1" customWidth="1"/>
    <col min="4" max="4" width="16.64453125" style="1" customWidth="1"/>
    <col min="5" max="5" width="12.46875" style="1" customWidth="1"/>
    <col min="6" max="6" width="14.41015625" style="1" customWidth="1"/>
    <col min="7" max="7" width="10.64453125" style="1" customWidth="1"/>
    <col min="8" max="9" width="4.3515625" style="1" customWidth="1"/>
    <col min="10" max="10" width="4.87890625" style="1" customWidth="1"/>
    <col min="11" max="16" width="4.3515625" style="1" customWidth="1"/>
    <col min="17" max="17" width="5.29296875" style="1" customWidth="1"/>
    <col min="18" max="19" width="4.3515625" style="1" customWidth="1"/>
    <col min="20" max="20" width="5.64453125" style="1" customWidth="1"/>
    <col min="21" max="21" width="31.52734375" style="1" customWidth="1"/>
    <col min="22" max="22" width="13.1171875" style="1" customWidth="1"/>
    <col min="23" max="23" width="5.1171875" style="1" customWidth="1"/>
    <col min="24" max="28" width="9.17578125" customWidth="1"/>
    <col min="16384" max="16384" width="34.9375" customWidth="1"/>
  </cols>
  <sheetData>
    <row r="2" spans="2:38" ht="77.25" customHeight="1" x14ac:dyDescent="0.4">
      <c r="B2" s="1404"/>
      <c r="C2" s="1405"/>
      <c r="D2" s="1406" t="s">
        <v>3</v>
      </c>
      <c r="E2" s="1407"/>
      <c r="F2" s="1407"/>
      <c r="G2" s="1407"/>
      <c r="H2" s="1407"/>
      <c r="I2" s="1407"/>
      <c r="J2" s="1407"/>
      <c r="K2" s="1407"/>
      <c r="L2" s="1407"/>
      <c r="M2" s="1407"/>
      <c r="N2" s="1407"/>
      <c r="O2" s="1407"/>
      <c r="P2" s="1407"/>
      <c r="Q2" s="1407"/>
      <c r="R2" s="1407"/>
      <c r="S2" s="1407"/>
      <c r="T2" s="1407"/>
      <c r="U2" s="1407"/>
      <c r="V2" s="1407"/>
      <c r="W2" s="1408"/>
      <c r="X2" s="452"/>
      <c r="Y2" s="452"/>
      <c r="Z2" s="452"/>
      <c r="AA2" s="452"/>
      <c r="AB2" s="452"/>
      <c r="AC2" s="452"/>
      <c r="AD2" s="452"/>
      <c r="AE2" s="452"/>
      <c r="AF2" s="452"/>
      <c r="AG2" s="452"/>
      <c r="AH2" s="452"/>
      <c r="AI2" s="452"/>
      <c r="AJ2" s="452"/>
      <c r="AK2" s="452"/>
      <c r="AL2" s="452"/>
    </row>
    <row r="3" spans="2:38" ht="35.25" customHeight="1" x14ac:dyDescent="0.4">
      <c r="B3" s="1409" t="s">
        <v>4</v>
      </c>
      <c r="C3" s="1409"/>
      <c r="D3" s="1409"/>
      <c r="E3" s="1411" t="str">
        <f>Descriptif!F2</f>
        <v>Système test</v>
      </c>
      <c r="F3" s="1313"/>
      <c r="G3" s="1313"/>
      <c r="H3" s="1313"/>
      <c r="I3" s="1313"/>
      <c r="J3" s="1313"/>
      <c r="K3" s="1313"/>
      <c r="L3" s="1313"/>
      <c r="M3" s="1313"/>
      <c r="N3" s="1313"/>
      <c r="O3" s="1313"/>
      <c r="P3" s="1313"/>
      <c r="Q3" s="1313"/>
      <c r="R3" s="1313"/>
      <c r="S3" s="1313"/>
      <c r="T3" s="1314"/>
      <c r="U3" s="832" t="s">
        <v>682</v>
      </c>
      <c r="V3" s="1411" t="str">
        <f>IF(ISBLANK(Descriptif!M2), "", Descriptif!M2)</f>
        <v/>
      </c>
      <c r="W3" s="1314"/>
      <c r="X3" s="452"/>
      <c r="Y3" s="452"/>
      <c r="Z3" s="452"/>
      <c r="AA3" s="452"/>
      <c r="AB3" s="452"/>
      <c r="AC3" s="452"/>
      <c r="AD3" s="452"/>
      <c r="AE3" s="452"/>
      <c r="AF3" s="452"/>
      <c r="AG3" s="452"/>
      <c r="AH3" s="452"/>
      <c r="AI3" s="452"/>
      <c r="AJ3" s="452"/>
      <c r="AK3" s="452"/>
      <c r="AL3" s="452"/>
    </row>
    <row r="4" spans="2:38" ht="24.75" customHeight="1" x14ac:dyDescent="0.4">
      <c r="B4" s="1409" t="s">
        <v>372</v>
      </c>
      <c r="C4" s="1409"/>
      <c r="D4" s="1409"/>
      <c r="E4" s="1410" t="str">
        <f>IF(ISBLANK(Descriptif!F3), "", Descriptif!F3)</f>
        <v>code_test</v>
      </c>
      <c r="F4" s="1410"/>
      <c r="G4" s="1410"/>
      <c r="H4" s="1409" t="s">
        <v>508</v>
      </c>
      <c r="I4" s="1409"/>
      <c r="J4" s="1409"/>
      <c r="K4" s="1409"/>
      <c r="L4" s="1409"/>
      <c r="M4" s="1409"/>
      <c r="N4" s="1409"/>
      <c r="O4" s="1409"/>
      <c r="P4" s="1311" t="str">
        <f>IF(ISBLANK(Descriptif!J3), "", Descriptif!J3)</f>
        <v>Eaux de France</v>
      </c>
      <c r="Q4" s="1312"/>
      <c r="R4" s="1312"/>
      <c r="S4" s="1312"/>
      <c r="T4" s="1413"/>
      <c r="U4" s="832" t="s">
        <v>5</v>
      </c>
      <c r="V4" s="1411" t="str">
        <f>IF(ISBLANK(Descriptif!M3), "", Descriptif!M3)</f>
        <v>20/05/2025, 21/05/2025</v>
      </c>
      <c r="W4" s="1314"/>
      <c r="X4" s="452"/>
      <c r="Y4" s="452"/>
      <c r="Z4" s="452"/>
      <c r="AA4" s="452"/>
      <c r="AB4" s="452"/>
      <c r="AC4" s="452"/>
      <c r="AD4" s="452"/>
      <c r="AE4" s="452"/>
      <c r="AF4" s="452"/>
      <c r="AG4" s="452"/>
      <c r="AH4" s="452"/>
      <c r="AI4" s="452"/>
      <c r="AJ4" s="452"/>
      <c r="AK4" s="452"/>
      <c r="AL4" s="452"/>
    </row>
    <row r="5" spans="2:38" ht="24.75" customHeight="1" x14ac:dyDescent="0.4">
      <c r="B5" s="1409" t="s">
        <v>374</v>
      </c>
      <c r="C5" s="1409"/>
      <c r="D5" s="1409"/>
      <c r="E5" s="1410" t="str">
        <f>IF(ISBLANK(Descriptif!F4), "", Descriptif!F4)</f>
        <v/>
      </c>
      <c r="F5" s="1410"/>
      <c r="G5" s="1410"/>
      <c r="H5" s="1409" t="s">
        <v>366</v>
      </c>
      <c r="I5" s="1409"/>
      <c r="J5" s="1409"/>
      <c r="K5" s="1409"/>
      <c r="L5" s="1409"/>
      <c r="M5" s="1409"/>
      <c r="N5" s="1409"/>
      <c r="O5" s="1409"/>
      <c r="P5" s="1311" t="str">
        <f>IF(ISBLANK(Descriptif!J4), "", Descriptif!J4)</f>
        <v/>
      </c>
      <c r="Q5" s="1312"/>
      <c r="R5" s="1312"/>
      <c r="S5" s="1312"/>
      <c r="T5" s="1413"/>
      <c r="U5" s="832" t="s">
        <v>7</v>
      </c>
      <c r="V5" s="1411" t="str">
        <f>IF(ISBLANK(Descriptif!M4), "", Descriptif!M4)</f>
        <v>Satese XX</v>
      </c>
      <c r="W5" s="1314"/>
      <c r="X5" s="452"/>
      <c r="Y5" s="452"/>
      <c r="Z5" s="452"/>
      <c r="AA5" s="452"/>
      <c r="AB5" s="452"/>
      <c r="AC5" s="452"/>
      <c r="AD5" s="452"/>
      <c r="AE5" s="452"/>
      <c r="AF5" s="452"/>
      <c r="AG5" s="452"/>
      <c r="AH5" s="452"/>
      <c r="AI5" s="452"/>
      <c r="AJ5" s="452"/>
      <c r="AK5" s="452"/>
      <c r="AL5" s="452"/>
    </row>
    <row r="6" spans="2:38" ht="28.5" customHeight="1" x14ac:dyDescent="0.4">
      <c r="B6" s="1409" t="s">
        <v>373</v>
      </c>
      <c r="C6" s="1409"/>
      <c r="D6" s="1409"/>
      <c r="E6" s="1410" t="str">
        <f>IF(ISBLANK(Descriptif!F5), "", Descriptif!F5)</f>
        <v/>
      </c>
      <c r="F6" s="1410"/>
      <c r="G6" s="1410"/>
      <c r="H6" s="1409" t="s">
        <v>367</v>
      </c>
      <c r="I6" s="1409"/>
      <c r="J6" s="1409"/>
      <c r="K6" s="1409"/>
      <c r="L6" s="1409"/>
      <c r="M6" s="1409"/>
      <c r="N6" s="1409"/>
      <c r="O6" s="1409"/>
      <c r="P6" s="1311" t="str">
        <f>IF(ISBLANK(Descriptif!J5), "", Descriptif!J5)</f>
        <v/>
      </c>
      <c r="Q6" s="1312"/>
      <c r="R6" s="1312"/>
      <c r="S6" s="1312"/>
      <c r="T6" s="1413"/>
      <c r="U6" s="832" t="s">
        <v>507</v>
      </c>
      <c r="V6" s="1411" t="str">
        <f>IF(ISBLANK(Descriptif!M5), "", Descriptif!M5)</f>
        <v>François</v>
      </c>
      <c r="W6" s="1314"/>
      <c r="X6" s="452"/>
      <c r="Y6" s="452"/>
      <c r="Z6" s="452"/>
      <c r="AA6" s="452"/>
      <c r="AB6" s="452"/>
      <c r="AC6" s="452"/>
      <c r="AD6" s="452"/>
      <c r="AE6" s="452"/>
      <c r="AF6" s="452"/>
      <c r="AG6" s="452"/>
      <c r="AH6" s="452"/>
      <c r="AI6" s="452"/>
      <c r="AJ6" s="452"/>
      <c r="AK6" s="452"/>
      <c r="AL6" s="452"/>
    </row>
    <row r="7" spans="2:38" ht="28.5" customHeight="1" x14ac:dyDescent="0.4">
      <c r="B7" s="1409" t="s">
        <v>375</v>
      </c>
      <c r="C7" s="1409"/>
      <c r="D7" s="1409"/>
      <c r="E7" s="1410" t="str">
        <f>IF(ISBLANK(Descriptif!F6), "", Descriptif!F6)</f>
        <v/>
      </c>
      <c r="F7" s="1410"/>
      <c r="G7" s="1410"/>
      <c r="H7" s="1306" t="s">
        <v>369</v>
      </c>
      <c r="I7" s="1303"/>
      <c r="J7" s="1303"/>
      <c r="K7" s="1303"/>
      <c r="L7" s="1303"/>
      <c r="M7" s="1303"/>
      <c r="N7" s="1303"/>
      <c r="O7" s="1307"/>
      <c r="P7" s="1311" t="str">
        <f>IF(ISBLANK(Descriptif!J6), "", Descriptif!J6)</f>
        <v/>
      </c>
      <c r="Q7" s="1312"/>
      <c r="R7" s="1312"/>
      <c r="S7" s="1312"/>
      <c r="T7" s="1413"/>
      <c r="U7" s="832" t="s">
        <v>514</v>
      </c>
      <c r="V7" s="1411" t="str">
        <f>IF(ISBLANK(Descriptif!M6), "", Descriptif!M6)</f>
        <v>Temps de pluie</v>
      </c>
      <c r="W7" s="1314"/>
      <c r="X7" s="452"/>
      <c r="Y7" s="452"/>
      <c r="Z7" s="452"/>
      <c r="AA7" s="452"/>
      <c r="AB7" s="452"/>
      <c r="AC7" s="452"/>
      <c r="AD7" s="452"/>
      <c r="AE7" s="452"/>
      <c r="AF7" s="452"/>
      <c r="AG7" s="452"/>
      <c r="AH7" s="452"/>
      <c r="AI7" s="452"/>
      <c r="AJ7" s="452"/>
      <c r="AK7" s="452"/>
      <c r="AL7" s="452"/>
    </row>
    <row r="8" spans="2:38" ht="28.5" customHeight="1" x14ac:dyDescent="0.4">
      <c r="B8" s="1409" t="s">
        <v>376</v>
      </c>
      <c r="C8" s="1409"/>
      <c r="D8" s="1409"/>
      <c r="E8" s="1410" t="str">
        <f>IF(ISBLANK(Descriptif!F7), "", Descriptif!F7)</f>
        <v/>
      </c>
      <c r="F8" s="1410"/>
      <c r="G8" s="1410"/>
      <c r="H8" s="1306" t="s">
        <v>703</v>
      </c>
      <c r="I8" s="1303"/>
      <c r="J8" s="1303"/>
      <c r="K8" s="1303"/>
      <c r="L8" s="1303"/>
      <c r="M8" s="1303"/>
      <c r="N8" s="1303"/>
      <c r="O8" s="1307"/>
      <c r="P8" s="1311" t="str">
        <f>IF(ISBLANK(Descriptif!J7), "", Descriptif!J7)</f>
        <v/>
      </c>
      <c r="Q8" s="1312"/>
      <c r="R8" s="1312"/>
      <c r="S8" s="1312"/>
      <c r="T8" s="1413"/>
      <c r="U8" s="832"/>
      <c r="V8" s="1434"/>
      <c r="W8" s="1435"/>
      <c r="X8" s="452"/>
      <c r="Y8" s="452"/>
      <c r="Z8" s="452"/>
      <c r="AA8" s="452"/>
      <c r="AB8" s="452"/>
      <c r="AC8" s="452"/>
      <c r="AD8" s="452"/>
      <c r="AE8" s="452"/>
      <c r="AF8" s="452"/>
      <c r="AG8" s="452"/>
      <c r="AH8" s="452"/>
      <c r="AI8" s="452"/>
      <c r="AJ8" s="452"/>
      <c r="AK8" s="452"/>
      <c r="AL8" s="452"/>
    </row>
    <row r="9" spans="2:38" ht="17.25" customHeight="1" x14ac:dyDescent="0.4">
      <c r="B9" s="452"/>
      <c r="C9" s="452"/>
      <c r="D9" s="452"/>
      <c r="E9" s="452"/>
      <c r="F9" s="452"/>
      <c r="G9" s="452"/>
      <c r="H9" s="452"/>
      <c r="I9" s="452"/>
      <c r="J9" s="452"/>
      <c r="K9" s="452"/>
      <c r="L9" s="452"/>
      <c r="M9" s="452"/>
      <c r="N9" s="452"/>
      <c r="O9" s="452"/>
      <c r="P9" s="452"/>
      <c r="Q9" s="452"/>
      <c r="R9" s="452"/>
      <c r="S9" s="452"/>
      <c r="T9" s="452"/>
      <c r="U9" s="453"/>
      <c r="V9" s="452"/>
      <c r="W9" s="452"/>
      <c r="X9" s="452"/>
      <c r="Y9" s="452"/>
      <c r="Z9" s="452"/>
      <c r="AA9" s="452"/>
      <c r="AB9" s="452"/>
      <c r="AC9" s="452"/>
      <c r="AD9" s="452"/>
      <c r="AE9" s="452"/>
      <c r="AF9" s="452"/>
      <c r="AG9" s="452"/>
      <c r="AH9" s="452"/>
      <c r="AI9" s="452"/>
      <c r="AJ9" s="452"/>
      <c r="AK9" s="452"/>
      <c r="AL9" s="452"/>
    </row>
    <row r="10" spans="2:38" ht="38.25" customHeight="1" thickBot="1" x14ac:dyDescent="0.45">
      <c r="B10" s="1372" t="s">
        <v>11</v>
      </c>
      <c r="C10" s="1372"/>
      <c r="D10" s="1372"/>
      <c r="E10" s="1372"/>
      <c r="F10" s="452"/>
      <c r="G10" s="454" t="s">
        <v>12</v>
      </c>
      <c r="H10" s="452"/>
      <c r="I10" s="452"/>
      <c r="J10" s="452"/>
      <c r="K10" s="455"/>
      <c r="L10" s="455"/>
      <c r="M10" s="455"/>
      <c r="N10" s="456" t="s">
        <v>13</v>
      </c>
      <c r="O10" s="455"/>
      <c r="P10" s="455"/>
      <c r="Q10" s="455"/>
      <c r="R10" s="457"/>
      <c r="S10" s="457"/>
      <c r="T10" s="452"/>
      <c r="U10" s="458" t="s">
        <v>14</v>
      </c>
      <c r="V10" s="459"/>
      <c r="W10" s="459"/>
      <c r="X10" s="452"/>
      <c r="Y10" s="452"/>
      <c r="Z10" s="452"/>
      <c r="AA10" s="452"/>
      <c r="AB10" s="452"/>
      <c r="AC10" s="452"/>
      <c r="AD10" s="452"/>
      <c r="AE10" s="452"/>
      <c r="AF10" s="452"/>
      <c r="AG10" s="452"/>
      <c r="AH10" s="452"/>
      <c r="AI10" s="452"/>
      <c r="AJ10" s="452"/>
      <c r="AK10" s="452"/>
      <c r="AL10" s="452"/>
    </row>
    <row r="11" spans="2:38" ht="36.75" customHeight="1" thickBot="1" x14ac:dyDescent="0.55000000000000004">
      <c r="B11" s="1353" t="s">
        <v>15</v>
      </c>
      <c r="C11" s="1353"/>
      <c r="D11" s="1354"/>
      <c r="E11" s="460" t="s">
        <v>16</v>
      </c>
      <c r="F11" s="452"/>
      <c r="G11" s="1357" t="s">
        <v>17</v>
      </c>
      <c r="H11" s="1358"/>
      <c r="I11" s="1358"/>
      <c r="J11" s="1358"/>
      <c r="K11" s="1412" t="str">
        <f>IF(Descriptif!H50&lt;&gt;"",Descriptif!H50,"non")</f>
        <v>Non contrôlé</v>
      </c>
      <c r="L11" s="1351"/>
      <c r="M11" s="1351"/>
      <c r="N11" s="1351"/>
      <c r="O11" s="1351"/>
      <c r="P11" s="1351"/>
      <c r="Q11" s="1352"/>
      <c r="R11" s="457"/>
      <c r="S11" s="457"/>
      <c r="T11" s="452"/>
      <c r="U11" s="1366" t="str">
        <f>IF(Descriptif!E55&lt;&gt;"",Descriptif!E55,"")</f>
        <v/>
      </c>
      <c r="V11" s="1367"/>
      <c r="W11" s="1368"/>
      <c r="X11" s="452"/>
      <c r="Y11" s="334" t="s">
        <v>636</v>
      </c>
      <c r="Z11" s="380"/>
      <c r="AA11" s="380"/>
      <c r="AB11" s="452"/>
      <c r="AC11" s="452"/>
      <c r="AD11" s="452"/>
      <c r="AE11" s="452"/>
      <c r="AF11" s="452"/>
      <c r="AG11" s="452"/>
      <c r="AH11" s="452"/>
      <c r="AI11" s="452"/>
      <c r="AJ11" s="452"/>
      <c r="AK11" s="452"/>
      <c r="AL11" s="452"/>
    </row>
    <row r="12" spans="2:38" s="1" customFormat="1" ht="36.75" customHeight="1" thickBot="1" x14ac:dyDescent="0.45">
      <c r="B12" s="1355" t="s">
        <v>18</v>
      </c>
      <c r="C12" s="1356"/>
      <c r="D12" s="91" t="str">
        <f ca="1">IF(Recap_equipements!E100&lt;&gt;"",Recap_equipements!E100,"")</f>
        <v>Non validé</v>
      </c>
      <c r="E12" s="92">
        <f ca="1">Recap_equipements!E55</f>
        <v>0</v>
      </c>
      <c r="F12" s="452"/>
      <c r="G12" s="1357" t="s">
        <v>19</v>
      </c>
      <c r="H12" s="1358"/>
      <c r="I12" s="1358"/>
      <c r="J12" s="1359"/>
      <c r="K12" s="1350" t="str">
        <f>IF(Descriptif!H51&lt;&gt;"",Descriptif!H51,"Non contrôlé")</f>
        <v>Non contrôlé</v>
      </c>
      <c r="L12" s="1351"/>
      <c r="M12" s="1351"/>
      <c r="N12" s="1351"/>
      <c r="O12" s="1351"/>
      <c r="P12" s="1351"/>
      <c r="Q12" s="1352"/>
      <c r="R12" s="457"/>
      <c r="S12" s="457"/>
      <c r="T12" s="452"/>
      <c r="U12" s="1369"/>
      <c r="V12" s="1370"/>
      <c r="W12" s="1371"/>
      <c r="X12" s="452"/>
      <c r="Y12" s="452"/>
      <c r="Z12" s="452"/>
      <c r="AA12" s="452"/>
      <c r="AB12" s="452"/>
      <c r="AC12" s="452"/>
      <c r="AD12" s="452"/>
      <c r="AE12" s="452"/>
      <c r="AF12" s="452"/>
      <c r="AG12" s="452"/>
      <c r="AH12" s="452"/>
      <c r="AI12" s="452"/>
      <c r="AJ12" s="452"/>
      <c r="AK12" s="452"/>
      <c r="AL12" s="452"/>
    </row>
    <row r="13" spans="2:38" s="1" customFormat="1" ht="35.25" customHeight="1" thickBot="1" x14ac:dyDescent="0.45">
      <c r="B13" s="1355" t="s">
        <v>20</v>
      </c>
      <c r="C13" s="1356" t="s">
        <v>21</v>
      </c>
      <c r="D13" s="91" t="str">
        <f ca="1">IF(Recap_equipements!E105&lt;&gt;"",Recap_equipements!E105,"")</f>
        <v>Non validé</v>
      </c>
      <c r="E13" s="92">
        <f ca="1">Recap_equipements!E60</f>
        <v>0</v>
      </c>
      <c r="F13" s="452"/>
      <c r="G13" s="454" t="s">
        <v>22</v>
      </c>
      <c r="H13" s="452"/>
      <c r="I13" s="452"/>
      <c r="J13" s="452"/>
      <c r="K13" s="452"/>
      <c r="L13" s="452"/>
      <c r="M13" s="452"/>
      <c r="N13" s="452"/>
      <c r="O13" s="452"/>
      <c r="P13" s="452"/>
      <c r="Q13" s="452"/>
      <c r="R13" s="457"/>
      <c r="S13" s="457"/>
      <c r="T13" s="452"/>
      <c r="U13" s="459"/>
      <c r="V13" s="459"/>
      <c r="W13" s="459"/>
      <c r="X13" s="452"/>
      <c r="Y13" s="452"/>
      <c r="Z13" s="452"/>
      <c r="AA13" s="452"/>
      <c r="AB13" s="452"/>
      <c r="AC13" s="452"/>
      <c r="AD13" s="452"/>
      <c r="AE13" s="452"/>
      <c r="AF13" s="452"/>
      <c r="AG13" s="452"/>
      <c r="AH13" s="452"/>
      <c r="AI13" s="452"/>
      <c r="AJ13" s="452"/>
      <c r="AK13" s="452"/>
      <c r="AL13" s="452"/>
    </row>
    <row r="14" spans="2:38" s="1" customFormat="1" ht="41.25" customHeight="1" thickBot="1" x14ac:dyDescent="0.45">
      <c r="B14" s="452"/>
      <c r="C14" s="452"/>
      <c r="D14" s="452"/>
      <c r="E14" s="452"/>
      <c r="F14" s="452"/>
      <c r="G14" s="452"/>
      <c r="H14" s="461" t="s">
        <v>23</v>
      </c>
      <c r="I14" s="462" t="s">
        <v>24</v>
      </c>
      <c r="J14" s="463" t="s">
        <v>25</v>
      </c>
      <c r="K14" s="452"/>
      <c r="L14" s="452"/>
      <c r="M14" s="452"/>
      <c r="N14" s="452"/>
      <c r="O14" s="452"/>
      <c r="P14" s="452"/>
      <c r="Q14" s="464" t="s">
        <v>26</v>
      </c>
      <c r="R14" s="452"/>
      <c r="S14" s="452"/>
      <c r="T14" s="452"/>
      <c r="U14" s="458" t="s">
        <v>14</v>
      </c>
      <c r="V14" s="459"/>
      <c r="W14" s="459"/>
      <c r="X14" s="452"/>
      <c r="Y14" s="452"/>
      <c r="Z14" s="452"/>
      <c r="AA14" s="452"/>
      <c r="AB14" s="452"/>
      <c r="AC14" s="452"/>
      <c r="AD14" s="452"/>
      <c r="AE14" s="452"/>
      <c r="AF14" s="452"/>
      <c r="AG14" s="452"/>
      <c r="AH14" s="452"/>
      <c r="AI14" s="452"/>
      <c r="AJ14" s="452"/>
      <c r="AK14" s="452"/>
      <c r="AL14" s="452"/>
    </row>
    <row r="15" spans="2:38" s="1" customFormat="1" ht="39" customHeight="1" thickBot="1" x14ac:dyDescent="0.55000000000000004">
      <c r="B15" s="1353" t="s">
        <v>27</v>
      </c>
      <c r="C15" s="1353"/>
      <c r="D15" s="1354"/>
      <c r="E15" s="460" t="s">
        <v>16</v>
      </c>
      <c r="F15" s="452"/>
      <c r="G15" s="1402" t="s">
        <v>28</v>
      </c>
      <c r="H15" s="1091" t="str">
        <f>Analytique!H13</f>
        <v>Non contrôlé</v>
      </c>
      <c r="I15" s="1091" t="str">
        <f>Analytique!H14</f>
        <v>Non contrôlé</v>
      </c>
      <c r="J15" s="1112" t="str">
        <f>Analytique!H15</f>
        <v>Non contrôlé</v>
      </c>
      <c r="K15" s="452"/>
      <c r="L15" s="452"/>
      <c r="M15" s="452"/>
      <c r="N15" s="452"/>
      <c r="O15" s="1385" t="s">
        <v>29</v>
      </c>
      <c r="P15" s="1386"/>
      <c r="Q15" s="1112" t="str">
        <f>Analytique!H12</f>
        <v>Non contrôlé</v>
      </c>
      <c r="R15" s="452"/>
      <c r="S15" s="452"/>
      <c r="T15" s="452"/>
      <c r="U15" s="1360" t="str">
        <f>IF(Analytique!C28&lt;&gt;"",Analytique!C28,"")</f>
        <v/>
      </c>
      <c r="V15" s="1361"/>
      <c r="W15" s="1362"/>
      <c r="X15" s="452"/>
      <c r="Y15" s="452"/>
      <c r="Z15" s="452"/>
      <c r="AA15" s="452"/>
      <c r="AB15" s="452"/>
      <c r="AC15" s="452"/>
      <c r="AD15" s="452"/>
      <c r="AE15" s="452"/>
      <c r="AF15" s="452"/>
      <c r="AG15" s="452"/>
      <c r="AH15" s="452"/>
      <c r="AI15" s="452"/>
      <c r="AJ15" s="452"/>
      <c r="AK15" s="452"/>
      <c r="AL15" s="452"/>
    </row>
    <row r="16" spans="2:38" ht="27.75" customHeight="1" thickBot="1" x14ac:dyDescent="0.45">
      <c r="B16" s="1355" t="s">
        <v>30</v>
      </c>
      <c r="C16" s="1356"/>
      <c r="D16" s="91" t="str">
        <f ca="1">IF(Recap_equipements!E110&lt;&gt;"",Recap_equipements!E110,"")</f>
        <v>Non validé</v>
      </c>
      <c r="E16" s="92">
        <f ca="1">Recap_equipements!E65</f>
        <v>0</v>
      </c>
      <c r="F16" s="452"/>
      <c r="G16" s="1403"/>
      <c r="H16" s="1092"/>
      <c r="I16" s="1092"/>
      <c r="J16" s="1113"/>
      <c r="K16" s="452"/>
      <c r="L16" s="452"/>
      <c r="M16" s="452"/>
      <c r="N16" s="452"/>
      <c r="O16" s="1387"/>
      <c r="P16" s="1388"/>
      <c r="Q16" s="1113"/>
      <c r="R16" s="452"/>
      <c r="S16" s="452"/>
      <c r="T16" s="452"/>
      <c r="U16" s="1363"/>
      <c r="V16" s="1364"/>
      <c r="W16" s="1365"/>
      <c r="X16" s="452"/>
      <c r="Y16" s="452"/>
      <c r="Z16" s="452"/>
      <c r="AA16" s="452"/>
      <c r="AB16" s="452"/>
      <c r="AC16" s="452"/>
      <c r="AD16" s="452"/>
      <c r="AE16" s="452"/>
      <c r="AF16" s="452"/>
      <c r="AG16" s="452"/>
      <c r="AH16" s="452"/>
      <c r="AI16" s="452"/>
      <c r="AJ16" s="452"/>
      <c r="AK16" s="452"/>
      <c r="AL16" s="452"/>
    </row>
    <row r="17" spans="2:38" s="1" customFormat="1" ht="33" customHeight="1" thickBot="1" x14ac:dyDescent="0.45">
      <c r="B17" s="1355" t="s">
        <v>31</v>
      </c>
      <c r="C17" s="1356"/>
      <c r="D17" s="91" t="str">
        <f ca="1">IF(Recap_equipements!E115&lt;&gt;"",Recap_equipements!E115,"")</f>
        <v/>
      </c>
      <c r="E17" s="92" t="str">
        <f ca="1">Recap_equipements!E70</f>
        <v/>
      </c>
      <c r="F17" s="452"/>
      <c r="G17" s="465"/>
      <c r="H17" s="466"/>
      <c r="I17" s="452"/>
      <c r="J17" s="452"/>
      <c r="K17" s="452"/>
      <c r="L17" s="452"/>
      <c r="M17" s="452"/>
      <c r="N17" s="452"/>
      <c r="O17" s="452"/>
      <c r="P17" s="452"/>
      <c r="Q17" s="452"/>
      <c r="R17" s="452"/>
      <c r="S17" s="452"/>
      <c r="T17" s="452"/>
      <c r="U17" s="458" t="s">
        <v>14</v>
      </c>
      <c r="V17" s="452"/>
      <c r="W17" s="452"/>
      <c r="X17" s="452"/>
      <c r="Y17" s="452"/>
      <c r="Z17" s="452"/>
      <c r="AA17" s="452"/>
      <c r="AB17" s="452"/>
      <c r="AC17" s="452"/>
      <c r="AD17" s="452"/>
      <c r="AE17" s="452"/>
      <c r="AF17" s="452"/>
      <c r="AG17" s="452"/>
      <c r="AH17" s="452"/>
      <c r="AI17" s="452"/>
      <c r="AJ17" s="452"/>
      <c r="AK17" s="452"/>
      <c r="AL17" s="452"/>
    </row>
    <row r="18" spans="2:38" s="1" customFormat="1" ht="44.25" customHeight="1" thickBot="1" x14ac:dyDescent="0.45">
      <c r="B18" s="452"/>
      <c r="C18" s="452"/>
      <c r="D18" s="452"/>
      <c r="E18" s="452"/>
      <c r="F18" s="452"/>
      <c r="G18" s="452"/>
      <c r="H18" s="61" t="s">
        <v>32</v>
      </c>
      <c r="I18" s="62" t="s">
        <v>33</v>
      </c>
      <c r="J18" s="62" t="s">
        <v>34</v>
      </c>
      <c r="K18" s="63" t="s">
        <v>25</v>
      </c>
      <c r="L18" s="452"/>
      <c r="M18" s="452"/>
      <c r="N18" s="452"/>
      <c r="O18" s="452"/>
      <c r="P18" s="452"/>
      <c r="Q18" s="452"/>
      <c r="R18" s="452"/>
      <c r="S18" s="452"/>
      <c r="T18" s="452"/>
      <c r="U18" s="1391"/>
      <c r="V18" s="1392"/>
      <c r="W18" s="1393"/>
      <c r="X18" s="452"/>
      <c r="Y18" s="452"/>
      <c r="Z18" s="452"/>
      <c r="AA18" s="452"/>
      <c r="AB18" s="452"/>
      <c r="AC18" s="452"/>
      <c r="AD18" s="452"/>
      <c r="AE18" s="452"/>
      <c r="AF18" s="452"/>
      <c r="AG18" s="452"/>
      <c r="AH18" s="452"/>
      <c r="AI18" s="452"/>
      <c r="AJ18" s="452"/>
      <c r="AK18" s="452"/>
      <c r="AL18" s="452"/>
    </row>
    <row r="19" spans="2:38" s="1" customFormat="1" ht="37.5" customHeight="1" thickBot="1" x14ac:dyDescent="0.55000000000000004">
      <c r="B19" s="1353" t="s">
        <v>35</v>
      </c>
      <c r="C19" s="1353"/>
      <c r="D19" s="1354"/>
      <c r="E19" s="460" t="s">
        <v>16</v>
      </c>
      <c r="F19" s="452"/>
      <c r="G19" s="1389" t="s">
        <v>36</v>
      </c>
      <c r="H19" s="1091" t="e">
        <f>IF(AnalysesComparatives!#REF!=0,"",AnalysesComparatives!L23)</f>
        <v>#REF!</v>
      </c>
      <c r="I19" s="1091" t="e">
        <f>IF(AnalysesComparatives!#REF!=0,"",AnalysesComparatives!L24)</f>
        <v>#REF!</v>
      </c>
      <c r="J19" s="1091" t="e">
        <f>IF(AnalysesComparatives!#REF!=0,"",AnalysesComparatives!L25)</f>
        <v>#REF!</v>
      </c>
      <c r="K19" s="1112" t="str">
        <f>IF(AnalysesComparatives!P21=0,"",AnalysesComparatives!P21)</f>
        <v/>
      </c>
      <c r="L19" s="452"/>
      <c r="M19" s="966" t="s">
        <v>788</v>
      </c>
      <c r="N19" s="452"/>
      <c r="O19" s="452"/>
      <c r="P19" s="452"/>
      <c r="Q19" s="452"/>
      <c r="R19" s="452"/>
      <c r="S19" s="452"/>
      <c r="T19" s="452"/>
      <c r="U19" s="1394"/>
      <c r="V19" s="1395"/>
      <c r="W19" s="1396"/>
      <c r="X19" s="452"/>
      <c r="Y19" s="452"/>
      <c r="Z19" s="452"/>
      <c r="AA19" s="452"/>
      <c r="AB19" s="452"/>
      <c r="AC19" s="452"/>
      <c r="AD19" s="452"/>
      <c r="AE19" s="452"/>
      <c r="AF19" s="452"/>
      <c r="AG19" s="452"/>
      <c r="AH19" s="452"/>
      <c r="AI19" s="452"/>
      <c r="AJ19" s="452"/>
      <c r="AK19" s="452"/>
      <c r="AL19" s="452"/>
    </row>
    <row r="20" spans="2:38" ht="29.25" customHeight="1" thickBot="1" x14ac:dyDescent="0.45">
      <c r="B20" s="1397" t="s">
        <v>37</v>
      </c>
      <c r="C20" s="1398"/>
      <c r="D20" s="91" t="str">
        <f ca="1">IF(Recap_equipements!E120&lt;&gt;"",Recap_equipements!E120,"")</f>
        <v/>
      </c>
      <c r="E20" s="92" t="str">
        <f ca="1">Recap_equipements!E75</f>
        <v/>
      </c>
      <c r="F20" s="452"/>
      <c r="G20" s="1390"/>
      <c r="H20" s="1092"/>
      <c r="I20" s="1092"/>
      <c r="J20" s="1092"/>
      <c r="K20" s="1113"/>
      <c r="L20" s="452"/>
      <c r="M20" s="452"/>
      <c r="N20" s="452"/>
      <c r="O20" s="452"/>
      <c r="P20" s="452"/>
      <c r="Q20" s="452"/>
      <c r="R20" s="452"/>
      <c r="S20" s="452"/>
      <c r="T20" s="452"/>
      <c r="U20" s="452"/>
      <c r="V20" s="452"/>
      <c r="W20" s="452"/>
      <c r="X20" s="452"/>
      <c r="Y20" s="452"/>
      <c r="Z20" s="452"/>
      <c r="AA20" s="452"/>
      <c r="AB20" s="452"/>
      <c r="AC20" s="452"/>
      <c r="AD20" s="452"/>
      <c r="AE20" s="452"/>
      <c r="AF20" s="452"/>
      <c r="AG20" s="452"/>
      <c r="AH20" s="452"/>
      <c r="AI20" s="452"/>
      <c r="AJ20" s="452"/>
      <c r="AK20" s="452"/>
      <c r="AL20" s="452"/>
    </row>
    <row r="21" spans="2:38" ht="33.75" customHeight="1" thickBot="1" x14ac:dyDescent="0.45">
      <c r="B21" s="1355" t="s">
        <v>38</v>
      </c>
      <c r="C21" s="1399"/>
      <c r="D21" s="91" t="str">
        <f ca="1">IF(Recap_equipements!E125&lt;&gt;"",Recap_equipements!E125,"")</f>
        <v/>
      </c>
      <c r="E21" s="92" t="str">
        <f ca="1">Recap_equipements!E80</f>
        <v/>
      </c>
      <c r="F21" s="452"/>
      <c r="G21" s="467" t="s">
        <v>39</v>
      </c>
      <c r="H21" s="452"/>
      <c r="I21" s="452"/>
      <c r="J21" s="452"/>
      <c r="K21" s="452"/>
      <c r="L21" s="452"/>
      <c r="M21" s="452"/>
      <c r="N21" s="468"/>
      <c r="O21" s="452"/>
      <c r="P21" s="452"/>
      <c r="Q21" s="452"/>
      <c r="R21" s="452"/>
      <c r="S21" s="452"/>
      <c r="T21" s="452"/>
      <c r="U21" s="458" t="s">
        <v>14</v>
      </c>
      <c r="V21" s="452"/>
      <c r="W21" s="452"/>
      <c r="X21" s="452"/>
      <c r="Y21" s="452"/>
      <c r="Z21" s="452"/>
      <c r="AA21" s="452"/>
      <c r="AB21" s="452"/>
      <c r="AC21" s="452"/>
      <c r="AD21" s="452"/>
      <c r="AE21" s="452"/>
      <c r="AF21" s="452"/>
      <c r="AG21" s="452"/>
      <c r="AH21" s="452"/>
      <c r="AI21" s="452"/>
      <c r="AJ21" s="452"/>
      <c r="AK21" s="452"/>
      <c r="AL21" s="452"/>
    </row>
    <row r="22" spans="2:38" ht="57" customHeight="1" thickBot="1" x14ac:dyDescent="0.55000000000000004">
      <c r="B22" s="452"/>
      <c r="C22" s="452"/>
      <c r="D22" s="452"/>
      <c r="E22" s="452"/>
      <c r="F22" s="469"/>
      <c r="G22" s="469"/>
      <c r="H22" s="470" t="str">
        <f>Controle_Pluvio_Thermo!D3&amp;"-"&amp;Controle_Pluvio_Thermo!C4</f>
        <v>A4-</v>
      </c>
      <c r="I22" s="471" t="str">
        <f>Controle_Pluvio_Thermo!I3&amp;"-"&amp;Controle_Pluvio_Thermo!H4</f>
        <v>-</v>
      </c>
      <c r="J22" s="472" t="str">
        <f>Controle_Pluvio_Thermo!O3&amp;"-"&amp;Controle_Pluvio_Thermo!N4</f>
        <v>-</v>
      </c>
      <c r="K22" s="452"/>
      <c r="L22" s="452"/>
      <c r="M22" s="452"/>
      <c r="N22" s="452"/>
      <c r="O22" s="452"/>
      <c r="P22" s="470" t="str">
        <f>Controle_Pluvio_Thermo!D32&amp;"-"&amp;Controle_Pluvio_Thermo!C33</f>
        <v>-</v>
      </c>
      <c r="Q22" s="471" t="str">
        <f>Controle_Pluvio_Thermo!I32&amp;"-"&amp;Controle_Pluvio_Thermo!H33</f>
        <v>-</v>
      </c>
      <c r="R22" s="472" t="str">
        <f>Controle_Pluvio_Thermo!O32&amp;"-"&amp;Controle_Pluvio_Thermo!N33</f>
        <v>-</v>
      </c>
      <c r="S22" s="452"/>
      <c r="T22" s="452"/>
      <c r="U22" s="1360"/>
      <c r="V22" s="1361"/>
      <c r="W22" s="1362"/>
      <c r="X22" s="452"/>
      <c r="Y22" s="452"/>
      <c r="Z22" s="452"/>
      <c r="AA22" s="452"/>
      <c r="AB22" s="452"/>
      <c r="AC22" s="452"/>
      <c r="AD22" s="452"/>
      <c r="AE22" s="452"/>
      <c r="AF22" s="452"/>
      <c r="AG22" s="452"/>
      <c r="AH22" s="452"/>
      <c r="AI22" s="452"/>
      <c r="AJ22" s="452"/>
      <c r="AK22" s="452"/>
      <c r="AL22" s="452"/>
    </row>
    <row r="23" spans="2:38" s="1" customFormat="1" ht="63.75" customHeight="1" thickBot="1" x14ac:dyDescent="0.45">
      <c r="B23" s="452"/>
      <c r="C23" s="452"/>
      <c r="D23" s="452"/>
      <c r="E23" s="452"/>
      <c r="F23" s="1400" t="s">
        <v>40</v>
      </c>
      <c r="G23" s="1401"/>
      <c r="H23" s="93" t="str">
        <f>IF(Controle_Pluvio_Thermo!C27="","",Controle_Pluvio_Thermo!C27)</f>
        <v/>
      </c>
      <c r="I23" s="93" t="str">
        <f>IF(Controle_Pluvio_Thermo!H27="","",Controle_Pluvio_Thermo!H27)</f>
        <v/>
      </c>
      <c r="J23" s="94" t="str">
        <f>IF(Controle_Pluvio_Thermo!N27="","",Controle_Pluvio_Thermo!N27)</f>
        <v/>
      </c>
      <c r="K23" s="452"/>
      <c r="L23" s="1382" t="s">
        <v>41</v>
      </c>
      <c r="M23" s="1383"/>
      <c r="N23" s="1383"/>
      <c r="O23" s="1384"/>
      <c r="P23" s="93" t="str">
        <f>IF(Controle_Pluvio_Thermo!C61="","",Controle_Pluvio_Thermo!C61)</f>
        <v/>
      </c>
      <c r="Q23" s="93" t="str">
        <f>IF(Controle_Pluvio_Thermo!H61="","",Controle_Pluvio_Thermo!H61)</f>
        <v/>
      </c>
      <c r="R23" s="94" t="str">
        <f>IF(Controle_Pluvio_Thermo!N61="","",Controle_Pluvio_Thermo!N61)</f>
        <v/>
      </c>
      <c r="S23" s="457"/>
      <c r="T23" s="452"/>
      <c r="U23" s="1363"/>
      <c r="V23" s="1364"/>
      <c r="W23" s="1365"/>
      <c r="X23" s="452"/>
      <c r="Y23" s="452"/>
      <c r="Z23" s="452"/>
      <c r="AA23" s="452"/>
      <c r="AB23" s="452"/>
      <c r="AC23" s="452"/>
      <c r="AD23" s="452"/>
      <c r="AE23" s="452"/>
      <c r="AF23" s="452"/>
      <c r="AG23" s="452"/>
      <c r="AH23" s="452"/>
      <c r="AI23" s="452"/>
      <c r="AJ23" s="452"/>
      <c r="AK23" s="452"/>
      <c r="AL23" s="452"/>
    </row>
    <row r="24" spans="2:38" s="1" customFormat="1" ht="14.25" customHeight="1" x14ac:dyDescent="0.4">
      <c r="B24" s="452"/>
      <c r="C24" s="452"/>
      <c r="D24" s="452"/>
      <c r="E24" s="452"/>
      <c r="F24" s="452"/>
      <c r="G24" s="452"/>
      <c r="H24" s="452"/>
      <c r="I24" s="452"/>
      <c r="J24" s="452"/>
      <c r="K24" s="452"/>
      <c r="L24" s="452"/>
      <c r="M24" s="452"/>
      <c r="N24" s="452"/>
      <c r="O24" s="452"/>
      <c r="P24" s="452"/>
      <c r="Q24" s="452"/>
      <c r="R24" s="457"/>
      <c r="S24" s="457"/>
      <c r="T24" s="452"/>
      <c r="U24" s="452"/>
      <c r="V24" s="452"/>
      <c r="W24" s="452"/>
      <c r="X24" s="452"/>
      <c r="Y24" s="452"/>
      <c r="Z24" s="452"/>
      <c r="AA24" s="452"/>
      <c r="AB24" s="452"/>
      <c r="AC24" s="452"/>
      <c r="AD24" s="452"/>
      <c r="AE24" s="452"/>
      <c r="AF24" s="452"/>
      <c r="AG24" s="452"/>
      <c r="AH24" s="452"/>
      <c r="AI24" s="452"/>
      <c r="AJ24" s="452"/>
      <c r="AK24" s="452"/>
      <c r="AL24" s="452"/>
    </row>
    <row r="25" spans="2:38" s="24" customFormat="1" ht="16.5" customHeight="1" x14ac:dyDescent="0.4">
      <c r="B25" s="452"/>
      <c r="C25" s="452"/>
      <c r="D25" s="452"/>
      <c r="E25" s="452"/>
      <c r="F25" s="452"/>
      <c r="G25" s="452"/>
      <c r="H25" s="966" t="s">
        <v>789</v>
      </c>
      <c r="I25" s="452"/>
      <c r="J25" s="452"/>
      <c r="K25" s="452"/>
      <c r="L25" s="452"/>
      <c r="M25" s="452"/>
      <c r="N25" s="452"/>
      <c r="O25" s="452"/>
      <c r="P25" s="966" t="s">
        <v>789</v>
      </c>
      <c r="Q25" s="452"/>
      <c r="R25" s="452"/>
      <c r="S25" s="452"/>
      <c r="T25" s="452"/>
      <c r="U25" s="452"/>
      <c r="V25" s="452"/>
      <c r="W25" s="452"/>
      <c r="X25" s="452"/>
      <c r="Y25" s="452"/>
      <c r="Z25" s="452"/>
      <c r="AA25" s="452"/>
      <c r="AB25" s="452"/>
      <c r="AC25" s="452"/>
      <c r="AD25" s="452"/>
      <c r="AE25" s="452"/>
      <c r="AF25" s="452"/>
      <c r="AG25" s="452"/>
      <c r="AH25" s="452"/>
      <c r="AI25" s="452"/>
      <c r="AJ25" s="452"/>
      <c r="AK25" s="452"/>
      <c r="AL25" s="452"/>
    </row>
    <row r="26" spans="2:38" s="1" customFormat="1" ht="35.25" customHeight="1" x14ac:dyDescent="0.4">
      <c r="B26" s="452"/>
      <c r="C26" s="452"/>
      <c r="D26" s="452"/>
      <c r="E26" s="452"/>
      <c r="F26" s="452"/>
      <c r="G26" s="452"/>
      <c r="H26" s="452"/>
      <c r="I26" s="452"/>
      <c r="J26" s="452"/>
      <c r="K26" s="452"/>
      <c r="L26" s="452"/>
      <c r="M26" s="452"/>
      <c r="N26" s="452"/>
      <c r="O26" s="452"/>
      <c r="P26" s="452"/>
      <c r="Q26" s="452"/>
      <c r="R26" s="452"/>
      <c r="S26" s="452"/>
      <c r="T26" s="452"/>
      <c r="U26" s="452"/>
      <c r="V26" s="452"/>
      <c r="W26" s="452"/>
      <c r="X26" s="452"/>
      <c r="Y26" s="452"/>
      <c r="Z26" s="452"/>
      <c r="AA26" s="452"/>
      <c r="AB26" s="452"/>
      <c r="AC26" s="452"/>
      <c r="AD26" s="452"/>
      <c r="AE26" s="452"/>
      <c r="AF26" s="452"/>
      <c r="AG26" s="452"/>
      <c r="AH26" s="452"/>
      <c r="AI26" s="452"/>
      <c r="AJ26" s="452"/>
      <c r="AK26" s="452"/>
      <c r="AL26" s="452"/>
    </row>
    <row r="27" spans="2:38" s="1" customFormat="1" ht="26.25" customHeight="1" thickBot="1" x14ac:dyDescent="0.55000000000000004">
      <c r="B27" s="473" t="s">
        <v>42</v>
      </c>
      <c r="C27" s="473"/>
      <c r="D27" s="473"/>
      <c r="E27" s="473"/>
      <c r="F27" s="452"/>
      <c r="G27" s="452"/>
      <c r="H27" s="452"/>
      <c r="I27" s="452"/>
      <c r="J27" s="452"/>
      <c r="K27" s="452"/>
      <c r="L27" s="452"/>
      <c r="M27" s="452"/>
      <c r="N27" s="452"/>
      <c r="O27" s="452"/>
      <c r="P27" s="452"/>
      <c r="Q27" s="452"/>
      <c r="R27" s="452"/>
      <c r="S27" s="452"/>
      <c r="T27" s="452"/>
      <c r="U27" s="452"/>
      <c r="V27" s="452"/>
      <c r="W27" s="452"/>
      <c r="X27" s="452"/>
      <c r="Y27" s="452"/>
      <c r="Z27" s="452"/>
      <c r="AA27" s="452"/>
      <c r="AB27" s="452"/>
      <c r="AC27" s="452"/>
      <c r="AD27" s="452"/>
      <c r="AE27" s="452"/>
      <c r="AF27" s="452"/>
      <c r="AG27" s="452"/>
      <c r="AH27" s="452"/>
      <c r="AI27" s="452"/>
      <c r="AJ27" s="452"/>
      <c r="AK27" s="452"/>
      <c r="AL27" s="452"/>
    </row>
    <row r="28" spans="2:38" ht="22.5" customHeight="1" x14ac:dyDescent="0.4">
      <c r="B28" s="1373"/>
      <c r="C28" s="1374"/>
      <c r="D28" s="1374"/>
      <c r="E28" s="1374"/>
      <c r="F28" s="1374"/>
      <c r="G28" s="1374"/>
      <c r="H28" s="1374"/>
      <c r="I28" s="1374"/>
      <c r="J28" s="1374"/>
      <c r="K28" s="1374"/>
      <c r="L28" s="1374"/>
      <c r="M28" s="1374"/>
      <c r="N28" s="1374"/>
      <c r="O28" s="1374"/>
      <c r="P28" s="1374"/>
      <c r="Q28" s="1374"/>
      <c r="R28" s="1374"/>
      <c r="S28" s="1374"/>
      <c r="T28" s="1374"/>
      <c r="U28" s="1374"/>
      <c r="V28" s="1374"/>
      <c r="W28" s="1375"/>
      <c r="X28" s="452"/>
      <c r="Y28" s="452"/>
      <c r="Z28" s="452"/>
      <c r="AA28" s="452"/>
      <c r="AB28" s="452"/>
      <c r="AC28" s="452"/>
      <c r="AD28" s="452"/>
      <c r="AE28" s="452"/>
      <c r="AF28" s="452"/>
      <c r="AG28" s="452"/>
      <c r="AH28" s="452"/>
      <c r="AI28" s="452"/>
      <c r="AJ28" s="452"/>
      <c r="AK28" s="452"/>
      <c r="AL28" s="452"/>
    </row>
    <row r="29" spans="2:38" ht="19.5" customHeight="1" x14ac:dyDescent="0.4">
      <c r="B29" s="1376"/>
      <c r="C29" s="1377"/>
      <c r="D29" s="1377"/>
      <c r="E29" s="1377"/>
      <c r="F29" s="1377"/>
      <c r="G29" s="1377"/>
      <c r="H29" s="1377"/>
      <c r="I29" s="1377"/>
      <c r="J29" s="1377"/>
      <c r="K29" s="1377"/>
      <c r="L29" s="1377"/>
      <c r="M29" s="1377"/>
      <c r="N29" s="1377"/>
      <c r="O29" s="1377"/>
      <c r="P29" s="1377"/>
      <c r="Q29" s="1377"/>
      <c r="R29" s="1377"/>
      <c r="S29" s="1377"/>
      <c r="T29" s="1377"/>
      <c r="U29" s="1377"/>
      <c r="V29" s="1377"/>
      <c r="W29" s="1378"/>
      <c r="X29" s="452"/>
      <c r="Y29" s="452"/>
      <c r="Z29" s="452"/>
      <c r="AA29" s="452"/>
      <c r="AB29" s="452"/>
      <c r="AC29" s="452"/>
      <c r="AD29" s="452"/>
      <c r="AE29" s="452"/>
      <c r="AF29" s="452"/>
      <c r="AG29" s="452"/>
      <c r="AH29" s="452"/>
      <c r="AI29" s="452"/>
      <c r="AJ29" s="452"/>
      <c r="AK29" s="452"/>
      <c r="AL29" s="452"/>
    </row>
    <row r="30" spans="2:38" ht="19.5" customHeight="1" thickBot="1" x14ac:dyDescent="0.45">
      <c r="B30" s="1379"/>
      <c r="C30" s="1380"/>
      <c r="D30" s="1380"/>
      <c r="E30" s="1380"/>
      <c r="F30" s="1380"/>
      <c r="G30" s="1380"/>
      <c r="H30" s="1380"/>
      <c r="I30" s="1380"/>
      <c r="J30" s="1380"/>
      <c r="K30" s="1380"/>
      <c r="L30" s="1380"/>
      <c r="M30" s="1380"/>
      <c r="N30" s="1380"/>
      <c r="O30" s="1380"/>
      <c r="P30" s="1380"/>
      <c r="Q30" s="1380"/>
      <c r="R30" s="1380"/>
      <c r="S30" s="1380"/>
      <c r="T30" s="1380"/>
      <c r="U30" s="1380"/>
      <c r="V30" s="1380"/>
      <c r="W30" s="1381"/>
      <c r="X30" s="452"/>
      <c r="Y30" s="452"/>
      <c r="Z30" s="452"/>
      <c r="AA30" s="452"/>
      <c r="AB30" s="452"/>
      <c r="AC30" s="452"/>
      <c r="AD30" s="452"/>
      <c r="AE30" s="452"/>
      <c r="AF30" s="452"/>
      <c r="AG30" s="452"/>
      <c r="AH30" s="452"/>
      <c r="AI30" s="452"/>
      <c r="AJ30" s="452"/>
      <c r="AK30" s="452"/>
      <c r="AL30" s="452"/>
    </row>
    <row r="31" spans="2:38" ht="17.25" customHeight="1" x14ac:dyDescent="0.4">
      <c r="B31" s="452"/>
      <c r="C31" s="452"/>
      <c r="D31" s="452"/>
      <c r="E31" s="452"/>
      <c r="F31" s="452"/>
      <c r="G31" s="452"/>
      <c r="H31" s="452"/>
      <c r="I31" s="452"/>
      <c r="J31" s="452"/>
      <c r="K31" s="452"/>
      <c r="L31" s="452"/>
      <c r="M31" s="452"/>
      <c r="N31" s="452"/>
      <c r="O31" s="452"/>
      <c r="P31" s="452"/>
      <c r="Q31" s="452"/>
      <c r="R31" s="452"/>
      <c r="S31" s="452"/>
      <c r="T31" s="452"/>
      <c r="U31" s="452"/>
      <c r="V31" s="452"/>
      <c r="W31" s="452"/>
      <c r="X31" s="452"/>
      <c r="Y31" s="452"/>
      <c r="Z31" s="452"/>
      <c r="AA31" s="452"/>
      <c r="AB31" s="452"/>
      <c r="AC31" s="452"/>
      <c r="AD31" s="452"/>
      <c r="AE31" s="452"/>
      <c r="AF31" s="452"/>
      <c r="AG31" s="452"/>
      <c r="AH31" s="452"/>
      <c r="AI31" s="452"/>
      <c r="AJ31" s="452"/>
      <c r="AK31" s="452"/>
      <c r="AL31" s="452"/>
    </row>
    <row r="32" spans="2:38" ht="17.25" customHeight="1" x14ac:dyDescent="0.4">
      <c r="B32" s="1372" t="s">
        <v>43</v>
      </c>
      <c r="C32" s="1372"/>
      <c r="D32" s="1372"/>
      <c r="E32" s="1372"/>
      <c r="F32" s="1372"/>
      <c r="G32" s="1372"/>
      <c r="H32" s="1372"/>
      <c r="I32" s="1372"/>
      <c r="J32" s="1372"/>
      <c r="K32" s="1372"/>
      <c r="L32" s="1372"/>
      <c r="M32" s="1372"/>
      <c r="N32" s="1372"/>
      <c r="O32" s="1372"/>
      <c r="P32" s="1372"/>
      <c r="Q32" s="1372"/>
      <c r="R32" s="1372"/>
      <c r="S32" s="1372"/>
      <c r="T32" s="1372"/>
      <c r="U32" s="1372"/>
      <c r="V32" s="1372"/>
      <c r="W32" s="1372"/>
      <c r="X32" s="452"/>
      <c r="Y32" s="452"/>
      <c r="Z32" s="452"/>
      <c r="AA32" s="452"/>
      <c r="AB32" s="452"/>
      <c r="AC32" s="452"/>
      <c r="AD32" s="452"/>
      <c r="AE32" s="452"/>
      <c r="AF32" s="452"/>
      <c r="AG32" s="452"/>
      <c r="AH32" s="452"/>
      <c r="AI32" s="452"/>
      <c r="AJ32" s="452"/>
      <c r="AK32" s="452"/>
      <c r="AL32" s="452"/>
    </row>
    <row r="33" spans="2:38" ht="13.5" customHeight="1" thickBot="1" x14ac:dyDescent="0.45">
      <c r="B33" s="474"/>
      <c r="C33" s="452"/>
      <c r="D33" s="452"/>
      <c r="E33" s="452"/>
      <c r="F33" s="452"/>
      <c r="G33" s="452"/>
      <c r="H33" s="452"/>
      <c r="I33" s="452"/>
      <c r="J33" s="452"/>
      <c r="K33" s="452"/>
      <c r="L33" s="452"/>
      <c r="M33" s="452"/>
      <c r="N33" s="452"/>
      <c r="O33" s="452"/>
      <c r="P33" s="452"/>
      <c r="Q33" s="452"/>
      <c r="R33" s="452"/>
      <c r="S33" s="452"/>
      <c r="T33" s="452"/>
      <c r="U33" s="452"/>
      <c r="V33" s="452"/>
      <c r="W33" s="452"/>
      <c r="X33" s="452"/>
      <c r="Y33" s="452"/>
      <c r="Z33" s="452"/>
      <c r="AA33" s="452"/>
      <c r="AB33" s="452"/>
      <c r="AC33" s="452"/>
      <c r="AD33" s="452"/>
      <c r="AE33" s="452"/>
      <c r="AF33" s="452"/>
      <c r="AG33" s="452"/>
      <c r="AH33" s="452"/>
      <c r="AI33" s="452"/>
      <c r="AJ33" s="452"/>
      <c r="AK33" s="452"/>
      <c r="AL33" s="452"/>
    </row>
    <row r="34" spans="2:38" ht="20.25" customHeight="1" thickBot="1" x14ac:dyDescent="0.45">
      <c r="B34" s="1420" t="s">
        <v>44</v>
      </c>
      <c r="C34" s="1421"/>
      <c r="D34" s="1421"/>
      <c r="E34" s="1421"/>
      <c r="F34" s="1421"/>
      <c r="G34" s="1421"/>
      <c r="H34" s="1422"/>
      <c r="I34" s="1423" t="s">
        <v>16</v>
      </c>
      <c r="J34" s="1425" t="s">
        <v>45</v>
      </c>
      <c r="K34" s="1426"/>
      <c r="L34" s="1426"/>
      <c r="M34" s="1426"/>
      <c r="N34" s="1426"/>
      <c r="O34" s="1426"/>
      <c r="P34" s="1426"/>
      <c r="Q34" s="1426"/>
      <c r="R34" s="1426"/>
      <c r="S34" s="1427"/>
      <c r="T34" s="1414" t="s">
        <v>47</v>
      </c>
      <c r="U34" s="1415"/>
      <c r="V34" s="1416"/>
      <c r="W34" s="452"/>
      <c r="X34" s="452"/>
      <c r="Y34" s="452"/>
      <c r="Z34" s="452"/>
      <c r="AA34" s="452"/>
      <c r="AB34" s="452"/>
      <c r="AC34" s="452"/>
      <c r="AD34" s="452"/>
      <c r="AE34" s="452"/>
      <c r="AF34" s="452"/>
      <c r="AG34" s="452"/>
      <c r="AH34" s="452"/>
      <c r="AI34" s="452"/>
      <c r="AJ34" s="452"/>
      <c r="AK34" s="452"/>
    </row>
    <row r="35" spans="2:38" ht="29.25" customHeight="1" outlineLevel="1" x14ac:dyDescent="0.4">
      <c r="B35" s="1428" t="s">
        <v>791</v>
      </c>
      <c r="C35" s="1429"/>
      <c r="D35" s="967" t="s">
        <v>49</v>
      </c>
      <c r="E35" s="968"/>
      <c r="F35" s="967" t="s">
        <v>50</v>
      </c>
      <c r="G35" s="1430" t="s">
        <v>13</v>
      </c>
      <c r="H35" s="1431"/>
      <c r="I35" s="1424"/>
      <c r="J35" s="969">
        <v>1</v>
      </c>
      <c r="K35" s="969">
        <v>2</v>
      </c>
      <c r="L35" s="969">
        <v>3</v>
      </c>
      <c r="M35" s="969">
        <v>4</v>
      </c>
      <c r="N35" s="969">
        <v>5</v>
      </c>
      <c r="O35" s="969">
        <v>6</v>
      </c>
      <c r="P35" s="969">
        <v>7</v>
      </c>
      <c r="Q35" s="969">
        <v>8</v>
      </c>
      <c r="R35" s="969">
        <v>9</v>
      </c>
      <c r="S35" s="969">
        <v>10</v>
      </c>
      <c r="T35" s="1417"/>
      <c r="U35" s="1418"/>
      <c r="V35" s="1419"/>
      <c r="W35" s="452"/>
      <c r="X35" s="452"/>
      <c r="Y35" s="452"/>
      <c r="Z35" s="452"/>
      <c r="AA35" s="452"/>
      <c r="AB35" s="452"/>
      <c r="AC35" s="452"/>
      <c r="AD35" s="452"/>
      <c r="AE35" s="452"/>
      <c r="AF35" s="452"/>
      <c r="AG35" s="452"/>
      <c r="AH35" s="452"/>
      <c r="AI35" s="452"/>
      <c r="AJ35" s="452"/>
      <c r="AK35" s="452"/>
    </row>
    <row r="36" spans="2:38" ht="28.5" customHeight="1" outlineLevel="1" x14ac:dyDescent="0.4">
      <c r="B36" s="973">
        <v>1</v>
      </c>
      <c r="C36" s="971" t="str">
        <f ca="1">Equipements!H16</f>
        <v>A1</v>
      </c>
      <c r="D36" s="974" t="str">
        <f ca="1">Equipements!G16</f>
        <v>A1_A1_DO1_prel</v>
      </c>
      <c r="E36" s="971" t="str">
        <f ca="1">Equipements!I16</f>
        <v>Préleveur</v>
      </c>
      <c r="F36" s="974" t="str">
        <f ca="1">Equipements!J16</f>
        <v>Préleveur Automatique</v>
      </c>
      <c r="G36" s="1433" t="str">
        <f ca="1">Equipements!O16</f>
        <v/>
      </c>
      <c r="H36" s="1433"/>
      <c r="I36" s="970">
        <f ca="1">Equipements!M16</f>
        <v>0</v>
      </c>
      <c r="J36" s="972" t="str">
        <f ca="1">Equipements!V16</f>
        <v>Non contrôlé</v>
      </c>
      <c r="K36" s="972" t="str">
        <f ca="1">Equipements!W16</f>
        <v>Non contrôlé</v>
      </c>
      <c r="L36" s="972" t="str">
        <f ca="1">Equipements!X16</f>
        <v>Non contrôlé</v>
      </c>
      <c r="M36" s="972" t="str">
        <f ca="1">Equipements!Y16</f>
        <v>Non contrôlé</v>
      </c>
      <c r="N36" s="972" t="str">
        <f ca="1">Equipements!Z16</f>
        <v>Non contrôlé</v>
      </c>
      <c r="O36" s="972" t="str">
        <f ca="1">Equipements!AA16</f>
        <v>Non contrôlé</v>
      </c>
      <c r="P36" s="972" t="str">
        <f ca="1">Equipements!AB16</f>
        <v>Non contrôlé</v>
      </c>
      <c r="Q36" s="972" t="str">
        <f ca="1">Equipements!AC16</f>
        <v>Non contrôlé</v>
      </c>
      <c r="R36" s="972" t="str">
        <f ca="1">Equipements!AD16</f>
        <v>Non contrôlé</v>
      </c>
      <c r="S36" s="972" t="str">
        <f ca="1">Equipements!AE16</f>
        <v>Non contrôlé</v>
      </c>
      <c r="T36" s="1432" t="str">
        <f>IF(SA_GRILLE_STEU!B$19="","",SA_GRILLE_STEU!B$19)</f>
        <v/>
      </c>
      <c r="U36" s="1432"/>
      <c r="V36" s="1432"/>
      <c r="W36" s="452"/>
      <c r="X36" s="452"/>
      <c r="Y36" s="452"/>
      <c r="Z36" s="452"/>
      <c r="AA36" s="452"/>
      <c r="AB36" s="452"/>
      <c r="AC36" s="452"/>
      <c r="AD36" s="452"/>
      <c r="AE36" s="452"/>
      <c r="AF36" s="452"/>
      <c r="AG36" s="452"/>
      <c r="AH36" s="452"/>
      <c r="AI36" s="452"/>
      <c r="AJ36" s="452"/>
      <c r="AK36" s="452"/>
    </row>
    <row r="37" spans="2:38" ht="28.5" customHeight="1" outlineLevel="1" x14ac:dyDescent="0.4">
      <c r="B37" s="973">
        <v>2</v>
      </c>
      <c r="C37" s="971" t="str">
        <f ca="1">Equipements!H17</f>
        <v>A3</v>
      </c>
      <c r="D37" s="974" t="str">
        <f ca="1">Equipements!G17</f>
        <v>A3_A3_A3_dem</v>
      </c>
      <c r="E37" s="971" t="str">
        <f ca="1">Equipements!I17</f>
        <v>Débimètre en charge</v>
      </c>
      <c r="F37" s="974" t="str">
        <f ca="1">Equipements!J17</f>
        <v>Débitmètre électromagnétique (eau)</v>
      </c>
      <c r="G37" s="1433" t="str">
        <f ca="1">Equipements!O17</f>
        <v>Non validé</v>
      </c>
      <c r="H37" s="1433"/>
      <c r="I37" s="970">
        <f ca="1">Equipements!M17</f>
        <v>0</v>
      </c>
      <c r="J37" s="972" t="str">
        <f ca="1">Equipements!V17</f>
        <v/>
      </c>
      <c r="K37" s="972" t="str">
        <f ca="1">Equipements!W17</f>
        <v/>
      </c>
      <c r="L37" s="972" t="str">
        <f ca="1">Equipements!X17</f>
        <v/>
      </c>
      <c r="M37" s="972" t="str">
        <f ca="1">Equipements!Y17</f>
        <v>Non validé (&gt;10%)</v>
      </c>
      <c r="N37" s="972" t="str">
        <f ca="1">Equipements!Z17</f>
        <v/>
      </c>
      <c r="O37" s="972" t="str">
        <f ca="1">Equipements!AA17</f>
        <v/>
      </c>
      <c r="P37" s="972" t="str">
        <f ca="1">Equipements!AB17</f>
        <v/>
      </c>
      <c r="Q37" s="972" t="str">
        <f ca="1">Equipements!AC17</f>
        <v/>
      </c>
      <c r="R37" s="972" t="str">
        <f ca="1">Equipements!AD17</f>
        <v/>
      </c>
      <c r="S37" s="972" t="str">
        <f ca="1">Equipements!AE17</f>
        <v/>
      </c>
      <c r="T37" s="1432" t="str">
        <f>IF(SA_GRILLE_STEU!G$19="","",SA_GRILLE_STEU!G$19)</f>
        <v/>
      </c>
      <c r="U37" s="1432"/>
      <c r="V37" s="1432"/>
      <c r="W37" s="452"/>
      <c r="X37" s="452"/>
      <c r="Y37" s="452"/>
      <c r="Z37" s="452"/>
      <c r="AA37" s="452"/>
      <c r="AB37" s="452"/>
      <c r="AC37" s="452"/>
      <c r="AD37" s="452"/>
      <c r="AE37" s="452"/>
      <c r="AF37" s="452"/>
      <c r="AG37" s="452"/>
      <c r="AH37" s="452"/>
      <c r="AI37" s="452"/>
      <c r="AJ37" s="452"/>
      <c r="AK37" s="452"/>
    </row>
    <row r="38" spans="2:38" ht="28.5" customHeight="1" outlineLevel="1" x14ac:dyDescent="0.4">
      <c r="B38" s="973">
        <v>3</v>
      </c>
      <c r="C38" s="971" t="str">
        <f ca="1">Equipements!H18</f>
        <v>A3</v>
      </c>
      <c r="D38" s="974" t="str">
        <f ca="1">Equipements!G18</f>
        <v>A3_A3_A3_prel</v>
      </c>
      <c r="E38" s="971" t="str">
        <f ca="1">Equipements!I18</f>
        <v>Préleveur</v>
      </c>
      <c r="F38" s="974" t="str">
        <f ca="1">Equipements!J18</f>
        <v>Préleveur Automatique</v>
      </c>
      <c r="G38" s="1433" t="str">
        <f ca="1">Equipements!O18</f>
        <v>Validé</v>
      </c>
      <c r="H38" s="1433"/>
      <c r="I38" s="970">
        <f ca="1">Equipements!M18</f>
        <v>0</v>
      </c>
      <c r="J38" s="972" t="str">
        <f ca="1">Equipements!V18</f>
        <v>Non contrôlé</v>
      </c>
      <c r="K38" s="972" t="str">
        <f ca="1">Equipements!W18</f>
        <v>Non contrôlé</v>
      </c>
      <c r="L38" s="972" t="str">
        <f ca="1">Equipements!X18</f>
        <v>Non contrôlé</v>
      </c>
      <c r="M38" s="972" t="str">
        <f ca="1">Equipements!Y18</f>
        <v>Non contrôlé</v>
      </c>
      <c r="N38" s="972" t="str">
        <f ca="1">Equipements!Z18</f>
        <v>Non contrôlé</v>
      </c>
      <c r="O38" s="972" t="str">
        <f ca="1">Equipements!AA18</f>
        <v>Non contrôlé</v>
      </c>
      <c r="P38" s="972" t="str">
        <f ca="1">Equipements!AB18</f>
        <v>Non contrôlé</v>
      </c>
      <c r="Q38" s="972" t="str">
        <f ca="1">Equipements!AC18</f>
        <v>Non contrôlé</v>
      </c>
      <c r="R38" s="972" t="str">
        <f ca="1">Equipements!AD18</f>
        <v>Non contrôlé</v>
      </c>
      <c r="S38" s="972" t="str">
        <f ca="1">Equipements!AE18</f>
        <v>Non contrôlé</v>
      </c>
      <c r="T38" s="1432" t="str">
        <f>IF(SA_GRILLE_STEU!L$19="","",SA_GRILLE_STEU!L$19)</f>
        <v/>
      </c>
      <c r="U38" s="1432"/>
      <c r="V38" s="1432"/>
      <c r="W38" s="452"/>
      <c r="X38" s="452"/>
      <c r="Y38" s="452"/>
      <c r="Z38" s="452"/>
      <c r="AA38" s="452"/>
      <c r="AB38" s="452"/>
      <c r="AC38" s="452"/>
      <c r="AD38" s="452"/>
      <c r="AE38" s="452"/>
      <c r="AF38" s="452"/>
      <c r="AG38" s="452"/>
      <c r="AH38" s="452"/>
      <c r="AI38" s="452"/>
      <c r="AJ38" s="452"/>
      <c r="AK38" s="452"/>
    </row>
    <row r="39" spans="2:38" ht="28.5" customHeight="1" outlineLevel="1" x14ac:dyDescent="0.4">
      <c r="B39" s="973">
        <v>4</v>
      </c>
      <c r="C39" s="971" t="str">
        <f ca="1">Equipements!H19</f>
        <v>A2</v>
      </c>
      <c r="D39" s="974" t="str">
        <f ca="1">Equipements!G19</f>
        <v>A2_A2_test_prel</v>
      </c>
      <c r="E39" s="971" t="str">
        <f ca="1">Equipements!I19</f>
        <v>Préleveur</v>
      </c>
      <c r="F39" s="974" t="str">
        <f ca="1">Equipements!J19</f>
        <v>Préleveur Automatique</v>
      </c>
      <c r="G39" s="1433" t="str">
        <f ca="1">Equipements!O19</f>
        <v>Non validé (absence d'équipement)</v>
      </c>
      <c r="H39" s="1433"/>
      <c r="I39" s="970">
        <f ca="1">Equipements!M19</f>
        <v>0</v>
      </c>
      <c r="J39" s="972" t="str">
        <f ca="1">Equipements!V19</f>
        <v>Non contrôlé</v>
      </c>
      <c r="K39" s="972" t="str">
        <f ca="1">Equipements!W19</f>
        <v>Non contrôlé</v>
      </c>
      <c r="L39" s="972" t="str">
        <f ca="1">Equipements!X19</f>
        <v>Non contrôlé</v>
      </c>
      <c r="M39" s="972" t="str">
        <f ca="1">Equipements!Y19</f>
        <v>Non contrôlé</v>
      </c>
      <c r="N39" s="972" t="str">
        <f ca="1">Equipements!Z19</f>
        <v>Non contrôlé</v>
      </c>
      <c r="O39" s="972" t="str">
        <f ca="1">Equipements!AA19</f>
        <v>Non contrôlé</v>
      </c>
      <c r="P39" s="972" t="str">
        <f ca="1">Equipements!AB19</f>
        <v>Non contrôlé</v>
      </c>
      <c r="Q39" s="972" t="str">
        <f ca="1">Equipements!AC19</f>
        <v>Non contrôlé</v>
      </c>
      <c r="R39" s="972" t="str">
        <f ca="1">Equipements!AD19</f>
        <v>Non contrôlé</v>
      </c>
      <c r="S39" s="972" t="str">
        <f ca="1">Equipements!AE19</f>
        <v>Non contrôlé</v>
      </c>
      <c r="T39" s="1432" t="str">
        <f>IF(SA_GRILLE_STEU!Q$19="","",SA_GRILLE_STEU!Q$19)</f>
        <v/>
      </c>
      <c r="U39" s="1432"/>
      <c r="V39" s="1432"/>
      <c r="W39" s="452"/>
      <c r="X39" s="452"/>
      <c r="Y39" s="452"/>
      <c r="Z39" s="452"/>
      <c r="AA39" s="452"/>
      <c r="AB39" s="452"/>
      <c r="AC39" s="452"/>
      <c r="AD39" s="452"/>
      <c r="AE39" s="452"/>
      <c r="AF39" s="452"/>
      <c r="AG39" s="452"/>
      <c r="AH39" s="452"/>
      <c r="AI39" s="452"/>
      <c r="AJ39" s="452"/>
      <c r="AK39" s="452"/>
    </row>
    <row r="40" spans="2:38" ht="28.5" customHeight="1" outlineLevel="1" x14ac:dyDescent="0.4">
      <c r="B40" s="973">
        <v>5</v>
      </c>
      <c r="C40" s="971" t="str">
        <f ca="1">Equipements!H20</f>
        <v>A4</v>
      </c>
      <c r="D40" s="974" t="str">
        <f ca="1">Equipements!G20</f>
        <v>A4_A4_test_aaaaaa</v>
      </c>
      <c r="E40" s="971" t="str">
        <f ca="1">Equipements!I20</f>
        <v>Débimètre gravitaire</v>
      </c>
      <c r="F40" s="974" t="str">
        <f ca="1">Equipements!J20</f>
        <v>Canal Venturi</v>
      </c>
      <c r="G40" s="1433" t="str">
        <f ca="1">Equipements!O20</f>
        <v>Non validé</v>
      </c>
      <c r="H40" s="1433"/>
      <c r="I40" s="970">
        <f ca="1">Equipements!M20</f>
        <v>0</v>
      </c>
      <c r="J40" s="972" t="str">
        <f ca="1">Equipements!V20</f>
        <v/>
      </c>
      <c r="K40" s="972" t="str">
        <f ca="1">Equipements!W20</f>
        <v/>
      </c>
      <c r="L40" s="972" t="str">
        <f ca="1">Equipements!X20</f>
        <v/>
      </c>
      <c r="M40" s="972" t="str">
        <f ca="1">Equipements!Y20</f>
        <v/>
      </c>
      <c r="N40" s="972" t="str">
        <f ca="1">Equipements!Z20</f>
        <v/>
      </c>
      <c r="O40" s="972" t="str">
        <f ca="1">Equipements!AA20</f>
        <v>Non contrôlé</v>
      </c>
      <c r="P40" s="972" t="str">
        <f ca="1">Equipements!AB20</f>
        <v>Non contrôlé</v>
      </c>
      <c r="Q40" s="972" t="str">
        <f ca="1">Equipements!AC20</f>
        <v>Non contrôlé</v>
      </c>
      <c r="R40" s="972" t="str">
        <f ca="1">Equipements!AD20</f>
        <v>Non contrôlé</v>
      </c>
      <c r="S40" s="972" t="str">
        <f ca="1">Equipements!AE20</f>
        <v/>
      </c>
      <c r="T40" s="1432" t="str">
        <f>IF(SA_GRILLE_STEU!V$19="","",SA_GRILLE_STEU!V$19)</f>
        <v/>
      </c>
      <c r="U40" s="1432"/>
      <c r="V40" s="1432"/>
      <c r="W40" s="452"/>
      <c r="X40" s="452"/>
      <c r="Y40" s="452"/>
      <c r="Z40" s="452"/>
      <c r="AA40" s="452"/>
      <c r="AB40" s="452"/>
      <c r="AC40" s="452"/>
      <c r="AD40" s="452"/>
      <c r="AE40" s="452"/>
      <c r="AF40" s="452"/>
      <c r="AG40" s="452"/>
      <c r="AH40" s="452"/>
      <c r="AI40" s="452"/>
      <c r="AJ40" s="452"/>
      <c r="AK40" s="452"/>
    </row>
    <row r="41" spans="2:38" ht="28.5" customHeight="1" outlineLevel="1" x14ac:dyDescent="0.4">
      <c r="B41" s="973">
        <v>6</v>
      </c>
      <c r="C41" s="971" t="str">
        <f ca="1">Equipements!H21</f>
        <v>A8</v>
      </c>
      <c r="D41" s="974" t="str">
        <f ca="1">Equipements!G21</f>
        <v>A8_A8_A8_zzzzz</v>
      </c>
      <c r="E41" s="971" t="str">
        <f ca="1">Equipements!I21</f>
        <v>Débimètre en charge</v>
      </c>
      <c r="F41" s="974" t="str">
        <f ca="1">Equipements!J21</f>
        <v>Débitmètre électromagnétique (eau)</v>
      </c>
      <c r="G41" s="1433" t="str">
        <f ca="1">Equipements!O21</f>
        <v>Validé</v>
      </c>
      <c r="H41" s="1433"/>
      <c r="I41" s="970">
        <f ca="1">Equipements!M21</f>
        <v>0</v>
      </c>
      <c r="J41" s="972" t="str">
        <f ca="1">Equipements!V21</f>
        <v/>
      </c>
      <c r="K41" s="972" t="str">
        <f ca="1">Equipements!W21</f>
        <v/>
      </c>
      <c r="L41" s="972" t="str">
        <f ca="1">Equipements!X21</f>
        <v/>
      </c>
      <c r="M41" s="972" t="str">
        <f ca="1">Equipements!Y21</f>
        <v>Non validé (&gt;10%)</v>
      </c>
      <c r="N41" s="972" t="str">
        <f ca="1">Equipements!Z21</f>
        <v/>
      </c>
      <c r="O41" s="972" t="str">
        <f ca="1">Equipements!AA21</f>
        <v/>
      </c>
      <c r="P41" s="972" t="str">
        <f ca="1">Equipements!AB21</f>
        <v/>
      </c>
      <c r="Q41" s="972" t="str">
        <f ca="1">Equipements!AC21</f>
        <v/>
      </c>
      <c r="R41" s="972" t="str">
        <f ca="1">Equipements!AD21</f>
        <v/>
      </c>
      <c r="S41" s="972" t="str">
        <f ca="1">Equipements!AE21</f>
        <v/>
      </c>
      <c r="T41" s="1432" t="str">
        <f>IF(SA_GRILLE_STEU!AA$19="","",SA_GRILLE_STEU!AA$19)</f>
        <v/>
      </c>
      <c r="U41" s="1432"/>
      <c r="V41" s="1432"/>
      <c r="W41" s="452"/>
      <c r="X41" s="452"/>
      <c r="Y41" s="452"/>
      <c r="Z41" s="452"/>
      <c r="AA41" s="452"/>
      <c r="AB41" s="452"/>
      <c r="AC41" s="452"/>
      <c r="AD41" s="452"/>
      <c r="AE41" s="452"/>
      <c r="AF41" s="452"/>
      <c r="AG41" s="452"/>
      <c r="AH41" s="452"/>
      <c r="AI41" s="452"/>
      <c r="AJ41" s="452"/>
      <c r="AK41" s="452"/>
    </row>
    <row r="42" spans="2:38" ht="28.5" customHeight="1" outlineLevel="1" x14ac:dyDescent="0.4">
      <c r="B42" s="973">
        <v>7</v>
      </c>
      <c r="C42" s="971" t="str">
        <f ca="1">Equipements!H22</f>
        <v/>
      </c>
      <c r="D42" s="974" t="str">
        <f ca="1">Equipements!G22</f>
        <v/>
      </c>
      <c r="E42" s="971" t="str">
        <f ca="1">Equipements!I22</f>
        <v/>
      </c>
      <c r="F42" s="974" t="str">
        <f ca="1">Equipements!J22</f>
        <v/>
      </c>
      <c r="G42" s="1433" t="str">
        <f ca="1">Equipements!O22</f>
        <v/>
      </c>
      <c r="H42" s="1433"/>
      <c r="I42" s="970" t="str">
        <f ca="1">Equipements!M22</f>
        <v/>
      </c>
      <c r="J42" s="972" t="str">
        <f ca="1">Equipements!V22</f>
        <v/>
      </c>
      <c r="K42" s="972" t="str">
        <f ca="1">Equipements!W22</f>
        <v/>
      </c>
      <c r="L42" s="972" t="str">
        <f ca="1">Equipements!X22</f>
        <v/>
      </c>
      <c r="M42" s="972" t="str">
        <f ca="1">Equipements!Y22</f>
        <v/>
      </c>
      <c r="N42" s="972" t="str">
        <f ca="1">Equipements!Z22</f>
        <v/>
      </c>
      <c r="O42" s="972" t="str">
        <f ca="1">Equipements!AA22</f>
        <v/>
      </c>
      <c r="P42" s="972" t="str">
        <f ca="1">Equipements!AB22</f>
        <v/>
      </c>
      <c r="Q42" s="972" t="str">
        <f ca="1">Equipements!AC22</f>
        <v/>
      </c>
      <c r="R42" s="972" t="str">
        <f ca="1">Equipements!AD22</f>
        <v/>
      </c>
      <c r="S42" s="972" t="str">
        <f ca="1">Equipements!AE22</f>
        <v/>
      </c>
      <c r="T42" s="1432" t="str">
        <f>IF(SA_GRILLE_STEU!AF$19="","",SA_GRILLE_STEU!AF$19)</f>
        <v/>
      </c>
      <c r="U42" s="1432"/>
      <c r="V42" s="1432"/>
      <c r="W42" s="452"/>
      <c r="X42" s="452"/>
      <c r="Y42" s="452"/>
      <c r="Z42" s="452"/>
      <c r="AA42" s="452"/>
      <c r="AB42" s="452"/>
      <c r="AC42" s="452"/>
      <c r="AD42" s="452"/>
      <c r="AE42" s="452"/>
      <c r="AF42" s="452"/>
      <c r="AG42" s="452"/>
      <c r="AH42" s="452"/>
      <c r="AI42" s="452"/>
      <c r="AJ42" s="452"/>
      <c r="AK42" s="452"/>
    </row>
    <row r="43" spans="2:38" ht="28.5" customHeight="1" outlineLevel="1" x14ac:dyDescent="0.4">
      <c r="B43" s="973">
        <v>8</v>
      </c>
      <c r="C43" s="971" t="str">
        <f ca="1">Equipements!H23</f>
        <v/>
      </c>
      <c r="D43" s="974" t="str">
        <f ca="1">Equipements!G23</f>
        <v/>
      </c>
      <c r="E43" s="971" t="str">
        <f ca="1">Equipements!I23</f>
        <v/>
      </c>
      <c r="F43" s="974" t="str">
        <f ca="1">Equipements!J23</f>
        <v/>
      </c>
      <c r="G43" s="1433" t="str">
        <f ca="1">Equipements!O23</f>
        <v/>
      </c>
      <c r="H43" s="1433"/>
      <c r="I43" s="970" t="str">
        <f ca="1">Equipements!M23</f>
        <v/>
      </c>
      <c r="J43" s="972" t="str">
        <f ca="1">Equipements!V23</f>
        <v/>
      </c>
      <c r="K43" s="972" t="str">
        <f ca="1">Equipements!W23</f>
        <v/>
      </c>
      <c r="L43" s="972" t="str">
        <f ca="1">Equipements!X23</f>
        <v/>
      </c>
      <c r="M43" s="972" t="str">
        <f ca="1">Equipements!Y23</f>
        <v/>
      </c>
      <c r="N43" s="972" t="str">
        <f ca="1">Equipements!Z23</f>
        <v/>
      </c>
      <c r="O43" s="972" t="str">
        <f ca="1">Equipements!AA23</f>
        <v/>
      </c>
      <c r="P43" s="972" t="str">
        <f ca="1">Equipements!AB23</f>
        <v/>
      </c>
      <c r="Q43" s="972" t="str">
        <f ca="1">Equipements!AC23</f>
        <v/>
      </c>
      <c r="R43" s="972" t="str">
        <f ca="1">Equipements!AD23</f>
        <v/>
      </c>
      <c r="S43" s="972" t="str">
        <f ca="1">Equipements!AE23</f>
        <v/>
      </c>
      <c r="T43" s="1432" t="str">
        <f>IF(SA_GRILLE_STEU!AK$19="","",SA_GRILLE_STEU!AK$19)</f>
        <v/>
      </c>
      <c r="U43" s="1432"/>
      <c r="V43" s="1432"/>
      <c r="W43" s="452"/>
      <c r="X43" s="452"/>
      <c r="Y43" s="452"/>
      <c r="Z43" s="452"/>
      <c r="AA43" s="452"/>
      <c r="AB43" s="452"/>
      <c r="AC43" s="452"/>
      <c r="AD43" s="452"/>
      <c r="AE43" s="452"/>
      <c r="AF43" s="452"/>
      <c r="AG43" s="452"/>
      <c r="AH43" s="452"/>
      <c r="AI43" s="452"/>
      <c r="AJ43" s="452"/>
      <c r="AK43" s="452"/>
    </row>
    <row r="44" spans="2:38" ht="28.5" customHeight="1" outlineLevel="1" x14ac:dyDescent="0.4">
      <c r="B44" s="973">
        <v>9</v>
      </c>
      <c r="C44" s="971" t="str">
        <f ca="1">Equipements!H24</f>
        <v/>
      </c>
      <c r="D44" s="974" t="str">
        <f ca="1">Equipements!G24</f>
        <v/>
      </c>
      <c r="E44" s="971" t="str">
        <f ca="1">Equipements!I24</f>
        <v/>
      </c>
      <c r="F44" s="974" t="str">
        <f ca="1">Equipements!J24</f>
        <v/>
      </c>
      <c r="G44" s="1433" t="str">
        <f ca="1">Equipements!O24</f>
        <v/>
      </c>
      <c r="H44" s="1433"/>
      <c r="I44" s="970" t="str">
        <f ca="1">Equipements!M24</f>
        <v/>
      </c>
      <c r="J44" s="972" t="str">
        <f ca="1">Equipements!V24</f>
        <v/>
      </c>
      <c r="K44" s="972" t="str">
        <f ca="1">Equipements!W24</f>
        <v/>
      </c>
      <c r="L44" s="972" t="str">
        <f ca="1">Equipements!X24</f>
        <v/>
      </c>
      <c r="M44" s="972" t="str">
        <f ca="1">Equipements!Y24</f>
        <v/>
      </c>
      <c r="N44" s="972" t="str">
        <f ca="1">Equipements!Z24</f>
        <v/>
      </c>
      <c r="O44" s="972" t="str">
        <f ca="1">Equipements!AA24</f>
        <v/>
      </c>
      <c r="P44" s="972" t="str">
        <f ca="1">Equipements!AB24</f>
        <v/>
      </c>
      <c r="Q44" s="972" t="str">
        <f ca="1">Equipements!AC24</f>
        <v/>
      </c>
      <c r="R44" s="972" t="str">
        <f ca="1">Equipements!AD24</f>
        <v/>
      </c>
      <c r="S44" s="972" t="str">
        <f ca="1">Equipements!AE24</f>
        <v/>
      </c>
      <c r="T44" s="1432" t="str">
        <f>IF(SA_GRILLE_STEU!AP$19="","",SA_GRILLE_STEU!AP$19)</f>
        <v/>
      </c>
      <c r="U44" s="1432"/>
      <c r="V44" s="1432"/>
      <c r="W44" s="452"/>
      <c r="X44" s="452"/>
      <c r="Y44" s="452"/>
      <c r="Z44" s="452"/>
      <c r="AA44" s="452"/>
      <c r="AB44" s="452"/>
      <c r="AC44" s="452"/>
      <c r="AD44" s="452"/>
      <c r="AE44" s="452"/>
      <c r="AF44" s="452"/>
      <c r="AG44" s="452"/>
      <c r="AH44" s="452"/>
      <c r="AI44" s="452"/>
      <c r="AJ44" s="452"/>
      <c r="AK44" s="452"/>
    </row>
    <row r="45" spans="2:38" ht="28.5" customHeight="1" outlineLevel="1" x14ac:dyDescent="0.4">
      <c r="B45" s="973">
        <v>10</v>
      </c>
      <c r="C45" s="971" t="str">
        <f ca="1">Equipements!H25</f>
        <v/>
      </c>
      <c r="D45" s="974" t="str">
        <f ca="1">Equipements!G25</f>
        <v/>
      </c>
      <c r="E45" s="971" t="str">
        <f ca="1">Equipements!I25</f>
        <v/>
      </c>
      <c r="F45" s="974" t="str">
        <f ca="1">Equipements!J25</f>
        <v/>
      </c>
      <c r="G45" s="1433" t="str">
        <f ca="1">Equipements!O25</f>
        <v/>
      </c>
      <c r="H45" s="1433"/>
      <c r="I45" s="970" t="str">
        <f ca="1">Equipements!M25</f>
        <v/>
      </c>
      <c r="J45" s="972" t="str">
        <f ca="1">Equipements!V25</f>
        <v/>
      </c>
      <c r="K45" s="972" t="str">
        <f ca="1">Equipements!W25</f>
        <v/>
      </c>
      <c r="L45" s="972" t="str">
        <f ca="1">Equipements!X25</f>
        <v/>
      </c>
      <c r="M45" s="972" t="str">
        <f ca="1">Equipements!Y25</f>
        <v/>
      </c>
      <c r="N45" s="972" t="str">
        <f ca="1">Equipements!Z25</f>
        <v/>
      </c>
      <c r="O45" s="972" t="str">
        <f ca="1">Equipements!AA25</f>
        <v/>
      </c>
      <c r="P45" s="972" t="str">
        <f ca="1">Equipements!AB25</f>
        <v/>
      </c>
      <c r="Q45" s="972" t="str">
        <f ca="1">Equipements!AC25</f>
        <v/>
      </c>
      <c r="R45" s="972" t="str">
        <f ca="1">Equipements!AD25</f>
        <v/>
      </c>
      <c r="S45" s="972" t="str">
        <f ca="1">Equipements!AE25</f>
        <v/>
      </c>
      <c r="T45" s="1432" t="str">
        <f>IF(SA_GRILLE_STEU!AU$19="","",SA_GRILLE_STEU!AU$19)</f>
        <v/>
      </c>
      <c r="U45" s="1432"/>
      <c r="V45" s="1432"/>
      <c r="W45" s="452"/>
      <c r="X45" s="452"/>
      <c r="Y45" s="452"/>
      <c r="Z45" s="452"/>
      <c r="AA45" s="452"/>
      <c r="AB45" s="452"/>
      <c r="AC45" s="452"/>
      <c r="AD45" s="452"/>
      <c r="AE45" s="452"/>
      <c r="AF45" s="452"/>
      <c r="AG45" s="452"/>
      <c r="AH45" s="452"/>
      <c r="AI45" s="452"/>
      <c r="AJ45" s="452"/>
      <c r="AK45" s="452"/>
    </row>
    <row r="46" spans="2:38" ht="28.5" customHeight="1" outlineLevel="1" x14ac:dyDescent="0.4">
      <c r="B46" s="973">
        <v>11</v>
      </c>
      <c r="C46" s="971" t="str">
        <f ca="1">Equipements!H26</f>
        <v/>
      </c>
      <c r="D46" s="974" t="str">
        <f ca="1">Equipements!G26</f>
        <v/>
      </c>
      <c r="E46" s="971" t="str">
        <f ca="1">Equipements!I26</f>
        <v/>
      </c>
      <c r="F46" s="974" t="str">
        <f ca="1">Equipements!J26</f>
        <v/>
      </c>
      <c r="G46" s="1433" t="str">
        <f ca="1">Equipements!O26</f>
        <v/>
      </c>
      <c r="H46" s="1433"/>
      <c r="I46" s="970" t="str">
        <f ca="1">Equipements!M26</f>
        <v/>
      </c>
      <c r="J46" s="972" t="str">
        <f ca="1">Equipements!V26</f>
        <v/>
      </c>
      <c r="K46" s="972" t="str">
        <f ca="1">Equipements!W26</f>
        <v/>
      </c>
      <c r="L46" s="972" t="str">
        <f ca="1">Equipements!X26</f>
        <v/>
      </c>
      <c r="M46" s="972" t="str">
        <f ca="1">Equipements!Y26</f>
        <v/>
      </c>
      <c r="N46" s="972" t="str">
        <f ca="1">Equipements!Z26</f>
        <v/>
      </c>
      <c r="O46" s="972" t="str">
        <f ca="1">Equipements!AA26</f>
        <v/>
      </c>
      <c r="P46" s="972" t="str">
        <f ca="1">Equipements!AB26</f>
        <v/>
      </c>
      <c r="Q46" s="972" t="str">
        <f ca="1">Equipements!AC26</f>
        <v/>
      </c>
      <c r="R46" s="972" t="str">
        <f ca="1">Equipements!AD26</f>
        <v/>
      </c>
      <c r="S46" s="972" t="str">
        <f ca="1">Equipements!AE26</f>
        <v/>
      </c>
      <c r="T46" s="1432" t="str">
        <f>IF(SA_GRILLE_STEU!AZ$19="","",SA_GRILLE_STEU!AZ$19)</f>
        <v/>
      </c>
      <c r="U46" s="1432"/>
      <c r="V46" s="1432"/>
      <c r="W46" s="452"/>
      <c r="X46" s="452"/>
      <c r="Y46" s="452"/>
      <c r="Z46" s="452"/>
      <c r="AA46" s="452"/>
      <c r="AB46" s="452"/>
      <c r="AC46" s="452"/>
      <c r="AD46" s="452"/>
      <c r="AE46" s="452"/>
      <c r="AF46" s="452"/>
      <c r="AG46" s="452"/>
      <c r="AH46" s="452"/>
      <c r="AI46" s="452"/>
      <c r="AJ46" s="452"/>
      <c r="AK46" s="452"/>
    </row>
    <row r="47" spans="2:38" ht="28.5" customHeight="1" outlineLevel="1" x14ac:dyDescent="0.4">
      <c r="B47" s="973">
        <v>12</v>
      </c>
      <c r="C47" s="971" t="str">
        <f ca="1">Equipements!H27</f>
        <v/>
      </c>
      <c r="D47" s="974" t="str">
        <f ca="1">Equipements!G27</f>
        <v/>
      </c>
      <c r="E47" s="971" t="str">
        <f ca="1">Equipements!I27</f>
        <v/>
      </c>
      <c r="F47" s="974" t="str">
        <f ca="1">Equipements!J27</f>
        <v/>
      </c>
      <c r="G47" s="1433" t="str">
        <f ca="1">Equipements!O27</f>
        <v/>
      </c>
      <c r="H47" s="1433"/>
      <c r="I47" s="970" t="str">
        <f ca="1">Equipements!M27</f>
        <v/>
      </c>
      <c r="J47" s="972" t="str">
        <f ca="1">Equipements!V27</f>
        <v/>
      </c>
      <c r="K47" s="972" t="str">
        <f ca="1">Equipements!W27</f>
        <v/>
      </c>
      <c r="L47" s="972" t="str">
        <f ca="1">Equipements!X27</f>
        <v/>
      </c>
      <c r="M47" s="972" t="str">
        <f ca="1">Equipements!Y27</f>
        <v/>
      </c>
      <c r="N47" s="972" t="str">
        <f ca="1">Equipements!Z27</f>
        <v/>
      </c>
      <c r="O47" s="972" t="str">
        <f ca="1">Equipements!AA27</f>
        <v/>
      </c>
      <c r="P47" s="972" t="str">
        <f ca="1">Equipements!AB27</f>
        <v/>
      </c>
      <c r="Q47" s="972" t="str">
        <f ca="1">Equipements!AC27</f>
        <v/>
      </c>
      <c r="R47" s="972" t="str">
        <f ca="1">Equipements!AD27</f>
        <v/>
      </c>
      <c r="S47" s="972" t="str">
        <f ca="1">Equipements!AE27</f>
        <v/>
      </c>
      <c r="T47" s="1432" t="str">
        <f>IF(SA_GRILLE_STEU!BE$19="","",SA_GRILLE_STEU!BE$19)</f>
        <v/>
      </c>
      <c r="U47" s="1432"/>
      <c r="V47" s="1432"/>
      <c r="W47" s="452"/>
      <c r="X47" s="452"/>
      <c r="Y47" s="452"/>
      <c r="Z47" s="452"/>
      <c r="AA47" s="452"/>
      <c r="AB47" s="452"/>
      <c r="AC47" s="452"/>
      <c r="AD47" s="452"/>
      <c r="AE47" s="452"/>
      <c r="AF47" s="452"/>
      <c r="AG47" s="452"/>
      <c r="AH47" s="452"/>
      <c r="AI47" s="452"/>
      <c r="AJ47" s="452"/>
      <c r="AK47" s="452"/>
    </row>
    <row r="48" spans="2:3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sheetData>
  <sheetProtection selectLockedCells="1" selectUnlockedCells="1"/>
  <mergeCells count="93">
    <mergeCell ref="B8:D8"/>
    <mergeCell ref="E7:G7"/>
    <mergeCell ref="E8:G8"/>
    <mergeCell ref="G45:H45"/>
    <mergeCell ref="T45:V45"/>
    <mergeCell ref="G44:H44"/>
    <mergeCell ref="T44:V44"/>
    <mergeCell ref="G43:H43"/>
    <mergeCell ref="T43:V43"/>
    <mergeCell ref="H7:O7"/>
    <mergeCell ref="H8:O8"/>
    <mergeCell ref="P7:T7"/>
    <mergeCell ref="P8:T8"/>
    <mergeCell ref="V7:W7"/>
    <mergeCell ref="V8:W8"/>
    <mergeCell ref="G42:H42"/>
    <mergeCell ref="T42:V42"/>
    <mergeCell ref="G47:H47"/>
    <mergeCell ref="T47:V47"/>
    <mergeCell ref="G46:H46"/>
    <mergeCell ref="T46:V46"/>
    <mergeCell ref="G39:H39"/>
    <mergeCell ref="G40:H40"/>
    <mergeCell ref="T40:V40"/>
    <mergeCell ref="G41:H41"/>
    <mergeCell ref="T39:V39"/>
    <mergeCell ref="T41:V41"/>
    <mergeCell ref="T37:V37"/>
    <mergeCell ref="G36:H36"/>
    <mergeCell ref="T36:V36"/>
    <mergeCell ref="G37:H37"/>
    <mergeCell ref="G38:H38"/>
    <mergeCell ref="T38:V38"/>
    <mergeCell ref="T34:V35"/>
    <mergeCell ref="B34:H34"/>
    <mergeCell ref="I34:I35"/>
    <mergeCell ref="J34:S34"/>
    <mergeCell ref="B35:C35"/>
    <mergeCell ref="G35:H35"/>
    <mergeCell ref="B6:D6"/>
    <mergeCell ref="E4:G4"/>
    <mergeCell ref="G11:J11"/>
    <mergeCell ref="V5:W5"/>
    <mergeCell ref="B10:E10"/>
    <mergeCell ref="V4:W4"/>
    <mergeCell ref="V6:W6"/>
    <mergeCell ref="H5:O5"/>
    <mergeCell ref="H4:O4"/>
    <mergeCell ref="K11:Q11"/>
    <mergeCell ref="H6:O6"/>
    <mergeCell ref="P6:T6"/>
    <mergeCell ref="E6:G6"/>
    <mergeCell ref="B11:D11"/>
    <mergeCell ref="E5:G5"/>
    <mergeCell ref="B7:D7"/>
    <mergeCell ref="B2:C2"/>
    <mergeCell ref="D2:W2"/>
    <mergeCell ref="B3:D3"/>
    <mergeCell ref="B4:D4"/>
    <mergeCell ref="B5:D5"/>
    <mergeCell ref="V3:W3"/>
    <mergeCell ref="E3:T3"/>
    <mergeCell ref="P4:T4"/>
    <mergeCell ref="P5:T5"/>
    <mergeCell ref="U18:W19"/>
    <mergeCell ref="B20:C20"/>
    <mergeCell ref="B21:C21"/>
    <mergeCell ref="F23:G23"/>
    <mergeCell ref="G15:G16"/>
    <mergeCell ref="U15:W16"/>
    <mergeCell ref="U11:W12"/>
    <mergeCell ref="B32:W32"/>
    <mergeCell ref="B28:W30"/>
    <mergeCell ref="L23:O23"/>
    <mergeCell ref="U22:W23"/>
    <mergeCell ref="I19:I20"/>
    <mergeCell ref="O15:P16"/>
    <mergeCell ref="Q15:Q16"/>
    <mergeCell ref="H19:H20"/>
    <mergeCell ref="G19:G20"/>
    <mergeCell ref="J15:J16"/>
    <mergeCell ref="I15:I16"/>
    <mergeCell ref="H15:H16"/>
    <mergeCell ref="K19:K20"/>
    <mergeCell ref="J19:J20"/>
    <mergeCell ref="K12:Q12"/>
    <mergeCell ref="B15:D15"/>
    <mergeCell ref="B19:D19"/>
    <mergeCell ref="B16:C16"/>
    <mergeCell ref="B12:C12"/>
    <mergeCell ref="B13:C13"/>
    <mergeCell ref="G12:J12"/>
    <mergeCell ref="B17:C17"/>
  </mergeCells>
  <phoneticPr fontId="10" type="noConversion"/>
  <conditionalFormatting sqref="B12:B13 B16:B17">
    <cfRule type="containsText" dxfId="228" priority="380" operator="containsText" text="Non validé">
      <formula>NOT(ISERROR(SEARCH("Non validé",B12)))</formula>
    </cfRule>
    <cfRule type="beginsWith" dxfId="227" priority="379" operator="beginsWith" text="Validé">
      <formula>LEFT(B12,LEN("Validé"))="Validé"</formula>
    </cfRule>
  </conditionalFormatting>
  <conditionalFormatting sqref="B20:B21">
    <cfRule type="containsText" dxfId="226" priority="220" operator="containsText" text="Non validé">
      <formula>NOT(ISERROR(SEARCH("Non validé",B20)))</formula>
    </cfRule>
    <cfRule type="beginsWith" dxfId="225" priority="219" operator="beginsWith" text="Validé">
      <formula>LEFT(B20,LEN("Validé"))="Validé"</formula>
    </cfRule>
  </conditionalFormatting>
  <conditionalFormatting sqref="B27:E27">
    <cfRule type="expression" dxfId="224" priority="337">
      <formula>IF(#REF!="Oui",1,0)</formula>
    </cfRule>
    <cfRule type="expression" dxfId="223" priority="336">
      <formula>IF(#REF!="Non",1,0)</formula>
    </cfRule>
  </conditionalFormatting>
  <conditionalFormatting sqref="D12:D13">
    <cfRule type="containsText" dxfId="222" priority="119" operator="containsText" text="Non validé">
      <formula>NOT(ISERROR(SEARCH("Non validé",D12)))</formula>
    </cfRule>
    <cfRule type="containsText" dxfId="221" priority="118" operator="containsText" text="contrôlé">
      <formula>NOT(ISERROR(SEARCH("contrôlé",D12)))</formula>
    </cfRule>
    <cfRule type="beginsWith" dxfId="220" priority="121" operator="beginsWith" text="Validé">
      <formula>LEFT(D12,LEN("Validé"))="Validé"</formula>
    </cfRule>
    <cfRule type="containsText" dxfId="219" priority="120" operator="containsText" text="réserve">
      <formula>NOT(ISERROR(SEARCH("réserve",D12)))</formula>
    </cfRule>
  </conditionalFormatting>
  <conditionalFormatting sqref="D16:D17">
    <cfRule type="beginsWith" dxfId="218" priority="117" operator="beginsWith" text="Validé">
      <formula>LEFT(D16,LEN("Validé"))="Validé"</formula>
    </cfRule>
    <cfRule type="containsText" dxfId="217" priority="116" operator="containsText" text="réserve">
      <formula>NOT(ISERROR(SEARCH("réserve",D16)))</formula>
    </cfRule>
    <cfRule type="containsText" dxfId="216" priority="115" operator="containsText" text="Non validé">
      <formula>NOT(ISERROR(SEARCH("Non validé",D16)))</formula>
    </cfRule>
    <cfRule type="containsText" dxfId="215" priority="114" operator="containsText" text="contrôlé">
      <formula>NOT(ISERROR(SEARCH("contrôlé",D16)))</formula>
    </cfRule>
  </conditionalFormatting>
  <conditionalFormatting sqref="D20:D21">
    <cfRule type="containsText" dxfId="214" priority="111" operator="containsText" text="Non validé">
      <formula>NOT(ISERROR(SEARCH("Non validé",D20)))</formula>
    </cfRule>
    <cfRule type="beginsWith" dxfId="213" priority="113" operator="beginsWith" text="Validé">
      <formula>LEFT(D20,LEN("Validé"))="Validé"</formula>
    </cfRule>
    <cfRule type="containsText" dxfId="212" priority="112" operator="containsText" text="réserve">
      <formula>NOT(ISERROR(SEARCH("réserve",D20)))</formula>
    </cfRule>
    <cfRule type="containsText" dxfId="211" priority="110" operator="containsText" text="contrôlé">
      <formula>NOT(ISERROR(SEARCH("contrôlé",D20)))</formula>
    </cfRule>
  </conditionalFormatting>
  <conditionalFormatting sqref="E12:E13">
    <cfRule type="cellIs" dxfId="210" priority="11" operator="greaterThanOrEqual">
      <formula>70</formula>
    </cfRule>
    <cfRule type="cellIs" dxfId="209" priority="10" operator="greaterThan">
      <formula>80</formula>
    </cfRule>
    <cfRule type="expression" dxfId="208" priority="820">
      <formula>IF($I11="",1,0)</formula>
    </cfRule>
    <cfRule type="cellIs" dxfId="207" priority="12" operator="lessThan">
      <formula>70</formula>
    </cfRule>
  </conditionalFormatting>
  <conditionalFormatting sqref="E16:E17">
    <cfRule type="cellIs" dxfId="206" priority="5" operator="greaterThan">
      <formula>80</formula>
    </cfRule>
    <cfRule type="cellIs" dxfId="205" priority="6" operator="greaterThanOrEqual">
      <formula>70</formula>
    </cfRule>
    <cfRule type="cellIs" dxfId="204" priority="7" operator="lessThan">
      <formula>70</formula>
    </cfRule>
    <cfRule type="expression" dxfId="203" priority="8">
      <formula>IF($I15="",1,0)</formula>
    </cfRule>
  </conditionalFormatting>
  <conditionalFormatting sqref="E20:E21">
    <cfRule type="cellIs" dxfId="202" priority="2" operator="greaterThanOrEqual">
      <formula>70</formula>
    </cfRule>
    <cfRule type="cellIs" dxfId="201" priority="3" operator="lessThan">
      <formula>70</formula>
    </cfRule>
    <cfRule type="expression" dxfId="200" priority="4">
      <formula>IF($I19="",1,0)</formula>
    </cfRule>
    <cfRule type="cellIs" dxfId="199" priority="1" operator="greaterThan">
      <formula>80</formula>
    </cfRule>
  </conditionalFormatting>
  <conditionalFormatting sqref="F23">
    <cfRule type="expression" dxfId="198" priority="377">
      <formula>IF(#REF!="Industriel",1,0)</formula>
    </cfRule>
  </conditionalFormatting>
  <conditionalFormatting sqref="G11">
    <cfRule type="expression" dxfId="197" priority="378">
      <formula>IF(#REF!="Industriel",1,0)</formula>
    </cfRule>
  </conditionalFormatting>
  <conditionalFormatting sqref="G36:H47">
    <cfRule type="beginsWith" dxfId="196" priority="142" operator="beginsWith" text="Validé">
      <formula>LEFT(G36,LEN("Validé"))="Validé"</formula>
    </cfRule>
    <cfRule type="containsText" dxfId="195" priority="141" operator="containsText" text="réserve">
      <formula>NOT(ISERROR(SEARCH("réserve",G36)))</formula>
    </cfRule>
    <cfRule type="containsText" dxfId="194" priority="140" operator="containsText" text="Non validé">
      <formula>NOT(ISERROR(SEARCH("Non validé",G36)))</formula>
    </cfRule>
    <cfRule type="containsText" dxfId="193" priority="139" operator="containsText" text="contrôlé">
      <formula>NOT(ISERROR(SEARCH("contrôlé",G36)))</formula>
    </cfRule>
  </conditionalFormatting>
  <conditionalFormatting sqref="H15:J15">
    <cfRule type="containsText" dxfId="192" priority="58" operator="containsText" text="Non validé">
      <formula>NOT(ISERROR(SEARCH("Non validé",H15)))</formula>
    </cfRule>
    <cfRule type="containsText" dxfId="191" priority="59" operator="containsText" text="réserve">
      <formula>NOT(ISERROR(SEARCH("réserve",H15)))</formula>
    </cfRule>
    <cfRule type="beginsWith" dxfId="190" priority="60" operator="beginsWith" text="Validé">
      <formula>LEFT(H15,LEN("Validé"))="Validé"</formula>
    </cfRule>
    <cfRule type="containsText" dxfId="189" priority="57" operator="containsText" text="contrôlé">
      <formula>NOT(ISERROR(SEARCH("contrôlé",H15)))</formula>
    </cfRule>
  </conditionalFormatting>
  <conditionalFormatting sqref="H23:J23">
    <cfRule type="containsText" dxfId="188" priority="29" operator="containsText" text="contrôlé">
      <formula>NOT(ISERROR(SEARCH("contrôlé",H23)))</formula>
    </cfRule>
    <cfRule type="containsText" dxfId="187" priority="30" operator="containsText" text="Non validé">
      <formula>NOT(ISERROR(SEARCH("Non validé",H23)))</formula>
    </cfRule>
    <cfRule type="beginsWith" dxfId="186" priority="32" operator="beginsWith" text="Validé">
      <formula>LEFT(H23,LEN("Validé"))="Validé"</formula>
    </cfRule>
    <cfRule type="containsText" dxfId="185" priority="31" operator="containsText" text="réserve">
      <formula>NOT(ISERROR(SEARCH("réserve",H23)))</formula>
    </cfRule>
  </conditionalFormatting>
  <conditionalFormatting sqref="H19:K19">
    <cfRule type="containsText" dxfId="184" priority="37" operator="containsText" text="contrôlé">
      <formula>NOT(ISERROR(SEARCH("contrôlé",H19)))</formula>
    </cfRule>
    <cfRule type="beginsWith" dxfId="183" priority="40" operator="beginsWith" text="Validé">
      <formula>LEFT(H19,LEN("Validé"))="Validé"</formula>
    </cfRule>
    <cfRule type="containsText" dxfId="182" priority="39" operator="containsText" text="réserve">
      <formula>NOT(ISERROR(SEARCH("réserve",H19)))</formula>
    </cfRule>
    <cfRule type="containsText" dxfId="181" priority="38" operator="containsText" text="Non validé">
      <formula>NOT(ISERROR(SEARCH("Non validé",H19)))</formula>
    </cfRule>
  </conditionalFormatting>
  <conditionalFormatting sqref="I36:I47">
    <cfRule type="cellIs" dxfId="180" priority="144" operator="between">
      <formula>0</formula>
      <formula>60.1</formula>
    </cfRule>
    <cfRule type="expression" dxfId="179" priority="143">
      <formula>IF($I36="",1,0)</formula>
    </cfRule>
  </conditionalFormatting>
  <conditionalFormatting sqref="J36:S47">
    <cfRule type="containsText" dxfId="178" priority="88" operator="containsText" text="Non">
      <formula>NOT(ISERROR(SEARCH("Non",J36)))</formula>
    </cfRule>
    <cfRule type="containsText" dxfId="177" priority="148" operator="containsText" text="Oui">
      <formula>NOT(ISERROR(SEARCH("Oui",J36)))</formula>
    </cfRule>
    <cfRule type="containsText" dxfId="176" priority="13" operator="containsText" text="contrôlé">
      <formula>NOT(ISERROR(SEARCH("contrôlé",J36)))</formula>
    </cfRule>
  </conditionalFormatting>
  <conditionalFormatting sqref="K11">
    <cfRule type="expression" dxfId="175" priority="20">
      <formula>IF(#REF!="Industriel",1,0)</formula>
    </cfRule>
  </conditionalFormatting>
  <conditionalFormatting sqref="K12">
    <cfRule type="containsText" dxfId="174" priority="23" operator="containsText" text="réserve">
      <formula>NOT(ISERROR(SEARCH("réserve",K12)))</formula>
    </cfRule>
    <cfRule type="containsText" dxfId="173" priority="21" operator="containsText" text="contrôlé">
      <formula>NOT(ISERROR(SEARCH("contrôlé",K12)))</formula>
    </cfRule>
    <cfRule type="containsText" dxfId="172" priority="22" operator="containsText" text="Non validé">
      <formula>NOT(ISERROR(SEARCH("Non validé",K12)))</formula>
    </cfRule>
    <cfRule type="beginsWith" dxfId="171" priority="24" operator="beginsWith" text="Validé">
      <formula>LEFT(K12,LEN("Validé"))="Validé"</formula>
    </cfRule>
  </conditionalFormatting>
  <conditionalFormatting sqref="K11:Q11">
    <cfRule type="containsText" dxfId="170" priority="16" operator="containsText" text="Oui">
      <formula>NOT(ISERROR(SEARCH("Oui",K11)))</formula>
    </cfRule>
    <cfRule type="containsText" dxfId="169" priority="15" operator="containsText" text="Non">
      <formula>NOT(ISERROR(SEARCH("Non",K11)))</formula>
    </cfRule>
  </conditionalFormatting>
  <conditionalFormatting sqref="K36:S47">
    <cfRule type="containsText" dxfId="168" priority="84" operator="containsText" text="Validé">
      <formula>NOT(ISERROR(SEARCH("Validé",K36)))</formula>
    </cfRule>
    <cfRule type="containsText" dxfId="167" priority="83" operator="containsText" text="réserve">
      <formula>NOT(ISERROR(SEARCH("réserve",K36)))</formula>
    </cfRule>
    <cfRule type="containsText" dxfId="166" priority="82" operator="containsText" text="Non validé">
      <formula>NOT(ISERROR(SEARCH("Non validé",K36)))</formula>
    </cfRule>
  </conditionalFormatting>
  <conditionalFormatting sqref="L23">
    <cfRule type="expression" dxfId="165" priority="69">
      <formula>IF(#REF!="Industriel",1,0)</formula>
    </cfRule>
  </conditionalFormatting>
  <conditionalFormatting sqref="P23:R23">
    <cfRule type="beginsWith" dxfId="164" priority="28" operator="beginsWith" text="Validé">
      <formula>LEFT(P23,LEN("Validé"))="Validé"</formula>
    </cfRule>
    <cfRule type="containsText" dxfId="163" priority="27" operator="containsText" text="réserve">
      <formula>NOT(ISERROR(SEARCH("réserve",P23)))</formula>
    </cfRule>
    <cfRule type="containsText" dxfId="162" priority="25" operator="containsText" text="contrôlé">
      <formula>NOT(ISERROR(SEARCH("contrôlé",P23)))</formula>
    </cfRule>
    <cfRule type="containsText" dxfId="161" priority="26" operator="containsText" text="Non validé">
      <formula>NOT(ISERROR(SEARCH("Non validé",P23)))</formula>
    </cfRule>
  </conditionalFormatting>
  <conditionalFormatting sqref="Q15">
    <cfRule type="beginsWith" dxfId="160" priority="36" operator="beginsWith" text="Validé">
      <formula>LEFT(Q15,LEN("Validé"))="Validé"</formula>
    </cfRule>
    <cfRule type="containsText" dxfId="159" priority="33" operator="containsText" text="contrôlé">
      <formula>NOT(ISERROR(SEARCH("contrôlé",Q15)))</formula>
    </cfRule>
    <cfRule type="containsText" dxfId="158" priority="35" operator="containsText" text="réserve">
      <formula>NOT(ISERROR(SEARCH("réserve",Q15)))</formula>
    </cfRule>
    <cfRule type="containsText" dxfId="157" priority="34" operator="containsText" text="Non validé">
      <formula>NOT(ISERROR(SEARCH("Non validé",Q15)))</formula>
    </cfRule>
  </conditionalFormatting>
  <dataValidations disablePrompts="1" count="3">
    <dataValidation errorStyle="information" allowBlank="1" showInputMessage="1" sqref="Q15 H15:J15 I19:K19 C36:F47" xr:uid="{00000000-0002-0000-0000-000000000000}"/>
    <dataValidation type="list" allowBlank="1" showInputMessage="1" showErrorMessage="1" sqref="K12" xr:uid="{00000000-0002-0000-0000-000001000000}">
      <formula1>LISTE_2</formula1>
    </dataValidation>
    <dataValidation type="list" allowBlank="1" showInputMessage="1" showErrorMessage="1" sqref="K11:Q11" xr:uid="{84F332A9-0145-4CF3-91D6-501416D9A81E}">
      <formula1>LISTE_1</formula1>
    </dataValidation>
  </dataValidations>
  <pageMargins left="0.23622047244094488" right="0.23622047244094488" top="0.19685039370078741" bottom="0.15748031496062992" header="0.31496062992125984" footer="0.31496062992125984"/>
  <pageSetup paperSize="9" scale="61"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16F60-9C76-4833-A25F-2B3E08D24D66}">
  <sheetPr codeName="Feuil20">
    <tabColor theme="5" tint="-0.499984740745262"/>
  </sheetPr>
  <dimension ref="A1:O73"/>
  <sheetViews>
    <sheetView topLeftCell="B4" zoomScale="85" zoomScaleNormal="85" workbookViewId="0">
      <selection activeCell="C28" sqref="C28:K30"/>
    </sheetView>
  </sheetViews>
  <sheetFormatPr baseColWidth="10" defaultRowHeight="12.7" x14ac:dyDescent="0.4"/>
  <cols>
    <col min="1" max="1" width="3.52734375" hidden="1" customWidth="1"/>
    <col min="2" max="2" width="3.41015625" customWidth="1"/>
    <col min="3" max="3" width="17.3515625" customWidth="1"/>
    <col min="4" max="4" width="18.41015625" customWidth="1"/>
    <col min="5" max="5" width="12.41015625" customWidth="1"/>
    <col min="6" max="6" width="15.87890625" customWidth="1"/>
    <col min="7" max="7" width="15.46875" customWidth="1"/>
    <col min="8" max="8" width="14" customWidth="1"/>
    <col min="9" max="9" width="14.9375" customWidth="1"/>
    <col min="10" max="10" width="12.64453125" customWidth="1"/>
    <col min="11" max="11" width="26.17578125" customWidth="1"/>
    <col min="12" max="12" width="19.5859375" customWidth="1"/>
    <col min="13" max="14" width="10.8203125" style="380" hidden="1" customWidth="1"/>
  </cols>
  <sheetData>
    <row r="1" spans="2:15" ht="68.349999999999994" customHeight="1" thickBot="1" x14ac:dyDescent="0.45">
      <c r="B1" s="423"/>
      <c r="C1" s="1298" t="s">
        <v>3</v>
      </c>
      <c r="D1" s="1298"/>
      <c r="E1" s="1298"/>
      <c r="F1" s="1298"/>
      <c r="G1" s="1298"/>
      <c r="H1" s="1298"/>
      <c r="I1" s="1298"/>
      <c r="J1" s="1298"/>
      <c r="K1" s="1298"/>
      <c r="L1" s="1300"/>
      <c r="M1" s="857" t="s">
        <v>665</v>
      </c>
      <c r="N1" s="857" t="s">
        <v>665</v>
      </c>
    </row>
    <row r="2" spans="2:15" ht="17.7" customHeight="1" x14ac:dyDescent="0.4">
      <c r="B2" s="1459" t="s">
        <v>509</v>
      </c>
      <c r="C2" s="1301"/>
      <c r="D2" s="1302"/>
      <c r="E2" s="1315" t="str">
        <f>IF(ISBLANK(Descriptif!F2), "", Descriptif!F2)</f>
        <v>Système test</v>
      </c>
      <c r="F2" s="1316"/>
      <c r="G2" s="1316"/>
      <c r="H2" s="1316"/>
      <c r="I2" s="1316"/>
      <c r="J2" s="1316"/>
      <c r="K2" s="434" t="s">
        <v>682</v>
      </c>
      <c r="L2" s="843" t="str">
        <f>IF(ISBLANK(Descriptif!M2), "", Descriptif!M2)</f>
        <v/>
      </c>
    </row>
    <row r="3" spans="2:15" ht="17.7" customHeight="1" x14ac:dyDescent="0.4">
      <c r="B3" s="424"/>
      <c r="C3" s="1303" t="s">
        <v>372</v>
      </c>
      <c r="D3" s="1304"/>
      <c r="E3" s="1313" t="str">
        <f>IF(ISBLANK(Descriptif!F3), "", Descriptif!F3)</f>
        <v>code_test</v>
      </c>
      <c r="F3" s="1314"/>
      <c r="G3" s="1306" t="s">
        <v>6</v>
      </c>
      <c r="H3" s="1307"/>
      <c r="I3" s="1311" t="str">
        <f>IF(ISBLANK(Descriptif!J3), "", Descriptif!J3)</f>
        <v>Eaux de France</v>
      </c>
      <c r="J3" s="1446"/>
      <c r="K3" s="434" t="s">
        <v>5</v>
      </c>
      <c r="L3" s="305" t="str">
        <f>IF(ISBLANK(Descriptif!M3), "", Descriptif!M3)</f>
        <v>20/05/2025, 21/05/2025</v>
      </c>
    </row>
    <row r="4" spans="2:15" ht="17.7" customHeight="1" x14ac:dyDescent="0.4">
      <c r="B4" s="424"/>
      <c r="C4" s="1303" t="s">
        <v>374</v>
      </c>
      <c r="D4" s="1304"/>
      <c r="E4" s="1313" t="str">
        <f>IF(ISBLANK(Descriptif!F4), "", Descriptif!F4)</f>
        <v/>
      </c>
      <c r="F4" s="1314"/>
      <c r="G4" s="1409" t="s">
        <v>359</v>
      </c>
      <c r="H4" s="1409"/>
      <c r="I4" s="1311" t="str">
        <f>IF(ISBLANK(Descriptif!J4), "", Descriptif!J4)</f>
        <v/>
      </c>
      <c r="J4" s="1446"/>
      <c r="K4" s="434" t="s">
        <v>7</v>
      </c>
      <c r="L4" s="305" t="str">
        <f>IF(ISBLANK(Descriptif!M4), "", Descriptif!M4)</f>
        <v>Satese XX</v>
      </c>
    </row>
    <row r="5" spans="2:15" ht="17.7" customHeight="1" x14ac:dyDescent="0.4">
      <c r="B5" s="424"/>
      <c r="C5" s="1303" t="s">
        <v>373</v>
      </c>
      <c r="D5" s="1304"/>
      <c r="E5" s="1313" t="str">
        <f>IF(ISBLANK(Descriptif!F5), "", Descriptif!F5)</f>
        <v/>
      </c>
      <c r="F5" s="1314"/>
      <c r="G5" s="1457" t="s">
        <v>360</v>
      </c>
      <c r="H5" s="1458"/>
      <c r="I5" s="1311" t="str">
        <f>IF(ISBLANK(Descriptif!J5), "", Descriptif!J5)</f>
        <v/>
      </c>
      <c r="J5" s="1446"/>
      <c r="K5" s="434" t="s">
        <v>507</v>
      </c>
      <c r="L5" s="305" t="str">
        <f>IF(ISBLANK(Descriptif!M5), "", Descriptif!M5)</f>
        <v>François</v>
      </c>
    </row>
    <row r="6" spans="2:15" ht="17.7" customHeight="1" x14ac:dyDescent="0.4">
      <c r="B6" s="424"/>
      <c r="C6" s="1303" t="s">
        <v>375</v>
      </c>
      <c r="D6" s="1304"/>
      <c r="E6" s="1313" t="str">
        <f>IF(ISBLANK(Descriptif!F6), "", Descriptif!F6)</f>
        <v/>
      </c>
      <c r="F6" s="1314"/>
      <c r="G6" s="1409" t="s">
        <v>361</v>
      </c>
      <c r="H6" s="1409"/>
      <c r="I6" s="1311" t="str">
        <f>IF(ISBLANK(Descriptif!J6), "", Descriptif!J6)</f>
        <v/>
      </c>
      <c r="J6" s="1446"/>
      <c r="K6" s="434" t="s">
        <v>391</v>
      </c>
      <c r="L6" s="305" t="str">
        <f>IF(ISBLANK(Descriptif!M6), "", Descriptif!M6)</f>
        <v>Temps de pluie</v>
      </c>
    </row>
    <row r="7" spans="2:15" ht="17.7" customHeight="1" thickBot="1" x14ac:dyDescent="0.45">
      <c r="B7" s="425"/>
      <c r="C7" s="1330" t="s">
        <v>376</v>
      </c>
      <c r="D7" s="1331"/>
      <c r="E7" s="1313" t="str">
        <f>IF(ISBLANK(Descriptif!F7), "", Descriptif!F7)</f>
        <v/>
      </c>
      <c r="F7" s="1314"/>
      <c r="G7" s="1447" t="s">
        <v>362</v>
      </c>
      <c r="H7" s="1447"/>
      <c r="I7" s="1311" t="str">
        <f>IF(ISBLANK(Descriptif!J7), "", Descriptif!J7)</f>
        <v/>
      </c>
      <c r="J7" s="1446"/>
      <c r="K7" s="435"/>
      <c r="L7" s="436"/>
    </row>
    <row r="8" spans="2:15" x14ac:dyDescent="0.4">
      <c r="B8" s="238"/>
      <c r="C8" s="251"/>
      <c r="D8" s="251"/>
      <c r="E8" s="251"/>
      <c r="F8" s="251"/>
      <c r="G8" s="251"/>
      <c r="H8" s="251"/>
      <c r="I8" s="251"/>
      <c r="J8" s="251"/>
      <c r="K8" s="251"/>
      <c r="L8" s="239"/>
    </row>
    <row r="9" spans="2:15" ht="13" thickBot="1" x14ac:dyDescent="0.45">
      <c r="B9" s="238"/>
      <c r="C9" s="251"/>
      <c r="D9" s="251"/>
      <c r="E9" s="251"/>
      <c r="F9" s="251"/>
      <c r="G9" s="251"/>
      <c r="H9" s="251"/>
      <c r="I9" s="251"/>
      <c r="J9" s="251"/>
      <c r="K9" s="251"/>
      <c r="L9" s="239"/>
    </row>
    <row r="10" spans="2:15" s="321" customFormat="1" ht="25.35" customHeight="1" thickBot="1" x14ac:dyDescent="0.5">
      <c r="B10" s="437"/>
      <c r="C10" s="438" t="s">
        <v>357</v>
      </c>
      <c r="D10" s="438"/>
      <c r="E10" s="438"/>
      <c r="F10" s="438"/>
      <c r="G10" s="438"/>
      <c r="H10" s="438"/>
      <c r="I10" s="438"/>
      <c r="J10" s="609"/>
      <c r="K10" s="609"/>
      <c r="L10" s="439"/>
      <c r="M10" s="858"/>
      <c r="N10" s="858"/>
    </row>
    <row r="11" spans="2:15" ht="20.7" customHeight="1" thickBot="1" x14ac:dyDescent="0.45">
      <c r="B11" s="322"/>
      <c r="C11" s="323"/>
      <c r="D11" s="324"/>
      <c r="E11" s="324"/>
      <c r="F11" s="324"/>
      <c r="G11" s="324"/>
      <c r="H11" s="324"/>
      <c r="I11" s="251"/>
      <c r="J11" s="1455" t="s">
        <v>363</v>
      </c>
      <c r="K11" s="1456"/>
      <c r="L11" s="239"/>
      <c r="O11" s="856" t="s">
        <v>670</v>
      </c>
    </row>
    <row r="12" spans="2:15" ht="25.7" customHeight="1" thickBot="1" x14ac:dyDescent="0.45">
      <c r="B12" s="325"/>
      <c r="C12" s="1441" t="s">
        <v>651</v>
      </c>
      <c r="D12" s="1441"/>
      <c r="E12" s="1441"/>
      <c r="F12" s="1441"/>
      <c r="G12" s="1442"/>
      <c r="H12" s="255" t="s">
        <v>142</v>
      </c>
      <c r="I12" s="251"/>
      <c r="J12" s="1448">
        <f>IF(H12="","",IF(H12="Non validé",0.1,0))</f>
        <v>0</v>
      </c>
      <c r="K12" s="1449"/>
      <c r="L12" s="239"/>
    </row>
    <row r="13" spans="2:15" ht="25.7" customHeight="1" x14ac:dyDescent="0.4">
      <c r="B13" s="327"/>
      <c r="C13" s="1441" t="s">
        <v>652</v>
      </c>
      <c r="D13" s="1441"/>
      <c r="E13" s="1441"/>
      <c r="F13" s="1441"/>
      <c r="G13" s="1442"/>
      <c r="H13" s="255" t="s">
        <v>142</v>
      </c>
      <c r="I13" s="251"/>
      <c r="J13" s="1448">
        <f>IF(H13="","",IF(H13="Non validé",0.1,0))</f>
        <v>0</v>
      </c>
      <c r="K13" s="1449"/>
      <c r="L13" s="239"/>
    </row>
    <row r="14" spans="2:15" ht="25.7" customHeight="1" x14ac:dyDescent="0.4">
      <c r="B14" s="326"/>
      <c r="C14" s="1441" t="s">
        <v>653</v>
      </c>
      <c r="D14" s="1441"/>
      <c r="E14" s="1441"/>
      <c r="F14" s="1441"/>
      <c r="G14" s="1442"/>
      <c r="H14" s="312" t="s">
        <v>142</v>
      </c>
      <c r="I14" s="251"/>
      <c r="J14" s="1448">
        <f>IF(H14="","",IF(H14="Non validé",0.1,0))</f>
        <v>0</v>
      </c>
      <c r="K14" s="1449"/>
      <c r="L14" s="239"/>
    </row>
    <row r="15" spans="2:15" ht="25.7" customHeight="1" x14ac:dyDescent="0.4">
      <c r="B15" s="328"/>
      <c r="C15" s="1439" t="s">
        <v>667</v>
      </c>
      <c r="D15" s="1439"/>
      <c r="E15" s="1439"/>
      <c r="F15" s="1439"/>
      <c r="G15" s="1440"/>
      <c r="H15" s="256" t="s">
        <v>142</v>
      </c>
      <c r="I15" s="251"/>
      <c r="J15" s="1448">
        <f>IF(H15="","",IF(H15="Non validé",0.1,0))</f>
        <v>0</v>
      </c>
      <c r="K15" s="1449"/>
      <c r="L15" s="239"/>
    </row>
    <row r="16" spans="2:15" ht="20.7" customHeight="1" thickBot="1" x14ac:dyDescent="0.45">
      <c r="B16" s="238"/>
      <c r="C16" s="251"/>
      <c r="D16" s="251"/>
      <c r="E16" s="251"/>
      <c r="F16" s="251"/>
      <c r="G16" s="251"/>
      <c r="H16" s="251"/>
      <c r="I16" s="251"/>
      <c r="J16" s="560" t="s">
        <v>631</v>
      </c>
      <c r="K16" s="610">
        <f>SUM(J12:K15)</f>
        <v>0</v>
      </c>
      <c r="L16" s="239"/>
    </row>
    <row r="17" spans="2:14" ht="13" thickBot="1" x14ac:dyDescent="0.45">
      <c r="B17" s="238"/>
      <c r="C17" s="251"/>
      <c r="D17" s="251"/>
      <c r="E17" s="251"/>
      <c r="F17" s="251"/>
      <c r="G17" s="251"/>
      <c r="H17" s="251"/>
      <c r="I17" s="251"/>
      <c r="J17" s="251"/>
      <c r="K17" s="251"/>
      <c r="L17" s="239"/>
    </row>
    <row r="18" spans="2:14" s="321" customFormat="1" ht="24.7" customHeight="1" thickBot="1" x14ac:dyDescent="0.55000000000000004">
      <c r="B18" s="440"/>
      <c r="C18" s="562" t="s">
        <v>591</v>
      </c>
      <c r="D18" s="441"/>
      <c r="E18" s="441"/>
      <c r="F18" s="441"/>
      <c r="G18" s="441"/>
      <c r="H18" s="441"/>
      <c r="I18" s="441"/>
      <c r="J18" s="441"/>
      <c r="K18" s="441"/>
      <c r="L18" s="442"/>
      <c r="M18" s="858"/>
      <c r="N18" s="858"/>
    </row>
    <row r="19" spans="2:14" ht="15.35" thickBot="1" x14ac:dyDescent="0.5">
      <c r="B19" s="238"/>
      <c r="C19" s="251"/>
      <c r="D19" s="251"/>
      <c r="E19" s="251"/>
      <c r="F19" s="251"/>
      <c r="G19" s="251"/>
      <c r="H19" s="251"/>
      <c r="I19" s="251"/>
      <c r="J19" s="251"/>
      <c r="K19" s="251"/>
      <c r="L19" s="329"/>
      <c r="M19" s="858"/>
    </row>
    <row r="20" spans="2:14" ht="28.7" customHeight="1" x14ac:dyDescent="0.45">
      <c r="B20" s="1451" t="s">
        <v>698</v>
      </c>
      <c r="C20" s="1452"/>
      <c r="D20" s="1452"/>
      <c r="E20" s="1452"/>
      <c r="F20" s="1452"/>
      <c r="G20" s="1450" t="s">
        <v>206</v>
      </c>
      <c r="H20" s="1453" t="s">
        <v>592</v>
      </c>
      <c r="I20" s="1453"/>
      <c r="J20" s="855">
        <f>SUM(M:M)</f>
        <v>0</v>
      </c>
      <c r="K20" s="1472" t="s">
        <v>690</v>
      </c>
      <c r="L20" s="1444">
        <f xml:space="preserve"> IF(G20="Oui",100,IF(J20&gt;0, (J21 / J20)*100,0))</f>
        <v>0</v>
      </c>
      <c r="M20" s="858"/>
    </row>
    <row r="21" spans="2:14" ht="28.7" customHeight="1" thickBot="1" x14ac:dyDescent="0.5">
      <c r="B21" s="1451"/>
      <c r="C21" s="1452"/>
      <c r="D21" s="1452"/>
      <c r="E21" s="1452"/>
      <c r="F21" s="1452"/>
      <c r="G21" s="1450"/>
      <c r="H21" s="1454" t="s">
        <v>593</v>
      </c>
      <c r="I21" s="1454"/>
      <c r="J21" s="855">
        <f>SUM(N:N)</f>
        <v>0</v>
      </c>
      <c r="K21" s="1472"/>
      <c r="L21" s="1445"/>
      <c r="M21" s="858"/>
    </row>
    <row r="22" spans="2:14" x14ac:dyDescent="0.4">
      <c r="B22" s="330"/>
      <c r="C22" s="331"/>
      <c r="D22" s="253"/>
      <c r="E22" s="253"/>
      <c r="F22" s="253"/>
      <c r="G22" s="253"/>
      <c r="H22" s="253"/>
      <c r="I22" s="251"/>
      <c r="J22" s="251"/>
      <c r="K22" s="253"/>
      <c r="L22" s="239"/>
    </row>
    <row r="23" spans="2:14" ht="22.35" customHeight="1" x14ac:dyDescent="0.4">
      <c r="B23" s="330"/>
      <c r="C23" s="251"/>
      <c r="D23" s="1443" t="s">
        <v>699</v>
      </c>
      <c r="E23" s="1443"/>
      <c r="F23" s="1443"/>
      <c r="G23" s="1443"/>
      <c r="H23" s="872">
        <f>(L20/100  * (1-K16)*100)</f>
        <v>0</v>
      </c>
      <c r="I23" s="251"/>
      <c r="J23" s="251"/>
      <c r="K23" s="251"/>
      <c r="L23" s="239"/>
    </row>
    <row r="24" spans="2:14" x14ac:dyDescent="0.4">
      <c r="B24" s="330"/>
      <c r="C24" s="251"/>
      <c r="D24" s="251"/>
      <c r="E24" s="251"/>
      <c r="F24" s="251"/>
      <c r="G24" s="251"/>
      <c r="H24" s="251"/>
      <c r="I24" s="251"/>
      <c r="J24" s="251"/>
      <c r="K24" s="251"/>
      <c r="L24" s="239"/>
    </row>
    <row r="25" spans="2:14" ht="13" thickBot="1" x14ac:dyDescent="0.45">
      <c r="B25" s="330"/>
      <c r="C25" s="251"/>
      <c r="D25" s="251"/>
      <c r="E25" s="251"/>
      <c r="F25" s="251"/>
      <c r="G25" s="251"/>
      <c r="H25" s="251"/>
      <c r="I25" s="251"/>
      <c r="J25" s="251"/>
      <c r="K25" s="251"/>
      <c r="L25" s="239"/>
    </row>
    <row r="26" spans="2:14" ht="26.35" customHeight="1" thickBot="1" x14ac:dyDescent="0.55000000000000004">
      <c r="B26" s="441"/>
      <c r="C26" s="441" t="s">
        <v>81</v>
      </c>
      <c r="D26" s="441"/>
      <c r="E26" s="441"/>
      <c r="F26" s="441"/>
      <c r="G26" s="441"/>
      <c r="H26" s="441"/>
      <c r="I26" s="441"/>
      <c r="J26" s="441"/>
      <c r="K26" s="441"/>
      <c r="L26" s="441"/>
      <c r="M26" s="442"/>
    </row>
    <row r="27" spans="2:14" x14ac:dyDescent="0.4">
      <c r="B27" s="330"/>
      <c r="C27" s="251"/>
      <c r="D27" s="251"/>
      <c r="E27" s="251"/>
      <c r="F27" s="251"/>
      <c r="G27" s="251"/>
      <c r="H27" s="251"/>
      <c r="I27" s="251"/>
      <c r="J27" s="251"/>
      <c r="K27" s="251"/>
      <c r="L27" s="239"/>
    </row>
    <row r="28" spans="2:14" x14ac:dyDescent="0.4">
      <c r="B28" s="330"/>
      <c r="C28" s="1344"/>
      <c r="D28" s="1345"/>
      <c r="E28" s="1345"/>
      <c r="F28" s="1345"/>
      <c r="G28" s="1345"/>
      <c r="H28" s="1345"/>
      <c r="I28" s="1345"/>
      <c r="J28" s="1345"/>
      <c r="K28" s="1346"/>
      <c r="L28" s="239"/>
    </row>
    <row r="29" spans="2:14" x14ac:dyDescent="0.4">
      <c r="B29" s="330"/>
      <c r="C29" s="1436"/>
      <c r="D29" s="1437"/>
      <c r="E29" s="1437"/>
      <c r="F29" s="1437"/>
      <c r="G29" s="1437"/>
      <c r="H29" s="1437"/>
      <c r="I29" s="1437"/>
      <c r="J29" s="1437"/>
      <c r="K29" s="1438"/>
      <c r="L29" s="239"/>
    </row>
    <row r="30" spans="2:14" x14ac:dyDescent="0.4">
      <c r="B30" s="330"/>
      <c r="C30" s="1347"/>
      <c r="D30" s="1348"/>
      <c r="E30" s="1348"/>
      <c r="F30" s="1348"/>
      <c r="G30" s="1348"/>
      <c r="H30" s="1348"/>
      <c r="I30" s="1348"/>
      <c r="J30" s="1348"/>
      <c r="K30" s="1349"/>
      <c r="L30" s="239"/>
    </row>
    <row r="31" spans="2:14" ht="13" thickBot="1" x14ac:dyDescent="0.45">
      <c r="B31" s="251"/>
      <c r="C31" s="251"/>
      <c r="D31" s="251"/>
      <c r="E31" s="251"/>
      <c r="F31" s="251"/>
      <c r="G31" s="251"/>
      <c r="H31" s="251"/>
      <c r="I31" s="251"/>
      <c r="J31" s="251"/>
      <c r="K31" s="251"/>
      <c r="L31" s="239"/>
    </row>
    <row r="32" spans="2:14" s="321" customFormat="1" ht="24.7" customHeight="1" thickBot="1" x14ac:dyDescent="0.55000000000000004">
      <c r="B32" s="440"/>
      <c r="C32" s="562" t="s">
        <v>630</v>
      </c>
      <c r="D32" s="441"/>
      <c r="E32" s="441"/>
      <c r="F32" s="854" t="s">
        <v>689</v>
      </c>
      <c r="G32" s="441"/>
      <c r="H32" s="441"/>
      <c r="I32" s="441"/>
      <c r="J32" s="441"/>
      <c r="K32" s="441"/>
      <c r="L32" s="442"/>
      <c r="M32" s="858"/>
      <c r="N32" s="858"/>
    </row>
    <row r="33" spans="2:14" x14ac:dyDescent="0.4">
      <c r="B33" s="238"/>
      <c r="C33" s="251"/>
      <c r="D33" s="251"/>
      <c r="E33" s="381"/>
      <c r="F33" s="251"/>
      <c r="G33" s="251"/>
      <c r="H33" s="251"/>
      <c r="I33" s="251"/>
      <c r="J33" s="251"/>
      <c r="K33" s="251"/>
      <c r="L33" s="239"/>
    </row>
    <row r="34" spans="2:14" ht="19.350000000000001" customHeight="1" x14ac:dyDescent="0.4">
      <c r="B34" s="238"/>
      <c r="C34" s="1473" t="s">
        <v>674</v>
      </c>
      <c r="D34" s="1474"/>
      <c r="E34" s="1450"/>
      <c r="F34" s="1450"/>
      <c r="G34" s="1465" t="s">
        <v>637</v>
      </c>
      <c r="H34" s="1465"/>
      <c r="I34" s="1343"/>
      <c r="J34" s="1343"/>
      <c r="K34" s="251"/>
      <c r="L34" s="239"/>
    </row>
    <row r="35" spans="2:14" ht="26" customHeight="1" x14ac:dyDescent="0.4">
      <c r="B35" s="238"/>
      <c r="C35" s="1454" t="s">
        <v>638</v>
      </c>
      <c r="D35" s="1454"/>
      <c r="E35" s="1343"/>
      <c r="F35" s="1343"/>
      <c r="G35" s="1476" t="s">
        <v>634</v>
      </c>
      <c r="H35" s="1477"/>
      <c r="I35" s="251"/>
      <c r="J35" s="251"/>
      <c r="K35" s="251"/>
      <c r="L35" s="239"/>
    </row>
    <row r="36" spans="2:14" ht="17.45" customHeight="1" x14ac:dyDescent="0.4">
      <c r="B36" s="238"/>
      <c r="C36" s="251"/>
      <c r="D36" s="251"/>
      <c r="E36" s="251"/>
      <c r="F36" s="251"/>
      <c r="G36" s="251"/>
      <c r="H36" s="783" t="s">
        <v>633</v>
      </c>
      <c r="I36" s="1343"/>
      <c r="J36" s="1343"/>
      <c r="K36" s="251"/>
      <c r="L36" s="239"/>
    </row>
    <row r="37" spans="2:14" ht="17.45" customHeight="1" x14ac:dyDescent="0.4">
      <c r="B37" s="238"/>
      <c r="C37" s="251"/>
      <c r="D37" s="251"/>
      <c r="E37" s="251"/>
      <c r="F37" s="251"/>
      <c r="G37" s="251"/>
      <c r="H37" s="783" t="s">
        <v>632</v>
      </c>
      <c r="I37" s="1343"/>
      <c r="J37" s="1343"/>
      <c r="K37" s="251"/>
      <c r="L37" s="239"/>
    </row>
    <row r="38" spans="2:14" ht="13" thickBot="1" x14ac:dyDescent="0.45">
      <c r="B38" s="238"/>
      <c r="C38" s="251"/>
      <c r="D38" s="251"/>
      <c r="E38" s="251"/>
      <c r="F38" s="251"/>
      <c r="G38" s="251"/>
      <c r="H38" s="251"/>
      <c r="I38" s="251"/>
      <c r="J38" s="251"/>
      <c r="K38" s="251"/>
      <c r="L38" s="239"/>
    </row>
    <row r="39" spans="2:14" ht="12.7" customHeight="1" x14ac:dyDescent="0.4">
      <c r="B39" s="238"/>
      <c r="C39" s="1469" t="s">
        <v>93</v>
      </c>
      <c r="D39" s="1466" t="s">
        <v>95</v>
      </c>
      <c r="E39" s="1466" t="s">
        <v>278</v>
      </c>
      <c r="F39" s="1460" t="s">
        <v>96</v>
      </c>
      <c r="G39" s="1466" t="s">
        <v>279</v>
      </c>
      <c r="H39" s="1460" t="s">
        <v>96</v>
      </c>
      <c r="I39" s="443" t="s">
        <v>635</v>
      </c>
      <c r="J39" s="444" t="s">
        <v>94</v>
      </c>
      <c r="K39" s="251"/>
      <c r="L39" s="239"/>
    </row>
    <row r="40" spans="2:14" x14ac:dyDescent="0.4">
      <c r="B40" s="238"/>
      <c r="C40" s="1470"/>
      <c r="D40" s="1467"/>
      <c r="E40" s="1467"/>
      <c r="F40" s="1461"/>
      <c r="G40" s="1467"/>
      <c r="H40" s="1461"/>
      <c r="I40" s="313">
        <f>COUNT(I43:I64)</f>
        <v>0</v>
      </c>
      <c r="J40" s="314">
        <f>COUNTIF(J43:J64,"=oui")</f>
        <v>0</v>
      </c>
      <c r="K40" s="251"/>
      <c r="L40" s="239"/>
      <c r="M40" s="788">
        <f>I40</f>
        <v>0</v>
      </c>
      <c r="N40" s="788">
        <f>J40</f>
        <v>0</v>
      </c>
    </row>
    <row r="41" spans="2:14" ht="12.7" customHeight="1" x14ac:dyDescent="0.4">
      <c r="B41" s="238"/>
      <c r="C41" s="1470"/>
      <c r="D41" s="1467"/>
      <c r="E41" s="1467"/>
      <c r="F41" s="1461"/>
      <c r="G41" s="1467"/>
      <c r="H41" s="1461"/>
      <c r="I41" s="1475" t="s">
        <v>97</v>
      </c>
      <c r="J41" s="1463" t="s">
        <v>98</v>
      </c>
      <c r="K41" s="251"/>
      <c r="L41" s="239"/>
    </row>
    <row r="42" spans="2:14" ht="46" customHeight="1" thickBot="1" x14ac:dyDescent="0.45">
      <c r="B42" s="238"/>
      <c r="C42" s="1471"/>
      <c r="D42" s="1468"/>
      <c r="E42" s="1468"/>
      <c r="F42" s="1462"/>
      <c r="G42" s="1468"/>
      <c r="H42" s="1462"/>
      <c r="I42" s="1468"/>
      <c r="J42" s="1464"/>
      <c r="K42" s="251"/>
      <c r="L42" s="239"/>
    </row>
    <row r="43" spans="2:14" x14ac:dyDescent="0.4">
      <c r="B43" s="238"/>
      <c r="C43" s="784" t="s">
        <v>99</v>
      </c>
      <c r="D43" s="445">
        <f>VLOOKUP(C43, 'SeuilsComparaison-EMT'!$C$5:$E$28, 3, FALSE)</f>
        <v>3</v>
      </c>
      <c r="E43" s="315"/>
      <c r="F43" s="446"/>
      <c r="G43" s="316"/>
      <c r="H43" s="447"/>
      <c r="I43" s="317" t="str">
        <f xml:space="preserve"> IF(G43&gt;0,(E43-G43)/G43,"-")</f>
        <v>-</v>
      </c>
      <c r="J43" s="448"/>
      <c r="K43" s="251"/>
      <c r="L43" s="239"/>
    </row>
    <row r="44" spans="2:14" x14ac:dyDescent="0.4">
      <c r="B44" s="238"/>
      <c r="C44" s="785" t="s">
        <v>100</v>
      </c>
      <c r="D44" s="445">
        <f>VLOOKUP(C44, 'SeuilsComparaison-EMT'!$C$5:$E$28, 3, FALSE)</f>
        <v>30</v>
      </c>
      <c r="E44" s="315"/>
      <c r="F44" s="446"/>
      <c r="G44" s="318"/>
      <c r="H44" s="449"/>
      <c r="I44" s="317" t="str">
        <f t="shared" ref="I44:I64" si="0" xml:space="preserve"> IF(G44&gt;0,(E44-G44)/G44,"-")</f>
        <v>-</v>
      </c>
      <c r="J44" s="450"/>
      <c r="K44" s="251"/>
      <c r="L44" s="239"/>
    </row>
    <row r="45" spans="2:14" x14ac:dyDescent="0.4">
      <c r="B45" s="238"/>
      <c r="C45" s="785" t="s">
        <v>101</v>
      </c>
      <c r="D45" s="445">
        <f>VLOOKUP(C45, 'SeuilsComparaison-EMT'!$C$5:$E$28, 3, FALSE)</f>
        <v>10</v>
      </c>
      <c r="E45" s="319"/>
      <c r="F45" s="449"/>
      <c r="G45" s="320"/>
      <c r="H45" s="449"/>
      <c r="I45" s="317" t="str">
        <f t="shared" si="0"/>
        <v>-</v>
      </c>
      <c r="J45" s="450"/>
      <c r="K45" s="251"/>
      <c r="L45" s="239"/>
    </row>
    <row r="46" spans="2:14" x14ac:dyDescent="0.4">
      <c r="B46" s="238"/>
      <c r="C46" s="785" t="s">
        <v>103</v>
      </c>
      <c r="D46" s="445">
        <f>VLOOKUP(C46, 'SeuilsComparaison-EMT'!$C$5:$E$28, 3, FALSE)</f>
        <v>2</v>
      </c>
      <c r="E46" s="319"/>
      <c r="F46" s="449"/>
      <c r="G46" s="318"/>
      <c r="H46" s="449"/>
      <c r="I46" s="317" t="str">
        <f t="shared" si="0"/>
        <v>-</v>
      </c>
      <c r="J46" s="450"/>
      <c r="K46" s="251"/>
      <c r="L46" s="239"/>
    </row>
    <row r="47" spans="2:14" x14ac:dyDescent="0.4">
      <c r="B47" s="238"/>
      <c r="C47" s="786" t="s">
        <v>104</v>
      </c>
      <c r="D47" s="445">
        <f>VLOOKUP(C47, 'SeuilsComparaison-EMT'!$C$5:$E$28, 3, FALSE)</f>
        <v>0.5</v>
      </c>
      <c r="E47" s="319"/>
      <c r="F47" s="451"/>
      <c r="G47" s="318"/>
      <c r="H47" s="449"/>
      <c r="I47" s="317" t="str">
        <f t="shared" si="0"/>
        <v>-</v>
      </c>
      <c r="J47" s="450"/>
      <c r="K47" s="251"/>
      <c r="L47" s="239"/>
    </row>
    <row r="48" spans="2:14" x14ac:dyDescent="0.4">
      <c r="B48" s="238"/>
      <c r="C48" s="785" t="s">
        <v>108</v>
      </c>
      <c r="D48" s="445">
        <f>VLOOKUP(C48, 'SeuilsComparaison-EMT'!$C$5:$E$28, 3, FALSE)</f>
        <v>1</v>
      </c>
      <c r="E48" s="319"/>
      <c r="F48" s="451"/>
      <c r="G48" s="318"/>
      <c r="H48" s="449"/>
      <c r="I48" s="317" t="str">
        <f t="shared" si="0"/>
        <v>-</v>
      </c>
      <c r="J48" s="450"/>
      <c r="K48" s="251"/>
      <c r="L48" s="239"/>
    </row>
    <row r="49" spans="2:12" x14ac:dyDescent="0.4">
      <c r="B49" s="238"/>
      <c r="C49" s="786" t="s">
        <v>105</v>
      </c>
      <c r="D49" s="445">
        <f>VLOOKUP(C49, 'SeuilsComparaison-EMT'!$C$5:$E$28, 3, FALSE)</f>
        <v>0.5</v>
      </c>
      <c r="E49" s="319"/>
      <c r="F49" s="451"/>
      <c r="G49" s="318"/>
      <c r="H49" s="449"/>
      <c r="I49" s="317" t="str">
        <f t="shared" si="0"/>
        <v>-</v>
      </c>
      <c r="J49" s="450"/>
      <c r="K49" s="251"/>
      <c r="L49" s="239"/>
    </row>
    <row r="50" spans="2:12" x14ac:dyDescent="0.4">
      <c r="B50" s="238"/>
      <c r="C50" s="786" t="s">
        <v>106</v>
      </c>
      <c r="D50" s="445">
        <f>VLOOKUP(C50, 'SeuilsComparaison-EMT'!$C$5:$E$28, 3, FALSE)</f>
        <v>0.05</v>
      </c>
      <c r="E50" s="319"/>
      <c r="F50" s="451"/>
      <c r="G50" s="318"/>
      <c r="H50" s="449"/>
      <c r="I50" s="317" t="str">
        <f t="shared" si="0"/>
        <v>-</v>
      </c>
      <c r="J50" s="450"/>
      <c r="K50" s="251"/>
      <c r="L50" s="239"/>
    </row>
    <row r="51" spans="2:12" x14ac:dyDescent="0.4">
      <c r="B51" s="238"/>
      <c r="C51" s="786" t="s">
        <v>107</v>
      </c>
      <c r="D51" s="445">
        <f>VLOOKUP(C51, 'SeuilsComparaison-EMT'!$C$5:$E$28, 3, FALSE)</f>
        <v>1</v>
      </c>
      <c r="E51" s="319"/>
      <c r="F51" s="451"/>
      <c r="G51" s="318"/>
      <c r="H51" s="449"/>
      <c r="I51" s="317" t="str">
        <f t="shared" si="0"/>
        <v>-</v>
      </c>
      <c r="J51" s="450"/>
      <c r="K51" s="251"/>
      <c r="L51" s="239"/>
    </row>
    <row r="52" spans="2:12" x14ac:dyDescent="0.4">
      <c r="B52" s="238"/>
      <c r="C52" s="785" t="s">
        <v>109</v>
      </c>
      <c r="D52" s="445">
        <f>VLOOKUP(C52, 'SeuilsComparaison-EMT'!$C$5:$E$28, 3, FALSE)</f>
        <v>0.05</v>
      </c>
      <c r="E52" s="319"/>
      <c r="F52" s="451"/>
      <c r="G52" s="318"/>
      <c r="H52" s="449"/>
      <c r="I52" s="317" t="str">
        <f t="shared" si="0"/>
        <v>-</v>
      </c>
      <c r="J52" s="450"/>
      <c r="K52" s="251"/>
      <c r="L52" s="239"/>
    </row>
    <row r="53" spans="2:12" x14ac:dyDescent="0.4">
      <c r="B53" s="238"/>
      <c r="C53" s="785" t="s">
        <v>111</v>
      </c>
      <c r="D53" s="445">
        <f>VLOOKUP(C53, 'SeuilsComparaison-EMT'!$C$5:$E$28, 3, FALSE)</f>
        <v>5.0000000000000001E-3</v>
      </c>
      <c r="E53" s="319"/>
      <c r="F53" s="451"/>
      <c r="G53" s="318"/>
      <c r="H53" s="449"/>
      <c r="I53" s="317" t="str">
        <f t="shared" si="0"/>
        <v>-</v>
      </c>
      <c r="J53" s="450"/>
      <c r="K53" s="251"/>
      <c r="L53" s="239"/>
    </row>
    <row r="54" spans="2:12" x14ac:dyDescent="0.4">
      <c r="B54" s="238"/>
      <c r="C54" s="785" t="s">
        <v>112</v>
      </c>
      <c r="D54" s="445">
        <f>VLOOKUP(C54, 'SeuilsComparaison-EMT'!$C$5:$E$28, 3, FALSE)</f>
        <v>1E-3</v>
      </c>
      <c r="E54" s="319"/>
      <c r="F54" s="451"/>
      <c r="G54" s="318"/>
      <c r="H54" s="449"/>
      <c r="I54" s="317" t="str">
        <f t="shared" si="0"/>
        <v>-</v>
      </c>
      <c r="J54" s="450"/>
      <c r="K54" s="251"/>
      <c r="L54" s="239"/>
    </row>
    <row r="55" spans="2:12" x14ac:dyDescent="0.4">
      <c r="B55" s="238"/>
      <c r="C55" s="785" t="s">
        <v>113</v>
      </c>
      <c r="D55" s="445">
        <f>VLOOKUP(C55, 'SeuilsComparaison-EMT'!$C$5:$E$28, 3, FALSE)</f>
        <v>5.0000000000000001E-3</v>
      </c>
      <c r="E55" s="319"/>
      <c r="F55" s="451"/>
      <c r="G55" s="318"/>
      <c r="H55" s="449"/>
      <c r="I55" s="317" t="str">
        <f t="shared" si="0"/>
        <v>-</v>
      </c>
      <c r="J55" s="450"/>
      <c r="K55" s="251"/>
      <c r="L55" s="239"/>
    </row>
    <row r="56" spans="2:12" x14ac:dyDescent="0.4">
      <c r="B56" s="238"/>
      <c r="C56" s="785" t="s">
        <v>114</v>
      </c>
      <c r="D56" s="445">
        <f>VLOOKUP(C56, 'SeuilsComparaison-EMT'!$C$5:$E$28, 3, FALSE)</f>
        <v>5.0000000000000001E-3</v>
      </c>
      <c r="E56" s="319"/>
      <c r="F56" s="451"/>
      <c r="G56" s="318"/>
      <c r="H56" s="449"/>
      <c r="I56" s="317" t="str">
        <f t="shared" si="0"/>
        <v>-</v>
      </c>
      <c r="J56" s="450"/>
      <c r="K56" s="251"/>
      <c r="L56" s="239"/>
    </row>
    <row r="57" spans="2:12" x14ac:dyDescent="0.4">
      <c r="B57" s="238"/>
      <c r="C57" s="785" t="s">
        <v>115</v>
      </c>
      <c r="D57" s="445">
        <f>VLOOKUP(C57, 'SeuilsComparaison-EMT'!$C$5:$E$28, 3, FALSE)</f>
        <v>2.0000000000000001E-4</v>
      </c>
      <c r="E57" s="319"/>
      <c r="F57" s="451"/>
      <c r="G57" s="318"/>
      <c r="H57" s="449"/>
      <c r="I57" s="317" t="str">
        <f t="shared" si="0"/>
        <v>-</v>
      </c>
      <c r="J57" s="450"/>
      <c r="K57" s="251"/>
      <c r="L57" s="239"/>
    </row>
    <row r="58" spans="2:12" x14ac:dyDescent="0.4">
      <c r="B58" s="238"/>
      <c r="C58" s="785" t="s">
        <v>116</v>
      </c>
      <c r="D58" s="445">
        <f>VLOOKUP(C58, 'SeuilsComparaison-EMT'!$C$5:$E$28, 3, FALSE)</f>
        <v>5.0000000000000001E-3</v>
      </c>
      <c r="E58" s="762"/>
      <c r="F58" s="763"/>
      <c r="G58" s="764"/>
      <c r="H58" s="765"/>
      <c r="I58" s="317" t="str">
        <f t="shared" si="0"/>
        <v>-</v>
      </c>
      <c r="J58" s="450"/>
      <c r="K58" s="251"/>
      <c r="L58" s="239"/>
    </row>
    <row r="59" spans="2:12" x14ac:dyDescent="0.4">
      <c r="B59" s="238"/>
      <c r="C59" s="785" t="s">
        <v>117</v>
      </c>
      <c r="D59" s="445">
        <f>VLOOKUP(C59, 'SeuilsComparaison-EMT'!$C$5:$E$28, 3, FALSE)</f>
        <v>2E-3</v>
      </c>
      <c r="E59" s="762"/>
      <c r="F59" s="763"/>
      <c r="G59" s="764"/>
      <c r="H59" s="765"/>
      <c r="I59" s="317" t="str">
        <f t="shared" si="0"/>
        <v>-</v>
      </c>
      <c r="J59" s="450"/>
      <c r="K59" s="251"/>
      <c r="L59" s="239"/>
    </row>
    <row r="60" spans="2:12" x14ac:dyDescent="0.4">
      <c r="B60" s="238"/>
      <c r="C60" s="785" t="s">
        <v>118</v>
      </c>
      <c r="D60" s="445">
        <f>VLOOKUP(C60, 'SeuilsComparaison-EMT'!$C$5:$E$28, 3, FALSE)</f>
        <v>5.0000000000000001E-3</v>
      </c>
      <c r="E60" s="762"/>
      <c r="F60" s="763"/>
      <c r="G60" s="764"/>
      <c r="H60" s="765"/>
      <c r="I60" s="317" t="str">
        <f t="shared" si="0"/>
        <v>-</v>
      </c>
      <c r="J60" s="450"/>
      <c r="K60" s="251"/>
      <c r="L60" s="239"/>
    </row>
    <row r="61" spans="2:12" x14ac:dyDescent="0.4">
      <c r="B61" s="238"/>
      <c r="C61" s="785" t="s">
        <v>110</v>
      </c>
      <c r="D61" s="445">
        <f>VLOOKUP(C61, 'SeuilsComparaison-EMT'!$C$5:$E$28, 3, FALSE)</f>
        <v>0.01</v>
      </c>
      <c r="E61" s="762"/>
      <c r="F61" s="763"/>
      <c r="G61" s="764"/>
      <c r="H61" s="765"/>
      <c r="I61" s="317" t="str">
        <f t="shared" si="0"/>
        <v>-</v>
      </c>
      <c r="J61" s="450"/>
      <c r="K61" s="251"/>
      <c r="L61" s="239"/>
    </row>
    <row r="62" spans="2:12" x14ac:dyDescent="0.4">
      <c r="B62" s="238"/>
      <c r="C62" s="785" t="s">
        <v>102</v>
      </c>
      <c r="D62" s="445">
        <f>VLOOKUP(C62, 'SeuilsComparaison-EMT'!$C$5:$E$28, 3, FALSE)</f>
        <v>0.3</v>
      </c>
      <c r="E62" s="762"/>
      <c r="F62" s="763"/>
      <c r="G62" s="764"/>
      <c r="H62" s="765"/>
      <c r="I62" s="317"/>
      <c r="J62" s="450"/>
      <c r="K62" s="251"/>
      <c r="L62" s="239"/>
    </row>
    <row r="63" spans="2:12" x14ac:dyDescent="0.4">
      <c r="B63" s="238"/>
      <c r="C63" s="785" t="s">
        <v>662</v>
      </c>
      <c r="D63" s="445">
        <f>VLOOKUP(C63, 'SeuilsComparaison-EMT'!$C$5:$E$28, 3, FALSE)</f>
        <v>0</v>
      </c>
      <c r="E63" s="762"/>
      <c r="F63" s="763"/>
      <c r="G63" s="764"/>
      <c r="H63" s="765"/>
      <c r="I63" s="317"/>
      <c r="J63" s="450"/>
      <c r="K63" s="251"/>
      <c r="L63" s="239"/>
    </row>
    <row r="64" spans="2:12" ht="13" thickBot="1" x14ac:dyDescent="0.45">
      <c r="B64" s="238"/>
      <c r="C64" s="787" t="s">
        <v>663</v>
      </c>
      <c r="D64" s="445">
        <f>VLOOKUP(C64, 'SeuilsComparaison-EMT'!$C$5:$E$28, 3, FALSE)</f>
        <v>5</v>
      </c>
      <c r="E64" s="777"/>
      <c r="F64" s="778"/>
      <c r="G64" s="779"/>
      <c r="H64" s="780"/>
      <c r="I64" s="781" t="str">
        <f t="shared" si="0"/>
        <v>-</v>
      </c>
      <c r="J64" s="782"/>
      <c r="K64" s="251"/>
      <c r="L64" s="239"/>
    </row>
    <row r="65" spans="2:12" x14ac:dyDescent="0.4">
      <c r="B65" s="238"/>
      <c r="C65" s="251"/>
      <c r="D65" s="251"/>
      <c r="E65" s="251"/>
      <c r="F65" s="251"/>
      <c r="G65" s="251"/>
      <c r="H65" s="251"/>
      <c r="I65" s="251"/>
      <c r="J65" s="251"/>
      <c r="K65" s="251"/>
      <c r="L65" s="239"/>
    </row>
    <row r="66" spans="2:12" x14ac:dyDescent="0.4">
      <c r="B66" s="238"/>
      <c r="C66" s="252" t="s">
        <v>81</v>
      </c>
      <c r="D66" s="251"/>
      <c r="E66" s="251"/>
      <c r="F66" s="251"/>
      <c r="G66" s="251"/>
      <c r="H66" s="251"/>
      <c r="I66" s="251"/>
      <c r="J66" s="251"/>
      <c r="K66" s="251"/>
      <c r="L66" s="239"/>
    </row>
    <row r="67" spans="2:12" ht="22.45" customHeight="1" x14ac:dyDescent="0.4">
      <c r="B67" s="238"/>
      <c r="C67" s="1343"/>
      <c r="D67" s="1343"/>
      <c r="E67" s="1343"/>
      <c r="F67" s="1343"/>
      <c r="G67" s="1343"/>
      <c r="H67" s="1343"/>
      <c r="I67" s="1343"/>
      <c r="J67" s="1343"/>
      <c r="K67" s="251"/>
      <c r="L67" s="239"/>
    </row>
    <row r="68" spans="2:12" ht="22.45" customHeight="1" x14ac:dyDescent="0.4">
      <c r="B68" s="238"/>
      <c r="C68" s="1343"/>
      <c r="D68" s="1343"/>
      <c r="E68" s="1343"/>
      <c r="F68" s="1343"/>
      <c r="G68" s="1343"/>
      <c r="H68" s="1343"/>
      <c r="I68" s="1343"/>
      <c r="J68" s="1343"/>
      <c r="K68" s="251"/>
      <c r="L68" s="239"/>
    </row>
    <row r="69" spans="2:12" x14ac:dyDescent="0.4">
      <c r="B69" s="238"/>
      <c r="C69" s="251"/>
      <c r="D69" s="251"/>
      <c r="E69" s="251"/>
      <c r="F69" s="251"/>
      <c r="G69" s="251"/>
      <c r="H69" s="251"/>
      <c r="I69" s="251"/>
      <c r="J69" s="251"/>
      <c r="K69" s="251"/>
      <c r="L69" s="239"/>
    </row>
    <row r="70" spans="2:12" ht="13" thickBot="1" x14ac:dyDescent="0.45">
      <c r="B70" s="238"/>
      <c r="C70" s="251"/>
      <c r="D70" s="251"/>
      <c r="E70" s="251"/>
      <c r="F70" s="251"/>
      <c r="G70" s="251"/>
      <c r="H70" s="251"/>
      <c r="I70" s="251"/>
      <c r="J70" s="251"/>
      <c r="K70" s="251"/>
      <c r="L70" s="239"/>
    </row>
    <row r="71" spans="2:12" ht="31.35" customHeight="1" thickBot="1" x14ac:dyDescent="0.45">
      <c r="B71" s="238"/>
      <c r="C71" s="251"/>
      <c r="D71" s="251"/>
      <c r="E71" s="251"/>
      <c r="F71" s="790" t="s">
        <v>664</v>
      </c>
      <c r="G71" s="789"/>
      <c r="H71" s="251"/>
      <c r="I71" s="379"/>
      <c r="J71" s="251"/>
      <c r="K71" s="251"/>
      <c r="L71" s="239"/>
    </row>
    <row r="72" spans="2:12" ht="13" customHeight="1" x14ac:dyDescent="0.4">
      <c r="B72" s="238"/>
      <c r="C72" s="251"/>
      <c r="D72" s="251"/>
      <c r="E72" s="251"/>
      <c r="F72" s="251"/>
      <c r="G72" s="251"/>
      <c r="H72" s="251"/>
      <c r="I72" s="251"/>
      <c r="J72" s="251"/>
      <c r="K72" s="251"/>
      <c r="L72" s="239"/>
    </row>
    <row r="73" spans="2:12" ht="13" thickBot="1" x14ac:dyDescent="0.45">
      <c r="B73" s="241"/>
      <c r="C73" s="332"/>
      <c r="D73" s="332"/>
      <c r="E73" s="332"/>
      <c r="F73" s="332"/>
      <c r="G73" s="332"/>
      <c r="H73" s="332"/>
      <c r="I73" s="332"/>
      <c r="J73" s="332"/>
      <c r="K73" s="332"/>
      <c r="L73" s="240"/>
    </row>
  </sheetData>
  <mergeCells count="58">
    <mergeCell ref="I36:J36"/>
    <mergeCell ref="G35:H35"/>
    <mergeCell ref="C67:J68"/>
    <mergeCell ref="H39:H42"/>
    <mergeCell ref="J41:J42"/>
    <mergeCell ref="I34:J34"/>
    <mergeCell ref="G34:H34"/>
    <mergeCell ref="D39:D42"/>
    <mergeCell ref="E39:E42"/>
    <mergeCell ref="F39:F42"/>
    <mergeCell ref="C39:C42"/>
    <mergeCell ref="E34:F34"/>
    <mergeCell ref="C35:D35"/>
    <mergeCell ref="E35:F35"/>
    <mergeCell ref="C34:D34"/>
    <mergeCell ref="I41:I42"/>
    <mergeCell ref="G39:G42"/>
    <mergeCell ref="I37:J37"/>
    <mergeCell ref="C1:L1"/>
    <mergeCell ref="C3:D3"/>
    <mergeCell ref="E3:F3"/>
    <mergeCell ref="G3:H3"/>
    <mergeCell ref="I3:J3"/>
    <mergeCell ref="B2:D2"/>
    <mergeCell ref="E2:J2"/>
    <mergeCell ref="J11:K11"/>
    <mergeCell ref="J12:K12"/>
    <mergeCell ref="G4:H4"/>
    <mergeCell ref="I4:J4"/>
    <mergeCell ref="C5:D5"/>
    <mergeCell ref="E5:F5"/>
    <mergeCell ref="G5:H5"/>
    <mergeCell ref="I5:J5"/>
    <mergeCell ref="C4:D4"/>
    <mergeCell ref="E4:F4"/>
    <mergeCell ref="L20:L21"/>
    <mergeCell ref="C6:D6"/>
    <mergeCell ref="E6:F6"/>
    <mergeCell ref="G6:H6"/>
    <mergeCell ref="I6:J6"/>
    <mergeCell ref="C7:D7"/>
    <mergeCell ref="E7:F7"/>
    <mergeCell ref="G7:H7"/>
    <mergeCell ref="I7:J7"/>
    <mergeCell ref="J14:K14"/>
    <mergeCell ref="J15:K15"/>
    <mergeCell ref="J13:K13"/>
    <mergeCell ref="G20:G21"/>
    <mergeCell ref="B20:F21"/>
    <mergeCell ref="H20:I20"/>
    <mergeCell ref="H21:I21"/>
    <mergeCell ref="C28:K30"/>
    <mergeCell ref="C15:G15"/>
    <mergeCell ref="C14:G14"/>
    <mergeCell ref="C13:G13"/>
    <mergeCell ref="C12:G12"/>
    <mergeCell ref="D23:G23"/>
    <mergeCell ref="K20:K21"/>
  </mergeCells>
  <conditionalFormatting sqref="H12:H15">
    <cfRule type="containsText" dxfId="156" priority="13" operator="containsText" text="Non validé">
      <formula>NOT(ISERROR(SEARCH("Non validé",H12)))</formula>
    </cfRule>
    <cfRule type="containsText" dxfId="155" priority="14" operator="containsText" text="réserve">
      <formula>NOT(ISERROR(SEARCH("réserve",H12)))</formula>
    </cfRule>
    <cfRule type="containsText" dxfId="154" priority="15" operator="containsText" text="Validé">
      <formula>NOT(ISERROR(SEARCH("Validé",H12)))</formula>
    </cfRule>
  </conditionalFormatting>
  <conditionalFormatting sqref="H43:H64">
    <cfRule type="cellIs" dxfId="153" priority="18" operator="equal">
      <formula>"Non"</formula>
    </cfRule>
  </conditionalFormatting>
  <conditionalFormatting sqref="I43:I64">
    <cfRule type="cellIs" dxfId="152" priority="16" stopIfTrue="1" operator="equal">
      <formula>"oui"</formula>
    </cfRule>
    <cfRule type="cellIs" dxfId="151" priority="17" stopIfTrue="1" operator="equal">
      <formula>"non"</formula>
    </cfRule>
  </conditionalFormatting>
  <dataValidations xWindow="406" yWindow="766" count="7">
    <dataValidation type="list" allowBlank="1" showInputMessage="1" showErrorMessage="1" sqref="H12:H15" xr:uid="{6E903C68-B7E2-4D77-B116-624E324641EC}">
      <formula1>INDIRECT("LISTE_3")</formula1>
    </dataValidation>
    <dataValidation type="list" allowBlank="1" showInputMessage="1" showErrorMessage="1" sqref="G20 E35:F35 I17" xr:uid="{DCD3C86C-15DA-4C46-BF5F-CC0E7F7F7792}">
      <formula1>LISTE_1</formula1>
    </dataValidation>
    <dataValidation allowBlank="1" showInputMessage="1" showErrorMessage="1" prompt="Concerne la DCO méthode NFT 90101" sqref="E45 G46" xr:uid="{578C0043-936F-4040-90CD-6AAE0D36AB3D}"/>
    <dataValidation type="list" allowBlank="1" showInputMessage="1" showErrorMessage="1" sqref="F43:F64 H43:H64 J43:J64" xr:uid="{0E325187-2387-4BD9-BA7C-50513DB4DBDE}">
      <formula1>"Oui,Non"</formula1>
    </dataValidation>
    <dataValidation allowBlank="1" showErrorMessage="1" prompt="Concerne la DCO méthode NFT 90101" sqref="E46" xr:uid="{0320906E-07D9-48EB-B4C3-FBFD7F1FDB03}"/>
    <dataValidation type="list" allowBlank="1" showInputMessage="1" showErrorMessage="1" sqref="E34:F34" xr:uid="{94363E68-2BEE-4D5B-B0F5-F8BFFE0FEAF1}">
      <formula1>listePreleveurs</formula1>
    </dataValidation>
    <dataValidation allowBlank="1" showInputMessage="1" showErrorMessage="1" promptTitle="Double click" prompt="Pour utiliser cette fonction, faites un double click sur la cellule" sqref="F71" xr:uid="{A765345C-5EFF-4245-A5DD-3BE40EF55C9B}"/>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A46A-5833-4D47-ABA4-C2E1B7043631}">
  <sheetPr codeName="Feuil8">
    <tabColor theme="9" tint="0.59999389629810485"/>
  </sheetPr>
  <dimension ref="A1:O348"/>
  <sheetViews>
    <sheetView topLeftCell="B1" zoomScaleNormal="100" workbookViewId="0">
      <selection activeCell="J2" sqref="J2"/>
    </sheetView>
  </sheetViews>
  <sheetFormatPr baseColWidth="10" defaultRowHeight="12.7" x14ac:dyDescent="0.4"/>
  <cols>
    <col min="1" max="1" width="2.87890625" style="684" hidden="1" customWidth="1"/>
    <col min="2" max="2" width="3.9375" style="684" customWidth="1"/>
    <col min="3" max="3" width="33.17578125" style="684" customWidth="1"/>
    <col min="4" max="4" width="14.41015625" style="688" customWidth="1"/>
    <col min="5" max="5" width="17.17578125" style="684" customWidth="1"/>
    <col min="6" max="6" width="13.9375" style="684" customWidth="1"/>
    <col min="7" max="7" width="12.9375" style="684" customWidth="1"/>
    <col min="8" max="8" width="24.234375" style="688" customWidth="1"/>
    <col min="9" max="9" width="22.234375" style="684" customWidth="1"/>
    <col min="10" max="10" width="18.64453125" style="684" customWidth="1"/>
    <col min="11" max="16384" width="10.8203125" style="684"/>
  </cols>
  <sheetData>
    <row r="1" spans="1:15" ht="70.7" customHeight="1" thickBot="1" x14ac:dyDescent="0.45">
      <c r="A1" s="709"/>
      <c r="B1" s="1298" t="s">
        <v>3</v>
      </c>
      <c r="C1" s="1298"/>
      <c r="D1" s="1298"/>
      <c r="E1" s="1298"/>
      <c r="F1" s="1298"/>
      <c r="G1" s="1298"/>
      <c r="H1" s="1298"/>
      <c r="I1" s="1298"/>
      <c r="J1" s="1300"/>
      <c r="K1" s="682"/>
      <c r="L1" s="682"/>
      <c r="M1" s="682"/>
    </row>
    <row r="2" spans="1:15" ht="25.45" customHeight="1" x14ac:dyDescent="0.4">
      <c r="A2" s="685"/>
      <c r="B2" s="1301" t="s">
        <v>509</v>
      </c>
      <c r="C2" s="1302"/>
      <c r="D2" s="1315" t="s">
        <v>339</v>
      </c>
      <c r="E2" s="1316"/>
      <c r="F2" s="1316"/>
      <c r="G2" s="1316"/>
      <c r="H2" s="1316"/>
      <c r="I2" s="434" t="s">
        <v>683</v>
      </c>
      <c r="J2" s="843"/>
      <c r="K2" s="682"/>
      <c r="L2" s="682"/>
      <c r="M2" s="682"/>
    </row>
    <row r="3" spans="1:15" ht="25.45" customHeight="1" x14ac:dyDescent="0.4">
      <c r="A3" s="685"/>
      <c r="B3" s="1303" t="s">
        <v>372</v>
      </c>
      <c r="C3" s="1304"/>
      <c r="D3" s="1313" t="s">
        <v>340</v>
      </c>
      <c r="E3" s="1314"/>
      <c r="F3" s="1306" t="s">
        <v>6</v>
      </c>
      <c r="G3" s="1307"/>
      <c r="H3" s="694" t="s">
        <v>342</v>
      </c>
      <c r="I3" s="434" t="s">
        <v>5</v>
      </c>
      <c r="J3" s="305" t="str">
        <f>Descriptif!M3</f>
        <v>20/05/2025, 21/05/2025</v>
      </c>
      <c r="K3" s="682"/>
      <c r="L3" s="682"/>
      <c r="M3" s="682"/>
    </row>
    <row r="4" spans="1:15" ht="25.45" customHeight="1" x14ac:dyDescent="0.4">
      <c r="A4" s="685"/>
      <c r="B4" s="1303" t="s">
        <v>374</v>
      </c>
      <c r="C4" s="1304"/>
      <c r="D4" s="1310"/>
      <c r="E4" s="1310"/>
      <c r="F4" s="1409" t="s">
        <v>359</v>
      </c>
      <c r="G4" s="1409"/>
      <c r="H4" s="694"/>
      <c r="I4" s="434" t="s">
        <v>7</v>
      </c>
      <c r="J4" s="305" t="str">
        <f>Descriptif!M4</f>
        <v>Satese XX</v>
      </c>
      <c r="K4" s="682" t="s">
        <v>671</v>
      </c>
      <c r="L4" s="682"/>
      <c r="M4" s="682"/>
    </row>
    <row r="5" spans="1:15" ht="25.45" customHeight="1" x14ac:dyDescent="0.4">
      <c r="A5" s="685"/>
      <c r="B5" s="1303" t="s">
        <v>373</v>
      </c>
      <c r="C5" s="1304"/>
      <c r="D5" s="1305"/>
      <c r="E5" s="1305"/>
      <c r="F5" s="1457" t="s">
        <v>360</v>
      </c>
      <c r="G5" s="1458"/>
      <c r="H5" s="695"/>
      <c r="I5" s="434" t="s">
        <v>507</v>
      </c>
      <c r="J5" s="305" t="str">
        <f>Descriptif!M5</f>
        <v>François</v>
      </c>
      <c r="K5" s="682"/>
      <c r="L5" s="682"/>
      <c r="M5" s="682"/>
    </row>
    <row r="6" spans="1:15" ht="25.45" customHeight="1" x14ac:dyDescent="0.4">
      <c r="A6" s="685"/>
      <c r="B6" s="1303" t="s">
        <v>375</v>
      </c>
      <c r="C6" s="1304"/>
      <c r="D6" s="1332"/>
      <c r="E6" s="1333"/>
      <c r="F6" s="1409" t="s">
        <v>361</v>
      </c>
      <c r="G6" s="1409"/>
      <c r="H6" s="695"/>
      <c r="I6" s="434" t="s">
        <v>391</v>
      </c>
      <c r="J6" s="305" t="str">
        <f>Descriptif!M6</f>
        <v>Temps de pluie</v>
      </c>
      <c r="K6" s="682"/>
      <c r="L6" s="682"/>
      <c r="M6" s="682"/>
    </row>
    <row r="7" spans="1:15" ht="25.45" customHeight="1" thickBot="1" x14ac:dyDescent="0.45">
      <c r="A7" s="685"/>
      <c r="B7" s="1330" t="s">
        <v>376</v>
      </c>
      <c r="C7" s="1331"/>
      <c r="D7" s="1334"/>
      <c r="E7" s="1335"/>
      <c r="F7" s="1447" t="s">
        <v>362</v>
      </c>
      <c r="G7" s="1447"/>
      <c r="H7" s="696"/>
      <c r="I7" s="435"/>
      <c r="J7" s="436"/>
      <c r="K7" s="682"/>
      <c r="L7" s="682"/>
      <c r="M7" s="682"/>
    </row>
    <row r="8" spans="1:15" ht="13" thickBot="1" x14ac:dyDescent="0.45">
      <c r="A8" s="685"/>
      <c r="B8" s="682"/>
      <c r="C8" s="682"/>
      <c r="D8" s="683"/>
      <c r="E8" s="682"/>
      <c r="F8" s="682"/>
      <c r="G8" s="682"/>
      <c r="H8" s="683"/>
      <c r="I8" s="682"/>
      <c r="J8" s="710"/>
      <c r="K8" s="682"/>
      <c r="L8" s="682"/>
      <c r="M8" s="682"/>
      <c r="N8" s="682"/>
      <c r="O8" s="682"/>
    </row>
    <row r="9" spans="1:15" s="693" customFormat="1" ht="30.35" customHeight="1" thickBot="1" x14ac:dyDescent="0.45">
      <c r="A9" s="698"/>
      <c r="B9" s="1510" t="s">
        <v>584</v>
      </c>
      <c r="C9" s="1511"/>
      <c r="D9" s="1511"/>
      <c r="E9" s="1511"/>
      <c r="F9" s="1511"/>
      <c r="G9" s="1511"/>
      <c r="H9" s="1511"/>
      <c r="I9" s="1511"/>
      <c r="J9" s="1512"/>
      <c r="K9" s="692"/>
      <c r="L9" s="692"/>
      <c r="M9" s="692"/>
      <c r="N9" s="692"/>
      <c r="O9" s="692"/>
    </row>
    <row r="10" spans="1:15" s="693" customFormat="1" ht="20.7" customHeight="1" thickBot="1" x14ac:dyDescent="0.45">
      <c r="A10" s="698"/>
      <c r="B10" s="732"/>
      <c r="C10" s="733" t="s">
        <v>523</v>
      </c>
      <c r="D10" s="733"/>
      <c r="E10" s="733"/>
      <c r="F10" s="733"/>
      <c r="G10" s="733"/>
      <c r="H10" s="733"/>
      <c r="I10" s="733"/>
      <c r="J10" s="734"/>
      <c r="K10" s="692"/>
      <c r="L10" s="692"/>
      <c r="M10" s="692"/>
      <c r="N10" s="692"/>
      <c r="O10" s="692"/>
    </row>
    <row r="11" spans="1:15" ht="27.7" customHeight="1" x14ac:dyDescent="0.4">
      <c r="A11" s="685"/>
      <c r="B11" s="731">
        <v>1</v>
      </c>
      <c r="C11" s="1496" t="s">
        <v>524</v>
      </c>
      <c r="D11" s="1496"/>
      <c r="E11" s="1496"/>
      <c r="F11" s="1496"/>
      <c r="G11" s="721"/>
      <c r="H11" s="1513" t="s">
        <v>528</v>
      </c>
      <c r="I11" s="1513"/>
      <c r="J11" s="1514"/>
      <c r="K11" s="682"/>
      <c r="L11" s="682"/>
      <c r="M11" s="682"/>
      <c r="N11" s="682"/>
      <c r="O11" s="682"/>
    </row>
    <row r="12" spans="1:15" ht="27" customHeight="1" x14ac:dyDescent="0.4">
      <c r="A12" s="685"/>
      <c r="B12" s="686">
        <v>2</v>
      </c>
      <c r="C12" s="1497" t="s">
        <v>525</v>
      </c>
      <c r="D12" s="1497"/>
      <c r="E12" s="1497"/>
      <c r="F12" s="1497"/>
      <c r="G12" s="687"/>
      <c r="H12" s="1491"/>
      <c r="I12" s="1491"/>
      <c r="J12" s="1492"/>
      <c r="K12" s="682"/>
      <c r="L12" s="682"/>
      <c r="M12" s="682"/>
      <c r="N12" s="682"/>
      <c r="O12" s="682"/>
    </row>
    <row r="13" spans="1:15" ht="30.7" customHeight="1" x14ac:dyDescent="0.4">
      <c r="A13" s="685"/>
      <c r="B13" s="686">
        <v>3</v>
      </c>
      <c r="C13" s="1497" t="s">
        <v>526</v>
      </c>
      <c r="D13" s="1497"/>
      <c r="E13" s="1497"/>
      <c r="F13" s="1497"/>
      <c r="G13" s="687"/>
      <c r="H13" s="1493" t="s">
        <v>529</v>
      </c>
      <c r="I13" s="1493"/>
      <c r="J13" s="1494"/>
      <c r="K13" s="682"/>
      <c r="L13" s="682"/>
      <c r="M13" s="682"/>
      <c r="N13" s="682"/>
      <c r="O13" s="682"/>
    </row>
    <row r="14" spans="1:15" ht="28.7" customHeight="1" x14ac:dyDescent="0.4">
      <c r="A14" s="685"/>
      <c r="B14" s="687">
        <v>4</v>
      </c>
      <c r="C14" s="1497" t="s">
        <v>527</v>
      </c>
      <c r="D14" s="1497"/>
      <c r="E14" s="1497"/>
      <c r="F14" s="1497"/>
      <c r="G14" s="687"/>
      <c r="H14" s="1493" t="s">
        <v>627</v>
      </c>
      <c r="I14" s="1493"/>
      <c r="J14" s="1494"/>
      <c r="K14" s="682"/>
      <c r="L14" s="682"/>
      <c r="M14" s="682"/>
      <c r="N14" s="682"/>
      <c r="O14" s="682"/>
    </row>
    <row r="15" spans="1:15" x14ac:dyDescent="0.4">
      <c r="A15" s="685"/>
      <c r="B15" s="685"/>
      <c r="C15" s="682"/>
      <c r="D15" s="683"/>
      <c r="E15" s="682"/>
      <c r="F15" s="682"/>
      <c r="G15" s="682"/>
      <c r="H15" s="683"/>
      <c r="I15" s="682"/>
      <c r="J15" s="710"/>
      <c r="K15" s="682"/>
      <c r="L15" s="682"/>
      <c r="M15" s="682"/>
      <c r="N15" s="682"/>
      <c r="O15" s="682"/>
    </row>
    <row r="16" spans="1:15" x14ac:dyDescent="0.4">
      <c r="A16" s="685"/>
      <c r="B16" s="685"/>
      <c r="C16" s="1498" t="s">
        <v>81</v>
      </c>
      <c r="D16" s="1498"/>
      <c r="E16" s="1498"/>
      <c r="F16" s="1498"/>
      <c r="G16" s="682"/>
      <c r="H16" s="683"/>
      <c r="I16" s="682"/>
      <c r="J16" s="710"/>
      <c r="K16" s="682"/>
      <c r="L16" s="682"/>
      <c r="M16" s="682"/>
      <c r="N16" s="682"/>
      <c r="O16" s="682"/>
    </row>
    <row r="17" spans="1:15" x14ac:dyDescent="0.4">
      <c r="A17" s="685"/>
      <c r="B17" s="685"/>
      <c r="C17" s="1499"/>
      <c r="D17" s="1500"/>
      <c r="E17" s="1500"/>
      <c r="F17" s="1500"/>
      <c r="G17" s="1500"/>
      <c r="H17" s="1500"/>
      <c r="I17" s="1501"/>
      <c r="J17" s="710"/>
      <c r="K17" s="682"/>
      <c r="L17" s="682"/>
      <c r="M17" s="682"/>
      <c r="N17" s="682"/>
      <c r="O17" s="682"/>
    </row>
    <row r="18" spans="1:15" x14ac:dyDescent="0.4">
      <c r="A18" s="685"/>
      <c r="B18" s="685"/>
      <c r="C18" s="1502"/>
      <c r="D18" s="1503"/>
      <c r="E18" s="1503"/>
      <c r="F18" s="1503"/>
      <c r="G18" s="1503"/>
      <c r="H18" s="1503"/>
      <c r="I18" s="1504"/>
      <c r="J18" s="710"/>
      <c r="K18" s="682"/>
      <c r="L18" s="682"/>
      <c r="M18" s="682"/>
      <c r="N18" s="682"/>
      <c r="O18" s="682"/>
    </row>
    <row r="19" spans="1:15" ht="13" thickBot="1" x14ac:dyDescent="0.45">
      <c r="A19" s="685"/>
      <c r="B19" s="685"/>
      <c r="C19" s="682"/>
      <c r="D19" s="683"/>
      <c r="E19" s="682"/>
      <c r="F19" s="682"/>
      <c r="G19" s="682"/>
      <c r="H19" s="683"/>
      <c r="I19" s="682"/>
      <c r="J19" s="710"/>
      <c r="K19" s="682"/>
      <c r="L19" s="682"/>
      <c r="M19" s="682"/>
      <c r="N19" s="682"/>
      <c r="O19" s="682"/>
    </row>
    <row r="20" spans="1:15" s="693" customFormat="1" ht="20.350000000000001" customHeight="1" thickBot="1" x14ac:dyDescent="0.45">
      <c r="A20" s="698"/>
      <c r="B20" s="730"/>
      <c r="C20" s="719" t="s">
        <v>530</v>
      </c>
      <c r="D20" s="719"/>
      <c r="E20" s="719"/>
      <c r="F20" s="719"/>
      <c r="G20" s="719"/>
      <c r="H20" s="719"/>
      <c r="I20" s="719"/>
      <c r="J20" s="720"/>
      <c r="K20" s="692"/>
      <c r="L20" s="692"/>
      <c r="M20" s="692"/>
      <c r="N20" s="692"/>
      <c r="O20" s="692"/>
    </row>
    <row r="21" spans="1:15" ht="36.700000000000003" customHeight="1" x14ac:dyDescent="0.4">
      <c r="A21" s="685"/>
      <c r="B21" s="721" t="s">
        <v>539</v>
      </c>
      <c r="C21" s="1505" t="s">
        <v>531</v>
      </c>
      <c r="D21" s="1505"/>
      <c r="E21" s="1505"/>
      <c r="F21" s="1505"/>
      <c r="G21" s="721"/>
      <c r="H21" s="1508" t="s">
        <v>535</v>
      </c>
      <c r="I21" s="1508"/>
      <c r="J21" s="1509"/>
      <c r="K21" s="682"/>
      <c r="L21" s="682"/>
      <c r="M21" s="682"/>
      <c r="N21" s="682"/>
      <c r="O21" s="682"/>
    </row>
    <row r="22" spans="1:15" ht="46.35" customHeight="1" x14ac:dyDescent="0.4">
      <c r="A22" s="685"/>
      <c r="B22" s="687" t="s">
        <v>540</v>
      </c>
      <c r="C22" s="1487" t="s">
        <v>532</v>
      </c>
      <c r="D22" s="1487"/>
      <c r="E22" s="1487"/>
      <c r="F22" s="1487"/>
      <c r="G22" s="687"/>
      <c r="H22" s="1489" t="s">
        <v>534</v>
      </c>
      <c r="I22" s="1489"/>
      <c r="J22" s="1490"/>
      <c r="K22" s="682"/>
      <c r="L22" s="682"/>
      <c r="M22" s="682"/>
      <c r="N22" s="682"/>
      <c r="O22" s="682"/>
    </row>
    <row r="23" spans="1:15" ht="110.35" customHeight="1" x14ac:dyDescent="0.4">
      <c r="A23" s="685"/>
      <c r="B23" s="687" t="s">
        <v>541</v>
      </c>
      <c r="C23" s="1487" t="s">
        <v>536</v>
      </c>
      <c r="D23" s="1487"/>
      <c r="E23" s="1487"/>
      <c r="F23" s="1487"/>
      <c r="G23" s="687"/>
      <c r="H23" s="1489" t="s">
        <v>534</v>
      </c>
      <c r="I23" s="1489"/>
      <c r="J23" s="1490"/>
      <c r="K23" s="682"/>
      <c r="L23" s="682"/>
      <c r="M23" s="682"/>
      <c r="N23" s="682"/>
      <c r="O23" s="682"/>
    </row>
    <row r="24" spans="1:15" ht="31.7" customHeight="1" x14ac:dyDescent="0.4">
      <c r="A24" s="685"/>
      <c r="B24" s="687" t="s">
        <v>542</v>
      </c>
      <c r="C24" s="1484" t="s">
        <v>654</v>
      </c>
      <c r="D24" s="1484"/>
      <c r="E24" s="1484"/>
      <c r="F24" s="1484"/>
      <c r="G24" s="687"/>
      <c r="H24" s="1522" t="s">
        <v>545</v>
      </c>
      <c r="I24" s="1522"/>
      <c r="J24" s="1523"/>
      <c r="K24" s="682"/>
      <c r="L24" s="682"/>
      <c r="M24" s="682"/>
      <c r="N24" s="682"/>
      <c r="O24" s="682"/>
    </row>
    <row r="25" spans="1:15" ht="33.700000000000003" customHeight="1" x14ac:dyDescent="0.4">
      <c r="A25" s="685"/>
      <c r="B25" s="687" t="s">
        <v>543</v>
      </c>
      <c r="C25" s="1484" t="s">
        <v>655</v>
      </c>
      <c r="D25" s="1484"/>
      <c r="E25" s="1484"/>
      <c r="F25" s="1484"/>
      <c r="G25" s="687"/>
      <c r="H25" s="1522" t="s">
        <v>545</v>
      </c>
      <c r="I25" s="1522"/>
      <c r="J25" s="1523"/>
      <c r="K25" s="682"/>
      <c r="L25" s="682"/>
      <c r="M25" s="682"/>
      <c r="N25" s="682"/>
      <c r="O25" s="682"/>
    </row>
    <row r="26" spans="1:15" ht="27" customHeight="1" x14ac:dyDescent="0.4">
      <c r="A26" s="685"/>
      <c r="B26" s="687" t="s">
        <v>544</v>
      </c>
      <c r="C26" s="1484" t="s">
        <v>537</v>
      </c>
      <c r="D26" s="1484"/>
      <c r="E26" s="1484"/>
      <c r="F26" s="1484"/>
      <c r="G26" s="687"/>
      <c r="H26" s="1524" t="s">
        <v>533</v>
      </c>
      <c r="I26" s="1524"/>
      <c r="J26" s="1525"/>
      <c r="K26" s="682"/>
      <c r="L26" s="682"/>
      <c r="M26" s="682"/>
      <c r="N26" s="682"/>
      <c r="O26" s="682"/>
    </row>
    <row r="27" spans="1:15" x14ac:dyDescent="0.4">
      <c r="A27" s="685"/>
      <c r="B27" s="685"/>
      <c r="C27" s="682"/>
      <c r="D27" s="683"/>
      <c r="E27" s="682"/>
      <c r="F27" s="682"/>
      <c r="G27" s="682"/>
      <c r="H27" s="683"/>
      <c r="I27" s="682"/>
      <c r="J27" s="710"/>
      <c r="K27" s="682"/>
      <c r="L27" s="682"/>
      <c r="M27" s="682"/>
      <c r="N27" s="682"/>
      <c r="O27" s="682"/>
    </row>
    <row r="28" spans="1:15" x14ac:dyDescent="0.4">
      <c r="A28" s="685"/>
      <c r="B28" s="685"/>
      <c r="C28" s="1486" t="s">
        <v>538</v>
      </c>
      <c r="D28" s="1486"/>
      <c r="E28" s="1486"/>
      <c r="F28" s="1486"/>
      <c r="G28" s="682"/>
      <c r="H28" s="683"/>
      <c r="I28" s="682"/>
      <c r="J28" s="710"/>
      <c r="K28" s="682"/>
      <c r="L28" s="682"/>
      <c r="M28" s="682"/>
      <c r="N28" s="682"/>
      <c r="O28" s="682"/>
    </row>
    <row r="29" spans="1:15" x14ac:dyDescent="0.4">
      <c r="A29" s="685"/>
      <c r="B29" s="685"/>
      <c r="C29" s="1478"/>
      <c r="D29" s="1479"/>
      <c r="E29" s="1479"/>
      <c r="F29" s="1479"/>
      <c r="G29" s="1479"/>
      <c r="H29" s="1479"/>
      <c r="I29" s="1480"/>
      <c r="J29" s="710"/>
      <c r="K29" s="682"/>
      <c r="L29" s="682"/>
      <c r="M29" s="682"/>
      <c r="N29" s="682"/>
      <c r="O29" s="682"/>
    </row>
    <row r="30" spans="1:15" x14ac:dyDescent="0.4">
      <c r="A30" s="685"/>
      <c r="B30" s="685"/>
      <c r="C30" s="1481"/>
      <c r="D30" s="1482"/>
      <c r="E30" s="1482"/>
      <c r="F30" s="1482"/>
      <c r="G30" s="1482"/>
      <c r="H30" s="1482"/>
      <c r="I30" s="1483"/>
      <c r="J30" s="710"/>
      <c r="K30" s="682"/>
      <c r="L30" s="682"/>
      <c r="M30" s="682"/>
      <c r="N30" s="682"/>
      <c r="O30" s="682"/>
    </row>
    <row r="31" spans="1:15" x14ac:dyDescent="0.4">
      <c r="A31" s="685"/>
      <c r="B31" s="685"/>
      <c r="C31" s="682"/>
      <c r="D31" s="683"/>
      <c r="E31" s="682"/>
      <c r="F31" s="682"/>
      <c r="G31" s="682"/>
      <c r="H31" s="683"/>
      <c r="I31" s="682"/>
      <c r="J31" s="710"/>
      <c r="K31" s="682"/>
      <c r="L31" s="682"/>
      <c r="M31" s="682"/>
      <c r="N31" s="682"/>
      <c r="O31" s="682"/>
    </row>
    <row r="32" spans="1:15" ht="13" thickBot="1" x14ac:dyDescent="0.45">
      <c r="A32" s="685"/>
      <c r="B32" s="685"/>
      <c r="C32" s="682"/>
      <c r="D32" s="683"/>
      <c r="E32" s="682"/>
      <c r="F32" s="682"/>
      <c r="G32" s="682"/>
      <c r="H32" s="683"/>
      <c r="I32" s="682"/>
      <c r="J32" s="710"/>
      <c r="K32" s="682"/>
      <c r="L32" s="682"/>
      <c r="M32" s="682"/>
      <c r="N32" s="682"/>
      <c r="O32" s="682"/>
    </row>
    <row r="33" spans="1:15" s="693" customFormat="1" ht="21.7" customHeight="1" thickBot="1" x14ac:dyDescent="0.45">
      <c r="A33" s="698"/>
      <c r="B33" s="730"/>
      <c r="C33" s="719" t="s">
        <v>546</v>
      </c>
      <c r="D33" s="719"/>
      <c r="E33" s="719"/>
      <c r="F33" s="719"/>
      <c r="G33" s="719"/>
      <c r="H33" s="719"/>
      <c r="I33" s="719"/>
      <c r="J33" s="720"/>
      <c r="K33" s="692"/>
      <c r="L33" s="692"/>
      <c r="M33" s="692"/>
      <c r="N33" s="692"/>
      <c r="O33" s="692"/>
    </row>
    <row r="34" spans="1:15" ht="43.7" customHeight="1" x14ac:dyDescent="0.4">
      <c r="A34" s="711"/>
      <c r="B34" s="721" t="s">
        <v>552</v>
      </c>
      <c r="C34" s="1485" t="s">
        <v>547</v>
      </c>
      <c r="D34" s="1485"/>
      <c r="E34" s="1485"/>
      <c r="F34" s="1485"/>
      <c r="G34" s="721"/>
      <c r="H34" s="1506" t="s">
        <v>558</v>
      </c>
      <c r="I34" s="1506"/>
      <c r="J34" s="1507"/>
      <c r="K34" s="682"/>
      <c r="L34" s="682"/>
      <c r="M34" s="682"/>
      <c r="N34" s="682"/>
      <c r="O34" s="682"/>
    </row>
    <row r="35" spans="1:15" ht="43.7" customHeight="1" x14ac:dyDescent="0.4">
      <c r="A35" s="711"/>
      <c r="B35" s="687" t="s">
        <v>553</v>
      </c>
      <c r="C35" s="1484" t="s">
        <v>548</v>
      </c>
      <c r="D35" s="1484"/>
      <c r="E35" s="1484"/>
      <c r="F35" s="1484"/>
      <c r="G35" s="687"/>
      <c r="H35" s="1489" t="s">
        <v>534</v>
      </c>
      <c r="I35" s="1489"/>
      <c r="J35" s="1490"/>
      <c r="K35" s="682"/>
      <c r="L35" s="682"/>
      <c r="M35" s="682"/>
      <c r="N35" s="682"/>
      <c r="O35" s="682"/>
    </row>
    <row r="36" spans="1:15" ht="43.7" customHeight="1" x14ac:dyDescent="0.4">
      <c r="A36" s="711"/>
      <c r="B36" s="687" t="s">
        <v>554</v>
      </c>
      <c r="C36" s="1484" t="s">
        <v>549</v>
      </c>
      <c r="D36" s="1484"/>
      <c r="E36" s="1484"/>
      <c r="F36" s="1484"/>
      <c r="G36" s="687"/>
      <c r="H36" s="1489" t="s">
        <v>534</v>
      </c>
      <c r="I36" s="1489"/>
      <c r="J36" s="1490"/>
      <c r="K36" s="682"/>
      <c r="L36" s="682"/>
      <c r="M36" s="682"/>
      <c r="N36" s="682"/>
      <c r="O36" s="682"/>
    </row>
    <row r="37" spans="1:15" ht="43.7" customHeight="1" x14ac:dyDescent="0.4">
      <c r="A37" s="711"/>
      <c r="B37" s="687" t="s">
        <v>555</v>
      </c>
      <c r="C37" s="1487" t="s">
        <v>550</v>
      </c>
      <c r="D37" s="1487"/>
      <c r="E37" s="1487"/>
      <c r="F37" s="1487"/>
      <c r="G37" s="687"/>
      <c r="H37" s="1489" t="s">
        <v>557</v>
      </c>
      <c r="I37" s="1489"/>
      <c r="J37" s="1490"/>
      <c r="K37" s="682"/>
      <c r="L37" s="682"/>
      <c r="M37" s="682"/>
      <c r="N37" s="682"/>
      <c r="O37" s="682"/>
    </row>
    <row r="38" spans="1:15" ht="43.7" customHeight="1" x14ac:dyDescent="0.4">
      <c r="A38" s="711"/>
      <c r="B38" s="687" t="s">
        <v>556</v>
      </c>
      <c r="C38" s="1487" t="s">
        <v>551</v>
      </c>
      <c r="D38" s="1487"/>
      <c r="E38" s="1487"/>
      <c r="F38" s="1487"/>
      <c r="G38" s="687"/>
      <c r="H38" s="1489" t="s">
        <v>557</v>
      </c>
      <c r="I38" s="1489"/>
      <c r="J38" s="1490"/>
      <c r="K38" s="682"/>
      <c r="L38" s="682"/>
      <c r="M38" s="682"/>
      <c r="N38" s="682"/>
      <c r="O38" s="682"/>
    </row>
    <row r="39" spans="1:15" x14ac:dyDescent="0.4">
      <c r="A39" s="685"/>
      <c r="B39" s="685"/>
      <c r="C39" s="215"/>
      <c r="D39" s="683"/>
      <c r="E39" s="682"/>
      <c r="F39" s="682"/>
      <c r="G39" s="682"/>
      <c r="H39" s="683"/>
      <c r="I39" s="682"/>
      <c r="J39" s="710"/>
      <c r="K39" s="682"/>
      <c r="L39" s="682"/>
      <c r="M39" s="682"/>
      <c r="N39" s="682"/>
      <c r="O39" s="682"/>
    </row>
    <row r="40" spans="1:15" x14ac:dyDescent="0.4">
      <c r="A40" s="685"/>
      <c r="B40" s="685"/>
      <c r="C40" s="1495" t="s">
        <v>538</v>
      </c>
      <c r="D40" s="1495"/>
      <c r="E40" s="1495"/>
      <c r="F40" s="1495"/>
      <c r="G40" s="682"/>
      <c r="H40" s="683"/>
      <c r="I40" s="682"/>
      <c r="J40" s="710"/>
      <c r="K40" s="682"/>
      <c r="L40" s="682"/>
      <c r="M40" s="682"/>
      <c r="N40" s="682"/>
      <c r="O40" s="682"/>
    </row>
    <row r="41" spans="1:15" x14ac:dyDescent="0.4">
      <c r="A41" s="685"/>
      <c r="B41" s="685"/>
      <c r="C41" s="1515"/>
      <c r="D41" s="1515"/>
      <c r="E41" s="1515"/>
      <c r="F41" s="1515"/>
      <c r="G41" s="1515"/>
      <c r="H41" s="1515"/>
      <c r="I41" s="1515"/>
      <c r="J41" s="710"/>
      <c r="K41" s="682"/>
      <c r="L41" s="682"/>
      <c r="M41" s="682"/>
      <c r="N41" s="682"/>
      <c r="O41" s="682"/>
    </row>
    <row r="42" spans="1:15" x14ac:dyDescent="0.4">
      <c r="A42" s="685"/>
      <c r="B42" s="685"/>
      <c r="C42" s="1515"/>
      <c r="D42" s="1515"/>
      <c r="E42" s="1515"/>
      <c r="F42" s="1515"/>
      <c r="G42" s="1515"/>
      <c r="H42" s="1515"/>
      <c r="I42" s="1515"/>
      <c r="J42" s="710"/>
      <c r="K42" s="682"/>
      <c r="L42" s="682"/>
      <c r="M42" s="682"/>
      <c r="N42" s="682"/>
      <c r="O42" s="682"/>
    </row>
    <row r="43" spans="1:15" ht="13" thickBot="1" x14ac:dyDescent="0.45">
      <c r="A43" s="685"/>
      <c r="B43" s="685"/>
      <c r="C43" s="682"/>
      <c r="D43" s="683"/>
      <c r="E43" s="682"/>
      <c r="F43" s="682"/>
      <c r="G43" s="682"/>
      <c r="H43" s="683"/>
      <c r="I43" s="682"/>
      <c r="J43" s="710"/>
      <c r="K43" s="682"/>
      <c r="L43" s="682"/>
      <c r="M43" s="682"/>
      <c r="N43" s="682"/>
      <c r="O43" s="682"/>
    </row>
    <row r="44" spans="1:15" s="701" customFormat="1" ht="23.7" customHeight="1" thickBot="1" x14ac:dyDescent="0.45">
      <c r="A44" s="712"/>
      <c r="B44" s="722"/>
      <c r="C44" s="719" t="s">
        <v>559</v>
      </c>
      <c r="D44" s="723"/>
      <c r="E44" s="724"/>
      <c r="F44" s="724"/>
      <c r="G44" s="724"/>
      <c r="H44" s="723"/>
      <c r="I44" s="723"/>
      <c r="J44" s="725"/>
      <c r="K44" s="699"/>
      <c r="L44" s="699"/>
      <c r="M44" s="699"/>
      <c r="N44" s="699"/>
      <c r="O44" s="699"/>
    </row>
    <row r="45" spans="1:15" ht="18.7" customHeight="1" x14ac:dyDescent="0.4">
      <c r="A45" s="685"/>
      <c r="B45" s="729" t="s">
        <v>565</v>
      </c>
      <c r="C45" s="1485" t="s">
        <v>560</v>
      </c>
      <c r="D45" s="1485"/>
      <c r="E45" s="1485"/>
      <c r="F45" s="1485"/>
      <c r="G45" s="721"/>
      <c r="H45" s="1529" t="s">
        <v>563</v>
      </c>
      <c r="I45" s="1530"/>
      <c r="J45" s="1531"/>
      <c r="K45" s="682"/>
      <c r="L45" s="682"/>
      <c r="M45" s="682"/>
      <c r="N45" s="682"/>
      <c r="O45" s="682"/>
    </row>
    <row r="46" spans="1:15" ht="18.7" customHeight="1" x14ac:dyDescent="0.4">
      <c r="A46" s="685"/>
      <c r="B46" s="697" t="s">
        <v>566</v>
      </c>
      <c r="C46" s="1484" t="s">
        <v>41</v>
      </c>
      <c r="D46" s="1484"/>
      <c r="E46" s="1484"/>
      <c r="F46" s="1484"/>
      <c r="G46" s="687"/>
      <c r="H46" s="1532" t="s">
        <v>563</v>
      </c>
      <c r="I46" s="1533"/>
      <c r="J46" s="1534"/>
      <c r="K46" s="682"/>
      <c r="L46" s="682"/>
      <c r="M46" s="682"/>
      <c r="N46" s="682"/>
      <c r="O46" s="682"/>
    </row>
    <row r="47" spans="1:15" ht="18.7" customHeight="1" x14ac:dyDescent="0.4">
      <c r="A47" s="685"/>
      <c r="B47" s="697" t="s">
        <v>567</v>
      </c>
      <c r="C47" s="1484" t="s">
        <v>561</v>
      </c>
      <c r="D47" s="1484"/>
      <c r="E47" s="1484"/>
      <c r="F47" s="1484"/>
      <c r="G47" s="687"/>
      <c r="H47" s="1532" t="s">
        <v>563</v>
      </c>
      <c r="I47" s="1533"/>
      <c r="J47" s="1534"/>
      <c r="K47" s="682"/>
      <c r="L47" s="682"/>
      <c r="M47" s="682"/>
      <c r="N47" s="682"/>
      <c r="O47" s="682"/>
    </row>
    <row r="48" spans="1:15" ht="18.7" customHeight="1" x14ac:dyDescent="0.4">
      <c r="A48" s="685"/>
      <c r="B48" s="697" t="s">
        <v>568</v>
      </c>
      <c r="C48" s="1484" t="s">
        <v>562</v>
      </c>
      <c r="D48" s="1484"/>
      <c r="E48" s="1484"/>
      <c r="F48" s="1484"/>
      <c r="G48" s="687"/>
      <c r="H48" s="1532" t="s">
        <v>563</v>
      </c>
      <c r="I48" s="1533"/>
      <c r="J48" s="1534"/>
      <c r="K48" s="682"/>
      <c r="L48" s="682"/>
      <c r="M48" s="682"/>
      <c r="N48" s="682"/>
      <c r="O48" s="682"/>
    </row>
    <row r="49" spans="1:15" x14ac:dyDescent="0.4">
      <c r="A49" s="685"/>
      <c r="B49" s="685"/>
      <c r="C49" s="682"/>
      <c r="D49" s="683"/>
      <c r="E49" s="682"/>
      <c r="F49" s="682"/>
      <c r="G49" s="682"/>
      <c r="H49" s="683"/>
      <c r="I49" s="682"/>
      <c r="J49" s="710"/>
      <c r="K49" s="682"/>
      <c r="L49" s="682"/>
      <c r="M49" s="682"/>
      <c r="N49" s="682"/>
      <c r="O49" s="682"/>
    </row>
    <row r="50" spans="1:15" x14ac:dyDescent="0.4">
      <c r="A50" s="685"/>
      <c r="B50" s="685"/>
      <c r="C50" s="1486" t="s">
        <v>538</v>
      </c>
      <c r="D50" s="1486"/>
      <c r="E50" s="1486"/>
      <c r="F50" s="1486"/>
      <c r="G50" s="682"/>
      <c r="H50" s="683"/>
      <c r="I50" s="682"/>
      <c r="J50" s="710"/>
      <c r="K50" s="682"/>
      <c r="L50" s="682"/>
      <c r="M50" s="682"/>
      <c r="N50" s="682"/>
      <c r="O50" s="682"/>
    </row>
    <row r="51" spans="1:15" x14ac:dyDescent="0.4">
      <c r="A51" s="685"/>
      <c r="B51" s="685"/>
      <c r="C51" s="1478"/>
      <c r="D51" s="1479"/>
      <c r="E51" s="1479"/>
      <c r="F51" s="1479"/>
      <c r="G51" s="1479"/>
      <c r="H51" s="1479"/>
      <c r="I51" s="1480"/>
      <c r="J51" s="710"/>
      <c r="K51" s="682"/>
      <c r="L51" s="682"/>
      <c r="M51" s="682"/>
      <c r="N51" s="682"/>
      <c r="O51" s="682"/>
    </row>
    <row r="52" spans="1:15" x14ac:dyDescent="0.4">
      <c r="A52" s="685"/>
      <c r="B52" s="685"/>
      <c r="C52" s="1481"/>
      <c r="D52" s="1482"/>
      <c r="E52" s="1482"/>
      <c r="F52" s="1482"/>
      <c r="G52" s="1482"/>
      <c r="H52" s="1482"/>
      <c r="I52" s="1483"/>
      <c r="J52" s="710"/>
      <c r="K52" s="682"/>
      <c r="L52" s="682"/>
      <c r="M52" s="682"/>
      <c r="N52" s="682"/>
      <c r="O52" s="682"/>
    </row>
    <row r="53" spans="1:15" ht="13" thickBot="1" x14ac:dyDescent="0.45">
      <c r="A53" s="685"/>
      <c r="B53" s="685"/>
      <c r="C53" s="682"/>
      <c r="D53" s="683"/>
      <c r="E53" s="682"/>
      <c r="F53" s="682"/>
      <c r="G53" s="682"/>
      <c r="H53" s="683"/>
      <c r="I53" s="682"/>
      <c r="J53" s="710"/>
      <c r="K53" s="682"/>
      <c r="L53" s="682"/>
      <c r="M53" s="682"/>
      <c r="N53" s="682"/>
      <c r="O53" s="682"/>
    </row>
    <row r="54" spans="1:15" s="701" customFormat="1" ht="23.7" customHeight="1" thickBot="1" x14ac:dyDescent="0.45">
      <c r="A54" s="712"/>
      <c r="B54" s="722"/>
      <c r="C54" s="719" t="s">
        <v>564</v>
      </c>
      <c r="D54" s="723"/>
      <c r="E54" s="724"/>
      <c r="F54" s="724"/>
      <c r="G54" s="724"/>
      <c r="H54" s="723"/>
      <c r="I54" s="723"/>
      <c r="J54" s="725"/>
      <c r="K54" s="699"/>
      <c r="L54" s="699"/>
      <c r="M54" s="699"/>
      <c r="N54" s="699"/>
      <c r="O54" s="699"/>
    </row>
    <row r="55" spans="1:15" s="708" customFormat="1" ht="21" customHeight="1" x14ac:dyDescent="0.4">
      <c r="A55" s="714"/>
      <c r="B55" s="728" t="s">
        <v>569</v>
      </c>
      <c r="C55" s="1488" t="s">
        <v>573</v>
      </c>
      <c r="D55" s="1488"/>
      <c r="E55" s="1488"/>
      <c r="F55" s="1488"/>
      <c r="G55" s="721"/>
      <c r="H55" s="1535" t="s">
        <v>680</v>
      </c>
      <c r="I55" s="1535"/>
      <c r="J55" s="1536"/>
      <c r="K55" s="707"/>
      <c r="L55" s="707"/>
      <c r="M55" s="707"/>
      <c r="N55" s="707"/>
      <c r="O55" s="707"/>
    </row>
    <row r="56" spans="1:15" x14ac:dyDescent="0.4">
      <c r="A56" s="685"/>
      <c r="B56" s="685"/>
      <c r="C56" s="682"/>
      <c r="D56" s="683"/>
      <c r="E56" s="682"/>
      <c r="F56" s="682"/>
      <c r="G56" s="682"/>
      <c r="H56" s="683"/>
      <c r="I56" s="682"/>
      <c r="J56" s="710"/>
      <c r="K56" s="682"/>
      <c r="L56" s="682"/>
      <c r="M56" s="682"/>
      <c r="N56" s="682"/>
      <c r="O56" s="682"/>
    </row>
    <row r="57" spans="1:15" x14ac:dyDescent="0.4">
      <c r="A57" s="685"/>
      <c r="B57" s="685"/>
      <c r="C57" s="1486" t="s">
        <v>538</v>
      </c>
      <c r="D57" s="1486"/>
      <c r="E57" s="1486"/>
      <c r="F57" s="1486"/>
      <c r="G57" s="682"/>
      <c r="H57" s="683"/>
      <c r="I57" s="682"/>
      <c r="J57" s="710"/>
      <c r="K57" s="682"/>
      <c r="L57" s="682"/>
      <c r="M57" s="682"/>
      <c r="N57" s="682"/>
      <c r="O57" s="682"/>
    </row>
    <row r="58" spans="1:15" x14ac:dyDescent="0.4">
      <c r="A58" s="685"/>
      <c r="B58" s="685"/>
      <c r="C58" s="1516"/>
      <c r="D58" s="1517"/>
      <c r="E58" s="1517"/>
      <c r="F58" s="1517"/>
      <c r="G58" s="1517"/>
      <c r="H58" s="1517"/>
      <c r="I58" s="1518"/>
      <c r="J58" s="710"/>
      <c r="K58" s="682"/>
      <c r="L58" s="682"/>
      <c r="M58" s="682"/>
      <c r="N58" s="682"/>
      <c r="O58" s="682"/>
    </row>
    <row r="59" spans="1:15" x14ac:dyDescent="0.4">
      <c r="A59" s="685"/>
      <c r="B59" s="685"/>
      <c r="C59" s="1519"/>
      <c r="D59" s="1520"/>
      <c r="E59" s="1520"/>
      <c r="F59" s="1520"/>
      <c r="G59" s="1520"/>
      <c r="H59" s="1520"/>
      <c r="I59" s="1521"/>
      <c r="J59" s="710"/>
      <c r="K59" s="682"/>
      <c r="L59" s="682"/>
      <c r="M59" s="682"/>
      <c r="N59" s="682"/>
      <c r="O59" s="682"/>
    </row>
    <row r="60" spans="1:15" ht="13" thickBot="1" x14ac:dyDescent="0.45">
      <c r="A60" s="685"/>
      <c r="B60" s="685"/>
      <c r="C60" s="682"/>
      <c r="D60" s="683"/>
      <c r="E60" s="682"/>
      <c r="F60" s="682"/>
      <c r="G60" s="682"/>
      <c r="H60" s="683"/>
      <c r="I60" s="682"/>
      <c r="J60" s="710"/>
      <c r="K60" s="682"/>
      <c r="L60" s="682"/>
      <c r="M60" s="682"/>
      <c r="N60" s="682"/>
      <c r="O60" s="682"/>
    </row>
    <row r="61" spans="1:15" s="706" customFormat="1" ht="22.7" customHeight="1" thickBot="1" x14ac:dyDescent="0.45">
      <c r="A61" s="715"/>
      <c r="B61" s="726"/>
      <c r="C61" s="727" t="s">
        <v>574</v>
      </c>
      <c r="D61" s="723"/>
      <c r="E61" s="723"/>
      <c r="F61" s="723"/>
      <c r="G61" s="723"/>
      <c r="H61" s="723"/>
      <c r="I61" s="723"/>
      <c r="J61" s="725"/>
      <c r="K61" s="705"/>
      <c r="L61" s="705"/>
      <c r="M61" s="705"/>
      <c r="N61" s="705"/>
      <c r="O61" s="705"/>
    </row>
    <row r="62" spans="1:15" ht="24.7" customHeight="1" x14ac:dyDescent="0.4">
      <c r="A62" s="685"/>
      <c r="B62" s="721" t="s">
        <v>570</v>
      </c>
      <c r="C62" s="1485" t="s">
        <v>575</v>
      </c>
      <c r="D62" s="1485"/>
      <c r="E62" s="1485"/>
      <c r="F62" s="1485"/>
      <c r="G62" s="721"/>
      <c r="H62" s="1537" t="s">
        <v>679</v>
      </c>
      <c r="I62" s="1538"/>
      <c r="J62" s="1539"/>
      <c r="K62" s="682"/>
      <c r="L62" s="682"/>
      <c r="M62" s="682"/>
      <c r="N62" s="682"/>
      <c r="O62" s="682"/>
    </row>
    <row r="63" spans="1:15" ht="34.450000000000003" customHeight="1" x14ac:dyDescent="0.4">
      <c r="A63" s="685"/>
      <c r="B63" s="687" t="s">
        <v>571</v>
      </c>
      <c r="C63" s="1487" t="s">
        <v>576</v>
      </c>
      <c r="D63" s="1487"/>
      <c r="E63" s="1487"/>
      <c r="F63" s="1487"/>
      <c r="G63" s="687"/>
      <c r="H63" s="1537" t="s">
        <v>679</v>
      </c>
      <c r="I63" s="1538"/>
      <c r="J63" s="1539"/>
      <c r="K63" s="682"/>
      <c r="L63" s="682"/>
      <c r="M63" s="682"/>
      <c r="N63" s="682"/>
      <c r="O63" s="682"/>
    </row>
    <row r="64" spans="1:15" x14ac:dyDescent="0.4">
      <c r="A64" s="685"/>
      <c r="B64" s="682"/>
      <c r="C64" s="682"/>
      <c r="D64" s="682"/>
      <c r="E64" s="682"/>
      <c r="F64" s="682"/>
      <c r="G64" s="682"/>
      <c r="H64" s="683"/>
      <c r="I64" s="682"/>
      <c r="J64" s="710"/>
      <c r="K64" s="682"/>
      <c r="L64" s="682"/>
      <c r="M64" s="682"/>
      <c r="N64" s="682"/>
      <c r="O64" s="682"/>
    </row>
    <row r="65" spans="1:15" x14ac:dyDescent="0.4">
      <c r="A65" s="685"/>
      <c r="B65" s="685"/>
      <c r="C65" s="1486" t="s">
        <v>538</v>
      </c>
      <c r="D65" s="1486"/>
      <c r="E65" s="1486"/>
      <c r="F65" s="1486"/>
      <c r="G65" s="682"/>
      <c r="H65" s="683"/>
      <c r="I65" s="682"/>
      <c r="J65" s="710"/>
      <c r="K65" s="682"/>
      <c r="L65" s="682"/>
      <c r="M65" s="682"/>
      <c r="N65" s="682"/>
      <c r="O65" s="682"/>
    </row>
    <row r="66" spans="1:15" x14ac:dyDescent="0.4">
      <c r="A66" s="685"/>
      <c r="B66" s="685"/>
      <c r="C66" s="1478"/>
      <c r="D66" s="1479"/>
      <c r="E66" s="1479"/>
      <c r="F66" s="1479"/>
      <c r="G66" s="1479"/>
      <c r="H66" s="1479"/>
      <c r="I66" s="1480"/>
      <c r="J66" s="710"/>
      <c r="K66" s="682"/>
      <c r="L66" s="682"/>
      <c r="M66" s="682"/>
      <c r="N66" s="682"/>
      <c r="O66" s="682"/>
    </row>
    <row r="67" spans="1:15" x14ac:dyDescent="0.4">
      <c r="A67" s="685"/>
      <c r="B67" s="685"/>
      <c r="C67" s="1481"/>
      <c r="D67" s="1482"/>
      <c r="E67" s="1482"/>
      <c r="F67" s="1482"/>
      <c r="G67" s="1482"/>
      <c r="H67" s="1482"/>
      <c r="I67" s="1483"/>
      <c r="J67" s="710"/>
      <c r="K67" s="682"/>
      <c r="L67" s="682"/>
      <c r="M67" s="682"/>
      <c r="N67" s="682"/>
      <c r="O67" s="682"/>
    </row>
    <row r="68" spans="1:15" ht="13" thickBot="1" x14ac:dyDescent="0.45">
      <c r="A68" s="685"/>
      <c r="B68" s="685"/>
      <c r="C68" s="682"/>
      <c r="D68" s="683"/>
      <c r="E68" s="682"/>
      <c r="F68" s="682"/>
      <c r="G68" s="682"/>
      <c r="H68" s="683"/>
      <c r="I68" s="682"/>
      <c r="J68" s="710"/>
      <c r="K68" s="682"/>
      <c r="L68" s="682"/>
      <c r="M68" s="682"/>
      <c r="N68" s="682"/>
      <c r="O68" s="682"/>
    </row>
    <row r="69" spans="1:15" s="701" customFormat="1" ht="23" customHeight="1" thickBot="1" x14ac:dyDescent="0.45">
      <c r="A69" s="712"/>
      <c r="B69" s="722"/>
      <c r="C69" s="719" t="s">
        <v>577</v>
      </c>
      <c r="D69" s="723"/>
      <c r="E69" s="724"/>
      <c r="F69" s="724"/>
      <c r="G69" s="724"/>
      <c r="H69" s="723"/>
      <c r="I69" s="723"/>
      <c r="J69" s="725"/>
      <c r="K69" s="699"/>
      <c r="L69" s="699"/>
      <c r="M69" s="699"/>
      <c r="N69" s="699"/>
      <c r="O69" s="699"/>
    </row>
    <row r="70" spans="1:15" ht="33" customHeight="1" x14ac:dyDescent="0.4">
      <c r="A70" s="685"/>
      <c r="B70" s="721" t="s">
        <v>572</v>
      </c>
      <c r="C70" s="1526" t="s">
        <v>578</v>
      </c>
      <c r="D70" s="1527"/>
      <c r="E70" s="1527"/>
      <c r="F70" s="1528"/>
      <c r="G70" s="721"/>
      <c r="H70" s="1540" t="s">
        <v>579</v>
      </c>
      <c r="I70" s="1541"/>
      <c r="J70" s="1542"/>
      <c r="K70" s="682"/>
      <c r="L70" s="682"/>
      <c r="M70" s="682"/>
      <c r="N70" s="682"/>
      <c r="O70" s="682"/>
    </row>
    <row r="71" spans="1:15" ht="33" customHeight="1" x14ac:dyDescent="0.4">
      <c r="A71" s="685"/>
      <c r="B71" s="687" t="s">
        <v>585</v>
      </c>
      <c r="C71" s="1549" t="s">
        <v>576</v>
      </c>
      <c r="D71" s="1550"/>
      <c r="E71" s="1550"/>
      <c r="F71" s="1551"/>
      <c r="G71" s="687"/>
      <c r="H71" s="1547"/>
      <c r="I71" s="1558"/>
      <c r="J71" s="1559"/>
      <c r="K71" s="682"/>
      <c r="L71" s="682"/>
      <c r="M71" s="682"/>
      <c r="N71" s="682"/>
      <c r="O71" s="682"/>
    </row>
    <row r="72" spans="1:15" x14ac:dyDescent="0.4">
      <c r="A72" s="685"/>
      <c r="B72" s="685"/>
      <c r="C72" s="682"/>
      <c r="D72" s="683"/>
      <c r="E72" s="682"/>
      <c r="F72" s="682"/>
      <c r="G72" s="682"/>
      <c r="H72" s="683"/>
      <c r="I72" s="682"/>
      <c r="J72" s="710"/>
      <c r="K72" s="682"/>
      <c r="L72" s="682"/>
      <c r="M72" s="682"/>
      <c r="N72" s="682"/>
      <c r="O72" s="682"/>
    </row>
    <row r="73" spans="1:15" x14ac:dyDescent="0.4">
      <c r="A73" s="685"/>
      <c r="B73" s="685"/>
      <c r="C73" s="1486" t="s">
        <v>538</v>
      </c>
      <c r="D73" s="1486"/>
      <c r="E73" s="1486"/>
      <c r="F73" s="1486"/>
      <c r="G73" s="682"/>
      <c r="H73" s="683"/>
      <c r="I73" s="682"/>
      <c r="J73" s="710"/>
      <c r="K73" s="682"/>
      <c r="L73" s="682"/>
      <c r="M73" s="682"/>
      <c r="N73" s="682"/>
      <c r="O73" s="682"/>
    </row>
    <row r="74" spans="1:15" x14ac:dyDescent="0.4">
      <c r="A74" s="685"/>
      <c r="B74" s="685"/>
      <c r="C74" s="1478"/>
      <c r="D74" s="1479"/>
      <c r="E74" s="1479"/>
      <c r="F74" s="1479"/>
      <c r="G74" s="1479"/>
      <c r="H74" s="1479"/>
      <c r="I74" s="1480"/>
      <c r="J74" s="710"/>
      <c r="K74" s="682"/>
      <c r="L74" s="682"/>
      <c r="M74" s="682"/>
      <c r="N74" s="682"/>
      <c r="O74" s="682"/>
    </row>
    <row r="75" spans="1:15" x14ac:dyDescent="0.4">
      <c r="A75" s="685"/>
      <c r="B75" s="685"/>
      <c r="C75" s="1481"/>
      <c r="D75" s="1482"/>
      <c r="E75" s="1482"/>
      <c r="F75" s="1482"/>
      <c r="G75" s="1482"/>
      <c r="H75" s="1482"/>
      <c r="I75" s="1483"/>
      <c r="J75" s="710"/>
      <c r="K75" s="682"/>
      <c r="L75" s="682"/>
      <c r="M75" s="682"/>
      <c r="N75" s="682"/>
      <c r="O75" s="682"/>
    </row>
    <row r="76" spans="1:15" x14ac:dyDescent="0.4">
      <c r="A76" s="685"/>
      <c r="B76" s="685"/>
      <c r="C76" s="682"/>
      <c r="D76" s="683"/>
      <c r="E76" s="682"/>
      <c r="F76" s="682"/>
      <c r="G76" s="682"/>
      <c r="H76" s="683"/>
      <c r="I76" s="682"/>
      <c r="J76" s="710"/>
      <c r="K76" s="682"/>
      <c r="L76" s="682"/>
      <c r="M76" s="682"/>
      <c r="N76" s="682"/>
      <c r="O76" s="682"/>
    </row>
    <row r="77" spans="1:15" s="701" customFormat="1" ht="20" customHeight="1" x14ac:dyDescent="0.4">
      <c r="A77" s="712"/>
      <c r="B77" s="702"/>
      <c r="C77" s="700" t="s">
        <v>580</v>
      </c>
      <c r="D77" s="703"/>
      <c r="E77" s="704"/>
      <c r="F77" s="704"/>
      <c r="G77" s="704"/>
      <c r="H77" s="703"/>
      <c r="I77" s="703"/>
      <c r="J77" s="713"/>
      <c r="K77" s="699"/>
      <c r="L77" s="699"/>
      <c r="M77" s="699"/>
      <c r="N77" s="699"/>
      <c r="O77" s="699"/>
    </row>
    <row r="78" spans="1:15" ht="31.7" customHeight="1" x14ac:dyDescent="0.4">
      <c r="A78" s="685"/>
      <c r="B78" s="687" t="s">
        <v>586</v>
      </c>
      <c r="C78" s="1549" t="s">
        <v>581</v>
      </c>
      <c r="D78" s="1550"/>
      <c r="E78" s="1550"/>
      <c r="F78" s="1551"/>
      <c r="G78" s="687"/>
      <c r="H78" s="1556" t="s">
        <v>583</v>
      </c>
      <c r="I78" s="1557"/>
      <c r="J78" s="710"/>
      <c r="K78" s="682"/>
      <c r="L78" s="682"/>
      <c r="M78" s="682"/>
      <c r="N78" s="682"/>
      <c r="O78" s="682"/>
    </row>
    <row r="79" spans="1:15" ht="31.7" customHeight="1" x14ac:dyDescent="0.4">
      <c r="A79" s="685"/>
      <c r="B79" s="687" t="s">
        <v>587</v>
      </c>
      <c r="C79" s="1549" t="s">
        <v>656</v>
      </c>
      <c r="D79" s="1550"/>
      <c r="E79" s="1550"/>
      <c r="F79" s="1551"/>
      <c r="G79" s="687"/>
      <c r="H79" s="1547"/>
      <c r="I79" s="1548"/>
      <c r="J79" s="710"/>
      <c r="K79" s="682"/>
      <c r="L79" s="682"/>
      <c r="M79" s="682"/>
      <c r="N79" s="682"/>
      <c r="O79" s="682"/>
    </row>
    <row r="80" spans="1:15" ht="31.7" customHeight="1" x14ac:dyDescent="0.4">
      <c r="A80" s="685"/>
      <c r="B80" s="687" t="s">
        <v>588</v>
      </c>
      <c r="C80" s="1549" t="s">
        <v>582</v>
      </c>
      <c r="D80" s="1550"/>
      <c r="E80" s="1550"/>
      <c r="F80" s="1551"/>
      <c r="G80" s="687"/>
      <c r="H80" s="1547"/>
      <c r="I80" s="1548"/>
      <c r="J80" s="710"/>
      <c r="K80" s="682"/>
      <c r="L80" s="682"/>
      <c r="M80" s="682"/>
      <c r="N80" s="682"/>
      <c r="O80" s="682"/>
    </row>
    <row r="81" spans="1:15" x14ac:dyDescent="0.4">
      <c r="A81" s="685"/>
      <c r="B81" s="685"/>
      <c r="C81" s="682"/>
      <c r="D81" s="683"/>
      <c r="E81" s="682"/>
      <c r="F81" s="682"/>
      <c r="G81" s="682"/>
      <c r="H81" s="683"/>
      <c r="I81" s="682"/>
      <c r="J81" s="710"/>
      <c r="K81" s="682"/>
      <c r="L81" s="682"/>
      <c r="M81" s="682"/>
      <c r="N81" s="682"/>
      <c r="O81" s="682"/>
    </row>
    <row r="82" spans="1:15" ht="49.35" customHeight="1" x14ac:dyDescent="0.4">
      <c r="A82" s="685"/>
      <c r="B82" s="685"/>
      <c r="C82" s="1554" t="s">
        <v>657</v>
      </c>
      <c r="D82" s="1555"/>
      <c r="E82" s="1555"/>
      <c r="F82" s="1555"/>
      <c r="G82" s="1555"/>
      <c r="H82" s="1555"/>
      <c r="I82" s="682"/>
      <c r="J82" s="710"/>
      <c r="K82" s="682"/>
      <c r="L82" s="682"/>
      <c r="M82" s="682"/>
      <c r="N82" s="682"/>
      <c r="O82" s="682"/>
    </row>
    <row r="83" spans="1:15" x14ac:dyDescent="0.4">
      <c r="A83" s="685"/>
      <c r="B83" s="685"/>
      <c r="C83" s="682"/>
      <c r="D83" s="683"/>
      <c r="E83" s="682"/>
      <c r="F83" s="682"/>
      <c r="G83" s="682"/>
      <c r="H83" s="683"/>
      <c r="I83" s="682"/>
      <c r="J83" s="710"/>
      <c r="K83" s="682"/>
      <c r="L83" s="682"/>
      <c r="M83" s="682"/>
      <c r="N83" s="682"/>
      <c r="O83" s="682"/>
    </row>
    <row r="84" spans="1:15" x14ac:dyDescent="0.4">
      <c r="A84" s="685"/>
      <c r="B84" s="685"/>
      <c r="C84" s="1486" t="s">
        <v>538</v>
      </c>
      <c r="D84" s="1486"/>
      <c r="E84" s="1486"/>
      <c r="F84" s="1486"/>
      <c r="G84" s="682"/>
      <c r="H84" s="683"/>
      <c r="I84" s="682"/>
      <c r="J84" s="710"/>
      <c r="K84" s="682"/>
      <c r="L84" s="682"/>
      <c r="M84" s="682"/>
      <c r="N84" s="682"/>
      <c r="O84" s="682"/>
    </row>
    <row r="85" spans="1:15" x14ac:dyDescent="0.4">
      <c r="A85" s="685"/>
      <c r="B85" s="685"/>
      <c r="C85" s="1478"/>
      <c r="D85" s="1479"/>
      <c r="E85" s="1479"/>
      <c r="F85" s="1479"/>
      <c r="G85" s="1479"/>
      <c r="H85" s="1479"/>
      <c r="I85" s="1480"/>
      <c r="J85" s="710"/>
      <c r="K85" s="682"/>
      <c r="L85" s="682"/>
      <c r="M85" s="682"/>
      <c r="N85" s="682"/>
      <c r="O85" s="682"/>
    </row>
    <row r="86" spans="1:15" x14ac:dyDescent="0.4">
      <c r="A86" s="685"/>
      <c r="B86" s="685"/>
      <c r="C86" s="1481"/>
      <c r="D86" s="1482"/>
      <c r="E86" s="1482"/>
      <c r="F86" s="1482"/>
      <c r="G86" s="1482"/>
      <c r="H86" s="1482"/>
      <c r="I86" s="1483"/>
      <c r="J86" s="710"/>
      <c r="K86" s="682"/>
      <c r="L86" s="682"/>
      <c r="M86" s="682"/>
      <c r="N86" s="682"/>
      <c r="O86" s="682"/>
    </row>
    <row r="87" spans="1:15" ht="13" thickBot="1" x14ac:dyDescent="0.45">
      <c r="A87" s="685"/>
      <c r="B87" s="685"/>
      <c r="C87" s="682"/>
      <c r="D87" s="683"/>
      <c r="E87" s="682"/>
      <c r="F87" s="682"/>
      <c r="G87" s="682"/>
      <c r="H87" s="683"/>
      <c r="I87" s="682"/>
      <c r="J87" s="710"/>
      <c r="K87" s="682"/>
      <c r="L87" s="682"/>
      <c r="M87" s="682"/>
      <c r="N87" s="682"/>
      <c r="O87" s="682"/>
    </row>
    <row r="88" spans="1:15" s="701" customFormat="1" ht="27.45" customHeight="1" thickBot="1" x14ac:dyDescent="0.45">
      <c r="A88" s="718"/>
      <c r="B88" s="719"/>
      <c r="C88" s="719" t="s">
        <v>629</v>
      </c>
      <c r="D88" s="719"/>
      <c r="E88" s="719"/>
      <c r="F88" s="719"/>
      <c r="G88" s="719"/>
      <c r="H88" s="719"/>
      <c r="I88" s="719"/>
      <c r="J88" s="720"/>
      <c r="K88" s="699"/>
      <c r="L88" s="699"/>
      <c r="M88" s="699"/>
      <c r="N88" s="699"/>
      <c r="O88" s="699"/>
    </row>
    <row r="89" spans="1:15" ht="42" customHeight="1" thickBot="1" x14ac:dyDescent="0.45">
      <c r="A89" s="685"/>
      <c r="B89" s="717" t="s">
        <v>659</v>
      </c>
      <c r="C89" s="1553" t="s">
        <v>658</v>
      </c>
      <c r="D89" s="1553"/>
      <c r="E89" s="1553"/>
      <c r="F89" s="1553"/>
      <c r="G89" s="1553"/>
      <c r="H89" s="1552" t="s">
        <v>142</v>
      </c>
      <c r="I89" s="1552"/>
      <c r="J89" s="710"/>
      <c r="K89" s="682"/>
      <c r="L89" s="682"/>
      <c r="M89" s="682"/>
      <c r="N89" s="682"/>
      <c r="O89" s="682"/>
    </row>
    <row r="90" spans="1:15" ht="42" customHeight="1" thickBot="1" x14ac:dyDescent="0.45">
      <c r="A90" s="685"/>
      <c r="B90" s="837"/>
      <c r="C90" s="1543" t="s">
        <v>681</v>
      </c>
      <c r="D90" s="1544"/>
      <c r="E90" s="1544"/>
      <c r="F90" s="1544"/>
      <c r="G90" s="1544"/>
      <c r="H90" s="1545" t="str">
        <f>IF(OR(G13&lt;&gt;"",G14&lt;&gt;""),IF(OR(G13="Oui",G14="Oui"),"Validé","Non validé"),H89)</f>
        <v>Non contrôlé</v>
      </c>
      <c r="I90" s="1546"/>
      <c r="J90" s="710"/>
      <c r="K90" s="682"/>
      <c r="L90" s="682"/>
      <c r="M90" s="682"/>
      <c r="N90" s="682"/>
      <c r="O90" s="682"/>
    </row>
    <row r="91" spans="1:15" ht="13" thickBot="1" x14ac:dyDescent="0.45">
      <c r="A91" s="689"/>
      <c r="B91" s="689"/>
      <c r="C91" s="690"/>
      <c r="D91" s="691"/>
      <c r="E91" s="690"/>
      <c r="F91" s="690"/>
      <c r="G91" s="690"/>
      <c r="H91" s="691"/>
      <c r="I91" s="690"/>
      <c r="J91" s="716"/>
      <c r="K91" s="682"/>
      <c r="L91" s="682"/>
      <c r="M91" s="682"/>
      <c r="N91" s="682"/>
      <c r="O91" s="682"/>
    </row>
    <row r="92" spans="1:15" x14ac:dyDescent="0.4">
      <c r="A92" s="682"/>
      <c r="B92" s="682"/>
      <c r="C92" s="682"/>
      <c r="D92" s="683"/>
      <c r="E92" s="682"/>
      <c r="F92" s="682"/>
      <c r="G92" s="682"/>
      <c r="H92" s="683"/>
      <c r="I92" s="682"/>
      <c r="J92" s="682"/>
      <c r="K92" s="682"/>
      <c r="L92" s="682"/>
      <c r="M92" s="682"/>
      <c r="N92" s="682"/>
      <c r="O92" s="682"/>
    </row>
    <row r="93" spans="1:15" x14ac:dyDescent="0.4">
      <c r="A93" s="682"/>
      <c r="B93" s="682"/>
      <c r="D93" s="683"/>
      <c r="E93" s="682"/>
      <c r="F93" s="682"/>
      <c r="G93" s="682"/>
      <c r="H93" s="683"/>
      <c r="I93" s="682"/>
      <c r="J93" s="682"/>
      <c r="K93" s="682"/>
      <c r="L93" s="682"/>
      <c r="M93" s="682"/>
      <c r="N93" s="682"/>
      <c r="O93" s="682"/>
    </row>
    <row r="94" spans="1:15" x14ac:dyDescent="0.4">
      <c r="A94" s="682"/>
      <c r="B94" s="682"/>
      <c r="C94" s="682"/>
      <c r="D94" s="683"/>
      <c r="E94" s="682"/>
      <c r="F94" s="682"/>
      <c r="G94" s="682"/>
      <c r="H94" s="683"/>
      <c r="I94" s="682"/>
      <c r="J94" s="682"/>
      <c r="K94" s="682"/>
      <c r="L94" s="682"/>
      <c r="M94" s="682"/>
      <c r="N94" s="682"/>
      <c r="O94" s="682"/>
    </row>
    <row r="95" spans="1:15" x14ac:dyDescent="0.4">
      <c r="A95" s="682"/>
      <c r="B95" s="682"/>
      <c r="C95" s="682"/>
      <c r="D95" s="683"/>
      <c r="E95" s="682"/>
      <c r="F95" s="682"/>
      <c r="G95" s="682"/>
      <c r="H95" s="683"/>
      <c r="I95" s="682"/>
      <c r="J95" s="682"/>
      <c r="K95" s="682"/>
      <c r="L95" s="682"/>
      <c r="M95" s="682"/>
      <c r="N95" s="682"/>
      <c r="O95" s="682"/>
    </row>
    <row r="96" spans="1:15" x14ac:dyDescent="0.4">
      <c r="A96" s="682"/>
      <c r="B96" s="682"/>
      <c r="C96" s="682"/>
      <c r="D96" s="683"/>
      <c r="E96" s="682"/>
      <c r="F96" s="682"/>
      <c r="G96" s="682"/>
      <c r="H96" s="683"/>
      <c r="I96" s="682"/>
      <c r="J96" s="682"/>
      <c r="K96" s="682"/>
      <c r="L96" s="682"/>
      <c r="M96" s="682"/>
      <c r="N96" s="682"/>
      <c r="O96" s="682"/>
    </row>
    <row r="97" spans="1:15" x14ac:dyDescent="0.4">
      <c r="A97" s="682"/>
      <c r="B97" s="682"/>
      <c r="C97" s="682"/>
      <c r="D97" s="683"/>
      <c r="E97" s="682"/>
      <c r="F97" s="682"/>
      <c r="G97" s="682"/>
      <c r="H97" s="683"/>
      <c r="I97" s="682"/>
      <c r="J97" s="682"/>
      <c r="K97" s="682"/>
      <c r="L97" s="682"/>
      <c r="M97" s="682"/>
      <c r="N97" s="682"/>
      <c r="O97" s="682"/>
    </row>
    <row r="98" spans="1:15" x14ac:dyDescent="0.4">
      <c r="A98" s="682"/>
      <c r="B98" s="682"/>
      <c r="C98" s="682"/>
      <c r="D98" s="683"/>
      <c r="E98" s="682"/>
      <c r="F98" s="682"/>
      <c r="G98" s="682"/>
      <c r="H98" s="683"/>
      <c r="I98" s="682"/>
      <c r="J98" s="682"/>
      <c r="K98" s="682"/>
      <c r="L98" s="682"/>
      <c r="M98" s="682"/>
      <c r="N98" s="682"/>
      <c r="O98" s="682"/>
    </row>
    <row r="99" spans="1:15" x14ac:dyDescent="0.4">
      <c r="A99" s="682"/>
      <c r="B99" s="682"/>
      <c r="C99" s="682"/>
      <c r="D99" s="683"/>
      <c r="E99" s="682"/>
      <c r="F99" s="682"/>
      <c r="G99" s="682"/>
      <c r="H99" s="683"/>
      <c r="I99" s="682"/>
      <c r="J99" s="682"/>
      <c r="K99" s="682"/>
      <c r="L99" s="682"/>
      <c r="M99" s="682"/>
      <c r="N99" s="682"/>
      <c r="O99" s="682"/>
    </row>
    <row r="100" spans="1:15" x14ac:dyDescent="0.4">
      <c r="A100" s="682"/>
      <c r="B100" s="682"/>
      <c r="C100" s="682"/>
      <c r="D100" s="683"/>
      <c r="E100" s="682"/>
      <c r="F100" s="682"/>
      <c r="G100" s="682"/>
      <c r="H100" s="683"/>
      <c r="I100" s="682"/>
      <c r="J100" s="682"/>
      <c r="K100" s="682"/>
      <c r="L100" s="682"/>
      <c r="M100" s="682"/>
      <c r="N100" s="682"/>
      <c r="O100" s="682"/>
    </row>
    <row r="101" spans="1:15" x14ac:dyDescent="0.4">
      <c r="A101" s="682"/>
      <c r="B101" s="682"/>
      <c r="C101" s="682"/>
      <c r="D101" s="683"/>
      <c r="E101" s="682"/>
      <c r="F101" s="682"/>
      <c r="G101" s="682"/>
      <c r="H101" s="683"/>
      <c r="I101" s="682"/>
      <c r="J101" s="682"/>
      <c r="K101" s="682"/>
      <c r="L101" s="682"/>
      <c r="M101" s="682"/>
      <c r="N101" s="682"/>
      <c r="O101" s="682"/>
    </row>
    <row r="102" spans="1:15" x14ac:dyDescent="0.4">
      <c r="A102" s="682"/>
      <c r="B102" s="682"/>
      <c r="C102" s="682"/>
      <c r="D102" s="683"/>
      <c r="E102" s="682"/>
      <c r="F102" s="682"/>
      <c r="G102" s="682"/>
      <c r="H102" s="683"/>
      <c r="I102" s="682"/>
      <c r="J102" s="682"/>
      <c r="K102" s="682"/>
      <c r="L102" s="682"/>
      <c r="M102" s="682"/>
      <c r="N102" s="682"/>
      <c r="O102" s="682"/>
    </row>
    <row r="103" spans="1:15" x14ac:dyDescent="0.4">
      <c r="A103" s="682"/>
      <c r="B103" s="682"/>
      <c r="C103" s="682"/>
      <c r="D103" s="683"/>
      <c r="E103" s="682"/>
      <c r="F103" s="682"/>
      <c r="G103" s="682"/>
      <c r="H103" s="683"/>
      <c r="I103" s="682"/>
      <c r="J103" s="682"/>
      <c r="K103" s="682"/>
      <c r="L103" s="682"/>
      <c r="M103" s="682"/>
      <c r="N103" s="682"/>
      <c r="O103" s="682"/>
    </row>
    <row r="104" spans="1:15" x14ac:dyDescent="0.4">
      <c r="A104" s="682"/>
      <c r="B104" s="682"/>
      <c r="C104" s="682"/>
      <c r="D104" s="683"/>
      <c r="E104" s="682"/>
      <c r="F104" s="682"/>
      <c r="G104" s="682"/>
      <c r="H104" s="683"/>
      <c r="I104" s="682"/>
      <c r="J104" s="682"/>
      <c r="K104" s="682"/>
      <c r="L104" s="682"/>
      <c r="M104" s="682"/>
      <c r="N104" s="682"/>
      <c r="O104" s="682"/>
    </row>
    <row r="105" spans="1:15" x14ac:dyDescent="0.4">
      <c r="A105" s="682"/>
      <c r="B105" s="682"/>
      <c r="C105" s="682"/>
      <c r="D105" s="683"/>
      <c r="E105" s="682"/>
      <c r="F105" s="682"/>
      <c r="G105" s="682"/>
      <c r="H105" s="683"/>
      <c r="I105" s="682"/>
      <c r="J105" s="682"/>
      <c r="K105" s="682"/>
      <c r="L105" s="682"/>
      <c r="M105" s="682"/>
      <c r="N105" s="682"/>
      <c r="O105" s="682"/>
    </row>
    <row r="106" spans="1:15" x14ac:dyDescent="0.4">
      <c r="A106" s="682"/>
      <c r="B106" s="682"/>
      <c r="C106" s="682"/>
      <c r="D106" s="683"/>
      <c r="E106" s="682"/>
      <c r="F106" s="682"/>
      <c r="G106" s="682"/>
      <c r="H106" s="683"/>
      <c r="I106" s="682"/>
      <c r="J106" s="682"/>
      <c r="K106" s="682"/>
      <c r="L106" s="682"/>
      <c r="M106" s="682"/>
      <c r="N106" s="682"/>
      <c r="O106" s="682"/>
    </row>
    <row r="107" spans="1:15" x14ac:dyDescent="0.4">
      <c r="A107" s="682"/>
      <c r="B107" s="682"/>
      <c r="C107" s="682"/>
      <c r="D107" s="683"/>
      <c r="E107" s="682"/>
      <c r="F107" s="682"/>
      <c r="G107" s="682"/>
      <c r="H107" s="683"/>
      <c r="I107" s="682"/>
      <c r="J107" s="682"/>
      <c r="K107" s="682"/>
      <c r="L107" s="682"/>
      <c r="M107" s="682"/>
      <c r="N107" s="682"/>
      <c r="O107" s="682"/>
    </row>
    <row r="108" spans="1:15" x14ac:dyDescent="0.4">
      <c r="A108" s="682"/>
      <c r="B108" s="682"/>
      <c r="C108" s="682"/>
      <c r="D108" s="683"/>
      <c r="E108" s="682"/>
      <c r="F108" s="682"/>
      <c r="G108" s="682"/>
      <c r="H108" s="683"/>
      <c r="I108" s="682"/>
      <c r="J108" s="682"/>
      <c r="K108" s="682"/>
      <c r="L108" s="682"/>
      <c r="M108" s="682"/>
      <c r="N108" s="682"/>
      <c r="O108" s="682"/>
    </row>
    <row r="109" spans="1:15" x14ac:dyDescent="0.4">
      <c r="A109" s="682"/>
      <c r="B109" s="682"/>
      <c r="C109" s="682"/>
      <c r="D109" s="683"/>
      <c r="E109" s="682"/>
      <c r="F109" s="682"/>
      <c r="G109" s="682"/>
      <c r="H109" s="683"/>
      <c r="I109" s="682"/>
      <c r="J109" s="682"/>
      <c r="K109" s="682"/>
      <c r="L109" s="682"/>
      <c r="M109" s="682"/>
      <c r="N109" s="682"/>
      <c r="O109" s="682"/>
    </row>
    <row r="110" spans="1:15" x14ac:dyDescent="0.4">
      <c r="A110" s="682"/>
      <c r="B110" s="682"/>
      <c r="C110" s="682"/>
      <c r="D110" s="683"/>
      <c r="E110" s="682"/>
      <c r="F110" s="682"/>
      <c r="G110" s="682"/>
      <c r="H110" s="683"/>
      <c r="I110" s="682"/>
      <c r="J110" s="682"/>
      <c r="K110" s="682"/>
      <c r="L110" s="682"/>
      <c r="M110" s="682"/>
      <c r="N110" s="682"/>
      <c r="O110" s="682"/>
    </row>
    <row r="111" spans="1:15" x14ac:dyDescent="0.4">
      <c r="A111" s="682"/>
      <c r="B111" s="682"/>
      <c r="C111" s="682"/>
      <c r="D111" s="683"/>
      <c r="E111" s="682"/>
      <c r="F111" s="682"/>
      <c r="G111" s="682"/>
      <c r="H111" s="683"/>
      <c r="I111" s="682"/>
      <c r="J111" s="682"/>
      <c r="K111" s="682"/>
      <c r="L111" s="682"/>
      <c r="M111" s="682"/>
      <c r="N111" s="682"/>
      <c r="O111" s="682"/>
    </row>
    <row r="112" spans="1:15" x14ac:dyDescent="0.4">
      <c r="A112" s="682"/>
      <c r="B112" s="682"/>
      <c r="C112" s="682"/>
      <c r="D112" s="683"/>
      <c r="E112" s="682"/>
      <c r="F112" s="682"/>
      <c r="G112" s="682"/>
      <c r="H112" s="683"/>
      <c r="I112" s="682"/>
      <c r="J112" s="682"/>
      <c r="K112" s="682"/>
      <c r="L112" s="682"/>
      <c r="M112" s="682"/>
      <c r="N112" s="682"/>
      <c r="O112" s="682"/>
    </row>
    <row r="113" spans="1:15" x14ac:dyDescent="0.4">
      <c r="A113" s="682"/>
      <c r="B113" s="682"/>
      <c r="C113" s="682"/>
      <c r="D113" s="683"/>
      <c r="E113" s="682"/>
      <c r="F113" s="682"/>
      <c r="G113" s="682"/>
      <c r="H113" s="683"/>
      <c r="I113" s="682"/>
      <c r="J113" s="682"/>
      <c r="K113" s="682"/>
      <c r="L113" s="682"/>
      <c r="M113" s="682"/>
      <c r="N113" s="682"/>
      <c r="O113" s="682"/>
    </row>
    <row r="114" spans="1:15" x14ac:dyDescent="0.4">
      <c r="A114" s="682"/>
      <c r="B114" s="682"/>
      <c r="C114" s="682"/>
      <c r="D114" s="683"/>
      <c r="E114" s="682"/>
      <c r="F114" s="682"/>
      <c r="G114" s="682"/>
      <c r="H114" s="683"/>
      <c r="I114" s="682"/>
      <c r="J114" s="682"/>
      <c r="K114" s="682"/>
      <c r="L114" s="682"/>
      <c r="M114" s="682"/>
      <c r="N114" s="682"/>
      <c r="O114" s="682"/>
    </row>
    <row r="115" spans="1:15" x14ac:dyDescent="0.4">
      <c r="A115" s="682"/>
      <c r="B115" s="682"/>
      <c r="C115" s="682"/>
      <c r="D115" s="683"/>
      <c r="E115" s="682"/>
      <c r="F115" s="682"/>
      <c r="G115" s="682"/>
      <c r="H115" s="683"/>
      <c r="I115" s="682"/>
      <c r="J115" s="682"/>
      <c r="K115" s="682"/>
      <c r="L115" s="682"/>
      <c r="M115" s="682"/>
      <c r="N115" s="682"/>
      <c r="O115" s="682"/>
    </row>
    <row r="116" spans="1:15" x14ac:dyDescent="0.4">
      <c r="A116" s="682"/>
      <c r="B116" s="682"/>
      <c r="C116" s="682"/>
      <c r="D116" s="683"/>
      <c r="E116" s="682"/>
      <c r="F116" s="682"/>
      <c r="G116" s="682"/>
      <c r="H116" s="683"/>
      <c r="I116" s="682"/>
      <c r="J116" s="682"/>
      <c r="K116" s="682"/>
      <c r="L116" s="682"/>
      <c r="M116" s="682"/>
      <c r="N116" s="682"/>
      <c r="O116" s="682"/>
    </row>
    <row r="117" spans="1:15" x14ac:dyDescent="0.4">
      <c r="A117" s="682"/>
      <c r="B117" s="682"/>
      <c r="C117" s="682"/>
      <c r="D117" s="683"/>
      <c r="E117" s="682"/>
      <c r="F117" s="682"/>
      <c r="G117" s="682"/>
      <c r="H117" s="683"/>
      <c r="I117" s="682"/>
      <c r="J117" s="682"/>
      <c r="K117" s="682"/>
      <c r="L117" s="682"/>
      <c r="M117" s="682"/>
      <c r="N117" s="682"/>
      <c r="O117" s="682"/>
    </row>
    <row r="118" spans="1:15" x14ac:dyDescent="0.4">
      <c r="A118" s="682"/>
      <c r="B118" s="682"/>
      <c r="C118" s="682"/>
      <c r="D118" s="683"/>
      <c r="E118" s="682"/>
      <c r="F118" s="682"/>
      <c r="G118" s="682"/>
      <c r="H118" s="683"/>
      <c r="I118" s="682"/>
      <c r="J118" s="682"/>
      <c r="K118" s="682"/>
      <c r="L118" s="682"/>
      <c r="M118" s="682"/>
      <c r="N118" s="682"/>
      <c r="O118" s="682"/>
    </row>
    <row r="119" spans="1:15" x14ac:dyDescent="0.4">
      <c r="A119" s="682"/>
      <c r="B119" s="682"/>
      <c r="C119" s="682"/>
      <c r="D119" s="683"/>
      <c r="E119" s="682"/>
      <c r="F119" s="682"/>
      <c r="G119" s="682"/>
      <c r="H119" s="683"/>
      <c r="I119" s="682"/>
      <c r="J119" s="682"/>
      <c r="K119" s="682"/>
      <c r="L119" s="682"/>
      <c r="M119" s="682"/>
      <c r="N119" s="682"/>
      <c r="O119" s="682"/>
    </row>
    <row r="120" spans="1:15" x14ac:dyDescent="0.4">
      <c r="A120" s="682"/>
      <c r="B120" s="682"/>
      <c r="C120" s="682"/>
      <c r="D120" s="683"/>
      <c r="E120" s="682"/>
      <c r="F120" s="682"/>
      <c r="G120" s="682"/>
      <c r="H120" s="683"/>
      <c r="I120" s="682"/>
      <c r="J120" s="682"/>
      <c r="K120" s="682"/>
      <c r="L120" s="682"/>
      <c r="M120" s="682"/>
      <c r="N120" s="682"/>
      <c r="O120" s="682"/>
    </row>
    <row r="121" spans="1:15" x14ac:dyDescent="0.4">
      <c r="A121" s="682"/>
      <c r="B121" s="682"/>
      <c r="C121" s="682"/>
      <c r="D121" s="683"/>
      <c r="E121" s="682"/>
      <c r="F121" s="682"/>
      <c r="G121" s="682"/>
      <c r="H121" s="683"/>
      <c r="I121" s="682"/>
      <c r="J121" s="682"/>
      <c r="K121" s="682"/>
      <c r="L121" s="682"/>
      <c r="M121" s="682"/>
      <c r="N121" s="682"/>
      <c r="O121" s="682"/>
    </row>
    <row r="122" spans="1:15" x14ac:dyDescent="0.4">
      <c r="A122" s="682"/>
      <c r="B122" s="682"/>
      <c r="C122" s="682"/>
      <c r="D122" s="683"/>
      <c r="E122" s="682"/>
      <c r="F122" s="682"/>
      <c r="G122" s="682"/>
      <c r="H122" s="683"/>
      <c r="I122" s="682"/>
      <c r="J122" s="682"/>
      <c r="K122" s="682"/>
      <c r="L122" s="682"/>
      <c r="M122" s="682"/>
      <c r="N122" s="682"/>
      <c r="O122" s="682"/>
    </row>
    <row r="123" spans="1:15" x14ac:dyDescent="0.4">
      <c r="A123" s="682"/>
      <c r="B123" s="682"/>
      <c r="C123" s="682"/>
      <c r="D123" s="683"/>
      <c r="E123" s="682"/>
      <c r="F123" s="682"/>
      <c r="G123" s="682"/>
      <c r="H123" s="683"/>
      <c r="I123" s="682"/>
      <c r="J123" s="682"/>
      <c r="K123" s="682"/>
      <c r="L123" s="682"/>
      <c r="M123" s="682"/>
      <c r="N123" s="682"/>
      <c r="O123" s="682"/>
    </row>
    <row r="124" spans="1:15" x14ac:dyDescent="0.4">
      <c r="A124" s="682"/>
      <c r="B124" s="682"/>
      <c r="C124" s="682"/>
      <c r="D124" s="683"/>
      <c r="E124" s="682"/>
      <c r="F124" s="682"/>
      <c r="G124" s="682"/>
      <c r="H124" s="683"/>
      <c r="I124" s="682"/>
      <c r="J124" s="682"/>
      <c r="K124" s="682"/>
      <c r="L124" s="682"/>
      <c r="M124" s="682"/>
      <c r="N124" s="682"/>
      <c r="O124" s="682"/>
    </row>
    <row r="125" spans="1:15" x14ac:dyDescent="0.4">
      <c r="A125" s="682"/>
      <c r="B125" s="682"/>
      <c r="C125" s="682"/>
      <c r="D125" s="683"/>
      <c r="E125" s="682"/>
      <c r="F125" s="682"/>
      <c r="G125" s="682"/>
      <c r="H125" s="683"/>
      <c r="I125" s="682"/>
      <c r="J125" s="682"/>
      <c r="K125" s="682"/>
      <c r="L125" s="682"/>
      <c r="M125" s="682"/>
      <c r="N125" s="682"/>
      <c r="O125" s="682"/>
    </row>
    <row r="126" spans="1:15" x14ac:dyDescent="0.4">
      <c r="A126" s="682"/>
      <c r="B126" s="682"/>
      <c r="C126" s="682"/>
      <c r="D126" s="683"/>
      <c r="E126" s="682"/>
      <c r="F126" s="682"/>
      <c r="G126" s="682"/>
      <c r="H126" s="683"/>
      <c r="I126" s="682"/>
      <c r="J126" s="682"/>
      <c r="K126" s="682"/>
      <c r="L126" s="682"/>
      <c r="M126" s="682"/>
      <c r="N126" s="682"/>
      <c r="O126" s="682"/>
    </row>
    <row r="127" spans="1:15" x14ac:dyDescent="0.4">
      <c r="A127" s="682"/>
      <c r="B127" s="682"/>
      <c r="C127" s="682"/>
      <c r="D127" s="683"/>
      <c r="E127" s="682"/>
      <c r="F127" s="682"/>
      <c r="G127" s="682"/>
      <c r="H127" s="683"/>
      <c r="I127" s="682"/>
      <c r="J127" s="682"/>
      <c r="K127" s="682"/>
      <c r="L127" s="682"/>
      <c r="M127" s="682"/>
      <c r="N127" s="682"/>
      <c r="O127" s="682"/>
    </row>
    <row r="128" spans="1:15" x14ac:dyDescent="0.4">
      <c r="A128" s="682"/>
      <c r="B128" s="682"/>
      <c r="C128" s="682"/>
      <c r="D128" s="683"/>
      <c r="E128" s="682"/>
      <c r="F128" s="682"/>
      <c r="G128" s="682"/>
      <c r="H128" s="683"/>
      <c r="I128" s="682"/>
      <c r="J128" s="682"/>
      <c r="K128" s="682"/>
      <c r="L128" s="682"/>
      <c r="M128" s="682"/>
      <c r="N128" s="682"/>
      <c r="O128" s="682"/>
    </row>
    <row r="129" spans="1:15" x14ac:dyDescent="0.4">
      <c r="A129" s="682"/>
      <c r="B129" s="682"/>
      <c r="C129" s="682"/>
      <c r="D129" s="683"/>
      <c r="E129" s="682"/>
      <c r="F129" s="682"/>
      <c r="G129" s="682"/>
      <c r="H129" s="683"/>
      <c r="I129" s="682"/>
      <c r="J129" s="682"/>
      <c r="K129" s="682"/>
      <c r="L129" s="682"/>
      <c r="M129" s="682"/>
      <c r="N129" s="682"/>
      <c r="O129" s="682"/>
    </row>
    <row r="130" spans="1:15" x14ac:dyDescent="0.4">
      <c r="A130" s="682"/>
      <c r="B130" s="682"/>
      <c r="C130" s="682"/>
      <c r="D130" s="683"/>
      <c r="E130" s="682"/>
      <c r="F130" s="682"/>
      <c r="G130" s="682"/>
      <c r="H130" s="683"/>
      <c r="I130" s="682"/>
      <c r="J130" s="682"/>
      <c r="K130" s="682"/>
      <c r="L130" s="682"/>
      <c r="M130" s="682"/>
      <c r="N130" s="682"/>
      <c r="O130" s="682"/>
    </row>
    <row r="131" spans="1:15" x14ac:dyDescent="0.4">
      <c r="A131" s="682"/>
      <c r="B131" s="682"/>
      <c r="C131" s="682"/>
      <c r="D131" s="683"/>
      <c r="E131" s="682"/>
      <c r="F131" s="682"/>
      <c r="G131" s="682"/>
      <c r="H131" s="683"/>
      <c r="I131" s="682"/>
      <c r="J131" s="682"/>
      <c r="K131" s="682"/>
      <c r="L131" s="682"/>
      <c r="M131" s="682"/>
      <c r="N131" s="682"/>
      <c r="O131" s="682"/>
    </row>
    <row r="132" spans="1:15" x14ac:dyDescent="0.4">
      <c r="A132" s="682"/>
      <c r="B132" s="682"/>
      <c r="C132" s="682"/>
      <c r="D132" s="683"/>
      <c r="E132" s="682"/>
      <c r="F132" s="682"/>
      <c r="G132" s="682"/>
      <c r="H132" s="683"/>
      <c r="I132" s="682"/>
      <c r="J132" s="682"/>
      <c r="K132" s="682"/>
      <c r="L132" s="682"/>
      <c r="M132" s="682"/>
      <c r="N132" s="682"/>
      <c r="O132" s="682"/>
    </row>
    <row r="133" spans="1:15" x14ac:dyDescent="0.4">
      <c r="A133" s="682"/>
      <c r="B133" s="682"/>
      <c r="C133" s="682"/>
      <c r="D133" s="683"/>
      <c r="E133" s="682"/>
      <c r="F133" s="682"/>
      <c r="G133" s="682"/>
      <c r="H133" s="683"/>
      <c r="I133" s="682"/>
      <c r="J133" s="682"/>
      <c r="K133" s="682"/>
      <c r="L133" s="682"/>
      <c r="M133" s="682"/>
      <c r="N133" s="682"/>
      <c r="O133" s="682"/>
    </row>
    <row r="134" spans="1:15" x14ac:dyDescent="0.4">
      <c r="A134" s="682"/>
      <c r="B134" s="682"/>
      <c r="C134" s="682"/>
      <c r="D134" s="683"/>
      <c r="E134" s="682"/>
      <c r="F134" s="682"/>
      <c r="G134" s="682"/>
      <c r="H134" s="683"/>
      <c r="I134" s="682"/>
      <c r="J134" s="682"/>
      <c r="K134" s="682"/>
      <c r="L134" s="682"/>
      <c r="M134" s="682"/>
      <c r="N134" s="682"/>
      <c r="O134" s="682"/>
    </row>
    <row r="135" spans="1:15" x14ac:dyDescent="0.4">
      <c r="A135" s="682"/>
      <c r="B135" s="682"/>
      <c r="C135" s="682"/>
      <c r="D135" s="683"/>
      <c r="E135" s="682"/>
      <c r="F135" s="682"/>
      <c r="G135" s="682"/>
      <c r="H135" s="683"/>
      <c r="I135" s="682"/>
      <c r="J135" s="682"/>
      <c r="K135" s="682"/>
      <c r="L135" s="682"/>
      <c r="M135" s="682"/>
      <c r="N135" s="682"/>
      <c r="O135" s="682"/>
    </row>
    <row r="136" spans="1:15" x14ac:dyDescent="0.4">
      <c r="A136" s="682"/>
      <c r="B136" s="682"/>
      <c r="C136" s="682"/>
      <c r="D136" s="683"/>
      <c r="E136" s="682"/>
      <c r="F136" s="682"/>
      <c r="G136" s="682"/>
      <c r="H136" s="683"/>
      <c r="I136" s="682"/>
      <c r="J136" s="682"/>
      <c r="K136" s="682"/>
      <c r="L136" s="682"/>
      <c r="M136" s="682"/>
      <c r="N136" s="682"/>
      <c r="O136" s="682"/>
    </row>
    <row r="137" spans="1:15" x14ac:dyDescent="0.4">
      <c r="A137" s="682"/>
      <c r="B137" s="682"/>
      <c r="C137" s="682"/>
      <c r="D137" s="683"/>
      <c r="E137" s="682"/>
      <c r="F137" s="682"/>
      <c r="G137" s="682"/>
      <c r="H137" s="683"/>
      <c r="I137" s="682"/>
      <c r="J137" s="682"/>
      <c r="K137" s="682"/>
      <c r="L137" s="682"/>
      <c r="M137" s="682"/>
      <c r="N137" s="682"/>
      <c r="O137" s="682"/>
    </row>
    <row r="138" spans="1:15" x14ac:dyDescent="0.4">
      <c r="A138" s="682"/>
      <c r="B138" s="682"/>
      <c r="C138" s="682"/>
      <c r="D138" s="683"/>
      <c r="E138" s="682"/>
      <c r="F138" s="682"/>
      <c r="G138" s="682"/>
      <c r="H138" s="683"/>
      <c r="I138" s="682"/>
      <c r="J138" s="682"/>
      <c r="K138" s="682"/>
      <c r="L138" s="682"/>
      <c r="M138" s="682"/>
      <c r="N138" s="682"/>
      <c r="O138" s="682"/>
    </row>
    <row r="139" spans="1:15" x14ac:dyDescent="0.4">
      <c r="A139" s="682"/>
      <c r="B139" s="682"/>
      <c r="C139" s="682"/>
      <c r="D139" s="683"/>
      <c r="E139" s="682"/>
      <c r="F139" s="682"/>
      <c r="G139" s="682"/>
      <c r="H139" s="683"/>
      <c r="I139" s="682"/>
      <c r="J139" s="682"/>
      <c r="K139" s="682"/>
      <c r="L139" s="682"/>
      <c r="M139" s="682"/>
      <c r="N139" s="682"/>
      <c r="O139" s="682"/>
    </row>
    <row r="140" spans="1:15" x14ac:dyDescent="0.4">
      <c r="A140" s="682"/>
      <c r="B140" s="682"/>
      <c r="C140" s="682"/>
      <c r="D140" s="683"/>
      <c r="E140" s="682"/>
      <c r="F140" s="682"/>
      <c r="G140" s="682"/>
      <c r="H140" s="683"/>
      <c r="I140" s="682"/>
      <c r="J140" s="682"/>
      <c r="K140" s="682"/>
      <c r="L140" s="682"/>
      <c r="M140" s="682"/>
      <c r="N140" s="682"/>
      <c r="O140" s="682"/>
    </row>
    <row r="141" spans="1:15" x14ac:dyDescent="0.4">
      <c r="A141" s="682"/>
      <c r="B141" s="682"/>
      <c r="C141" s="682"/>
      <c r="D141" s="683"/>
      <c r="E141" s="682"/>
      <c r="F141" s="682"/>
      <c r="G141" s="682"/>
      <c r="H141" s="683"/>
      <c r="I141" s="682"/>
      <c r="J141" s="682"/>
      <c r="K141" s="682"/>
      <c r="L141" s="682"/>
      <c r="M141" s="682"/>
      <c r="N141" s="682"/>
      <c r="O141" s="682"/>
    </row>
    <row r="142" spans="1:15" x14ac:dyDescent="0.4">
      <c r="A142" s="682"/>
      <c r="B142" s="682"/>
      <c r="C142" s="682"/>
      <c r="D142" s="683"/>
      <c r="E142" s="682"/>
      <c r="F142" s="682"/>
      <c r="G142" s="682"/>
      <c r="H142" s="683"/>
      <c r="I142" s="682"/>
      <c r="J142" s="682"/>
      <c r="K142" s="682"/>
      <c r="L142" s="682"/>
      <c r="M142" s="682"/>
      <c r="N142" s="682"/>
      <c r="O142" s="682"/>
    </row>
    <row r="143" spans="1:15" x14ac:dyDescent="0.4">
      <c r="A143" s="682"/>
      <c r="B143" s="682"/>
      <c r="C143" s="682"/>
      <c r="D143" s="683"/>
      <c r="E143" s="682"/>
      <c r="F143" s="682"/>
      <c r="G143" s="682"/>
      <c r="H143" s="683"/>
      <c r="I143" s="682"/>
      <c r="J143" s="682"/>
      <c r="K143" s="682"/>
      <c r="L143" s="682"/>
      <c r="M143" s="682"/>
      <c r="N143" s="682"/>
      <c r="O143" s="682"/>
    </row>
    <row r="144" spans="1:15" x14ac:dyDescent="0.4">
      <c r="A144" s="682"/>
      <c r="B144" s="682"/>
      <c r="C144" s="682"/>
      <c r="D144" s="683"/>
      <c r="E144" s="682"/>
      <c r="F144" s="682"/>
      <c r="G144" s="682"/>
      <c r="H144" s="683"/>
      <c r="I144" s="682"/>
      <c r="J144" s="682"/>
      <c r="K144" s="682"/>
      <c r="L144" s="682"/>
      <c r="M144" s="682"/>
      <c r="N144" s="682"/>
      <c r="O144" s="682"/>
    </row>
    <row r="145" spans="1:15" x14ac:dyDescent="0.4">
      <c r="A145" s="682"/>
      <c r="B145" s="682"/>
      <c r="C145" s="682"/>
      <c r="D145" s="683"/>
      <c r="E145" s="682"/>
      <c r="F145" s="682"/>
      <c r="G145" s="682"/>
      <c r="H145" s="683"/>
      <c r="I145" s="682"/>
      <c r="J145" s="682"/>
      <c r="K145" s="682"/>
      <c r="L145" s="682"/>
      <c r="M145" s="682"/>
      <c r="N145" s="682"/>
      <c r="O145" s="682"/>
    </row>
    <row r="146" spans="1:15" x14ac:dyDescent="0.4">
      <c r="A146" s="682"/>
      <c r="B146" s="682"/>
      <c r="C146" s="682"/>
      <c r="D146" s="683"/>
      <c r="E146" s="682"/>
      <c r="F146" s="682"/>
      <c r="G146" s="682"/>
      <c r="H146" s="683"/>
      <c r="I146" s="682"/>
      <c r="J146" s="682"/>
      <c r="K146" s="682"/>
      <c r="L146" s="682"/>
      <c r="M146" s="682"/>
      <c r="N146" s="682"/>
      <c r="O146" s="682"/>
    </row>
    <row r="147" spans="1:15" x14ac:dyDescent="0.4">
      <c r="A147" s="682"/>
      <c r="B147" s="682"/>
      <c r="C147" s="682"/>
      <c r="D147" s="683"/>
      <c r="E147" s="682"/>
      <c r="F147" s="682"/>
      <c r="G147" s="682"/>
      <c r="H147" s="683"/>
      <c r="I147" s="682"/>
      <c r="J147" s="682"/>
      <c r="K147" s="682"/>
      <c r="L147" s="682"/>
      <c r="M147" s="682"/>
      <c r="N147" s="682"/>
      <c r="O147" s="682"/>
    </row>
    <row r="148" spans="1:15" x14ac:dyDescent="0.4">
      <c r="A148" s="682"/>
      <c r="B148" s="682"/>
      <c r="C148" s="682"/>
      <c r="D148" s="683"/>
      <c r="E148" s="682"/>
      <c r="F148" s="682"/>
      <c r="G148" s="682"/>
      <c r="H148" s="683"/>
      <c r="I148" s="682"/>
      <c r="J148" s="682"/>
      <c r="K148" s="682"/>
      <c r="L148" s="682"/>
      <c r="M148" s="682"/>
      <c r="N148" s="682"/>
      <c r="O148" s="682"/>
    </row>
    <row r="149" spans="1:15" x14ac:dyDescent="0.4">
      <c r="A149" s="682"/>
      <c r="B149" s="682"/>
      <c r="C149" s="682"/>
      <c r="D149" s="683"/>
      <c r="E149" s="682"/>
      <c r="F149" s="682"/>
      <c r="G149" s="682"/>
      <c r="H149" s="683"/>
      <c r="I149" s="682"/>
      <c r="J149" s="682"/>
      <c r="K149" s="682"/>
      <c r="L149" s="682"/>
      <c r="M149" s="682"/>
      <c r="N149" s="682"/>
      <c r="O149" s="682"/>
    </row>
    <row r="150" spans="1:15" x14ac:dyDescent="0.4">
      <c r="A150" s="682"/>
      <c r="B150" s="682"/>
      <c r="C150" s="682"/>
      <c r="D150" s="683"/>
      <c r="E150" s="682"/>
      <c r="F150" s="682"/>
      <c r="G150" s="682"/>
      <c r="H150" s="683"/>
      <c r="I150" s="682"/>
      <c r="J150" s="682"/>
      <c r="K150" s="682"/>
      <c r="L150" s="682"/>
      <c r="M150" s="682"/>
      <c r="N150" s="682"/>
      <c r="O150" s="682"/>
    </row>
    <row r="151" spans="1:15" x14ac:dyDescent="0.4">
      <c r="A151" s="682"/>
      <c r="B151" s="682"/>
      <c r="C151" s="682"/>
      <c r="D151" s="683"/>
      <c r="E151" s="682"/>
      <c r="F151" s="682"/>
      <c r="G151" s="682"/>
      <c r="H151" s="683"/>
      <c r="I151" s="682"/>
      <c r="J151" s="682"/>
      <c r="K151" s="682"/>
      <c r="L151" s="682"/>
      <c r="M151" s="682"/>
      <c r="N151" s="682"/>
      <c r="O151" s="682"/>
    </row>
    <row r="152" spans="1:15" x14ac:dyDescent="0.4">
      <c r="A152" s="682"/>
      <c r="B152" s="682"/>
      <c r="C152" s="682"/>
      <c r="D152" s="683"/>
      <c r="E152" s="682"/>
      <c r="F152" s="682"/>
      <c r="G152" s="682"/>
      <c r="H152" s="683"/>
      <c r="I152" s="682"/>
      <c r="J152" s="682"/>
      <c r="K152" s="682"/>
      <c r="L152" s="682"/>
      <c r="M152" s="682"/>
      <c r="N152" s="682"/>
      <c r="O152" s="682"/>
    </row>
    <row r="153" spans="1:15" x14ac:dyDescent="0.4">
      <c r="A153" s="682"/>
      <c r="B153" s="682"/>
      <c r="C153" s="682"/>
      <c r="D153" s="683"/>
      <c r="E153" s="682"/>
      <c r="F153" s="682"/>
      <c r="G153" s="682"/>
      <c r="H153" s="683"/>
      <c r="I153" s="682"/>
      <c r="J153" s="682"/>
      <c r="K153" s="682"/>
      <c r="L153" s="682"/>
      <c r="M153" s="682"/>
      <c r="N153" s="682"/>
      <c r="O153" s="682"/>
    </row>
    <row r="154" spans="1:15" x14ac:dyDescent="0.4">
      <c r="A154" s="682"/>
      <c r="B154" s="682"/>
      <c r="C154" s="682"/>
      <c r="D154" s="683"/>
      <c r="E154" s="682"/>
      <c r="F154" s="682"/>
      <c r="G154" s="682"/>
      <c r="H154" s="683"/>
      <c r="I154" s="682"/>
      <c r="J154" s="682"/>
      <c r="K154" s="682"/>
      <c r="L154" s="682"/>
      <c r="M154" s="682"/>
      <c r="N154" s="682"/>
      <c r="O154" s="682"/>
    </row>
    <row r="155" spans="1:15" x14ac:dyDescent="0.4">
      <c r="A155" s="682"/>
      <c r="B155" s="682"/>
      <c r="C155" s="682"/>
      <c r="D155" s="683"/>
      <c r="E155" s="682"/>
      <c r="F155" s="682"/>
      <c r="G155" s="682"/>
      <c r="H155" s="683"/>
      <c r="I155" s="682"/>
      <c r="J155" s="682"/>
      <c r="K155" s="682"/>
      <c r="L155" s="682"/>
      <c r="M155" s="682"/>
      <c r="N155" s="682"/>
      <c r="O155" s="682"/>
    </row>
    <row r="156" spans="1:15" x14ac:dyDescent="0.4">
      <c r="A156" s="682"/>
      <c r="B156" s="682"/>
      <c r="C156" s="682"/>
      <c r="D156" s="683"/>
      <c r="E156" s="682"/>
      <c r="F156" s="682"/>
      <c r="G156" s="682"/>
      <c r="H156" s="683"/>
      <c r="I156" s="682"/>
      <c r="J156" s="682"/>
      <c r="K156" s="682"/>
      <c r="L156" s="682"/>
      <c r="M156" s="682"/>
      <c r="N156" s="682"/>
      <c r="O156" s="682"/>
    </row>
    <row r="157" spans="1:15" x14ac:dyDescent="0.4">
      <c r="A157" s="682"/>
      <c r="B157" s="682"/>
      <c r="C157" s="682"/>
      <c r="D157" s="683"/>
      <c r="E157" s="682"/>
      <c r="F157" s="682"/>
      <c r="G157" s="682"/>
      <c r="H157" s="683"/>
      <c r="I157" s="682"/>
      <c r="J157" s="682"/>
      <c r="K157" s="682"/>
      <c r="L157" s="682"/>
      <c r="M157" s="682"/>
      <c r="N157" s="682"/>
      <c r="O157" s="682"/>
    </row>
    <row r="158" spans="1:15" x14ac:dyDescent="0.4">
      <c r="A158" s="682"/>
      <c r="B158" s="682"/>
      <c r="C158" s="682"/>
      <c r="D158" s="683"/>
      <c r="E158" s="682"/>
      <c r="F158" s="682"/>
      <c r="G158" s="682"/>
      <c r="H158" s="683"/>
      <c r="I158" s="682"/>
      <c r="J158" s="682"/>
      <c r="K158" s="682"/>
      <c r="L158" s="682"/>
      <c r="M158" s="682"/>
      <c r="N158" s="682"/>
      <c r="O158" s="682"/>
    </row>
    <row r="159" spans="1:15" x14ac:dyDescent="0.4">
      <c r="A159" s="682"/>
      <c r="B159" s="682"/>
      <c r="C159" s="682"/>
      <c r="D159" s="683"/>
      <c r="E159" s="682"/>
      <c r="F159" s="682"/>
      <c r="G159" s="682"/>
      <c r="H159" s="683"/>
      <c r="I159" s="682"/>
      <c r="J159" s="682"/>
      <c r="K159" s="682"/>
      <c r="L159" s="682"/>
      <c r="M159" s="682"/>
      <c r="N159" s="682"/>
      <c r="O159" s="682"/>
    </row>
    <row r="160" spans="1:15" x14ac:dyDescent="0.4">
      <c r="A160" s="682"/>
      <c r="B160" s="682"/>
      <c r="C160" s="682"/>
      <c r="D160" s="683"/>
      <c r="E160" s="682"/>
      <c r="F160" s="682"/>
      <c r="G160" s="682"/>
      <c r="H160" s="683"/>
      <c r="I160" s="682"/>
      <c r="J160" s="682"/>
      <c r="K160" s="682"/>
      <c r="L160" s="682"/>
      <c r="M160" s="682"/>
      <c r="N160" s="682"/>
      <c r="O160" s="682"/>
    </row>
    <row r="161" spans="1:15" x14ac:dyDescent="0.4">
      <c r="A161" s="682"/>
      <c r="B161" s="682"/>
      <c r="C161" s="682"/>
      <c r="D161" s="683"/>
      <c r="E161" s="682"/>
      <c r="F161" s="682"/>
      <c r="G161" s="682"/>
      <c r="H161" s="683"/>
      <c r="I161" s="682"/>
      <c r="J161" s="682"/>
      <c r="K161" s="682"/>
      <c r="L161" s="682"/>
      <c r="M161" s="682"/>
      <c r="N161" s="682"/>
      <c r="O161" s="682"/>
    </row>
    <row r="162" spans="1:15" x14ac:dyDescent="0.4">
      <c r="A162" s="682"/>
      <c r="B162" s="682"/>
      <c r="C162" s="682"/>
      <c r="D162" s="683"/>
      <c r="E162" s="682"/>
      <c r="F162" s="682"/>
      <c r="G162" s="682"/>
      <c r="H162" s="683"/>
      <c r="I162" s="682"/>
      <c r="J162" s="682"/>
      <c r="K162" s="682"/>
      <c r="L162" s="682"/>
      <c r="M162" s="682"/>
      <c r="N162" s="682"/>
      <c r="O162" s="682"/>
    </row>
    <row r="163" spans="1:15" x14ac:dyDescent="0.4">
      <c r="A163" s="682"/>
      <c r="B163" s="682"/>
      <c r="C163" s="682"/>
      <c r="D163" s="683"/>
      <c r="E163" s="682"/>
      <c r="F163" s="682"/>
      <c r="G163" s="682"/>
      <c r="H163" s="683"/>
      <c r="I163" s="682"/>
      <c r="J163" s="682"/>
      <c r="K163" s="682"/>
      <c r="L163" s="682"/>
      <c r="M163" s="682"/>
      <c r="N163" s="682"/>
      <c r="O163" s="682"/>
    </row>
    <row r="164" spans="1:15" x14ac:dyDescent="0.4">
      <c r="A164" s="682"/>
      <c r="B164" s="682"/>
      <c r="C164" s="682"/>
      <c r="D164" s="683"/>
      <c r="E164" s="682"/>
      <c r="F164" s="682"/>
      <c r="G164" s="682"/>
      <c r="H164" s="683"/>
      <c r="I164" s="682"/>
      <c r="J164" s="682"/>
      <c r="K164" s="682"/>
      <c r="L164" s="682"/>
      <c r="M164" s="682"/>
      <c r="N164" s="682"/>
      <c r="O164" s="682"/>
    </row>
    <row r="165" spans="1:15" x14ac:dyDescent="0.4">
      <c r="A165" s="682"/>
      <c r="B165" s="682"/>
      <c r="C165" s="682"/>
      <c r="D165" s="683"/>
      <c r="E165" s="682"/>
      <c r="F165" s="682"/>
      <c r="G165" s="682"/>
      <c r="H165" s="683"/>
      <c r="I165" s="682"/>
      <c r="J165" s="682"/>
      <c r="K165" s="682"/>
      <c r="L165" s="682"/>
      <c r="M165" s="682"/>
      <c r="N165" s="682"/>
      <c r="O165" s="682"/>
    </row>
    <row r="166" spans="1:15" x14ac:dyDescent="0.4">
      <c r="A166" s="682"/>
      <c r="B166" s="682"/>
      <c r="C166" s="682"/>
      <c r="D166" s="683"/>
      <c r="E166" s="682"/>
      <c r="F166" s="682"/>
      <c r="G166" s="682"/>
      <c r="H166" s="683"/>
      <c r="I166" s="682"/>
      <c r="J166" s="682"/>
      <c r="K166" s="682"/>
      <c r="L166" s="682"/>
      <c r="M166" s="682"/>
      <c r="N166" s="682"/>
      <c r="O166" s="682"/>
    </row>
    <row r="167" spans="1:15" x14ac:dyDescent="0.4">
      <c r="A167" s="682"/>
      <c r="B167" s="682"/>
      <c r="C167" s="682"/>
      <c r="D167" s="683"/>
      <c r="E167" s="682"/>
      <c r="F167" s="682"/>
      <c r="G167" s="682"/>
      <c r="H167" s="683"/>
      <c r="I167" s="682"/>
      <c r="J167" s="682"/>
      <c r="K167" s="682"/>
      <c r="L167" s="682"/>
      <c r="M167" s="682"/>
      <c r="N167" s="682"/>
      <c r="O167" s="682"/>
    </row>
    <row r="168" spans="1:15" x14ac:dyDescent="0.4">
      <c r="A168" s="682"/>
      <c r="B168" s="682"/>
      <c r="C168" s="682"/>
      <c r="D168" s="683"/>
      <c r="E168" s="682"/>
      <c r="F168" s="682"/>
      <c r="G168" s="682"/>
      <c r="H168" s="683"/>
      <c r="I168" s="682"/>
      <c r="J168" s="682"/>
      <c r="K168" s="682"/>
      <c r="L168" s="682"/>
      <c r="M168" s="682"/>
      <c r="N168" s="682"/>
      <c r="O168" s="682"/>
    </row>
    <row r="169" spans="1:15" x14ac:dyDescent="0.4">
      <c r="A169" s="682"/>
      <c r="B169" s="682"/>
      <c r="C169" s="682"/>
      <c r="D169" s="683"/>
      <c r="E169" s="682"/>
      <c r="F169" s="682"/>
      <c r="G169" s="682"/>
      <c r="H169" s="683"/>
      <c r="I169" s="682"/>
      <c r="J169" s="682"/>
      <c r="K169" s="682"/>
      <c r="L169" s="682"/>
      <c r="M169" s="682"/>
      <c r="N169" s="682"/>
      <c r="O169" s="682"/>
    </row>
    <row r="170" spans="1:15" x14ac:dyDescent="0.4">
      <c r="A170" s="682"/>
      <c r="B170" s="682"/>
      <c r="C170" s="682"/>
      <c r="D170" s="683"/>
      <c r="E170" s="682"/>
      <c r="F170" s="682"/>
      <c r="G170" s="682"/>
      <c r="H170" s="683"/>
      <c r="I170" s="682"/>
      <c r="J170" s="682"/>
      <c r="K170" s="682"/>
      <c r="L170" s="682"/>
      <c r="M170" s="682"/>
      <c r="N170" s="682"/>
      <c r="O170" s="682"/>
    </row>
    <row r="171" spans="1:15" x14ac:dyDescent="0.4">
      <c r="A171" s="682"/>
      <c r="B171" s="682"/>
      <c r="C171" s="682"/>
      <c r="D171" s="683"/>
      <c r="E171" s="682"/>
      <c r="F171" s="682"/>
      <c r="G171" s="682"/>
      <c r="H171" s="683"/>
      <c r="I171" s="682"/>
      <c r="J171" s="682"/>
      <c r="K171" s="682"/>
      <c r="L171" s="682"/>
      <c r="M171" s="682"/>
      <c r="N171" s="682"/>
      <c r="O171" s="682"/>
    </row>
    <row r="172" spans="1:15" x14ac:dyDescent="0.4">
      <c r="A172" s="682"/>
      <c r="B172" s="682"/>
      <c r="C172" s="682"/>
      <c r="D172" s="683"/>
      <c r="E172" s="682"/>
      <c r="F172" s="682"/>
      <c r="G172" s="682"/>
      <c r="H172" s="683"/>
      <c r="I172" s="682"/>
      <c r="J172" s="682"/>
      <c r="K172" s="682"/>
      <c r="L172" s="682"/>
      <c r="M172" s="682"/>
      <c r="N172" s="682"/>
      <c r="O172" s="682"/>
    </row>
    <row r="173" spans="1:15" x14ac:dyDescent="0.4">
      <c r="A173" s="682"/>
      <c r="B173" s="682"/>
      <c r="C173" s="682"/>
      <c r="D173" s="683"/>
      <c r="E173" s="682"/>
      <c r="F173" s="682"/>
      <c r="G173" s="682"/>
      <c r="H173" s="683"/>
      <c r="I173" s="682"/>
      <c r="J173" s="682"/>
      <c r="K173" s="682"/>
      <c r="L173" s="682"/>
      <c r="M173" s="682"/>
      <c r="N173" s="682"/>
      <c r="O173" s="682"/>
    </row>
    <row r="174" spans="1:15" x14ac:dyDescent="0.4">
      <c r="A174" s="682"/>
      <c r="B174" s="682"/>
      <c r="C174" s="682"/>
      <c r="D174" s="683"/>
      <c r="E174" s="682"/>
      <c r="F174" s="682"/>
      <c r="G174" s="682"/>
      <c r="H174" s="683"/>
      <c r="I174" s="682"/>
      <c r="J174" s="682"/>
      <c r="K174" s="682"/>
      <c r="L174" s="682"/>
      <c r="M174" s="682"/>
      <c r="N174" s="682"/>
      <c r="O174" s="682"/>
    </row>
    <row r="175" spans="1:15" x14ac:dyDescent="0.4">
      <c r="A175" s="682"/>
      <c r="B175" s="682"/>
      <c r="C175" s="682"/>
      <c r="D175" s="683"/>
      <c r="E175" s="682"/>
      <c r="F175" s="682"/>
      <c r="G175" s="682"/>
      <c r="H175" s="683"/>
      <c r="I175" s="682"/>
      <c r="J175" s="682"/>
      <c r="K175" s="682"/>
      <c r="L175" s="682"/>
      <c r="M175" s="682"/>
      <c r="N175" s="682"/>
      <c r="O175" s="682"/>
    </row>
    <row r="176" spans="1:15" x14ac:dyDescent="0.4">
      <c r="A176" s="682"/>
      <c r="B176" s="682"/>
      <c r="C176" s="682"/>
      <c r="D176" s="683"/>
      <c r="E176" s="682"/>
      <c r="F176" s="682"/>
      <c r="G176" s="682"/>
      <c r="H176" s="683"/>
      <c r="I176" s="682"/>
      <c r="J176" s="682"/>
      <c r="K176" s="682"/>
      <c r="L176" s="682"/>
      <c r="M176" s="682"/>
      <c r="N176" s="682"/>
      <c r="O176" s="682"/>
    </row>
    <row r="177" spans="1:15" x14ac:dyDescent="0.4">
      <c r="A177" s="682"/>
      <c r="B177" s="682"/>
      <c r="C177" s="682"/>
      <c r="D177" s="683"/>
      <c r="E177" s="682"/>
      <c r="F177" s="682"/>
      <c r="G177" s="682"/>
      <c r="H177" s="683"/>
      <c r="I177" s="682"/>
      <c r="J177" s="682"/>
      <c r="K177" s="682"/>
      <c r="L177" s="682"/>
      <c r="M177" s="682"/>
      <c r="N177" s="682"/>
      <c r="O177" s="682"/>
    </row>
    <row r="178" spans="1:15" x14ac:dyDescent="0.4">
      <c r="A178" s="682"/>
      <c r="B178" s="682"/>
      <c r="C178" s="682"/>
      <c r="D178" s="683"/>
      <c r="E178" s="682"/>
      <c r="F178" s="682"/>
      <c r="G178" s="682"/>
      <c r="H178" s="683"/>
      <c r="I178" s="682"/>
      <c r="J178" s="682"/>
      <c r="K178" s="682"/>
      <c r="L178" s="682"/>
      <c r="M178" s="682"/>
      <c r="N178" s="682"/>
      <c r="O178" s="682"/>
    </row>
    <row r="179" spans="1:15" x14ac:dyDescent="0.4">
      <c r="A179" s="682"/>
      <c r="B179" s="682"/>
      <c r="C179" s="682"/>
      <c r="D179" s="683"/>
      <c r="E179" s="682"/>
      <c r="F179" s="682"/>
      <c r="G179" s="682"/>
      <c r="H179" s="683"/>
      <c r="I179" s="682"/>
      <c r="J179" s="682"/>
      <c r="K179" s="682"/>
      <c r="L179" s="682"/>
      <c r="M179" s="682"/>
      <c r="N179" s="682"/>
      <c r="O179" s="682"/>
    </row>
    <row r="180" spans="1:15" x14ac:dyDescent="0.4">
      <c r="A180" s="682"/>
      <c r="B180" s="682"/>
      <c r="C180" s="682"/>
      <c r="D180" s="683"/>
      <c r="E180" s="682"/>
      <c r="F180" s="682"/>
      <c r="G180" s="682"/>
      <c r="H180" s="683"/>
      <c r="I180" s="682"/>
      <c r="J180" s="682"/>
      <c r="K180" s="682"/>
      <c r="L180" s="682"/>
      <c r="M180" s="682"/>
      <c r="N180" s="682"/>
      <c r="O180" s="682"/>
    </row>
    <row r="181" spans="1:15" x14ac:dyDescent="0.4">
      <c r="A181" s="682"/>
      <c r="B181" s="682"/>
      <c r="C181" s="682"/>
      <c r="D181" s="683"/>
      <c r="E181" s="682"/>
      <c r="F181" s="682"/>
      <c r="G181" s="682"/>
      <c r="H181" s="683"/>
      <c r="I181" s="682"/>
      <c r="J181" s="682"/>
      <c r="K181" s="682"/>
      <c r="L181" s="682"/>
      <c r="M181" s="682"/>
      <c r="N181" s="682"/>
      <c r="O181" s="682"/>
    </row>
    <row r="182" spans="1:15" x14ac:dyDescent="0.4">
      <c r="A182" s="682"/>
      <c r="B182" s="682"/>
      <c r="C182" s="682"/>
      <c r="D182" s="683"/>
      <c r="E182" s="682"/>
      <c r="F182" s="682"/>
      <c r="G182" s="682"/>
      <c r="H182" s="683"/>
      <c r="I182" s="682"/>
      <c r="J182" s="682"/>
      <c r="K182" s="682"/>
      <c r="L182" s="682"/>
      <c r="M182" s="682"/>
      <c r="N182" s="682"/>
      <c r="O182" s="682"/>
    </row>
    <row r="183" spans="1:15" x14ac:dyDescent="0.4">
      <c r="A183" s="682"/>
      <c r="B183" s="682"/>
      <c r="C183" s="682"/>
      <c r="D183" s="683"/>
      <c r="E183" s="682"/>
      <c r="F183" s="682"/>
      <c r="G183" s="682"/>
      <c r="H183" s="683"/>
      <c r="I183" s="682"/>
      <c r="J183" s="682"/>
      <c r="K183" s="682"/>
      <c r="L183" s="682"/>
      <c r="M183" s="682"/>
      <c r="N183" s="682"/>
      <c r="O183" s="682"/>
    </row>
    <row r="184" spans="1:15" x14ac:dyDescent="0.4">
      <c r="A184" s="682"/>
      <c r="B184" s="682"/>
      <c r="C184" s="682"/>
      <c r="D184" s="683"/>
      <c r="E184" s="682"/>
      <c r="F184" s="682"/>
      <c r="G184" s="682"/>
      <c r="H184" s="683"/>
      <c r="I184" s="682"/>
      <c r="J184" s="682"/>
      <c r="K184" s="682"/>
      <c r="L184" s="682"/>
      <c r="M184" s="682"/>
      <c r="N184" s="682"/>
      <c r="O184" s="682"/>
    </row>
    <row r="185" spans="1:15" x14ac:dyDescent="0.4">
      <c r="A185" s="682"/>
      <c r="B185" s="682"/>
      <c r="C185" s="682"/>
      <c r="D185" s="683"/>
      <c r="E185" s="682"/>
      <c r="F185" s="682"/>
      <c r="G185" s="682"/>
      <c r="H185" s="683"/>
      <c r="I185" s="682"/>
      <c r="J185" s="682"/>
      <c r="K185" s="682"/>
      <c r="L185" s="682"/>
      <c r="M185" s="682"/>
      <c r="N185" s="682"/>
      <c r="O185" s="682"/>
    </row>
    <row r="186" spans="1:15" x14ac:dyDescent="0.4">
      <c r="A186" s="682"/>
      <c r="B186" s="682"/>
      <c r="C186" s="682"/>
      <c r="D186" s="683"/>
      <c r="E186" s="682"/>
      <c r="F186" s="682"/>
      <c r="G186" s="682"/>
      <c r="H186" s="683"/>
      <c r="I186" s="682"/>
      <c r="J186" s="682"/>
      <c r="K186" s="682"/>
      <c r="L186" s="682"/>
      <c r="M186" s="682"/>
      <c r="N186" s="682"/>
      <c r="O186" s="682"/>
    </row>
    <row r="187" spans="1:15" x14ac:dyDescent="0.4">
      <c r="A187" s="682"/>
      <c r="B187" s="682"/>
      <c r="C187" s="682"/>
      <c r="D187" s="683"/>
      <c r="E187" s="682"/>
      <c r="F187" s="682"/>
      <c r="G187" s="682"/>
      <c r="H187" s="683"/>
      <c r="I187" s="682"/>
      <c r="J187" s="682"/>
      <c r="K187" s="682"/>
      <c r="L187" s="682"/>
      <c r="M187" s="682"/>
      <c r="N187" s="682"/>
      <c r="O187" s="682"/>
    </row>
    <row r="188" spans="1:15" x14ac:dyDescent="0.4">
      <c r="A188" s="682"/>
      <c r="B188" s="682"/>
      <c r="C188" s="682"/>
      <c r="D188" s="683"/>
      <c r="E188" s="682"/>
      <c r="F188" s="682"/>
      <c r="G188" s="682"/>
      <c r="H188" s="683"/>
      <c r="I188" s="682"/>
      <c r="J188" s="682"/>
      <c r="K188" s="682"/>
      <c r="L188" s="682"/>
      <c r="M188" s="682"/>
      <c r="N188" s="682"/>
      <c r="O188" s="682"/>
    </row>
    <row r="189" spans="1:15" x14ac:dyDescent="0.4">
      <c r="A189" s="682"/>
      <c r="B189" s="682"/>
      <c r="C189" s="682"/>
      <c r="D189" s="683"/>
      <c r="E189" s="682"/>
      <c r="F189" s="682"/>
      <c r="G189" s="682"/>
      <c r="H189" s="683"/>
      <c r="I189" s="682"/>
      <c r="J189" s="682"/>
      <c r="K189" s="682"/>
      <c r="L189" s="682"/>
      <c r="M189" s="682"/>
      <c r="N189" s="682"/>
      <c r="O189" s="682"/>
    </row>
    <row r="190" spans="1:15" x14ac:dyDescent="0.4">
      <c r="A190" s="682"/>
      <c r="B190" s="682"/>
      <c r="C190" s="682"/>
      <c r="D190" s="683"/>
      <c r="E190" s="682"/>
      <c r="F190" s="682"/>
      <c r="G190" s="682"/>
      <c r="H190" s="683"/>
      <c r="I190" s="682"/>
      <c r="J190" s="682"/>
      <c r="K190" s="682"/>
      <c r="L190" s="682"/>
      <c r="M190" s="682"/>
      <c r="N190" s="682"/>
      <c r="O190" s="682"/>
    </row>
    <row r="191" spans="1:15" x14ac:dyDescent="0.4">
      <c r="A191" s="682"/>
      <c r="B191" s="682"/>
      <c r="C191" s="682"/>
      <c r="D191" s="683"/>
      <c r="E191" s="682"/>
      <c r="F191" s="682"/>
      <c r="G191" s="682"/>
      <c r="H191" s="683"/>
      <c r="I191" s="682"/>
      <c r="J191" s="682"/>
      <c r="K191" s="682"/>
      <c r="L191" s="682"/>
      <c r="M191" s="682"/>
      <c r="N191" s="682"/>
      <c r="O191" s="682"/>
    </row>
    <row r="192" spans="1:15" x14ac:dyDescent="0.4">
      <c r="A192" s="682"/>
      <c r="B192" s="682"/>
      <c r="C192" s="682"/>
      <c r="D192" s="683"/>
      <c r="E192" s="682"/>
      <c r="F192" s="682"/>
      <c r="G192" s="682"/>
      <c r="H192" s="683"/>
      <c r="I192" s="682"/>
      <c r="J192" s="682"/>
      <c r="K192" s="682"/>
      <c r="L192" s="682"/>
      <c r="M192" s="682"/>
      <c r="N192" s="682"/>
      <c r="O192" s="682"/>
    </row>
    <row r="193" spans="1:15" x14ac:dyDescent="0.4">
      <c r="A193" s="682"/>
      <c r="B193" s="682"/>
      <c r="C193" s="682"/>
      <c r="D193" s="683"/>
      <c r="E193" s="682"/>
      <c r="F193" s="682"/>
      <c r="G193" s="682"/>
      <c r="H193" s="683"/>
      <c r="I193" s="682"/>
      <c r="J193" s="682"/>
      <c r="K193" s="682"/>
      <c r="L193" s="682"/>
      <c r="M193" s="682"/>
      <c r="N193" s="682"/>
      <c r="O193" s="682"/>
    </row>
    <row r="194" spans="1:15" x14ac:dyDescent="0.4">
      <c r="A194" s="682"/>
      <c r="B194" s="682"/>
      <c r="C194" s="682"/>
      <c r="D194" s="683"/>
      <c r="E194" s="682"/>
      <c r="F194" s="682"/>
      <c r="G194" s="682"/>
      <c r="H194" s="683"/>
      <c r="I194" s="682"/>
      <c r="J194" s="682"/>
      <c r="K194" s="682"/>
      <c r="L194" s="682"/>
      <c r="M194" s="682"/>
      <c r="N194" s="682"/>
      <c r="O194" s="682"/>
    </row>
    <row r="195" spans="1:15" x14ac:dyDescent="0.4">
      <c r="A195" s="682"/>
      <c r="B195" s="682"/>
      <c r="C195" s="682"/>
      <c r="D195" s="683"/>
      <c r="E195" s="682"/>
      <c r="F195" s="682"/>
      <c r="G195" s="682"/>
      <c r="H195" s="683"/>
      <c r="I195" s="682"/>
      <c r="J195" s="682"/>
      <c r="K195" s="682"/>
      <c r="L195" s="682"/>
      <c r="M195" s="682"/>
      <c r="N195" s="682"/>
      <c r="O195" s="682"/>
    </row>
    <row r="196" spans="1:15" x14ac:dyDescent="0.4">
      <c r="A196" s="682"/>
      <c r="B196" s="682"/>
      <c r="C196" s="682"/>
      <c r="D196" s="683"/>
      <c r="E196" s="682"/>
      <c r="F196" s="682"/>
      <c r="G196" s="682"/>
      <c r="H196" s="683"/>
      <c r="I196" s="682"/>
      <c r="J196" s="682"/>
      <c r="K196" s="682"/>
      <c r="L196" s="682"/>
      <c r="M196" s="682"/>
      <c r="N196" s="682"/>
      <c r="O196" s="682"/>
    </row>
    <row r="197" spans="1:15" x14ac:dyDescent="0.4">
      <c r="A197" s="682"/>
      <c r="B197" s="682"/>
      <c r="C197" s="682"/>
      <c r="D197" s="683"/>
      <c r="E197" s="682"/>
      <c r="F197" s="682"/>
      <c r="G197" s="682"/>
      <c r="H197" s="683"/>
      <c r="I197" s="682"/>
      <c r="J197" s="682"/>
      <c r="K197" s="682"/>
      <c r="L197" s="682"/>
      <c r="M197" s="682"/>
      <c r="N197" s="682"/>
      <c r="O197" s="682"/>
    </row>
    <row r="198" spans="1:15" x14ac:dyDescent="0.4">
      <c r="A198" s="682"/>
      <c r="B198" s="682"/>
      <c r="C198" s="682"/>
      <c r="D198" s="683"/>
      <c r="E198" s="682"/>
      <c r="F198" s="682"/>
      <c r="G198" s="682"/>
      <c r="H198" s="683"/>
      <c r="I198" s="682"/>
      <c r="J198" s="682"/>
      <c r="K198" s="682"/>
      <c r="L198" s="682"/>
      <c r="M198" s="682"/>
      <c r="N198" s="682"/>
      <c r="O198" s="682"/>
    </row>
    <row r="199" spans="1:15" x14ac:dyDescent="0.4">
      <c r="A199" s="682"/>
      <c r="B199" s="682"/>
      <c r="C199" s="682"/>
      <c r="D199" s="683"/>
      <c r="E199" s="682"/>
      <c r="F199" s="682"/>
      <c r="G199" s="682"/>
      <c r="H199" s="683"/>
      <c r="I199" s="682"/>
      <c r="J199" s="682"/>
      <c r="K199" s="682"/>
      <c r="L199" s="682"/>
      <c r="M199" s="682"/>
      <c r="N199" s="682"/>
      <c r="O199" s="682"/>
    </row>
    <row r="200" spans="1:15" x14ac:dyDescent="0.4">
      <c r="A200" s="682"/>
      <c r="B200" s="682"/>
      <c r="C200" s="682"/>
      <c r="D200" s="683"/>
      <c r="E200" s="682"/>
      <c r="F200" s="682"/>
      <c r="G200" s="682"/>
      <c r="H200" s="683"/>
      <c r="I200" s="682"/>
      <c r="J200" s="682"/>
      <c r="K200" s="682"/>
      <c r="L200" s="682"/>
      <c r="M200" s="682"/>
      <c r="N200" s="682"/>
      <c r="O200" s="682"/>
    </row>
    <row r="201" spans="1:15" x14ac:dyDescent="0.4">
      <c r="A201" s="682"/>
      <c r="B201" s="682"/>
      <c r="C201" s="682"/>
      <c r="D201" s="683"/>
      <c r="E201" s="682"/>
      <c r="F201" s="682"/>
      <c r="G201" s="682"/>
      <c r="H201" s="683"/>
      <c r="I201" s="682"/>
      <c r="J201" s="682"/>
      <c r="K201" s="682"/>
      <c r="L201" s="682"/>
      <c r="M201" s="682"/>
      <c r="N201" s="682"/>
      <c r="O201" s="682"/>
    </row>
    <row r="202" spans="1:15" x14ac:dyDescent="0.4">
      <c r="A202" s="682"/>
      <c r="B202" s="682"/>
      <c r="C202" s="682"/>
      <c r="D202" s="683"/>
      <c r="E202" s="682"/>
      <c r="F202" s="682"/>
      <c r="G202" s="682"/>
      <c r="H202" s="683"/>
      <c r="I202" s="682"/>
      <c r="J202" s="682"/>
      <c r="K202" s="682"/>
      <c r="L202" s="682"/>
      <c r="M202" s="682"/>
      <c r="N202" s="682"/>
      <c r="O202" s="682"/>
    </row>
    <row r="203" spans="1:15" x14ac:dyDescent="0.4">
      <c r="A203" s="682"/>
      <c r="B203" s="682"/>
      <c r="C203" s="682"/>
      <c r="D203" s="683"/>
      <c r="E203" s="682"/>
      <c r="F203" s="682"/>
      <c r="G203" s="682"/>
      <c r="H203" s="683"/>
      <c r="I203" s="682"/>
      <c r="J203" s="682"/>
      <c r="K203" s="682"/>
      <c r="L203" s="682"/>
      <c r="M203" s="682"/>
      <c r="N203" s="682"/>
      <c r="O203" s="682"/>
    </row>
    <row r="204" spans="1:15" x14ac:dyDescent="0.4">
      <c r="A204" s="682"/>
      <c r="B204" s="682"/>
      <c r="C204" s="682"/>
      <c r="D204" s="683"/>
      <c r="E204" s="682"/>
      <c r="F204" s="682"/>
      <c r="G204" s="682"/>
      <c r="H204" s="683"/>
      <c r="I204" s="682"/>
      <c r="J204" s="682"/>
      <c r="K204" s="682"/>
      <c r="L204" s="682"/>
      <c r="M204" s="682"/>
      <c r="N204" s="682"/>
      <c r="O204" s="682"/>
    </row>
    <row r="205" spans="1:15" x14ac:dyDescent="0.4">
      <c r="A205" s="682"/>
      <c r="B205" s="682"/>
      <c r="C205" s="682"/>
      <c r="D205" s="683"/>
      <c r="E205" s="682"/>
      <c r="F205" s="682"/>
      <c r="G205" s="682"/>
      <c r="H205" s="683"/>
      <c r="I205" s="682"/>
      <c r="J205" s="682"/>
      <c r="K205" s="682"/>
      <c r="L205" s="682"/>
      <c r="M205" s="682"/>
      <c r="N205" s="682"/>
      <c r="O205" s="682"/>
    </row>
    <row r="206" spans="1:15" x14ac:dyDescent="0.4">
      <c r="A206" s="682"/>
      <c r="B206" s="682"/>
      <c r="C206" s="682"/>
      <c r="D206" s="683"/>
      <c r="E206" s="682"/>
      <c r="F206" s="682"/>
      <c r="G206" s="682"/>
      <c r="H206" s="683"/>
      <c r="I206" s="682"/>
      <c r="J206" s="682"/>
      <c r="K206" s="682"/>
      <c r="L206" s="682"/>
      <c r="M206" s="682"/>
      <c r="N206" s="682"/>
      <c r="O206" s="682"/>
    </row>
    <row r="207" spans="1:15" x14ac:dyDescent="0.4">
      <c r="A207" s="682"/>
      <c r="B207" s="682"/>
      <c r="C207" s="682"/>
      <c r="D207" s="683"/>
      <c r="E207" s="682"/>
      <c r="F207" s="682"/>
      <c r="G207" s="682"/>
      <c r="H207" s="683"/>
      <c r="I207" s="682"/>
      <c r="J207" s="682"/>
      <c r="K207" s="682"/>
      <c r="L207" s="682"/>
      <c r="M207" s="682"/>
      <c r="N207" s="682"/>
      <c r="O207" s="682"/>
    </row>
    <row r="208" spans="1:15" x14ac:dyDescent="0.4">
      <c r="A208" s="682"/>
      <c r="B208" s="682"/>
      <c r="C208" s="682"/>
      <c r="D208" s="683"/>
      <c r="E208" s="682"/>
      <c r="F208" s="682"/>
      <c r="G208" s="682"/>
      <c r="H208" s="683"/>
      <c r="I208" s="682"/>
      <c r="J208" s="682"/>
      <c r="K208" s="682"/>
      <c r="L208" s="682"/>
      <c r="M208" s="682"/>
      <c r="N208" s="682"/>
      <c r="O208" s="682"/>
    </row>
    <row r="209" spans="1:15" x14ac:dyDescent="0.4">
      <c r="A209" s="682"/>
      <c r="B209" s="682"/>
      <c r="C209" s="682"/>
      <c r="D209" s="683"/>
      <c r="E209" s="682"/>
      <c r="F209" s="682"/>
      <c r="G209" s="682"/>
      <c r="H209" s="683"/>
      <c r="I209" s="682"/>
      <c r="J209" s="682"/>
      <c r="K209" s="682"/>
      <c r="L209" s="682"/>
      <c r="M209" s="682"/>
      <c r="N209" s="682"/>
      <c r="O209" s="682"/>
    </row>
    <row r="210" spans="1:15" x14ac:dyDescent="0.4">
      <c r="A210" s="682"/>
      <c r="B210" s="682"/>
      <c r="C210" s="682"/>
      <c r="D210" s="683"/>
      <c r="E210" s="682"/>
      <c r="F210" s="682"/>
      <c r="G210" s="682"/>
      <c r="H210" s="683"/>
      <c r="I210" s="682"/>
      <c r="J210" s="682"/>
      <c r="K210" s="682"/>
      <c r="L210" s="682"/>
      <c r="M210" s="682"/>
      <c r="N210" s="682"/>
      <c r="O210" s="682"/>
    </row>
    <row r="211" spans="1:15" x14ac:dyDescent="0.4">
      <c r="A211" s="682"/>
      <c r="B211" s="682"/>
      <c r="C211" s="682"/>
      <c r="D211" s="683"/>
      <c r="E211" s="682"/>
      <c r="F211" s="682"/>
      <c r="G211" s="682"/>
      <c r="H211" s="683"/>
      <c r="I211" s="682"/>
      <c r="J211" s="682"/>
      <c r="K211" s="682"/>
      <c r="L211" s="682"/>
      <c r="M211" s="682"/>
      <c r="N211" s="682"/>
      <c r="O211" s="682"/>
    </row>
    <row r="212" spans="1:15" x14ac:dyDescent="0.4">
      <c r="A212" s="682"/>
      <c r="B212" s="682"/>
      <c r="C212" s="682"/>
      <c r="D212" s="683"/>
      <c r="E212" s="682"/>
      <c r="F212" s="682"/>
      <c r="G212" s="682"/>
      <c r="H212" s="683"/>
      <c r="I212" s="682"/>
      <c r="J212" s="682"/>
      <c r="K212" s="682"/>
      <c r="L212" s="682"/>
      <c r="M212" s="682"/>
      <c r="N212" s="682"/>
      <c r="O212" s="682"/>
    </row>
    <row r="213" spans="1:15" x14ac:dyDescent="0.4">
      <c r="A213" s="682"/>
      <c r="B213" s="682"/>
      <c r="C213" s="682"/>
      <c r="D213" s="683"/>
      <c r="E213" s="682"/>
      <c r="F213" s="682"/>
      <c r="G213" s="682"/>
      <c r="H213" s="683"/>
      <c r="I213" s="682"/>
      <c r="J213" s="682"/>
      <c r="K213" s="682"/>
      <c r="L213" s="682"/>
      <c r="M213" s="682"/>
      <c r="N213" s="682"/>
      <c r="O213" s="682"/>
    </row>
    <row r="214" spans="1:15" x14ac:dyDescent="0.4">
      <c r="A214" s="682"/>
      <c r="B214" s="682"/>
      <c r="C214" s="682"/>
      <c r="D214" s="683"/>
      <c r="E214" s="682"/>
      <c r="F214" s="682"/>
      <c r="G214" s="682"/>
      <c r="H214" s="683"/>
      <c r="I214" s="682"/>
      <c r="J214" s="682"/>
      <c r="K214" s="682"/>
      <c r="L214" s="682"/>
      <c r="M214" s="682"/>
      <c r="N214" s="682"/>
      <c r="O214" s="682"/>
    </row>
    <row r="215" spans="1:15" x14ac:dyDescent="0.4">
      <c r="A215" s="682"/>
      <c r="B215" s="682"/>
      <c r="C215" s="682"/>
      <c r="D215" s="683"/>
      <c r="E215" s="682"/>
      <c r="F215" s="682"/>
      <c r="G215" s="682"/>
      <c r="H215" s="683"/>
      <c r="I215" s="682"/>
      <c r="J215" s="682"/>
      <c r="K215" s="682"/>
      <c r="L215" s="682"/>
      <c r="M215" s="682"/>
      <c r="N215" s="682"/>
      <c r="O215" s="682"/>
    </row>
    <row r="216" spans="1:15" x14ac:dyDescent="0.4">
      <c r="A216" s="682"/>
      <c r="B216" s="682"/>
      <c r="C216" s="682"/>
      <c r="D216" s="683"/>
      <c r="E216" s="682"/>
      <c r="F216" s="682"/>
      <c r="G216" s="682"/>
      <c r="H216" s="683"/>
      <c r="I216" s="682"/>
      <c r="J216" s="682"/>
      <c r="K216" s="682"/>
      <c r="L216" s="682"/>
      <c r="M216" s="682"/>
      <c r="N216" s="682"/>
      <c r="O216" s="682"/>
    </row>
    <row r="217" spans="1:15" x14ac:dyDescent="0.4">
      <c r="A217" s="682"/>
      <c r="B217" s="682"/>
      <c r="C217" s="682"/>
      <c r="D217" s="683"/>
      <c r="E217" s="682"/>
      <c r="F217" s="682"/>
      <c r="G217" s="682"/>
      <c r="H217" s="683"/>
      <c r="I217" s="682"/>
      <c r="J217" s="682"/>
      <c r="K217" s="682"/>
      <c r="L217" s="682"/>
      <c r="M217" s="682"/>
      <c r="N217" s="682"/>
      <c r="O217" s="682"/>
    </row>
    <row r="218" spans="1:15" x14ac:dyDescent="0.4">
      <c r="A218" s="682"/>
      <c r="B218" s="682"/>
      <c r="C218" s="682"/>
      <c r="D218" s="683"/>
      <c r="E218" s="682"/>
      <c r="F218" s="682"/>
      <c r="G218" s="682"/>
      <c r="H218" s="683"/>
      <c r="I218" s="682"/>
      <c r="J218" s="682"/>
      <c r="K218" s="682"/>
      <c r="L218" s="682"/>
      <c r="M218" s="682"/>
      <c r="N218" s="682"/>
      <c r="O218" s="682"/>
    </row>
    <row r="219" spans="1:15" x14ac:dyDescent="0.4">
      <c r="A219" s="682"/>
      <c r="B219" s="682"/>
      <c r="C219" s="682"/>
      <c r="D219" s="683"/>
      <c r="E219" s="682"/>
      <c r="F219" s="682"/>
      <c r="G219" s="682"/>
      <c r="H219" s="683"/>
      <c r="I219" s="682"/>
      <c r="J219" s="682"/>
      <c r="K219" s="682"/>
      <c r="L219" s="682"/>
      <c r="M219" s="682"/>
      <c r="N219" s="682"/>
      <c r="O219" s="682"/>
    </row>
    <row r="220" spans="1:15" x14ac:dyDescent="0.4">
      <c r="A220" s="682"/>
      <c r="B220" s="682"/>
      <c r="C220" s="682"/>
      <c r="D220" s="683"/>
      <c r="E220" s="682"/>
      <c r="F220" s="682"/>
      <c r="G220" s="682"/>
      <c r="H220" s="683"/>
      <c r="I220" s="682"/>
      <c r="J220" s="682"/>
      <c r="K220" s="682"/>
      <c r="L220" s="682"/>
      <c r="M220" s="682"/>
      <c r="N220" s="682"/>
      <c r="O220" s="682"/>
    </row>
    <row r="221" spans="1:15" x14ac:dyDescent="0.4">
      <c r="A221" s="682"/>
      <c r="B221" s="682"/>
      <c r="C221" s="682"/>
      <c r="D221" s="683"/>
      <c r="E221" s="682"/>
      <c r="F221" s="682"/>
      <c r="G221" s="682"/>
      <c r="H221" s="683"/>
      <c r="I221" s="682"/>
      <c r="J221" s="682"/>
      <c r="K221" s="682"/>
      <c r="L221" s="682"/>
      <c r="M221" s="682"/>
      <c r="N221" s="682"/>
      <c r="O221" s="682"/>
    </row>
    <row r="222" spans="1:15" x14ac:dyDescent="0.4">
      <c r="A222" s="682"/>
      <c r="B222" s="682"/>
      <c r="C222" s="682"/>
      <c r="D222" s="683"/>
      <c r="E222" s="682"/>
      <c r="F222" s="682"/>
      <c r="G222" s="682"/>
      <c r="H222" s="683"/>
      <c r="I222" s="682"/>
      <c r="J222" s="682"/>
      <c r="K222" s="682"/>
      <c r="L222" s="682"/>
      <c r="M222" s="682"/>
      <c r="N222" s="682"/>
      <c r="O222" s="682"/>
    </row>
    <row r="223" spans="1:15" x14ac:dyDescent="0.4">
      <c r="A223" s="682"/>
      <c r="B223" s="682"/>
      <c r="C223" s="682"/>
      <c r="D223" s="683"/>
      <c r="E223" s="682"/>
      <c r="F223" s="682"/>
      <c r="G223" s="682"/>
      <c r="H223" s="683"/>
      <c r="I223" s="682"/>
      <c r="J223" s="682"/>
      <c r="K223" s="682"/>
      <c r="L223" s="682"/>
      <c r="M223" s="682"/>
      <c r="N223" s="682"/>
      <c r="O223" s="682"/>
    </row>
    <row r="224" spans="1:15" x14ac:dyDescent="0.4">
      <c r="A224" s="682"/>
      <c r="B224" s="682"/>
      <c r="C224" s="682"/>
      <c r="D224" s="683"/>
      <c r="E224" s="682"/>
      <c r="F224" s="682"/>
      <c r="G224" s="682"/>
      <c r="H224" s="683"/>
      <c r="I224" s="682"/>
      <c r="J224" s="682"/>
      <c r="K224" s="682"/>
      <c r="L224" s="682"/>
      <c r="M224" s="682"/>
      <c r="N224" s="682"/>
      <c r="O224" s="682"/>
    </row>
    <row r="225" spans="1:15" x14ac:dyDescent="0.4">
      <c r="A225" s="682"/>
      <c r="B225" s="682"/>
      <c r="C225" s="682"/>
      <c r="D225" s="683"/>
      <c r="E225" s="682"/>
      <c r="F225" s="682"/>
      <c r="G225" s="682"/>
      <c r="H225" s="683"/>
      <c r="I225" s="682"/>
      <c r="J225" s="682"/>
      <c r="K225" s="682"/>
      <c r="L225" s="682"/>
      <c r="M225" s="682"/>
      <c r="N225" s="682"/>
      <c r="O225" s="682"/>
    </row>
    <row r="226" spans="1:15" x14ac:dyDescent="0.4">
      <c r="A226" s="682"/>
      <c r="B226" s="682"/>
      <c r="C226" s="682"/>
      <c r="D226" s="683"/>
      <c r="E226" s="682"/>
      <c r="F226" s="682"/>
      <c r="G226" s="682"/>
      <c r="H226" s="683"/>
      <c r="I226" s="682"/>
      <c r="J226" s="682"/>
      <c r="K226" s="682"/>
      <c r="L226" s="682"/>
      <c r="M226" s="682"/>
      <c r="N226" s="682"/>
      <c r="O226" s="682"/>
    </row>
    <row r="227" spans="1:15" x14ac:dyDescent="0.4">
      <c r="A227" s="682"/>
      <c r="B227" s="682"/>
      <c r="C227" s="682"/>
      <c r="D227" s="683"/>
      <c r="E227" s="682"/>
      <c r="F227" s="682"/>
      <c r="G227" s="682"/>
      <c r="H227" s="683"/>
      <c r="I227" s="682"/>
      <c r="J227" s="682"/>
      <c r="K227" s="682"/>
      <c r="L227" s="682"/>
      <c r="M227" s="682"/>
      <c r="N227" s="682"/>
      <c r="O227" s="682"/>
    </row>
    <row r="228" spans="1:15" x14ac:dyDescent="0.4">
      <c r="A228" s="682"/>
      <c r="B228" s="682"/>
      <c r="C228" s="682"/>
      <c r="D228" s="683"/>
      <c r="E228" s="682"/>
      <c r="F228" s="682"/>
      <c r="G228" s="682"/>
      <c r="H228" s="683"/>
      <c r="I228" s="682"/>
      <c r="J228" s="682"/>
      <c r="K228" s="682"/>
      <c r="L228" s="682"/>
      <c r="M228" s="682"/>
      <c r="N228" s="682"/>
      <c r="O228" s="682"/>
    </row>
    <row r="229" spans="1:15" x14ac:dyDescent="0.4">
      <c r="A229" s="682"/>
      <c r="B229" s="682"/>
      <c r="C229" s="682"/>
      <c r="D229" s="683"/>
      <c r="E229" s="682"/>
      <c r="F229" s="682"/>
      <c r="G229" s="682"/>
      <c r="H229" s="683"/>
      <c r="I229" s="682"/>
      <c r="J229" s="682"/>
      <c r="K229" s="682"/>
      <c r="L229" s="682"/>
      <c r="M229" s="682"/>
      <c r="N229" s="682"/>
      <c r="O229" s="682"/>
    </row>
    <row r="230" spans="1:15" x14ac:dyDescent="0.4">
      <c r="A230" s="682"/>
      <c r="B230" s="682"/>
      <c r="C230" s="682"/>
      <c r="D230" s="683"/>
      <c r="E230" s="682"/>
      <c r="F230" s="682"/>
      <c r="G230" s="682"/>
      <c r="H230" s="683"/>
      <c r="I230" s="682"/>
      <c r="J230" s="682"/>
      <c r="K230" s="682"/>
      <c r="L230" s="682"/>
      <c r="M230" s="682"/>
      <c r="N230" s="682"/>
      <c r="O230" s="682"/>
    </row>
    <row r="231" spans="1:15" x14ac:dyDescent="0.4">
      <c r="A231" s="682"/>
      <c r="B231" s="682"/>
      <c r="C231" s="682"/>
      <c r="D231" s="683"/>
      <c r="E231" s="682"/>
      <c r="F231" s="682"/>
      <c r="G231" s="682"/>
      <c r="H231" s="683"/>
      <c r="I231" s="682"/>
      <c r="J231" s="682"/>
      <c r="K231" s="682"/>
      <c r="L231" s="682"/>
      <c r="M231" s="682"/>
      <c r="N231" s="682"/>
      <c r="O231" s="682"/>
    </row>
    <row r="232" spans="1:15" x14ac:dyDescent="0.4">
      <c r="A232" s="682"/>
      <c r="B232" s="682"/>
      <c r="C232" s="682"/>
      <c r="D232" s="683"/>
      <c r="E232" s="682"/>
      <c r="F232" s="682"/>
      <c r="G232" s="682"/>
      <c r="H232" s="683"/>
      <c r="I232" s="682"/>
      <c r="J232" s="682"/>
      <c r="K232" s="682"/>
      <c r="L232" s="682"/>
      <c r="M232" s="682"/>
      <c r="N232" s="682"/>
      <c r="O232" s="682"/>
    </row>
    <row r="233" spans="1:15" x14ac:dyDescent="0.4">
      <c r="A233" s="682"/>
      <c r="B233" s="682"/>
      <c r="C233" s="682"/>
      <c r="D233" s="683"/>
      <c r="E233" s="682"/>
      <c r="F233" s="682"/>
      <c r="G233" s="682"/>
      <c r="H233" s="683"/>
      <c r="I233" s="682"/>
      <c r="J233" s="682"/>
      <c r="K233" s="682"/>
      <c r="L233" s="682"/>
      <c r="M233" s="682"/>
      <c r="N233" s="682"/>
      <c r="O233" s="682"/>
    </row>
    <row r="234" spans="1:15" x14ac:dyDescent="0.4">
      <c r="A234" s="682"/>
      <c r="B234" s="682"/>
      <c r="C234" s="682"/>
      <c r="D234" s="683"/>
      <c r="E234" s="682"/>
      <c r="F234" s="682"/>
      <c r="G234" s="682"/>
      <c r="H234" s="683"/>
      <c r="I234" s="682"/>
      <c r="J234" s="682"/>
      <c r="K234" s="682"/>
      <c r="L234" s="682"/>
      <c r="M234" s="682"/>
      <c r="N234" s="682"/>
      <c r="O234" s="682"/>
    </row>
    <row r="235" spans="1:15" x14ac:dyDescent="0.4">
      <c r="A235" s="682"/>
      <c r="B235" s="682"/>
      <c r="C235" s="682"/>
      <c r="D235" s="683"/>
      <c r="E235" s="682"/>
      <c r="F235" s="682"/>
      <c r="G235" s="682"/>
      <c r="H235" s="683"/>
      <c r="I235" s="682"/>
      <c r="J235" s="682"/>
      <c r="K235" s="682"/>
      <c r="L235" s="682"/>
      <c r="M235" s="682"/>
      <c r="N235" s="682"/>
      <c r="O235" s="682"/>
    </row>
    <row r="236" spans="1:15" x14ac:dyDescent="0.4">
      <c r="A236" s="682"/>
      <c r="B236" s="682"/>
      <c r="C236" s="682"/>
      <c r="D236" s="683"/>
      <c r="E236" s="682"/>
      <c r="F236" s="682"/>
      <c r="G236" s="682"/>
      <c r="H236" s="683"/>
      <c r="I236" s="682"/>
      <c r="J236" s="682"/>
      <c r="K236" s="682"/>
      <c r="L236" s="682"/>
      <c r="M236" s="682"/>
      <c r="N236" s="682"/>
      <c r="O236" s="682"/>
    </row>
    <row r="237" spans="1:15" x14ac:dyDescent="0.4">
      <c r="A237" s="682"/>
      <c r="B237" s="682"/>
      <c r="C237" s="682"/>
      <c r="D237" s="683"/>
      <c r="E237" s="682"/>
      <c r="F237" s="682"/>
      <c r="G237" s="682"/>
      <c r="H237" s="683"/>
      <c r="I237" s="682"/>
      <c r="J237" s="682"/>
      <c r="K237" s="682"/>
      <c r="L237" s="682"/>
      <c r="M237" s="682"/>
      <c r="N237" s="682"/>
      <c r="O237" s="682"/>
    </row>
    <row r="238" spans="1:15" x14ac:dyDescent="0.4">
      <c r="A238" s="682"/>
      <c r="B238" s="682"/>
      <c r="C238" s="682"/>
      <c r="D238" s="683"/>
      <c r="E238" s="682"/>
      <c r="F238" s="682"/>
      <c r="G238" s="682"/>
      <c r="H238" s="683"/>
      <c r="I238" s="682"/>
      <c r="J238" s="682"/>
      <c r="K238" s="682"/>
      <c r="L238" s="682"/>
      <c r="M238" s="682"/>
      <c r="N238" s="682"/>
      <c r="O238" s="682"/>
    </row>
    <row r="239" spans="1:15" x14ac:dyDescent="0.4">
      <c r="A239" s="682"/>
      <c r="B239" s="682"/>
      <c r="C239" s="682"/>
      <c r="D239" s="683"/>
      <c r="E239" s="682"/>
      <c r="F239" s="682"/>
      <c r="G239" s="682"/>
      <c r="H239" s="683"/>
      <c r="I239" s="682"/>
      <c r="J239" s="682"/>
      <c r="K239" s="682"/>
      <c r="L239" s="682"/>
      <c r="M239" s="682"/>
      <c r="N239" s="682"/>
      <c r="O239" s="682"/>
    </row>
    <row r="240" spans="1:15" x14ac:dyDescent="0.4">
      <c r="A240" s="682"/>
      <c r="B240" s="682"/>
      <c r="C240" s="682"/>
      <c r="D240" s="683"/>
      <c r="E240" s="682"/>
      <c r="F240" s="682"/>
      <c r="G240" s="682"/>
      <c r="H240" s="683"/>
      <c r="I240" s="682"/>
      <c r="J240" s="682"/>
      <c r="K240" s="682"/>
      <c r="L240" s="682"/>
      <c r="M240" s="682"/>
      <c r="N240" s="682"/>
      <c r="O240" s="682"/>
    </row>
    <row r="241" spans="1:15" x14ac:dyDescent="0.4">
      <c r="A241" s="682"/>
      <c r="B241" s="682"/>
      <c r="C241" s="682"/>
      <c r="D241" s="683"/>
      <c r="E241" s="682"/>
      <c r="F241" s="682"/>
      <c r="G241" s="682"/>
      <c r="H241" s="683"/>
      <c r="I241" s="682"/>
      <c r="J241" s="682"/>
      <c r="K241" s="682"/>
      <c r="L241" s="682"/>
      <c r="M241" s="682"/>
      <c r="N241" s="682"/>
      <c r="O241" s="682"/>
    </row>
    <row r="242" spans="1:15" x14ac:dyDescent="0.4">
      <c r="A242" s="682"/>
      <c r="B242" s="682"/>
      <c r="C242" s="682"/>
      <c r="D242" s="683"/>
      <c r="E242" s="682"/>
      <c r="F242" s="682"/>
      <c r="G242" s="682"/>
      <c r="H242" s="683"/>
      <c r="I242" s="682"/>
      <c r="J242" s="682"/>
      <c r="K242" s="682"/>
      <c r="L242" s="682"/>
      <c r="M242" s="682"/>
      <c r="N242" s="682"/>
      <c r="O242" s="682"/>
    </row>
    <row r="243" spans="1:15" x14ac:dyDescent="0.4">
      <c r="A243" s="682"/>
      <c r="B243" s="682"/>
      <c r="C243" s="682"/>
      <c r="D243" s="683"/>
      <c r="E243" s="682"/>
      <c r="F243" s="682"/>
      <c r="G243" s="682"/>
      <c r="H243" s="683"/>
      <c r="I243" s="682"/>
      <c r="J243" s="682"/>
      <c r="K243" s="682"/>
      <c r="L243" s="682"/>
      <c r="M243" s="682"/>
      <c r="N243" s="682"/>
      <c r="O243" s="682"/>
    </row>
    <row r="244" spans="1:15" x14ac:dyDescent="0.4">
      <c r="A244" s="682"/>
      <c r="B244" s="682"/>
      <c r="C244" s="682"/>
      <c r="D244" s="683"/>
      <c r="E244" s="682"/>
      <c r="F244" s="682"/>
      <c r="G244" s="682"/>
      <c r="H244" s="683"/>
      <c r="I244" s="682"/>
      <c r="J244" s="682"/>
      <c r="K244" s="682"/>
      <c r="L244" s="682"/>
      <c r="M244" s="682"/>
      <c r="N244" s="682"/>
      <c r="O244" s="682"/>
    </row>
    <row r="245" spans="1:15" x14ac:dyDescent="0.4">
      <c r="A245" s="682"/>
      <c r="B245" s="682"/>
      <c r="C245" s="682"/>
      <c r="D245" s="683"/>
      <c r="E245" s="682"/>
      <c r="F245" s="682"/>
      <c r="G245" s="682"/>
      <c r="H245" s="683"/>
      <c r="I245" s="682"/>
      <c r="J245" s="682"/>
      <c r="K245" s="682"/>
      <c r="L245" s="682"/>
      <c r="M245" s="682"/>
      <c r="N245" s="682"/>
      <c r="O245" s="682"/>
    </row>
    <row r="246" spans="1:15" x14ac:dyDescent="0.4">
      <c r="A246" s="682"/>
      <c r="B246" s="682"/>
      <c r="C246" s="682"/>
      <c r="D246" s="683"/>
      <c r="E246" s="682"/>
      <c r="F246" s="682"/>
      <c r="G246" s="682"/>
      <c r="H246" s="683"/>
      <c r="I246" s="682"/>
      <c r="J246" s="682"/>
      <c r="K246" s="682"/>
      <c r="L246" s="682"/>
      <c r="M246" s="682"/>
      <c r="N246" s="682"/>
      <c r="O246" s="682"/>
    </row>
    <row r="247" spans="1:15" x14ac:dyDescent="0.4">
      <c r="A247" s="682"/>
      <c r="B247" s="682"/>
      <c r="C247" s="682"/>
      <c r="D247" s="683"/>
      <c r="E247" s="682"/>
      <c r="F247" s="682"/>
      <c r="G247" s="682"/>
      <c r="H247" s="683"/>
      <c r="I247" s="682"/>
      <c r="J247" s="682"/>
      <c r="K247" s="682"/>
      <c r="L247" s="682"/>
      <c r="M247" s="682"/>
      <c r="N247" s="682"/>
      <c r="O247" s="682"/>
    </row>
    <row r="248" spans="1:15" x14ac:dyDescent="0.4">
      <c r="A248" s="682"/>
      <c r="B248" s="682"/>
      <c r="C248" s="682"/>
      <c r="D248" s="683"/>
      <c r="E248" s="682"/>
      <c r="F248" s="682"/>
      <c r="G248" s="682"/>
      <c r="H248" s="683"/>
      <c r="I248" s="682"/>
      <c r="J248" s="682"/>
      <c r="K248" s="682"/>
      <c r="L248" s="682"/>
      <c r="M248" s="682"/>
      <c r="N248" s="682"/>
      <c r="O248" s="682"/>
    </row>
    <row r="249" spans="1:15" x14ac:dyDescent="0.4">
      <c r="A249" s="682"/>
      <c r="B249" s="682"/>
      <c r="C249" s="682"/>
      <c r="D249" s="683"/>
      <c r="E249" s="682"/>
      <c r="F249" s="682"/>
      <c r="G249" s="682"/>
      <c r="H249" s="683"/>
      <c r="I249" s="682"/>
      <c r="J249" s="682"/>
      <c r="K249" s="682"/>
      <c r="L249" s="682"/>
      <c r="M249" s="682"/>
      <c r="N249" s="682"/>
      <c r="O249" s="682"/>
    </row>
    <row r="250" spans="1:15" x14ac:dyDescent="0.4">
      <c r="A250" s="682"/>
      <c r="B250" s="682"/>
      <c r="C250" s="682"/>
      <c r="D250" s="683"/>
      <c r="E250" s="682"/>
      <c r="F250" s="682"/>
      <c r="G250" s="682"/>
      <c r="H250" s="683"/>
      <c r="I250" s="682"/>
      <c r="J250" s="682"/>
      <c r="K250" s="682"/>
      <c r="L250" s="682"/>
      <c r="M250" s="682"/>
      <c r="N250" s="682"/>
      <c r="O250" s="682"/>
    </row>
    <row r="251" spans="1:15" x14ac:dyDescent="0.4">
      <c r="A251" s="682"/>
      <c r="B251" s="682"/>
      <c r="C251" s="682"/>
      <c r="D251" s="683"/>
      <c r="E251" s="682"/>
      <c r="F251" s="682"/>
      <c r="G251" s="682"/>
      <c r="H251" s="683"/>
      <c r="I251" s="682"/>
      <c r="J251" s="682"/>
      <c r="K251" s="682"/>
      <c r="L251" s="682"/>
      <c r="M251" s="682"/>
      <c r="N251" s="682"/>
      <c r="O251" s="682"/>
    </row>
    <row r="252" spans="1:15" x14ac:dyDescent="0.4">
      <c r="A252" s="682"/>
      <c r="B252" s="682"/>
      <c r="C252" s="682"/>
      <c r="D252" s="683"/>
      <c r="E252" s="682"/>
      <c r="F252" s="682"/>
      <c r="G252" s="682"/>
      <c r="H252" s="683"/>
      <c r="I252" s="682"/>
      <c r="J252" s="682"/>
      <c r="K252" s="682"/>
      <c r="L252" s="682"/>
      <c r="M252" s="682"/>
      <c r="N252" s="682"/>
      <c r="O252" s="682"/>
    </row>
    <row r="253" spans="1:15" x14ac:dyDescent="0.4">
      <c r="A253" s="682"/>
      <c r="B253" s="682"/>
      <c r="C253" s="682"/>
      <c r="D253" s="683"/>
      <c r="E253" s="682"/>
      <c r="F253" s="682"/>
      <c r="G253" s="682"/>
      <c r="H253" s="683"/>
      <c r="I253" s="682"/>
      <c r="J253" s="682"/>
      <c r="K253" s="682"/>
      <c r="L253" s="682"/>
      <c r="M253" s="682"/>
      <c r="N253" s="682"/>
      <c r="O253" s="682"/>
    </row>
    <row r="254" spans="1:15" x14ac:dyDescent="0.4">
      <c r="A254" s="682"/>
      <c r="B254" s="682"/>
      <c r="C254" s="682"/>
      <c r="D254" s="683"/>
      <c r="E254" s="682"/>
      <c r="F254" s="682"/>
      <c r="G254" s="682"/>
      <c r="H254" s="683"/>
      <c r="I254" s="682"/>
      <c r="J254" s="682"/>
      <c r="K254" s="682"/>
      <c r="L254" s="682"/>
      <c r="M254" s="682"/>
      <c r="N254" s="682"/>
      <c r="O254" s="682"/>
    </row>
    <row r="255" spans="1:15" x14ac:dyDescent="0.4">
      <c r="A255" s="682"/>
      <c r="B255" s="682"/>
      <c r="C255" s="682"/>
      <c r="D255" s="683"/>
      <c r="E255" s="682"/>
      <c r="F255" s="682"/>
      <c r="G255" s="682"/>
      <c r="H255" s="683"/>
      <c r="I255" s="682"/>
      <c r="J255" s="682"/>
      <c r="K255" s="682"/>
      <c r="L255" s="682"/>
      <c r="M255" s="682"/>
      <c r="N255" s="682"/>
      <c r="O255" s="682"/>
    </row>
    <row r="256" spans="1:15" x14ac:dyDescent="0.4">
      <c r="A256" s="682"/>
      <c r="B256" s="682"/>
      <c r="C256" s="682"/>
      <c r="D256" s="683"/>
      <c r="E256" s="682"/>
      <c r="F256" s="682"/>
      <c r="G256" s="682"/>
      <c r="H256" s="683"/>
      <c r="I256" s="682"/>
      <c r="J256" s="682"/>
      <c r="K256" s="682"/>
      <c r="L256" s="682"/>
      <c r="M256" s="682"/>
      <c r="N256" s="682"/>
      <c r="O256" s="682"/>
    </row>
    <row r="257" spans="1:15" x14ac:dyDescent="0.4">
      <c r="A257" s="682"/>
      <c r="B257" s="682"/>
      <c r="C257" s="682"/>
      <c r="D257" s="683"/>
      <c r="E257" s="682"/>
      <c r="F257" s="682"/>
      <c r="G257" s="682"/>
      <c r="H257" s="683"/>
      <c r="I257" s="682"/>
      <c r="J257" s="682"/>
      <c r="K257" s="682"/>
      <c r="L257" s="682"/>
      <c r="M257" s="682"/>
      <c r="N257" s="682"/>
      <c r="O257" s="682"/>
    </row>
    <row r="258" spans="1:15" x14ac:dyDescent="0.4">
      <c r="A258" s="682"/>
      <c r="B258" s="682"/>
      <c r="C258" s="682"/>
      <c r="D258" s="683"/>
      <c r="E258" s="682"/>
      <c r="F258" s="682"/>
      <c r="G258" s="682"/>
      <c r="H258" s="683"/>
      <c r="I258" s="682"/>
      <c r="J258" s="682"/>
      <c r="K258" s="682"/>
      <c r="L258" s="682"/>
      <c r="M258" s="682"/>
      <c r="N258" s="682"/>
      <c r="O258" s="682"/>
    </row>
    <row r="259" spans="1:15" x14ac:dyDescent="0.4">
      <c r="A259" s="682"/>
      <c r="B259" s="682"/>
      <c r="C259" s="682"/>
      <c r="D259" s="683"/>
      <c r="E259" s="682"/>
      <c r="F259" s="682"/>
      <c r="G259" s="682"/>
      <c r="H259" s="683"/>
      <c r="I259" s="682"/>
      <c r="J259" s="682"/>
      <c r="K259" s="682"/>
      <c r="L259" s="682"/>
      <c r="M259" s="682"/>
      <c r="N259" s="682"/>
      <c r="O259" s="682"/>
    </row>
    <row r="260" spans="1:15" x14ac:dyDescent="0.4">
      <c r="A260" s="682"/>
      <c r="B260" s="682"/>
      <c r="C260" s="682"/>
      <c r="D260" s="683"/>
      <c r="E260" s="682"/>
      <c r="F260" s="682"/>
      <c r="G260" s="682"/>
      <c r="H260" s="683"/>
      <c r="I260" s="682"/>
      <c r="J260" s="682"/>
      <c r="K260" s="682"/>
      <c r="L260" s="682"/>
      <c r="M260" s="682"/>
      <c r="N260" s="682"/>
      <c r="O260" s="682"/>
    </row>
    <row r="261" spans="1:15" x14ac:dyDescent="0.4">
      <c r="A261" s="682"/>
      <c r="B261" s="682"/>
      <c r="C261" s="682"/>
      <c r="D261" s="683"/>
      <c r="E261" s="682"/>
      <c r="F261" s="682"/>
      <c r="G261" s="682"/>
      <c r="H261" s="683"/>
      <c r="I261" s="682"/>
      <c r="J261" s="682"/>
      <c r="K261" s="682"/>
      <c r="L261" s="682"/>
      <c r="M261" s="682"/>
      <c r="N261" s="682"/>
      <c r="O261" s="682"/>
    </row>
    <row r="262" spans="1:15" x14ac:dyDescent="0.4">
      <c r="A262" s="682"/>
      <c r="B262" s="682"/>
      <c r="C262" s="682"/>
      <c r="D262" s="683"/>
      <c r="E262" s="682"/>
      <c r="F262" s="682"/>
      <c r="G262" s="682"/>
      <c r="H262" s="683"/>
      <c r="I262" s="682"/>
      <c r="J262" s="682"/>
      <c r="K262" s="682"/>
      <c r="L262" s="682"/>
      <c r="M262" s="682"/>
      <c r="N262" s="682"/>
      <c r="O262" s="682"/>
    </row>
    <row r="263" spans="1:15" x14ac:dyDescent="0.4">
      <c r="A263" s="682"/>
      <c r="B263" s="682"/>
      <c r="C263" s="682"/>
      <c r="D263" s="683"/>
      <c r="E263" s="682"/>
      <c r="F263" s="682"/>
      <c r="G263" s="682"/>
      <c r="H263" s="683"/>
      <c r="I263" s="682"/>
      <c r="J263" s="682"/>
      <c r="K263" s="682"/>
      <c r="L263" s="682"/>
      <c r="M263" s="682"/>
      <c r="N263" s="682"/>
      <c r="O263" s="682"/>
    </row>
    <row r="264" spans="1:15" x14ac:dyDescent="0.4">
      <c r="A264" s="682"/>
      <c r="B264" s="682"/>
      <c r="C264" s="682"/>
      <c r="D264" s="683"/>
      <c r="E264" s="682"/>
      <c r="F264" s="682"/>
      <c r="G264" s="682"/>
      <c r="H264" s="683"/>
      <c r="I264" s="682"/>
      <c r="J264" s="682"/>
      <c r="K264" s="682"/>
      <c r="L264" s="682"/>
      <c r="M264" s="682"/>
      <c r="N264" s="682"/>
      <c r="O264" s="682"/>
    </row>
    <row r="265" spans="1:15" x14ac:dyDescent="0.4">
      <c r="A265" s="682"/>
      <c r="B265" s="682"/>
      <c r="C265" s="682"/>
      <c r="D265" s="683"/>
      <c r="E265" s="682"/>
      <c r="F265" s="682"/>
      <c r="G265" s="682"/>
      <c r="H265" s="683"/>
      <c r="I265" s="682"/>
      <c r="J265" s="682"/>
      <c r="K265" s="682"/>
      <c r="L265" s="682"/>
      <c r="M265" s="682"/>
      <c r="N265" s="682"/>
      <c r="O265" s="682"/>
    </row>
    <row r="266" spans="1:15" x14ac:dyDescent="0.4">
      <c r="A266" s="682"/>
      <c r="B266" s="682"/>
      <c r="C266" s="682"/>
      <c r="D266" s="683"/>
      <c r="E266" s="682"/>
      <c r="F266" s="682"/>
      <c r="G266" s="682"/>
      <c r="H266" s="683"/>
      <c r="I266" s="682"/>
      <c r="J266" s="682"/>
      <c r="K266" s="682"/>
      <c r="L266" s="682"/>
      <c r="M266" s="682"/>
      <c r="N266" s="682"/>
      <c r="O266" s="682"/>
    </row>
    <row r="267" spans="1:15" x14ac:dyDescent="0.4">
      <c r="A267" s="682"/>
      <c r="B267" s="682"/>
      <c r="C267" s="682"/>
      <c r="D267" s="683"/>
      <c r="E267" s="682"/>
      <c r="F267" s="682"/>
      <c r="G267" s="682"/>
      <c r="H267" s="683"/>
      <c r="I267" s="682"/>
      <c r="J267" s="682"/>
      <c r="K267" s="682"/>
      <c r="L267" s="682"/>
      <c r="M267" s="682"/>
      <c r="N267" s="682"/>
      <c r="O267" s="682"/>
    </row>
    <row r="268" spans="1:15" x14ac:dyDescent="0.4">
      <c r="A268" s="682"/>
      <c r="B268" s="682"/>
      <c r="C268" s="682"/>
      <c r="D268" s="683"/>
      <c r="E268" s="682"/>
      <c r="F268" s="682"/>
      <c r="G268" s="682"/>
      <c r="H268" s="683"/>
      <c r="I268" s="682"/>
      <c r="J268" s="682"/>
      <c r="K268" s="682"/>
      <c r="L268" s="682"/>
      <c r="M268" s="682"/>
      <c r="N268" s="682"/>
      <c r="O268" s="682"/>
    </row>
    <row r="269" spans="1:15" x14ac:dyDescent="0.4">
      <c r="A269" s="682"/>
      <c r="B269" s="682"/>
      <c r="C269" s="682"/>
      <c r="D269" s="683"/>
      <c r="E269" s="682"/>
      <c r="F269" s="682"/>
      <c r="G269" s="682"/>
      <c r="H269" s="683"/>
      <c r="I269" s="682"/>
      <c r="J269" s="682"/>
      <c r="K269" s="682"/>
      <c r="L269" s="682"/>
      <c r="M269" s="682"/>
      <c r="N269" s="682"/>
      <c r="O269" s="682"/>
    </row>
    <row r="270" spans="1:15" x14ac:dyDescent="0.4">
      <c r="A270" s="682"/>
      <c r="B270" s="682"/>
      <c r="C270" s="682"/>
      <c r="D270" s="683"/>
      <c r="E270" s="682"/>
      <c r="F270" s="682"/>
      <c r="G270" s="682"/>
      <c r="H270" s="683"/>
      <c r="I270" s="682"/>
      <c r="J270" s="682"/>
      <c r="K270" s="682"/>
      <c r="L270" s="682"/>
      <c r="M270" s="682"/>
      <c r="N270" s="682"/>
      <c r="O270" s="682"/>
    </row>
    <row r="271" spans="1:15" x14ac:dyDescent="0.4">
      <c r="A271" s="682"/>
      <c r="B271" s="682"/>
      <c r="C271" s="682"/>
      <c r="D271" s="683"/>
      <c r="E271" s="682"/>
      <c r="F271" s="682"/>
      <c r="G271" s="682"/>
      <c r="H271" s="683"/>
      <c r="I271" s="682"/>
      <c r="J271" s="682"/>
      <c r="K271" s="682"/>
      <c r="L271" s="682"/>
      <c r="M271" s="682"/>
      <c r="N271" s="682"/>
      <c r="O271" s="682"/>
    </row>
    <row r="272" spans="1:15" x14ac:dyDescent="0.4">
      <c r="A272" s="682"/>
      <c r="B272" s="682"/>
      <c r="C272" s="682"/>
      <c r="D272" s="683"/>
      <c r="E272" s="682"/>
      <c r="F272" s="682"/>
      <c r="G272" s="682"/>
      <c r="H272" s="683"/>
      <c r="I272" s="682"/>
      <c r="J272" s="682"/>
      <c r="K272" s="682"/>
      <c r="L272" s="682"/>
      <c r="M272" s="682"/>
      <c r="N272" s="682"/>
      <c r="O272" s="682"/>
    </row>
    <row r="273" spans="1:15" x14ac:dyDescent="0.4">
      <c r="A273" s="682"/>
      <c r="B273" s="682"/>
      <c r="C273" s="682"/>
      <c r="D273" s="683"/>
      <c r="E273" s="682"/>
      <c r="F273" s="682"/>
      <c r="G273" s="682"/>
      <c r="H273" s="683"/>
      <c r="I273" s="682"/>
      <c r="J273" s="682"/>
      <c r="K273" s="682"/>
      <c r="L273" s="682"/>
      <c r="M273" s="682"/>
      <c r="N273" s="682"/>
      <c r="O273" s="682"/>
    </row>
    <row r="274" spans="1:15" x14ac:dyDescent="0.4">
      <c r="A274" s="682"/>
      <c r="B274" s="682"/>
      <c r="C274" s="682"/>
      <c r="D274" s="683"/>
      <c r="E274" s="682"/>
      <c r="F274" s="682"/>
      <c r="G274" s="682"/>
      <c r="H274" s="683"/>
      <c r="I274" s="682"/>
      <c r="J274" s="682"/>
      <c r="K274" s="682"/>
      <c r="L274" s="682"/>
      <c r="M274" s="682"/>
      <c r="N274" s="682"/>
      <c r="O274" s="682"/>
    </row>
    <row r="275" spans="1:15" x14ac:dyDescent="0.4">
      <c r="A275" s="682"/>
      <c r="B275" s="682"/>
      <c r="C275" s="682"/>
      <c r="D275" s="683"/>
      <c r="E275" s="682"/>
      <c r="F275" s="682"/>
      <c r="G275" s="682"/>
      <c r="H275" s="683"/>
      <c r="I275" s="682"/>
      <c r="J275" s="682"/>
      <c r="K275" s="682"/>
      <c r="L275" s="682"/>
      <c r="M275" s="682"/>
      <c r="N275" s="682"/>
      <c r="O275" s="682"/>
    </row>
    <row r="276" spans="1:15" x14ac:dyDescent="0.4">
      <c r="A276" s="682"/>
      <c r="B276" s="682"/>
      <c r="C276" s="682"/>
      <c r="D276" s="683"/>
      <c r="E276" s="682"/>
      <c r="F276" s="682"/>
      <c r="G276" s="682"/>
      <c r="H276" s="683"/>
      <c r="I276" s="682"/>
      <c r="J276" s="682"/>
      <c r="K276" s="682"/>
      <c r="L276" s="682"/>
      <c r="M276" s="682"/>
      <c r="N276" s="682"/>
      <c r="O276" s="682"/>
    </row>
    <row r="277" spans="1:15" x14ac:dyDescent="0.4">
      <c r="A277" s="682"/>
      <c r="B277" s="682"/>
      <c r="C277" s="682"/>
      <c r="D277" s="683"/>
      <c r="E277" s="682"/>
      <c r="F277" s="682"/>
      <c r="G277" s="682"/>
      <c r="H277" s="683"/>
      <c r="I277" s="682"/>
      <c r="J277" s="682"/>
      <c r="K277" s="682"/>
      <c r="L277" s="682"/>
      <c r="M277" s="682"/>
      <c r="N277" s="682"/>
      <c r="O277" s="682"/>
    </row>
    <row r="278" spans="1:15" x14ac:dyDescent="0.4">
      <c r="A278" s="682"/>
      <c r="B278" s="682"/>
      <c r="C278" s="682"/>
      <c r="D278" s="683"/>
      <c r="E278" s="682"/>
      <c r="F278" s="682"/>
      <c r="G278" s="682"/>
      <c r="H278" s="683"/>
      <c r="I278" s="682"/>
      <c r="J278" s="682"/>
      <c r="K278" s="682"/>
      <c r="L278" s="682"/>
      <c r="M278" s="682"/>
      <c r="N278" s="682"/>
      <c r="O278" s="682"/>
    </row>
    <row r="279" spans="1:15" x14ac:dyDescent="0.4">
      <c r="A279" s="682"/>
      <c r="B279" s="682"/>
      <c r="C279" s="682"/>
      <c r="D279" s="683"/>
      <c r="E279" s="682"/>
      <c r="F279" s="682"/>
      <c r="G279" s="682"/>
      <c r="H279" s="683"/>
      <c r="I279" s="682"/>
      <c r="J279" s="682"/>
      <c r="K279" s="682"/>
      <c r="L279" s="682"/>
      <c r="M279" s="682"/>
      <c r="N279" s="682"/>
      <c r="O279" s="682"/>
    </row>
    <row r="280" spans="1:15" x14ac:dyDescent="0.4">
      <c r="A280" s="682"/>
      <c r="B280" s="682"/>
      <c r="C280" s="682"/>
      <c r="D280" s="683"/>
      <c r="E280" s="682"/>
      <c r="F280" s="682"/>
      <c r="G280" s="682"/>
      <c r="H280" s="683"/>
      <c r="I280" s="682"/>
      <c r="J280" s="682"/>
      <c r="K280" s="682"/>
      <c r="L280" s="682"/>
      <c r="M280" s="682"/>
      <c r="N280" s="682"/>
      <c r="O280" s="682"/>
    </row>
    <row r="281" spans="1:15" x14ac:dyDescent="0.4">
      <c r="A281" s="682"/>
      <c r="B281" s="682"/>
      <c r="C281" s="682"/>
      <c r="D281" s="683"/>
      <c r="E281" s="682"/>
      <c r="F281" s="682"/>
      <c r="G281" s="682"/>
      <c r="H281" s="683"/>
      <c r="I281" s="682"/>
      <c r="J281" s="682"/>
      <c r="K281" s="682"/>
      <c r="L281" s="682"/>
      <c r="M281" s="682"/>
      <c r="N281" s="682"/>
      <c r="O281" s="682"/>
    </row>
    <row r="282" spans="1:15" x14ac:dyDescent="0.4">
      <c r="A282" s="682"/>
      <c r="B282" s="682"/>
      <c r="C282" s="682"/>
      <c r="D282" s="683"/>
      <c r="E282" s="682"/>
      <c r="F282" s="682"/>
      <c r="G282" s="682"/>
      <c r="H282" s="683"/>
      <c r="I282" s="682"/>
      <c r="J282" s="682"/>
      <c r="K282" s="682"/>
      <c r="L282" s="682"/>
      <c r="M282" s="682"/>
      <c r="N282" s="682"/>
      <c r="O282" s="682"/>
    </row>
    <row r="283" spans="1:15" x14ac:dyDescent="0.4">
      <c r="A283" s="682"/>
      <c r="B283" s="682"/>
      <c r="C283" s="682"/>
      <c r="D283" s="683"/>
      <c r="E283" s="682"/>
      <c r="F283" s="682"/>
      <c r="G283" s="682"/>
      <c r="H283" s="683"/>
      <c r="I283" s="682"/>
      <c r="J283" s="682"/>
      <c r="K283" s="682"/>
      <c r="L283" s="682"/>
      <c r="M283" s="682"/>
      <c r="N283" s="682"/>
      <c r="O283" s="682"/>
    </row>
    <row r="284" spans="1:15" x14ac:dyDescent="0.4">
      <c r="A284" s="682"/>
      <c r="B284" s="682"/>
      <c r="C284" s="682"/>
      <c r="D284" s="683"/>
      <c r="E284" s="682"/>
      <c r="F284" s="682"/>
      <c r="G284" s="682"/>
      <c r="H284" s="683"/>
      <c r="I284" s="682"/>
      <c r="J284" s="682"/>
      <c r="K284" s="682"/>
      <c r="L284" s="682"/>
      <c r="M284" s="682"/>
      <c r="N284" s="682"/>
      <c r="O284" s="682"/>
    </row>
    <row r="285" spans="1:15" x14ac:dyDescent="0.4">
      <c r="A285" s="682"/>
      <c r="B285" s="682"/>
      <c r="C285" s="682"/>
      <c r="D285" s="683"/>
      <c r="E285" s="682"/>
      <c r="F285" s="682"/>
      <c r="G285" s="682"/>
      <c r="H285" s="683"/>
      <c r="I285" s="682"/>
      <c r="J285" s="682"/>
      <c r="K285" s="682"/>
      <c r="L285" s="682"/>
      <c r="M285" s="682"/>
      <c r="N285" s="682"/>
      <c r="O285" s="682"/>
    </row>
    <row r="286" spans="1:15" x14ac:dyDescent="0.4">
      <c r="A286" s="682"/>
      <c r="B286" s="682"/>
      <c r="C286" s="682"/>
      <c r="D286" s="683"/>
      <c r="E286" s="682"/>
      <c r="F286" s="682"/>
      <c r="G286" s="682"/>
      <c r="H286" s="683"/>
      <c r="I286" s="682"/>
      <c r="J286" s="682"/>
      <c r="K286" s="682"/>
      <c r="L286" s="682"/>
      <c r="M286" s="682"/>
      <c r="N286" s="682"/>
      <c r="O286" s="682"/>
    </row>
    <row r="287" spans="1:15" x14ac:dyDescent="0.4">
      <c r="A287" s="682"/>
      <c r="B287" s="682"/>
      <c r="C287" s="682"/>
      <c r="D287" s="683"/>
      <c r="E287" s="682"/>
      <c r="F287" s="682"/>
      <c r="G287" s="682"/>
      <c r="H287" s="683"/>
      <c r="I287" s="682"/>
      <c r="J287" s="682"/>
      <c r="K287" s="682"/>
      <c r="L287" s="682"/>
      <c r="M287" s="682"/>
      <c r="N287" s="682"/>
      <c r="O287" s="682"/>
    </row>
    <row r="288" spans="1:15" x14ac:dyDescent="0.4">
      <c r="A288" s="682"/>
      <c r="B288" s="682"/>
      <c r="C288" s="682"/>
      <c r="D288" s="683"/>
      <c r="E288" s="682"/>
      <c r="F288" s="682"/>
      <c r="G288" s="682"/>
      <c r="H288" s="683"/>
      <c r="I288" s="682"/>
      <c r="J288" s="682"/>
      <c r="K288" s="682"/>
      <c r="L288" s="682"/>
      <c r="M288" s="682"/>
      <c r="N288" s="682"/>
      <c r="O288" s="682"/>
    </row>
    <row r="289" spans="1:15" x14ac:dyDescent="0.4">
      <c r="A289" s="682"/>
      <c r="B289" s="682"/>
      <c r="C289" s="682"/>
      <c r="D289" s="683"/>
      <c r="E289" s="682"/>
      <c r="F289" s="682"/>
      <c r="G289" s="682"/>
      <c r="H289" s="683"/>
      <c r="I289" s="682"/>
      <c r="J289" s="682"/>
      <c r="K289" s="682"/>
      <c r="L289" s="682"/>
      <c r="M289" s="682"/>
      <c r="N289" s="682"/>
      <c r="O289" s="682"/>
    </row>
    <row r="290" spans="1:15" x14ac:dyDescent="0.4">
      <c r="A290" s="682"/>
      <c r="B290" s="682"/>
      <c r="C290" s="682"/>
      <c r="D290" s="683"/>
      <c r="E290" s="682"/>
      <c r="F290" s="682"/>
      <c r="G290" s="682"/>
      <c r="H290" s="683"/>
      <c r="I290" s="682"/>
      <c r="J290" s="682"/>
      <c r="K290" s="682"/>
      <c r="L290" s="682"/>
      <c r="M290" s="682"/>
      <c r="N290" s="682"/>
      <c r="O290" s="682"/>
    </row>
    <row r="291" spans="1:15" x14ac:dyDescent="0.4">
      <c r="A291" s="682"/>
      <c r="B291" s="682"/>
      <c r="C291" s="682"/>
      <c r="D291" s="683"/>
      <c r="E291" s="682"/>
      <c r="F291" s="682"/>
      <c r="G291" s="682"/>
      <c r="H291" s="683"/>
      <c r="I291" s="682"/>
      <c r="J291" s="682"/>
      <c r="K291" s="682"/>
      <c r="L291" s="682"/>
      <c r="M291" s="682"/>
      <c r="N291" s="682"/>
      <c r="O291" s="682"/>
    </row>
    <row r="292" spans="1:15" x14ac:dyDescent="0.4">
      <c r="A292" s="682"/>
      <c r="B292" s="682"/>
      <c r="C292" s="682"/>
      <c r="D292" s="683"/>
      <c r="E292" s="682"/>
      <c r="F292" s="682"/>
      <c r="G292" s="682"/>
      <c r="H292" s="683"/>
      <c r="I292" s="682"/>
      <c r="J292" s="682"/>
      <c r="K292" s="682"/>
      <c r="L292" s="682"/>
      <c r="M292" s="682"/>
      <c r="N292" s="682"/>
      <c r="O292" s="682"/>
    </row>
    <row r="293" spans="1:15" x14ac:dyDescent="0.4">
      <c r="A293" s="682"/>
      <c r="B293" s="682"/>
      <c r="C293" s="682"/>
      <c r="D293" s="683"/>
      <c r="E293" s="682"/>
      <c r="F293" s="682"/>
      <c r="G293" s="682"/>
      <c r="H293" s="683"/>
      <c r="I293" s="682"/>
      <c r="J293" s="682"/>
      <c r="K293" s="682"/>
      <c r="L293" s="682"/>
      <c r="M293" s="682"/>
      <c r="N293" s="682"/>
      <c r="O293" s="682"/>
    </row>
    <row r="294" spans="1:15" x14ac:dyDescent="0.4">
      <c r="A294" s="682"/>
      <c r="B294" s="682"/>
      <c r="C294" s="682"/>
      <c r="D294" s="683"/>
      <c r="E294" s="682"/>
      <c r="F294" s="682"/>
      <c r="G294" s="682"/>
      <c r="H294" s="683"/>
      <c r="I294" s="682"/>
      <c r="J294" s="682"/>
      <c r="K294" s="682"/>
      <c r="L294" s="682"/>
      <c r="M294" s="682"/>
      <c r="N294" s="682"/>
      <c r="O294" s="682"/>
    </row>
    <row r="295" spans="1:15" x14ac:dyDescent="0.4">
      <c r="A295" s="682"/>
      <c r="B295" s="682"/>
      <c r="C295" s="682"/>
      <c r="D295" s="683"/>
      <c r="E295" s="682"/>
      <c r="F295" s="682"/>
      <c r="G295" s="682"/>
      <c r="H295" s="683"/>
      <c r="I295" s="682"/>
      <c r="J295" s="682"/>
      <c r="K295" s="682"/>
      <c r="L295" s="682"/>
      <c r="M295" s="682"/>
      <c r="N295" s="682"/>
      <c r="O295" s="682"/>
    </row>
    <row r="296" spans="1:15" x14ac:dyDescent="0.4">
      <c r="A296" s="682"/>
      <c r="B296" s="682"/>
      <c r="C296" s="682"/>
      <c r="D296" s="683"/>
      <c r="E296" s="682"/>
      <c r="F296" s="682"/>
      <c r="G296" s="682"/>
      <c r="H296" s="683"/>
      <c r="I296" s="682"/>
      <c r="J296" s="682"/>
      <c r="K296" s="682"/>
      <c r="L296" s="682"/>
      <c r="M296" s="682"/>
      <c r="N296" s="682"/>
      <c r="O296" s="682"/>
    </row>
    <row r="297" spans="1:15" x14ac:dyDescent="0.4">
      <c r="A297" s="682"/>
      <c r="B297" s="682"/>
      <c r="C297" s="682"/>
      <c r="D297" s="683"/>
      <c r="E297" s="682"/>
      <c r="F297" s="682"/>
      <c r="G297" s="682"/>
      <c r="H297" s="683"/>
      <c r="I297" s="682"/>
      <c r="J297" s="682"/>
      <c r="K297" s="682"/>
      <c r="L297" s="682"/>
      <c r="M297" s="682"/>
      <c r="N297" s="682"/>
      <c r="O297" s="682"/>
    </row>
    <row r="298" spans="1:15" x14ac:dyDescent="0.4">
      <c r="A298" s="682"/>
      <c r="B298" s="682"/>
      <c r="C298" s="682"/>
      <c r="D298" s="683"/>
      <c r="E298" s="682"/>
      <c r="F298" s="682"/>
      <c r="G298" s="682"/>
      <c r="H298" s="683"/>
      <c r="I298" s="682"/>
      <c r="J298" s="682"/>
      <c r="K298" s="682"/>
      <c r="L298" s="682"/>
      <c r="M298" s="682"/>
      <c r="N298" s="682"/>
      <c r="O298" s="682"/>
    </row>
    <row r="299" spans="1:15" x14ac:dyDescent="0.4">
      <c r="A299" s="682"/>
      <c r="B299" s="682"/>
      <c r="C299" s="682"/>
      <c r="D299" s="683"/>
      <c r="E299" s="682"/>
      <c r="F299" s="682"/>
      <c r="G299" s="682"/>
      <c r="H299" s="683"/>
      <c r="I299" s="682"/>
      <c r="J299" s="682"/>
      <c r="K299" s="682"/>
      <c r="L299" s="682"/>
      <c r="M299" s="682"/>
      <c r="N299" s="682"/>
      <c r="O299" s="682"/>
    </row>
    <row r="300" spans="1:15" x14ac:dyDescent="0.4">
      <c r="A300" s="682"/>
      <c r="B300" s="682"/>
      <c r="C300" s="682"/>
      <c r="D300" s="683"/>
      <c r="E300" s="682"/>
      <c r="F300" s="682"/>
      <c r="G300" s="682"/>
      <c r="H300" s="683"/>
      <c r="I300" s="682"/>
      <c r="J300" s="682"/>
      <c r="K300" s="682"/>
      <c r="L300" s="682"/>
      <c r="M300" s="682"/>
      <c r="N300" s="682"/>
      <c r="O300" s="682"/>
    </row>
    <row r="301" spans="1:15" x14ac:dyDescent="0.4">
      <c r="A301" s="682"/>
      <c r="B301" s="682"/>
      <c r="C301" s="682"/>
      <c r="D301" s="683"/>
      <c r="E301" s="682"/>
      <c r="F301" s="682"/>
      <c r="G301" s="682"/>
      <c r="H301" s="683"/>
      <c r="I301" s="682"/>
      <c r="J301" s="682"/>
      <c r="K301" s="682"/>
      <c r="L301" s="682"/>
      <c r="M301" s="682"/>
      <c r="N301" s="682"/>
      <c r="O301" s="682"/>
    </row>
    <row r="302" spans="1:15" x14ac:dyDescent="0.4">
      <c r="A302" s="682"/>
      <c r="B302" s="682"/>
      <c r="C302" s="682"/>
      <c r="D302" s="683"/>
      <c r="E302" s="682"/>
      <c r="F302" s="682"/>
      <c r="G302" s="682"/>
      <c r="H302" s="683"/>
      <c r="I302" s="682"/>
      <c r="J302" s="682"/>
      <c r="K302" s="682"/>
      <c r="L302" s="682"/>
      <c r="M302" s="682"/>
      <c r="N302" s="682"/>
      <c r="O302" s="682"/>
    </row>
    <row r="303" spans="1:15" x14ac:dyDescent="0.4">
      <c r="A303" s="682"/>
      <c r="B303" s="682"/>
      <c r="C303" s="682"/>
      <c r="D303" s="683"/>
      <c r="E303" s="682"/>
      <c r="F303" s="682"/>
      <c r="G303" s="682"/>
      <c r="H303" s="683"/>
      <c r="I303" s="682"/>
      <c r="J303" s="682"/>
      <c r="K303" s="682"/>
      <c r="L303" s="682"/>
      <c r="M303" s="682"/>
      <c r="N303" s="682"/>
      <c r="O303" s="682"/>
    </row>
    <row r="304" spans="1:15" x14ac:dyDescent="0.4">
      <c r="A304" s="682"/>
      <c r="B304" s="682"/>
      <c r="C304" s="682"/>
      <c r="D304" s="683"/>
      <c r="E304" s="682"/>
      <c r="F304" s="682"/>
      <c r="G304" s="682"/>
      <c r="H304" s="683"/>
      <c r="I304" s="682"/>
      <c r="J304" s="682"/>
      <c r="K304" s="682"/>
      <c r="L304" s="682"/>
      <c r="M304" s="682"/>
      <c r="N304" s="682"/>
      <c r="O304" s="682"/>
    </row>
    <row r="305" spans="1:15" x14ac:dyDescent="0.4">
      <c r="A305" s="682"/>
      <c r="B305" s="682"/>
      <c r="C305" s="682"/>
      <c r="D305" s="683"/>
      <c r="E305" s="682"/>
      <c r="F305" s="682"/>
      <c r="G305" s="682"/>
      <c r="H305" s="683"/>
      <c r="I305" s="682"/>
      <c r="J305" s="682"/>
      <c r="K305" s="682"/>
      <c r="L305" s="682"/>
      <c r="M305" s="682"/>
      <c r="N305" s="682"/>
      <c r="O305" s="682"/>
    </row>
    <row r="306" spans="1:15" x14ac:dyDescent="0.4">
      <c r="A306" s="682"/>
      <c r="B306" s="682"/>
      <c r="C306" s="682"/>
      <c r="D306" s="683"/>
      <c r="E306" s="682"/>
      <c r="F306" s="682"/>
      <c r="G306" s="682"/>
      <c r="H306" s="683"/>
      <c r="I306" s="682"/>
      <c r="J306" s="682"/>
      <c r="K306" s="682"/>
      <c r="L306" s="682"/>
      <c r="M306" s="682"/>
      <c r="N306" s="682"/>
      <c r="O306" s="682"/>
    </row>
    <row r="307" spans="1:15" x14ac:dyDescent="0.4">
      <c r="A307" s="682"/>
      <c r="B307" s="682"/>
      <c r="C307" s="682"/>
      <c r="D307" s="683"/>
      <c r="E307" s="682"/>
      <c r="F307" s="682"/>
      <c r="G307" s="682"/>
      <c r="H307" s="683"/>
      <c r="I307" s="682"/>
      <c r="J307" s="682"/>
      <c r="K307" s="682"/>
      <c r="L307" s="682"/>
      <c r="M307" s="682"/>
      <c r="N307" s="682"/>
      <c r="O307" s="682"/>
    </row>
    <row r="308" spans="1:15" x14ac:dyDescent="0.4">
      <c r="A308" s="682"/>
      <c r="B308" s="682"/>
      <c r="C308" s="682"/>
      <c r="D308" s="683"/>
      <c r="E308" s="682"/>
      <c r="F308" s="682"/>
      <c r="G308" s="682"/>
      <c r="H308" s="683"/>
      <c r="I308" s="682"/>
      <c r="J308" s="682"/>
      <c r="K308" s="682"/>
      <c r="L308" s="682"/>
      <c r="M308" s="682"/>
      <c r="N308" s="682"/>
      <c r="O308" s="682"/>
    </row>
    <row r="309" spans="1:15" x14ac:dyDescent="0.4">
      <c r="A309" s="682"/>
      <c r="B309" s="682"/>
      <c r="C309" s="682"/>
      <c r="D309" s="683"/>
      <c r="E309" s="682"/>
      <c r="F309" s="682"/>
      <c r="G309" s="682"/>
      <c r="H309" s="683"/>
      <c r="I309" s="682"/>
      <c r="J309" s="682"/>
      <c r="K309" s="682"/>
      <c r="L309" s="682"/>
      <c r="M309" s="682"/>
      <c r="N309" s="682"/>
      <c r="O309" s="682"/>
    </row>
    <row r="310" spans="1:15" x14ac:dyDescent="0.4">
      <c r="A310" s="682"/>
      <c r="B310" s="682"/>
      <c r="C310" s="682"/>
      <c r="D310" s="683"/>
      <c r="E310" s="682"/>
      <c r="F310" s="682"/>
      <c r="G310" s="682"/>
      <c r="H310" s="683"/>
      <c r="I310" s="682"/>
      <c r="J310" s="682"/>
      <c r="K310" s="682"/>
      <c r="L310" s="682"/>
      <c r="M310" s="682"/>
      <c r="N310" s="682"/>
      <c r="O310" s="682"/>
    </row>
    <row r="311" spans="1:15" x14ac:dyDescent="0.4">
      <c r="A311" s="682"/>
      <c r="B311" s="682"/>
      <c r="C311" s="682"/>
      <c r="D311" s="683"/>
      <c r="E311" s="682"/>
      <c r="F311" s="682"/>
      <c r="G311" s="682"/>
      <c r="H311" s="683"/>
      <c r="I311" s="682"/>
      <c r="J311" s="682"/>
      <c r="K311" s="682"/>
      <c r="L311" s="682"/>
      <c r="M311" s="682"/>
      <c r="N311" s="682"/>
      <c r="O311" s="682"/>
    </row>
    <row r="312" spans="1:15" x14ac:dyDescent="0.4">
      <c r="A312" s="682"/>
      <c r="B312" s="682"/>
      <c r="C312" s="682"/>
      <c r="D312" s="683"/>
      <c r="E312" s="682"/>
      <c r="F312" s="682"/>
      <c r="G312" s="682"/>
      <c r="H312" s="683"/>
      <c r="I312" s="682"/>
      <c r="J312" s="682"/>
      <c r="K312" s="682"/>
      <c r="L312" s="682"/>
      <c r="M312" s="682"/>
      <c r="N312" s="682"/>
      <c r="O312" s="682"/>
    </row>
    <row r="313" spans="1:15" x14ac:dyDescent="0.4">
      <c r="A313" s="682"/>
      <c r="B313" s="682"/>
      <c r="C313" s="682"/>
      <c r="D313" s="683"/>
      <c r="E313" s="682"/>
      <c r="F313" s="682"/>
      <c r="G313" s="682"/>
      <c r="H313" s="683"/>
      <c r="I313" s="682"/>
      <c r="J313" s="682"/>
      <c r="K313" s="682"/>
      <c r="L313" s="682"/>
      <c r="M313" s="682"/>
      <c r="N313" s="682"/>
      <c r="O313" s="682"/>
    </row>
    <row r="314" spans="1:15" x14ac:dyDescent="0.4">
      <c r="A314" s="682"/>
      <c r="B314" s="682"/>
      <c r="C314" s="682"/>
      <c r="D314" s="683"/>
      <c r="E314" s="682"/>
      <c r="F314" s="682"/>
      <c r="G314" s="682"/>
      <c r="H314" s="683"/>
      <c r="I314" s="682"/>
      <c r="J314" s="682"/>
      <c r="K314" s="682"/>
      <c r="L314" s="682"/>
      <c r="M314" s="682"/>
      <c r="N314" s="682"/>
      <c r="O314" s="682"/>
    </row>
    <row r="315" spans="1:15" x14ac:dyDescent="0.4">
      <c r="A315" s="682"/>
      <c r="B315" s="682"/>
      <c r="C315" s="682"/>
      <c r="D315" s="683"/>
      <c r="E315" s="682"/>
      <c r="F315" s="682"/>
      <c r="G315" s="682"/>
      <c r="H315" s="683"/>
      <c r="I315" s="682"/>
      <c r="J315" s="682"/>
      <c r="K315" s="682"/>
      <c r="L315" s="682"/>
      <c r="M315" s="682"/>
      <c r="N315" s="682"/>
      <c r="O315" s="682"/>
    </row>
    <row r="316" spans="1:15" x14ac:dyDescent="0.4">
      <c r="A316" s="682"/>
      <c r="B316" s="682"/>
      <c r="C316" s="682"/>
      <c r="D316" s="683"/>
      <c r="E316" s="682"/>
      <c r="F316" s="682"/>
      <c r="G316" s="682"/>
      <c r="H316" s="683"/>
      <c r="I316" s="682"/>
      <c r="J316" s="682"/>
      <c r="K316" s="682"/>
      <c r="L316" s="682"/>
      <c r="M316" s="682"/>
      <c r="N316" s="682"/>
      <c r="O316" s="682"/>
    </row>
    <row r="317" spans="1:15" x14ac:dyDescent="0.4">
      <c r="A317" s="682"/>
      <c r="B317" s="682"/>
      <c r="C317" s="682"/>
      <c r="D317" s="683"/>
      <c r="E317" s="682"/>
      <c r="F317" s="682"/>
      <c r="G317" s="682"/>
      <c r="H317" s="683"/>
      <c r="I317" s="682"/>
      <c r="J317" s="682"/>
      <c r="K317" s="682"/>
      <c r="L317" s="682"/>
      <c r="M317" s="682"/>
      <c r="N317" s="682"/>
      <c r="O317" s="682"/>
    </row>
    <row r="318" spans="1:15" x14ac:dyDescent="0.4">
      <c r="A318" s="682"/>
      <c r="B318" s="682"/>
      <c r="C318" s="682"/>
      <c r="D318" s="683"/>
      <c r="E318" s="682"/>
      <c r="F318" s="682"/>
      <c r="G318" s="682"/>
      <c r="H318" s="683"/>
      <c r="I318" s="682"/>
      <c r="J318" s="682"/>
      <c r="K318" s="682"/>
      <c r="L318" s="682"/>
      <c r="M318" s="682"/>
      <c r="N318" s="682"/>
      <c r="O318" s="682"/>
    </row>
    <row r="319" spans="1:15" x14ac:dyDescent="0.4">
      <c r="A319" s="682"/>
      <c r="B319" s="682"/>
      <c r="C319" s="682"/>
      <c r="D319" s="683"/>
      <c r="E319" s="682"/>
      <c r="F319" s="682"/>
      <c r="G319" s="682"/>
      <c r="H319" s="683"/>
      <c r="I319" s="682"/>
      <c r="J319" s="682"/>
      <c r="K319" s="682"/>
      <c r="L319" s="682"/>
      <c r="M319" s="682"/>
      <c r="N319" s="682"/>
      <c r="O319" s="682"/>
    </row>
    <row r="320" spans="1:15" x14ac:dyDescent="0.4">
      <c r="A320" s="682"/>
      <c r="B320" s="682"/>
      <c r="C320" s="682"/>
      <c r="D320" s="683"/>
      <c r="E320" s="682"/>
      <c r="F320" s="682"/>
      <c r="G320" s="682"/>
      <c r="H320" s="683"/>
      <c r="I320" s="682"/>
      <c r="J320" s="682"/>
      <c r="K320" s="682"/>
      <c r="L320" s="682"/>
      <c r="M320" s="682"/>
      <c r="N320" s="682"/>
      <c r="O320" s="682"/>
    </row>
    <row r="321" spans="1:15" x14ac:dyDescent="0.4">
      <c r="A321" s="682"/>
      <c r="B321" s="682"/>
      <c r="C321" s="682"/>
      <c r="D321" s="683"/>
      <c r="E321" s="682"/>
      <c r="F321" s="682"/>
      <c r="G321" s="682"/>
      <c r="H321" s="683"/>
      <c r="I321" s="682"/>
      <c r="J321" s="682"/>
      <c r="K321" s="682"/>
      <c r="L321" s="682"/>
      <c r="M321" s="682"/>
      <c r="N321" s="682"/>
      <c r="O321" s="682"/>
    </row>
    <row r="322" spans="1:15" x14ac:dyDescent="0.4">
      <c r="A322" s="682"/>
      <c r="B322" s="682"/>
      <c r="C322" s="682"/>
      <c r="D322" s="683"/>
      <c r="E322" s="682"/>
      <c r="F322" s="682"/>
      <c r="G322" s="682"/>
      <c r="H322" s="683"/>
      <c r="I322" s="682"/>
      <c r="J322" s="682"/>
      <c r="K322" s="682"/>
      <c r="L322" s="682"/>
      <c r="M322" s="682"/>
      <c r="N322" s="682"/>
      <c r="O322" s="682"/>
    </row>
    <row r="323" spans="1:15" x14ac:dyDescent="0.4">
      <c r="A323" s="682"/>
      <c r="B323" s="682"/>
      <c r="C323" s="682"/>
      <c r="D323" s="683"/>
      <c r="E323" s="682"/>
      <c r="F323" s="682"/>
      <c r="G323" s="682"/>
      <c r="H323" s="683"/>
      <c r="I323" s="682"/>
      <c r="J323" s="682"/>
      <c r="K323" s="682"/>
      <c r="L323" s="682"/>
      <c r="M323" s="682"/>
      <c r="N323" s="682"/>
      <c r="O323" s="682"/>
    </row>
    <row r="324" spans="1:15" x14ac:dyDescent="0.4">
      <c r="A324" s="682"/>
      <c r="B324" s="682"/>
      <c r="C324" s="682"/>
      <c r="D324" s="683"/>
      <c r="E324" s="682"/>
      <c r="F324" s="682"/>
      <c r="G324" s="682"/>
      <c r="H324" s="683"/>
      <c r="I324" s="682"/>
      <c r="J324" s="682"/>
      <c r="K324" s="682"/>
      <c r="L324" s="682"/>
      <c r="M324" s="682"/>
      <c r="N324" s="682"/>
      <c r="O324" s="682"/>
    </row>
    <row r="325" spans="1:15" x14ac:dyDescent="0.4">
      <c r="A325" s="682"/>
      <c r="B325" s="682"/>
      <c r="C325" s="682"/>
      <c r="D325" s="683"/>
      <c r="E325" s="682"/>
      <c r="F325" s="682"/>
      <c r="G325" s="682"/>
      <c r="H325" s="683"/>
      <c r="I325" s="682"/>
      <c r="J325" s="682"/>
      <c r="K325" s="682"/>
      <c r="L325" s="682"/>
      <c r="M325" s="682"/>
      <c r="N325" s="682"/>
      <c r="O325" s="682"/>
    </row>
    <row r="326" spans="1:15" x14ac:dyDescent="0.4">
      <c r="A326" s="682"/>
      <c r="B326" s="682"/>
      <c r="C326" s="682"/>
      <c r="D326" s="683"/>
      <c r="E326" s="682"/>
      <c r="F326" s="682"/>
      <c r="G326" s="682"/>
      <c r="H326" s="683"/>
      <c r="I326" s="682"/>
      <c r="J326" s="682"/>
      <c r="K326" s="682"/>
      <c r="L326" s="682"/>
      <c r="M326" s="682"/>
      <c r="N326" s="682"/>
      <c r="O326" s="682"/>
    </row>
    <row r="327" spans="1:15" x14ac:dyDescent="0.4">
      <c r="A327" s="682"/>
      <c r="B327" s="682"/>
      <c r="C327" s="682"/>
      <c r="D327" s="683"/>
      <c r="E327" s="682"/>
      <c r="F327" s="682"/>
      <c r="G327" s="682"/>
      <c r="H327" s="683"/>
      <c r="I327" s="682"/>
      <c r="J327" s="682"/>
      <c r="K327" s="682"/>
      <c r="L327" s="682"/>
      <c r="M327" s="682"/>
      <c r="N327" s="682"/>
      <c r="O327" s="682"/>
    </row>
    <row r="328" spans="1:15" x14ac:dyDescent="0.4">
      <c r="A328" s="682"/>
      <c r="B328" s="682"/>
      <c r="C328" s="682"/>
      <c r="D328" s="683"/>
      <c r="E328" s="682"/>
      <c r="F328" s="682"/>
      <c r="G328" s="682"/>
      <c r="H328" s="683"/>
      <c r="I328" s="682"/>
      <c r="J328" s="682"/>
      <c r="K328" s="682"/>
      <c r="L328" s="682"/>
      <c r="M328" s="682"/>
      <c r="N328" s="682"/>
      <c r="O328" s="682"/>
    </row>
    <row r="329" spans="1:15" x14ac:dyDescent="0.4">
      <c r="A329" s="682"/>
      <c r="B329" s="682"/>
      <c r="C329" s="682"/>
      <c r="D329" s="683"/>
      <c r="E329" s="682"/>
      <c r="F329" s="682"/>
      <c r="G329" s="682"/>
      <c r="H329" s="683"/>
      <c r="I329" s="682"/>
      <c r="J329" s="682"/>
      <c r="K329" s="682"/>
      <c r="L329" s="682"/>
      <c r="M329" s="682"/>
      <c r="N329" s="682"/>
      <c r="O329" s="682"/>
    </row>
    <row r="330" spans="1:15" x14ac:dyDescent="0.4">
      <c r="A330" s="682"/>
      <c r="B330" s="682"/>
      <c r="C330" s="682"/>
      <c r="D330" s="683"/>
      <c r="E330" s="682"/>
      <c r="F330" s="682"/>
      <c r="G330" s="682"/>
      <c r="H330" s="683"/>
      <c r="I330" s="682"/>
      <c r="J330" s="682"/>
      <c r="K330" s="682"/>
      <c r="L330" s="682"/>
      <c r="M330" s="682"/>
      <c r="N330" s="682"/>
      <c r="O330" s="682"/>
    </row>
    <row r="331" spans="1:15" x14ac:dyDescent="0.4">
      <c r="A331" s="682"/>
      <c r="B331" s="682"/>
      <c r="C331" s="682"/>
      <c r="D331" s="683"/>
      <c r="E331" s="682"/>
      <c r="F331" s="682"/>
      <c r="G331" s="682"/>
      <c r="H331" s="683"/>
      <c r="I331" s="682"/>
      <c r="J331" s="682"/>
      <c r="K331" s="682"/>
      <c r="L331" s="682"/>
      <c r="M331" s="682"/>
      <c r="N331" s="682"/>
      <c r="O331" s="682"/>
    </row>
    <row r="332" spans="1:15" x14ac:dyDescent="0.4">
      <c r="A332" s="682"/>
      <c r="B332" s="682"/>
      <c r="C332" s="682"/>
      <c r="D332" s="683"/>
      <c r="E332" s="682"/>
      <c r="F332" s="682"/>
      <c r="G332" s="682"/>
      <c r="H332" s="683"/>
      <c r="I332" s="682"/>
      <c r="J332" s="682"/>
      <c r="K332" s="682"/>
      <c r="L332" s="682"/>
      <c r="M332" s="682"/>
      <c r="N332" s="682"/>
      <c r="O332" s="682"/>
    </row>
    <row r="333" spans="1:15" x14ac:dyDescent="0.4">
      <c r="A333" s="682"/>
      <c r="B333" s="682"/>
      <c r="C333" s="682"/>
      <c r="D333" s="683"/>
      <c r="E333" s="682"/>
      <c r="F333" s="682"/>
      <c r="G333" s="682"/>
      <c r="H333" s="683"/>
      <c r="I333" s="682"/>
      <c r="J333" s="682"/>
      <c r="K333" s="682"/>
      <c r="L333" s="682"/>
      <c r="M333" s="682"/>
      <c r="N333" s="682"/>
      <c r="O333" s="682"/>
    </row>
    <row r="334" spans="1:15" x14ac:dyDescent="0.4">
      <c r="A334" s="682"/>
      <c r="B334" s="682"/>
      <c r="C334" s="682"/>
      <c r="D334" s="683"/>
      <c r="E334" s="682"/>
      <c r="F334" s="682"/>
      <c r="G334" s="682"/>
      <c r="H334" s="683"/>
      <c r="I334" s="682"/>
      <c r="J334" s="682"/>
      <c r="K334" s="682"/>
      <c r="L334" s="682"/>
      <c r="M334" s="682"/>
      <c r="N334" s="682"/>
      <c r="O334" s="682"/>
    </row>
    <row r="335" spans="1:15" x14ac:dyDescent="0.4">
      <c r="A335" s="682"/>
      <c r="B335" s="682"/>
      <c r="C335" s="682"/>
      <c r="D335" s="683"/>
      <c r="E335" s="682"/>
      <c r="F335" s="682"/>
      <c r="G335" s="682"/>
      <c r="H335" s="683"/>
      <c r="I335" s="682"/>
      <c r="J335" s="682"/>
      <c r="K335" s="682"/>
      <c r="L335" s="682"/>
      <c r="M335" s="682"/>
      <c r="N335" s="682"/>
      <c r="O335" s="682"/>
    </row>
    <row r="336" spans="1:15" x14ac:dyDescent="0.4">
      <c r="A336" s="682"/>
      <c r="B336" s="682"/>
      <c r="C336" s="682"/>
      <c r="D336" s="683"/>
      <c r="E336" s="682"/>
      <c r="F336" s="682"/>
      <c r="G336" s="682"/>
      <c r="H336" s="683"/>
      <c r="I336" s="682"/>
      <c r="J336" s="682"/>
      <c r="K336" s="682"/>
      <c r="L336" s="682"/>
      <c r="M336" s="682"/>
      <c r="N336" s="682"/>
      <c r="O336" s="682"/>
    </row>
    <row r="337" spans="1:15" x14ac:dyDescent="0.4">
      <c r="A337" s="682"/>
      <c r="B337" s="682"/>
      <c r="C337" s="682"/>
      <c r="D337" s="683"/>
      <c r="E337" s="682"/>
      <c r="F337" s="682"/>
      <c r="G337" s="682"/>
      <c r="H337" s="683"/>
      <c r="I337" s="682"/>
      <c r="J337" s="682"/>
      <c r="K337" s="682"/>
      <c r="L337" s="682"/>
      <c r="M337" s="682"/>
      <c r="N337" s="682"/>
      <c r="O337" s="682"/>
    </row>
    <row r="338" spans="1:15" x14ac:dyDescent="0.4">
      <c r="A338" s="682"/>
      <c r="B338" s="682"/>
      <c r="C338" s="682"/>
      <c r="D338" s="683"/>
      <c r="E338" s="682"/>
      <c r="F338" s="682"/>
      <c r="G338" s="682"/>
      <c r="H338" s="683"/>
      <c r="I338" s="682"/>
      <c r="J338" s="682"/>
      <c r="K338" s="682"/>
      <c r="L338" s="682"/>
      <c r="M338" s="682"/>
      <c r="N338" s="682"/>
      <c r="O338" s="682"/>
    </row>
    <row r="339" spans="1:15" x14ac:dyDescent="0.4">
      <c r="A339" s="682"/>
      <c r="B339" s="682"/>
      <c r="C339" s="682"/>
      <c r="D339" s="683"/>
      <c r="E339" s="682"/>
      <c r="F339" s="682"/>
      <c r="G339" s="682"/>
      <c r="H339" s="683"/>
      <c r="I339" s="682"/>
      <c r="J339" s="682"/>
      <c r="K339" s="682"/>
      <c r="L339" s="682"/>
      <c r="M339" s="682"/>
      <c r="N339" s="682"/>
      <c r="O339" s="682"/>
    </row>
    <row r="340" spans="1:15" x14ac:dyDescent="0.4">
      <c r="A340" s="682"/>
      <c r="B340" s="682"/>
      <c r="C340" s="682"/>
      <c r="D340" s="683"/>
      <c r="E340" s="682"/>
      <c r="F340" s="682"/>
      <c r="G340" s="682"/>
      <c r="H340" s="683"/>
      <c r="I340" s="682"/>
      <c r="J340" s="682"/>
      <c r="K340" s="682"/>
      <c r="L340" s="682"/>
      <c r="M340" s="682"/>
      <c r="N340" s="682"/>
      <c r="O340" s="682"/>
    </row>
    <row r="341" spans="1:15" x14ac:dyDescent="0.4">
      <c r="A341" s="682"/>
      <c r="B341" s="682"/>
      <c r="C341" s="682"/>
      <c r="D341" s="683"/>
      <c r="E341" s="682"/>
      <c r="F341" s="682"/>
      <c r="G341" s="682"/>
      <c r="H341" s="683"/>
      <c r="I341" s="682"/>
      <c r="J341" s="682"/>
      <c r="K341" s="682"/>
      <c r="L341" s="682"/>
      <c r="M341" s="682"/>
      <c r="N341" s="682"/>
      <c r="O341" s="682"/>
    </row>
    <row r="342" spans="1:15" x14ac:dyDescent="0.4">
      <c r="A342" s="682"/>
      <c r="B342" s="682"/>
      <c r="C342" s="682"/>
      <c r="D342" s="683"/>
      <c r="E342" s="682"/>
      <c r="F342" s="682"/>
      <c r="G342" s="682"/>
      <c r="H342" s="683"/>
      <c r="I342" s="682"/>
      <c r="J342" s="682"/>
      <c r="K342" s="682"/>
      <c r="L342" s="682"/>
      <c r="M342" s="682"/>
      <c r="N342" s="682"/>
      <c r="O342" s="682"/>
    </row>
    <row r="343" spans="1:15" x14ac:dyDescent="0.4">
      <c r="A343" s="682"/>
      <c r="B343" s="682"/>
      <c r="C343" s="682"/>
      <c r="D343" s="683"/>
      <c r="E343" s="682"/>
      <c r="F343" s="682"/>
      <c r="G343" s="682"/>
      <c r="H343" s="683"/>
      <c r="I343" s="682"/>
      <c r="J343" s="682"/>
      <c r="K343" s="682"/>
      <c r="L343" s="682"/>
      <c r="M343" s="682"/>
      <c r="N343" s="682"/>
      <c r="O343" s="682"/>
    </row>
    <row r="344" spans="1:15" x14ac:dyDescent="0.4">
      <c r="A344" s="682"/>
      <c r="B344" s="682"/>
      <c r="C344" s="682"/>
      <c r="D344" s="683"/>
      <c r="E344" s="682"/>
      <c r="F344" s="682"/>
      <c r="G344" s="682"/>
      <c r="H344" s="683"/>
      <c r="I344" s="682"/>
      <c r="J344" s="682"/>
      <c r="K344" s="682"/>
      <c r="L344" s="682"/>
      <c r="M344" s="682"/>
      <c r="N344" s="682"/>
      <c r="O344" s="682"/>
    </row>
    <row r="345" spans="1:15" x14ac:dyDescent="0.4">
      <c r="A345" s="682"/>
      <c r="B345" s="682"/>
      <c r="C345" s="682"/>
      <c r="D345" s="683"/>
      <c r="E345" s="682"/>
      <c r="F345" s="682"/>
      <c r="G345" s="682"/>
      <c r="H345" s="683"/>
      <c r="I345" s="682"/>
      <c r="J345" s="682"/>
      <c r="K345" s="682"/>
      <c r="L345" s="682"/>
      <c r="M345" s="682"/>
      <c r="N345" s="682"/>
      <c r="O345" s="682"/>
    </row>
    <row r="346" spans="1:15" x14ac:dyDescent="0.4">
      <c r="A346" s="682"/>
      <c r="B346" s="682"/>
      <c r="C346" s="682"/>
      <c r="D346" s="683"/>
      <c r="E346" s="682"/>
      <c r="F346" s="682"/>
      <c r="G346" s="682"/>
      <c r="H346" s="683"/>
      <c r="I346" s="682"/>
      <c r="J346" s="682"/>
      <c r="K346" s="682"/>
      <c r="L346" s="682"/>
      <c r="M346" s="682"/>
      <c r="N346" s="682"/>
      <c r="O346" s="682"/>
    </row>
    <row r="347" spans="1:15" x14ac:dyDescent="0.4">
      <c r="A347" s="682"/>
      <c r="B347" s="682"/>
      <c r="C347" s="682"/>
      <c r="D347" s="683"/>
      <c r="E347" s="682"/>
      <c r="F347" s="682"/>
      <c r="G347" s="682"/>
      <c r="H347" s="683"/>
      <c r="I347" s="682"/>
      <c r="J347" s="682"/>
      <c r="K347" s="682"/>
      <c r="L347" s="682"/>
      <c r="M347" s="682"/>
      <c r="N347" s="682"/>
      <c r="O347" s="682"/>
    </row>
    <row r="348" spans="1:15" x14ac:dyDescent="0.4">
      <c r="A348" s="682"/>
      <c r="B348" s="682"/>
      <c r="C348" s="682"/>
      <c r="D348" s="683"/>
      <c r="E348" s="682"/>
      <c r="F348" s="682"/>
      <c r="G348" s="682"/>
      <c r="H348" s="683"/>
      <c r="I348" s="682"/>
      <c r="J348" s="682"/>
      <c r="K348" s="682"/>
      <c r="L348" s="682"/>
      <c r="M348" s="682"/>
      <c r="N348" s="682"/>
      <c r="O348" s="682"/>
    </row>
  </sheetData>
  <mergeCells count="94">
    <mergeCell ref="C90:G90"/>
    <mergeCell ref="H90:I90"/>
    <mergeCell ref="D2:H2"/>
    <mergeCell ref="H80:I80"/>
    <mergeCell ref="C78:F78"/>
    <mergeCell ref="C79:F79"/>
    <mergeCell ref="C80:F80"/>
    <mergeCell ref="H89:I89"/>
    <mergeCell ref="C85:I86"/>
    <mergeCell ref="C89:G89"/>
    <mergeCell ref="C82:H82"/>
    <mergeCell ref="C84:F84"/>
    <mergeCell ref="H78:I78"/>
    <mergeCell ref="H79:I79"/>
    <mergeCell ref="H71:J71"/>
    <mergeCell ref="C71:F71"/>
    <mergeCell ref="H48:J48"/>
    <mergeCell ref="H55:J55"/>
    <mergeCell ref="H62:J62"/>
    <mergeCell ref="H70:J70"/>
    <mergeCell ref="C51:I52"/>
    <mergeCell ref="H63:J63"/>
    <mergeCell ref="C41:I42"/>
    <mergeCell ref="C58:I59"/>
    <mergeCell ref="H22:J22"/>
    <mergeCell ref="H23:J23"/>
    <mergeCell ref="H24:J24"/>
    <mergeCell ref="H25:J25"/>
    <mergeCell ref="H26:J26"/>
    <mergeCell ref="C22:F22"/>
    <mergeCell ref="C23:F23"/>
    <mergeCell ref="C28:F28"/>
    <mergeCell ref="C26:F26"/>
    <mergeCell ref="C25:F25"/>
    <mergeCell ref="C24:F24"/>
    <mergeCell ref="C38:F38"/>
    <mergeCell ref="C37:F37"/>
    <mergeCell ref="C36:F36"/>
    <mergeCell ref="B1:J1"/>
    <mergeCell ref="B9:J9"/>
    <mergeCell ref="H11:J11"/>
    <mergeCell ref="B2:C2"/>
    <mergeCell ref="B3:C3"/>
    <mergeCell ref="B4:C4"/>
    <mergeCell ref="B5:C5"/>
    <mergeCell ref="B6:C6"/>
    <mergeCell ref="D6:E6"/>
    <mergeCell ref="F6:G6"/>
    <mergeCell ref="D7:E7"/>
    <mergeCell ref="F7:G7"/>
    <mergeCell ref="B7:C7"/>
    <mergeCell ref="D3:E3"/>
    <mergeCell ref="F3:G3"/>
    <mergeCell ref="D4:E4"/>
    <mergeCell ref="F4:G4"/>
    <mergeCell ref="D5:E5"/>
    <mergeCell ref="F5:G5"/>
    <mergeCell ref="C66:I67"/>
    <mergeCell ref="C35:F35"/>
    <mergeCell ref="C11:F11"/>
    <mergeCell ref="C12:F12"/>
    <mergeCell ref="C13:F13"/>
    <mergeCell ref="C14:F14"/>
    <mergeCell ref="C16:F16"/>
    <mergeCell ref="C29:I30"/>
    <mergeCell ref="C17:I18"/>
    <mergeCell ref="C21:F21"/>
    <mergeCell ref="C34:F34"/>
    <mergeCell ref="H34:J34"/>
    <mergeCell ref="H35:J35"/>
    <mergeCell ref="H12:J12"/>
    <mergeCell ref="H13:J13"/>
    <mergeCell ref="H14:J14"/>
    <mergeCell ref="C40:F40"/>
    <mergeCell ref="H36:J36"/>
    <mergeCell ref="H37:J37"/>
    <mergeCell ref="H38:J38"/>
    <mergeCell ref="H21:J21"/>
    <mergeCell ref="C74:I75"/>
    <mergeCell ref="C47:F47"/>
    <mergeCell ref="C46:F46"/>
    <mergeCell ref="C45:F45"/>
    <mergeCell ref="C65:F65"/>
    <mergeCell ref="C73:F73"/>
    <mergeCell ref="C50:F50"/>
    <mergeCell ref="C57:F57"/>
    <mergeCell ref="C63:F63"/>
    <mergeCell ref="C62:F62"/>
    <mergeCell ref="C55:F55"/>
    <mergeCell ref="C48:F48"/>
    <mergeCell ref="C70:F70"/>
    <mergeCell ref="H45:J45"/>
    <mergeCell ref="H46:J46"/>
    <mergeCell ref="H47:J47"/>
  </mergeCells>
  <conditionalFormatting sqref="H89:H90">
    <cfRule type="containsText" dxfId="150" priority="1" operator="containsText" text="contrôlé">
      <formula>NOT(ISERROR(SEARCH("contrôlé",H89)))</formula>
    </cfRule>
    <cfRule type="containsText" dxfId="149" priority="2" operator="containsText" text="Non validé">
      <formula>NOT(ISERROR(SEARCH("Non validé",H89)))</formula>
    </cfRule>
    <cfRule type="containsText" dxfId="148" priority="3" operator="containsText" text="réserve">
      <formula>NOT(ISERROR(SEARCH("réserve",H89)))</formula>
    </cfRule>
    <cfRule type="beginsWith" dxfId="147" priority="4" operator="beginsWith" text="Validé">
      <formula>LEFT(H89,LEN("Validé"))="Validé"</formula>
    </cfRule>
  </conditionalFormatting>
  <dataValidations count="2">
    <dataValidation type="list" allowBlank="1" showInputMessage="1" showErrorMessage="1" sqref="G11:G14 G21:G26 G34:G38 G45:G48 G55 G62:G63 G70:G71 G78:G80" xr:uid="{46F96006-77D1-4F1B-8A5E-3419DAA8CF21}">
      <formula1>LISTE_1</formula1>
    </dataValidation>
    <dataValidation type="list" allowBlank="1" showInputMessage="1" showErrorMessage="1" sqref="H89:H90" xr:uid="{A16109B5-22A0-4D78-809D-1A8FFF6DAA9E}">
      <formula1>LISTE_2</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6F3FA-5618-4EF5-A05A-06211287C440}">
  <sheetPr codeName="Feuil10">
    <tabColor rgb="FF1F497D"/>
  </sheetPr>
  <dimension ref="B1:DS118"/>
  <sheetViews>
    <sheetView showGridLines="0" zoomScale="70" zoomScaleNormal="70" workbookViewId="0">
      <pane xSplit="1" ySplit="7" topLeftCell="B53" activePane="bottomRight" state="frozen"/>
      <selection pane="topRight" activeCell="B1" sqref="B1"/>
      <selection pane="bottomLeft" activeCell="A8" sqref="A8"/>
      <selection pane="bottomRight" activeCell="H59" sqref="H59:I59"/>
    </sheetView>
  </sheetViews>
  <sheetFormatPr baseColWidth="10" defaultColWidth="11.41015625" defaultRowHeight="12.7" outlineLevelRow="1" x14ac:dyDescent="0.4"/>
  <cols>
    <col min="1" max="2" width="2.41015625" style="102" customWidth="1"/>
    <col min="3" max="3" width="2.64453125" style="164" customWidth="1"/>
    <col min="4" max="4" width="11.234375" style="165" customWidth="1"/>
    <col min="5" max="5" width="30.1171875" style="102" customWidth="1"/>
    <col min="6" max="6" width="13.87890625" style="102" customWidth="1"/>
    <col min="7" max="7" width="16.3515625" style="140" customWidth="1"/>
    <col min="8" max="8" width="14.234375" style="140" customWidth="1"/>
    <col min="9" max="9" width="16.234375" style="140" customWidth="1"/>
    <col min="10" max="10" width="14" style="140" customWidth="1"/>
    <col min="11" max="11" width="14.1171875" style="140" customWidth="1"/>
    <col min="12" max="12" width="28.64453125" style="140" customWidth="1"/>
    <col min="13" max="13" width="25.52734375" style="140" customWidth="1"/>
    <col min="14" max="14" width="14.52734375" style="742" hidden="1" customWidth="1"/>
    <col min="15" max="15" width="14.52734375" style="140" customWidth="1"/>
    <col min="16" max="123" width="11.41015625" style="140"/>
    <col min="124" max="16384" width="11.41015625" style="102"/>
  </cols>
  <sheetData>
    <row r="1" spans="2:123" s="113" customFormat="1" ht="45.75" customHeight="1" thickBot="1" x14ac:dyDescent="0.5">
      <c r="B1" s="242"/>
      <c r="C1" s="10"/>
      <c r="D1" s="1560" t="s">
        <v>594</v>
      </c>
      <c r="E1" s="1299"/>
      <c r="F1" s="1299"/>
      <c r="G1" s="1299"/>
      <c r="H1" s="1299"/>
      <c r="I1" s="1299"/>
      <c r="J1" s="1299"/>
      <c r="K1" s="1299"/>
      <c r="L1" s="1299"/>
      <c r="M1" s="1561"/>
      <c r="N1" s="741"/>
    </row>
    <row r="2" spans="2:123" ht="22.35" customHeight="1" x14ac:dyDescent="0.4">
      <c r="B2" s="243"/>
      <c r="C2"/>
      <c r="D2" s="1562" t="s">
        <v>509</v>
      </c>
      <c r="E2" s="1563"/>
      <c r="F2" s="1564" t="str">
        <f>IF(ISBLANK(Descriptif!F2), "", Descriptif!F2)</f>
        <v>Système test</v>
      </c>
      <c r="G2" s="1316"/>
      <c r="H2" s="1316"/>
      <c r="I2" s="1316"/>
      <c r="J2" s="1316"/>
      <c r="K2" s="1316"/>
      <c r="L2" s="523" t="s">
        <v>682</v>
      </c>
      <c r="M2" s="839" t="str">
        <f>IF(ISBLANK(Descriptif!M2), "", Descriptif!M2)</f>
        <v/>
      </c>
      <c r="DB2" s="102"/>
      <c r="DC2" s="102"/>
      <c r="DD2" s="102"/>
      <c r="DE2" s="102"/>
      <c r="DF2" s="102"/>
      <c r="DG2" s="102"/>
      <c r="DH2" s="102"/>
      <c r="DI2" s="102"/>
      <c r="DJ2" s="102"/>
      <c r="DK2" s="102"/>
      <c r="DL2" s="102"/>
      <c r="DM2" s="102"/>
      <c r="DN2" s="102"/>
      <c r="DO2" s="102"/>
      <c r="DP2" s="102"/>
      <c r="DQ2" s="102"/>
      <c r="DR2" s="102"/>
      <c r="DS2" s="102"/>
    </row>
    <row r="3" spans="2:123" s="190" customFormat="1" ht="17.45" customHeight="1" x14ac:dyDescent="0.4">
      <c r="B3" s="244"/>
      <c r="C3"/>
      <c r="D3" s="1565" t="s">
        <v>502</v>
      </c>
      <c r="E3" s="1409"/>
      <c r="F3" s="1410" t="str">
        <f>IF(ISBLANK(Descriptif!F6), "", Descriptif!F6)</f>
        <v/>
      </c>
      <c r="G3" s="1410"/>
      <c r="H3" s="1306" t="s">
        <v>508</v>
      </c>
      <c r="I3" s="1307"/>
      <c r="J3" s="1566" t="str">
        <f>IF(ISBLANK(Descriptif!J3), "", Descriptif!J3)</f>
        <v>Eaux de France</v>
      </c>
      <c r="K3" s="1311"/>
      <c r="L3" s="523" t="s">
        <v>5</v>
      </c>
      <c r="M3" s="840" t="str">
        <f>IF(ISBLANK(Descriptif!M3), "", Descriptif!M3)</f>
        <v>20/05/2025, 21/05/2025</v>
      </c>
      <c r="N3" s="743"/>
    </row>
    <row r="4" spans="2:123" s="213" customFormat="1" ht="17.45" customHeight="1" x14ac:dyDescent="0.4">
      <c r="B4" s="245"/>
      <c r="C4"/>
      <c r="D4" s="1565" t="s">
        <v>595</v>
      </c>
      <c r="E4" s="1409"/>
      <c r="F4" s="1567" t="s">
        <v>684</v>
      </c>
      <c r="G4" s="1567"/>
      <c r="H4" s="1409" t="s">
        <v>368</v>
      </c>
      <c r="I4" s="1409"/>
      <c r="J4" s="1566" t="str">
        <f>IF(ISBLANK(Descriptif!J4), "", Descriptif!J4)</f>
        <v/>
      </c>
      <c r="K4" s="1311"/>
      <c r="L4" s="523" t="s">
        <v>7</v>
      </c>
      <c r="M4" s="840" t="str">
        <f>IF(ISBLANK(Descriptif!M4), "", Descriptif!M4)</f>
        <v>Satese XX</v>
      </c>
      <c r="N4" s="744"/>
    </row>
    <row r="5" spans="2:123" s="213" customFormat="1" ht="17.45" customHeight="1" x14ac:dyDescent="0.4">
      <c r="B5" s="245"/>
      <c r="C5" t="s">
        <v>190</v>
      </c>
      <c r="D5" s="1565" t="s">
        <v>334</v>
      </c>
      <c r="E5" s="1409"/>
      <c r="F5" s="1567" t="s">
        <v>332</v>
      </c>
      <c r="G5" s="1567"/>
      <c r="H5" s="1457" t="s">
        <v>367</v>
      </c>
      <c r="I5" s="1458"/>
      <c r="J5" s="1566" t="str">
        <f>IF(ISBLANK(Descriptif!J5), "", Descriptif!J5)</f>
        <v/>
      </c>
      <c r="K5" s="1311"/>
      <c r="L5" s="523" t="s">
        <v>507</v>
      </c>
      <c r="M5" s="840" t="str">
        <f>IF(ISBLANK(Descriptif!M5), "", Descriptif!M5)</f>
        <v>François</v>
      </c>
      <c r="N5" s="744"/>
    </row>
    <row r="6" spans="2:123" s="213" customFormat="1" ht="17.45" customHeight="1" x14ac:dyDescent="0.4">
      <c r="B6" s="245"/>
      <c r="D6" s="1565" t="s">
        <v>371</v>
      </c>
      <c r="E6" s="1409"/>
      <c r="F6" s="1567" t="s">
        <v>203</v>
      </c>
      <c r="G6" s="1567"/>
      <c r="H6" s="1409" t="s">
        <v>369</v>
      </c>
      <c r="I6" s="1409"/>
      <c r="J6" s="1566" t="str">
        <f>IF(ISBLANK(Descriptif!J6), "", Descriptif!J6)</f>
        <v/>
      </c>
      <c r="K6" s="1311"/>
      <c r="L6" s="523" t="s">
        <v>391</v>
      </c>
      <c r="M6" s="840" t="str">
        <f>IF(ISBLANK(Descriptif!M6), "", Descriptif!M6)</f>
        <v>Temps de pluie</v>
      </c>
      <c r="N6" s="745"/>
    </row>
    <row r="7" spans="2:123" s="213" customFormat="1" ht="17.45" customHeight="1" thickBot="1" x14ac:dyDescent="0.45">
      <c r="B7" s="245"/>
      <c r="D7" s="1568"/>
      <c r="E7" s="1342"/>
      <c r="F7" s="1334"/>
      <c r="G7" s="1335"/>
      <c r="H7" s="1447" t="s">
        <v>370</v>
      </c>
      <c r="I7" s="1447"/>
      <c r="J7" s="1569" t="str">
        <f>IF(ISBLANK(Descriptif!J7), "", Descriptif!J7)</f>
        <v/>
      </c>
      <c r="K7" s="1328"/>
      <c r="L7" s="523" t="s">
        <v>513</v>
      </c>
      <c r="M7" s="840"/>
      <c r="N7" s="745"/>
    </row>
    <row r="8" spans="2:123" s="213" customFormat="1" ht="13" thickBot="1" x14ac:dyDescent="0.45">
      <c r="B8" s="245"/>
      <c r="D8" s="164"/>
      <c r="E8" s="102"/>
      <c r="F8" s="102"/>
      <c r="G8" s="140"/>
      <c r="H8" s="140"/>
      <c r="M8" s="359"/>
      <c r="N8" s="745"/>
    </row>
    <row r="9" spans="2:123" s="214" customFormat="1" ht="37.700000000000003" customHeight="1" x14ac:dyDescent="0.45">
      <c r="B9" s="336"/>
      <c r="D9" s="1573" t="s">
        <v>288</v>
      </c>
      <c r="E9" s="1574"/>
      <c r="F9" s="1574"/>
      <c r="G9" s="1574"/>
      <c r="H9" s="1574"/>
      <c r="I9" s="1574"/>
      <c r="J9" s="1574"/>
      <c r="K9" s="1574"/>
      <c r="L9" s="1574"/>
      <c r="M9" s="1575"/>
      <c r="N9" s="746"/>
    </row>
    <row r="10" spans="2:123" s="140" customFormat="1" ht="15" customHeight="1" outlineLevel="1" x14ac:dyDescent="0.4">
      <c r="B10" s="234"/>
      <c r="D10" s="1572" t="s">
        <v>289</v>
      </c>
      <c r="E10" s="1572"/>
      <c r="F10" s="1570"/>
      <c r="G10" s="1570"/>
      <c r="H10" s="1570"/>
      <c r="I10" s="1570"/>
      <c r="J10" s="360" t="s">
        <v>290</v>
      </c>
      <c r="K10" s="360"/>
      <c r="L10" s="1570"/>
      <c r="M10" s="1571"/>
      <c r="N10" s="742"/>
    </row>
    <row r="11" spans="2:123" s="140" customFormat="1" ht="15" customHeight="1" outlineLevel="1" x14ac:dyDescent="0.4">
      <c r="B11" s="234"/>
      <c r="D11" s="1572" t="s">
        <v>504</v>
      </c>
      <c r="E11" s="1572"/>
      <c r="F11" s="1570"/>
      <c r="G11" s="1570"/>
      <c r="H11" s="304" t="s">
        <v>503</v>
      </c>
      <c r="I11" s="589"/>
      <c r="J11" s="360" t="s">
        <v>292</v>
      </c>
      <c r="K11" s="360"/>
      <c r="L11" s="1570"/>
      <c r="M11" s="1571"/>
      <c r="N11" s="742"/>
    </row>
    <row r="12" spans="2:123" s="140" customFormat="1" ht="15" customHeight="1" outlineLevel="1" x14ac:dyDescent="0.4">
      <c r="B12" s="234"/>
      <c r="D12" s="1572" t="s">
        <v>293</v>
      </c>
      <c r="E12" s="1572"/>
      <c r="F12" s="1570"/>
      <c r="G12" s="1570"/>
      <c r="H12" s="1585"/>
      <c r="I12" s="1586"/>
      <c r="J12" s="360" t="s">
        <v>294</v>
      </c>
      <c r="K12" s="360"/>
      <c r="L12" s="1570"/>
      <c r="M12" s="1571"/>
      <c r="N12" s="742" t="str">
        <f>IF(L12&lt;&gt;"",IF(L12&gt;=9,"Validé","Non validé"),"Non contrôlé")</f>
        <v>Non contrôlé</v>
      </c>
    </row>
    <row r="13" spans="2:123" s="140" customFormat="1" ht="15" customHeight="1" outlineLevel="1" x14ac:dyDescent="0.4">
      <c r="B13" s="234"/>
      <c r="D13" s="1572" t="s">
        <v>295</v>
      </c>
      <c r="E13" s="1572"/>
      <c r="F13" s="1570"/>
      <c r="G13" s="1570"/>
      <c r="H13" s="1587"/>
      <c r="I13" s="1588"/>
      <c r="J13" s="360" t="s">
        <v>296</v>
      </c>
      <c r="K13" s="360"/>
      <c r="L13" s="1570"/>
      <c r="M13" s="1571"/>
      <c r="N13" s="742"/>
    </row>
    <row r="14" spans="2:123" s="140" customFormat="1" ht="15" customHeight="1" outlineLevel="1" thickBot="1" x14ac:dyDescent="0.45">
      <c r="B14" s="234"/>
      <c r="D14" s="235"/>
      <c r="E14" s="235"/>
      <c r="F14" s="235"/>
      <c r="G14" s="235"/>
      <c r="H14" s="235"/>
      <c r="I14" s="235"/>
      <c r="J14" s="235"/>
      <c r="K14" s="235"/>
      <c r="L14" s="235"/>
      <c r="M14" s="361"/>
      <c r="N14" s="747"/>
    </row>
    <row r="15" spans="2:123" s="140" customFormat="1" ht="21" customHeight="1" outlineLevel="1" thickBot="1" x14ac:dyDescent="0.45">
      <c r="B15" s="234"/>
      <c r="D15" s="590" t="s">
        <v>297</v>
      </c>
      <c r="E15" s="591"/>
      <c r="F15" s="591"/>
      <c r="G15" s="591"/>
      <c r="H15" s="591"/>
      <c r="I15" s="591"/>
      <c r="J15" s="591"/>
      <c r="K15" s="591"/>
      <c r="L15" s="591"/>
      <c r="M15" s="592"/>
      <c r="N15" s="742"/>
    </row>
    <row r="16" spans="2:123" s="140" customFormat="1" ht="12.75" customHeight="1" outlineLevel="1" thickBot="1" x14ac:dyDescent="0.45">
      <c r="B16" s="234"/>
      <c r="M16" s="233"/>
      <c r="N16" s="742"/>
    </row>
    <row r="17" spans="2:14" s="140" customFormat="1" ht="55.7" customHeight="1" outlineLevel="1" thickBot="1" x14ac:dyDescent="0.45">
      <c r="B17" s="234"/>
      <c r="D17" s="1576" t="s">
        <v>298</v>
      </c>
      <c r="E17" s="1577"/>
      <c r="F17" s="1576" t="s">
        <v>299</v>
      </c>
      <c r="G17" s="1578"/>
      <c r="H17" s="1579" t="s">
        <v>300</v>
      </c>
      <c r="I17" s="1578"/>
      <c r="J17" s="594" t="s">
        <v>301</v>
      </c>
      <c r="K17" s="593" t="s">
        <v>302</v>
      </c>
      <c r="L17" s="595" t="s">
        <v>303</v>
      </c>
      <c r="M17" s="596" t="s">
        <v>304</v>
      </c>
      <c r="N17" s="742"/>
    </row>
    <row r="18" spans="2:14" s="140" customFormat="1" ht="24.75" customHeight="1" outlineLevel="1" thickBot="1" x14ac:dyDescent="0.45">
      <c r="B18" s="234"/>
      <c r="D18" s="1580"/>
      <c r="E18" s="1581"/>
      <c r="F18" s="1582"/>
      <c r="G18" s="1583"/>
      <c r="H18" s="1584"/>
      <c r="I18" s="1583"/>
      <c r="J18" s="597"/>
      <c r="K18" s="598" t="str">
        <f>IF(F18&gt;0,AVERAGE(F18:J18),"")</f>
        <v/>
      </c>
      <c r="L18" s="599" t="str">
        <f>IF(COUNTA(F18:J18)&gt;0,STDEVP(F18:J18),"")</f>
        <v/>
      </c>
      <c r="M18" s="600" t="str">
        <f>IF(AND(K18&lt;&gt;"",K18&gt;0),L18/K18,"")</f>
        <v/>
      </c>
      <c r="N18" s="742" t="str">
        <f>IF(K18&lt;&gt;"",IF(AND(K18&gt;=50,ABS(M18)&lt;=0.05),"Validé","Non validé"),"Non contrôlé")</f>
        <v>Non contrôlé</v>
      </c>
    </row>
    <row r="19" spans="2:14" s="140" customFormat="1" ht="15" customHeight="1" outlineLevel="1" thickBot="1" x14ac:dyDescent="0.45">
      <c r="B19" s="234"/>
      <c r="M19" s="233"/>
      <c r="N19" s="742"/>
    </row>
    <row r="20" spans="2:14" s="140" customFormat="1" ht="35.450000000000003" customHeight="1" outlineLevel="1" thickBot="1" x14ac:dyDescent="0.45">
      <c r="B20" s="234"/>
      <c r="D20" s="1589" t="s">
        <v>320</v>
      </c>
      <c r="E20" s="1590"/>
      <c r="F20" s="1590"/>
      <c r="G20" s="1590"/>
      <c r="H20" s="1590"/>
      <c r="I20" s="1590"/>
      <c r="J20" s="1590"/>
      <c r="K20" s="1590"/>
      <c r="L20" s="1590"/>
      <c r="M20" s="1591"/>
      <c r="N20" s="742"/>
    </row>
    <row r="21" spans="2:14" s="140" customFormat="1" ht="12.75" customHeight="1" outlineLevel="1" thickBot="1" x14ac:dyDescent="0.45">
      <c r="B21" s="234"/>
      <c r="M21" s="233"/>
      <c r="N21" s="742"/>
    </row>
    <row r="22" spans="2:14" s="140" customFormat="1" ht="15" customHeight="1" outlineLevel="1" x14ac:dyDescent="0.4">
      <c r="B22" s="234"/>
      <c r="D22" s="1592" t="s">
        <v>305</v>
      </c>
      <c r="E22" s="1593"/>
      <c r="F22" s="1593">
        <v>1</v>
      </c>
      <c r="G22" s="1593"/>
      <c r="H22" s="1593">
        <v>2</v>
      </c>
      <c r="I22" s="1593"/>
      <c r="J22" s="601">
        <v>3</v>
      </c>
      <c r="K22" s="1593" t="s">
        <v>306</v>
      </c>
      <c r="L22" s="1593"/>
      <c r="M22" s="1594"/>
      <c r="N22" s="742"/>
    </row>
    <row r="23" spans="2:14" s="140" customFormat="1" ht="15" customHeight="1" outlineLevel="1" x14ac:dyDescent="0.4">
      <c r="B23" s="234"/>
      <c r="D23" s="1595" t="s">
        <v>307</v>
      </c>
      <c r="E23" s="1596"/>
      <c r="F23" s="1570"/>
      <c r="G23" s="1570"/>
      <c r="H23" s="1570"/>
      <c r="I23" s="1570"/>
      <c r="J23" s="588"/>
      <c r="K23" s="1597" t="str">
        <f>IF(F23&gt;0,AVERAGE(F23:J23),"")</f>
        <v/>
      </c>
      <c r="L23" s="1597"/>
      <c r="M23" s="1598"/>
      <c r="N23" s="742"/>
    </row>
    <row r="24" spans="2:14" s="140" customFormat="1" ht="15" customHeight="1" outlineLevel="1" thickBot="1" x14ac:dyDescent="0.45">
      <c r="B24" s="234"/>
      <c r="D24" s="1602" t="s">
        <v>308</v>
      </c>
      <c r="E24" s="1603"/>
      <c r="F24" s="1604" t="str">
        <f>IF(F23&gt;0,L11/F23,"")</f>
        <v/>
      </c>
      <c r="G24" s="1604"/>
      <c r="H24" s="1604" t="str">
        <f>IF(H23&gt;0,L11/H23,"")</f>
        <v/>
      </c>
      <c r="I24" s="1604"/>
      <c r="J24" s="602" t="str">
        <f>IF(J23&gt;0,L11/J23,"")</f>
        <v/>
      </c>
      <c r="K24" s="1604" t="str">
        <f>IF(COUNTA(F23:J23)&gt;0,AVERAGE(F24:J24),"")</f>
        <v/>
      </c>
      <c r="L24" s="1604"/>
      <c r="M24" s="1605"/>
      <c r="N24" s="742" t="str">
        <f>IF(K24&lt;&gt;"",IF(K24&gt;=0.5,"Validé","Non validé"),"Non contrôlé")</f>
        <v>Non contrôlé</v>
      </c>
    </row>
    <row r="25" spans="2:14" s="140" customFormat="1" ht="15" customHeight="1" outlineLevel="1" thickBot="1" x14ac:dyDescent="0.45">
      <c r="B25" s="234"/>
      <c r="D25" s="362"/>
      <c r="E25" s="362"/>
      <c r="F25" s="362"/>
      <c r="G25" s="362"/>
      <c r="H25" s="362"/>
      <c r="I25" s="362"/>
      <c r="J25" s="362"/>
      <c r="K25" s="362"/>
      <c r="L25" s="362"/>
      <c r="M25" s="363"/>
      <c r="N25" s="742"/>
    </row>
    <row r="26" spans="2:14" s="140" customFormat="1" ht="32.450000000000003" customHeight="1" outlineLevel="1" thickBot="1" x14ac:dyDescent="0.45">
      <c r="B26" s="234"/>
      <c r="D26" s="1606" t="s">
        <v>623</v>
      </c>
      <c r="E26" s="1607"/>
      <c r="F26" s="1607"/>
      <c r="G26" s="1607"/>
      <c r="H26" s="1607"/>
      <c r="I26" s="1607"/>
      <c r="J26" s="1607"/>
      <c r="K26" s="1607"/>
      <c r="L26" s="1607"/>
      <c r="M26" s="1608"/>
      <c r="N26" s="742"/>
    </row>
    <row r="27" spans="2:14" s="140" customFormat="1" ht="11.45" customHeight="1" outlineLevel="1" x14ac:dyDescent="0.4">
      <c r="B27" s="234"/>
      <c r="M27" s="233"/>
      <c r="N27" s="742"/>
    </row>
    <row r="28" spans="2:14" s="140" customFormat="1" ht="15" customHeight="1" outlineLevel="1" x14ac:dyDescent="0.4">
      <c r="B28" s="234"/>
      <c r="D28" s="1596" t="s">
        <v>624</v>
      </c>
      <c r="E28" s="1596"/>
      <c r="F28" s="1596"/>
      <c r="G28" s="1596"/>
      <c r="H28" s="1596"/>
      <c r="I28" s="1596"/>
      <c r="J28" s="1570"/>
      <c r="K28" s="1570"/>
      <c r="M28" s="233"/>
      <c r="N28" s="742"/>
    </row>
    <row r="29" spans="2:14" s="140" customFormat="1" ht="15" customHeight="1" outlineLevel="1" x14ac:dyDescent="0.4">
      <c r="B29" s="234"/>
      <c r="D29" s="1596" t="s">
        <v>625</v>
      </c>
      <c r="E29" s="1596"/>
      <c r="F29" s="1596"/>
      <c r="G29" s="1596"/>
      <c r="H29" s="1596"/>
      <c r="I29" s="1596"/>
      <c r="J29" s="1599"/>
      <c r="K29" s="1599"/>
      <c r="M29" s="233"/>
      <c r="N29" s="742"/>
    </row>
    <row r="30" spans="2:14" s="140" customFormat="1" ht="15" customHeight="1" outlineLevel="1" x14ac:dyDescent="0.4">
      <c r="B30" s="234"/>
      <c r="D30" s="1596" t="s">
        <v>309</v>
      </c>
      <c r="E30" s="1596"/>
      <c r="F30" s="1596"/>
      <c r="G30" s="1596"/>
      <c r="H30" s="1596"/>
      <c r="I30" s="1596"/>
      <c r="J30" s="1600" t="str">
        <f>IF(COUNTA(J28:J29)&gt;0,TRUNC(J29/J28,0),"")</f>
        <v/>
      </c>
      <c r="K30" s="1600"/>
      <c r="M30" s="233"/>
      <c r="N30" s="742"/>
    </row>
    <row r="31" spans="2:14" s="140" customFormat="1" ht="16.100000000000001" customHeight="1" outlineLevel="1" x14ac:dyDescent="0.4">
      <c r="B31" s="234"/>
      <c r="D31" s="1596" t="s">
        <v>310</v>
      </c>
      <c r="E31" s="1596"/>
      <c r="F31" s="1596"/>
      <c r="G31" s="1596"/>
      <c r="H31" s="1596"/>
      <c r="I31" s="1596"/>
      <c r="J31" s="1601"/>
      <c r="K31" s="1601"/>
      <c r="M31" s="233"/>
      <c r="N31" s="748"/>
    </row>
    <row r="32" spans="2:14" s="140" customFormat="1" ht="15" customHeight="1" outlineLevel="1" x14ac:dyDescent="0.4">
      <c r="B32" s="234"/>
      <c r="D32" s="1596" t="s">
        <v>311</v>
      </c>
      <c r="E32" s="1596"/>
      <c r="F32" s="1596"/>
      <c r="G32" s="1596"/>
      <c r="H32" s="1596"/>
      <c r="I32" s="1596"/>
      <c r="J32" s="1613"/>
      <c r="K32" s="1613"/>
      <c r="M32" s="233"/>
      <c r="N32" s="742"/>
    </row>
    <row r="33" spans="2:14" s="140" customFormat="1" ht="15" customHeight="1" outlineLevel="1" x14ac:dyDescent="0.4">
      <c r="B33" s="234"/>
      <c r="D33" s="1612" t="s">
        <v>312</v>
      </c>
      <c r="E33" s="1612"/>
      <c r="F33" s="1612"/>
      <c r="G33" s="1612"/>
      <c r="H33" s="1612"/>
      <c r="I33" s="1612"/>
      <c r="J33" s="1600" t="str">
        <f>IF(J31&lt;&gt;"",J30/J31,"")</f>
        <v/>
      </c>
      <c r="K33" s="1600"/>
      <c r="L33" s="749"/>
      <c r="M33" s="233"/>
      <c r="N33" s="742" t="str">
        <f>IF(J33&lt;&gt;"",IF(J33&gt;=5.5,"Validé","Non validé"),"Non contrôlé")</f>
        <v>Non contrôlé</v>
      </c>
    </row>
    <row r="34" spans="2:14" s="140" customFormat="1" ht="15" customHeight="1" outlineLevel="1" thickBot="1" x14ac:dyDescent="0.45">
      <c r="B34" s="234"/>
      <c r="D34" s="224"/>
      <c r="E34" s="224"/>
      <c r="F34" s="224"/>
      <c r="G34" s="224"/>
      <c r="H34" s="9"/>
      <c r="I34" s="9"/>
      <c r="J34" s="235"/>
      <c r="K34" s="235"/>
      <c r="L34" s="235"/>
      <c r="M34" s="236"/>
      <c r="N34" s="742"/>
    </row>
    <row r="35" spans="2:14" s="140" customFormat="1" ht="21.75" customHeight="1" outlineLevel="1" thickBot="1" x14ac:dyDescent="0.45">
      <c r="B35" s="234"/>
      <c r="D35" s="1606" t="s">
        <v>313</v>
      </c>
      <c r="E35" s="1607"/>
      <c r="F35" s="1607"/>
      <c r="G35" s="1607"/>
      <c r="H35" s="1607"/>
      <c r="I35" s="1607"/>
      <c r="J35" s="1607"/>
      <c r="K35" s="1607"/>
      <c r="L35" s="1607"/>
      <c r="M35" s="1608"/>
      <c r="N35" s="742"/>
    </row>
    <row r="36" spans="2:14" s="140" customFormat="1" ht="15" customHeight="1" outlineLevel="1" x14ac:dyDescent="0.4">
      <c r="B36" s="234"/>
      <c r="M36" s="233"/>
      <c r="N36" s="742"/>
    </row>
    <row r="37" spans="2:14" s="140" customFormat="1" ht="27" customHeight="1" outlineLevel="1" x14ac:dyDescent="0.4">
      <c r="B37" s="234"/>
      <c r="D37" s="1612" t="s">
        <v>315</v>
      </c>
      <c r="E37" s="1612"/>
      <c r="F37" s="1612" t="s">
        <v>316</v>
      </c>
      <c r="G37" s="1612"/>
      <c r="H37" s="1612" t="s">
        <v>317</v>
      </c>
      <c r="I37" s="1612"/>
      <c r="J37" s="237"/>
      <c r="K37" s="364"/>
      <c r="M37" s="233"/>
      <c r="N37" s="742"/>
    </row>
    <row r="38" spans="2:14" s="140" customFormat="1" ht="19.7" customHeight="1" outlineLevel="1" x14ac:dyDescent="0.4">
      <c r="B38" s="234"/>
      <c r="D38" s="1609"/>
      <c r="E38" s="1609"/>
      <c r="F38" s="1610"/>
      <c r="G38" s="1610"/>
      <c r="H38" s="1611" t="str">
        <f>IF(F38&gt;0,(D38-F38)/F38,"")</f>
        <v/>
      </c>
      <c r="I38" s="1611"/>
      <c r="J38" s="365"/>
      <c r="K38" s="364"/>
      <c r="M38" s="233"/>
      <c r="N38" s="742"/>
    </row>
    <row r="39" spans="2:14" s="140" customFormat="1" ht="15" customHeight="1" outlineLevel="1" thickBot="1" x14ac:dyDescent="0.45">
      <c r="B39" s="234"/>
      <c r="D39" s="364"/>
      <c r="E39" s="364"/>
      <c r="F39" s="364"/>
      <c r="G39" s="364"/>
      <c r="H39" s="364"/>
      <c r="I39" s="364"/>
      <c r="J39" s="364"/>
      <c r="K39" s="364"/>
      <c r="L39" s="364"/>
      <c r="M39" s="366"/>
      <c r="N39" s="750"/>
    </row>
    <row r="40" spans="2:14" s="140" customFormat="1" ht="25.7" customHeight="1" outlineLevel="1" thickBot="1" x14ac:dyDescent="0.45">
      <c r="B40" s="234"/>
      <c r="D40" s="1606" t="s">
        <v>314</v>
      </c>
      <c r="E40" s="1607"/>
      <c r="F40" s="1607"/>
      <c r="G40" s="1607"/>
      <c r="H40" s="1607"/>
      <c r="I40" s="1607"/>
      <c r="J40" s="1607"/>
      <c r="K40" s="1607"/>
      <c r="L40" s="1607"/>
      <c r="M40" s="1608"/>
      <c r="N40" s="742"/>
    </row>
    <row r="41" spans="2:14" s="140" customFormat="1" ht="15" customHeight="1" outlineLevel="1" x14ac:dyDescent="0.4">
      <c r="B41" s="234"/>
      <c r="M41" s="233"/>
      <c r="N41" s="742"/>
    </row>
    <row r="42" spans="2:14" s="140" customFormat="1" ht="15" customHeight="1" outlineLevel="1" x14ac:dyDescent="0.4">
      <c r="B42" s="234"/>
      <c r="D42" s="1612" t="s">
        <v>323</v>
      </c>
      <c r="E42" s="1612"/>
      <c r="F42" s="1612" t="s">
        <v>325</v>
      </c>
      <c r="G42" s="1612"/>
      <c r="H42" s="1612" t="s">
        <v>327</v>
      </c>
      <c r="I42" s="1612"/>
      <c r="J42" s="367"/>
      <c r="K42" s="367"/>
      <c r="L42" s="368"/>
      <c r="M42" s="233"/>
      <c r="N42" s="742"/>
    </row>
    <row r="43" spans="2:14" s="140" customFormat="1" ht="15" customHeight="1" outlineLevel="1" x14ac:dyDescent="0.4">
      <c r="B43" s="234"/>
      <c r="D43" s="1622" t="s">
        <v>324</v>
      </c>
      <c r="E43" s="1623"/>
      <c r="F43" s="1612" t="s">
        <v>326</v>
      </c>
      <c r="G43" s="1612"/>
      <c r="H43" s="1612" t="s">
        <v>328</v>
      </c>
      <c r="I43" s="1612"/>
      <c r="J43" s="367"/>
      <c r="K43" s="367"/>
      <c r="L43" s="368"/>
      <c r="M43" s="233"/>
      <c r="N43" s="742"/>
    </row>
    <row r="44" spans="2:14" s="140" customFormat="1" ht="15" customHeight="1" outlineLevel="1" x14ac:dyDescent="0.4">
      <c r="B44" s="234"/>
      <c r="D44" s="1624"/>
      <c r="E44" s="1624"/>
      <c r="F44" s="1625" t="str">
        <f>IF(AND(K18&lt;&gt;"", J30&lt;&gt;""),(K18*J30),"")</f>
        <v/>
      </c>
      <c r="G44" s="1625"/>
      <c r="H44" s="1626" t="str">
        <f>IF(AND(D44&gt;0,F44),(D44-F44)/F44,"")</f>
        <v/>
      </c>
      <c r="I44" s="1626"/>
      <c r="J44" s="367"/>
      <c r="K44" s="367"/>
      <c r="L44" s="368"/>
      <c r="M44" s="233"/>
      <c r="N44" s="742" t="str">
        <f>IF(H44&lt;&gt;"",IF(ABS(H44)&lt;0.1,"Validé","Non validé"),"Non contrôlé")</f>
        <v>Non contrôlé</v>
      </c>
    </row>
    <row r="45" spans="2:14" s="140" customFormat="1" ht="15" customHeight="1" outlineLevel="1" thickBot="1" x14ac:dyDescent="0.45">
      <c r="B45" s="234"/>
      <c r="D45" s="364"/>
      <c r="E45" s="364"/>
      <c r="F45" s="364"/>
      <c r="G45" s="364"/>
      <c r="H45" s="364"/>
      <c r="I45" s="364"/>
      <c r="J45" s="364"/>
      <c r="K45" s="364"/>
      <c r="L45" s="364"/>
      <c r="M45" s="366"/>
      <c r="N45" s="751"/>
    </row>
    <row r="46" spans="2:14" s="140" customFormat="1" ht="15" customHeight="1" outlineLevel="1" x14ac:dyDescent="0.4">
      <c r="B46" s="234"/>
      <c r="D46" s="1614" t="s">
        <v>321</v>
      </c>
      <c r="E46" s="1615"/>
      <c r="F46" s="1615"/>
      <c r="G46" s="1615"/>
      <c r="H46" s="1615"/>
      <c r="I46" s="1615"/>
      <c r="J46" s="1615"/>
      <c r="K46" s="1615"/>
      <c r="L46" s="1615"/>
      <c r="M46" s="1616"/>
      <c r="N46" s="752"/>
    </row>
    <row r="47" spans="2:14" s="140" customFormat="1" ht="15" customHeight="1" outlineLevel="1" thickBot="1" x14ac:dyDescent="0.45">
      <c r="B47" s="234"/>
      <c r="D47" s="1617" t="s">
        <v>322</v>
      </c>
      <c r="E47" s="1618"/>
      <c r="F47" s="1618"/>
      <c r="G47" s="1618"/>
      <c r="H47" s="1618"/>
      <c r="I47" s="1618"/>
      <c r="J47" s="1618"/>
      <c r="K47" s="1618"/>
      <c r="L47" s="1618"/>
      <c r="M47" s="1619"/>
      <c r="N47" s="752"/>
    </row>
    <row r="48" spans="2:14" s="140" customFormat="1" ht="15" customHeight="1" outlineLevel="1" thickBot="1" x14ac:dyDescent="0.45">
      <c r="B48" s="234"/>
      <c r="D48" s="225"/>
      <c r="E48" s="130"/>
      <c r="F48" s="130"/>
      <c r="G48" s="130"/>
      <c r="H48" s="130"/>
      <c r="I48" s="130"/>
      <c r="J48" s="130"/>
      <c r="M48" s="233"/>
      <c r="N48" s="752"/>
    </row>
    <row r="49" spans="2:123" s="140" customFormat="1" ht="28.1" customHeight="1" outlineLevel="1" thickBot="1" x14ac:dyDescent="0.45">
      <c r="B49" s="234"/>
      <c r="D49" s="1576" t="s">
        <v>282</v>
      </c>
      <c r="E49" s="1577"/>
      <c r="F49" s="1576" t="s">
        <v>318</v>
      </c>
      <c r="G49" s="1577"/>
      <c r="H49" s="1576" t="s">
        <v>283</v>
      </c>
      <c r="I49" s="1577"/>
      <c r="J49" s="1576" t="s">
        <v>284</v>
      </c>
      <c r="K49" s="1577"/>
      <c r="L49" s="1620" t="s">
        <v>319</v>
      </c>
      <c r="M49" s="1621"/>
      <c r="N49" s="752"/>
    </row>
    <row r="50" spans="2:123" s="140" customFormat="1" ht="23.45" customHeight="1" outlineLevel="1" thickBot="1" x14ac:dyDescent="0.45">
      <c r="B50" s="234"/>
      <c r="D50" s="1644"/>
      <c r="E50" s="1645"/>
      <c r="F50" s="1644"/>
      <c r="G50" s="1645"/>
      <c r="H50" s="1644"/>
      <c r="I50" s="1645"/>
      <c r="J50" s="1644"/>
      <c r="K50" s="1645"/>
      <c r="L50" s="1646" t="str">
        <f>IF(AND(J50&lt;=8,J50&gt;=2),"Oui","Non")</f>
        <v>Non</v>
      </c>
      <c r="M50" s="1647"/>
      <c r="N50" s="742" t="str">
        <f>IF(J50&lt;&gt;"",IF(L50="Oui","Validé","Non validé"), "Non contrôlé")</f>
        <v>Non contrôlé</v>
      </c>
    </row>
    <row r="51" spans="2:123" s="140" customFormat="1" ht="15" customHeight="1" outlineLevel="1" x14ac:dyDescent="0.4">
      <c r="B51" s="234"/>
      <c r="D51" s="130"/>
      <c r="E51" s="130"/>
      <c r="F51" s="130"/>
      <c r="G51" s="130"/>
      <c r="H51" s="130"/>
      <c r="I51" s="130"/>
      <c r="J51" s="130"/>
      <c r="M51" s="233"/>
      <c r="N51" s="742"/>
    </row>
    <row r="52" spans="2:123" s="140" customFormat="1" ht="27.75" customHeight="1" thickBot="1" x14ac:dyDescent="0.45">
      <c r="B52" s="234"/>
      <c r="M52" s="233"/>
      <c r="N52" s="742"/>
    </row>
    <row r="53" spans="2:123" s="370" customFormat="1" ht="40.35" customHeight="1" thickBot="1" x14ac:dyDescent="0.5">
      <c r="B53" s="369"/>
      <c r="D53" s="1648" t="s">
        <v>287</v>
      </c>
      <c r="E53" s="1649"/>
      <c r="F53" s="1649"/>
      <c r="G53" s="1649"/>
      <c r="H53" s="1649"/>
      <c r="I53" s="1649"/>
      <c r="J53" s="1649"/>
      <c r="K53" s="1649"/>
      <c r="L53" s="1649"/>
      <c r="M53" s="1650"/>
      <c r="N53" s="753"/>
    </row>
    <row r="54" spans="2:123" s="140" customFormat="1" ht="15" customHeight="1" outlineLevel="1" x14ac:dyDescent="0.4">
      <c r="B54" s="234"/>
      <c r="D54" s="130"/>
      <c r="E54" s="130"/>
      <c r="F54" s="130"/>
      <c r="G54" s="130"/>
      <c r="H54" s="130"/>
      <c r="I54" s="130"/>
      <c r="J54" s="130"/>
      <c r="M54" s="233"/>
      <c r="N54" s="742"/>
    </row>
    <row r="55" spans="2:123" s="140" customFormat="1" ht="15" customHeight="1" outlineLevel="1" thickBot="1" x14ac:dyDescent="0.45">
      <c r="B55" s="234"/>
      <c r="D55" s="220"/>
      <c r="E55" s="220"/>
      <c r="F55" s="220"/>
      <c r="G55" s="220"/>
      <c r="H55" s="220"/>
      <c r="I55" s="220"/>
      <c r="J55" s="220"/>
      <c r="K55" s="220"/>
      <c r="L55" s="220"/>
      <c r="M55" s="227"/>
      <c r="N55" s="742"/>
    </row>
    <row r="56" spans="2:123" s="140" customFormat="1" ht="15" customHeight="1" outlineLevel="1" x14ac:dyDescent="0.4">
      <c r="B56" s="234"/>
      <c r="D56" s="1627"/>
      <c r="E56" s="1627"/>
      <c r="F56" s="1627"/>
      <c r="G56" s="1627"/>
      <c r="H56" s="1627"/>
      <c r="I56" s="1627"/>
      <c r="J56" s="1627"/>
      <c r="K56" s="1627"/>
      <c r="L56" s="1627"/>
      <c r="M56" s="1628"/>
      <c r="N56" s="742"/>
    </row>
    <row r="57" spans="2:123" s="140" customFormat="1" ht="33" customHeight="1" outlineLevel="1" x14ac:dyDescent="0.4">
      <c r="B57" s="234"/>
      <c r="D57" s="1629" t="s">
        <v>173</v>
      </c>
      <c r="E57" s="1630"/>
      <c r="F57" s="1630"/>
      <c r="G57" s="1630"/>
      <c r="H57" s="1630"/>
      <c r="I57" s="1630"/>
      <c r="J57" s="1630"/>
      <c r="K57" s="1630"/>
      <c r="L57" s="1630"/>
      <c r="M57" s="1631"/>
      <c r="N57" s="754"/>
    </row>
    <row r="58" spans="2:123" s="140" customFormat="1" ht="26.35" customHeight="1" outlineLevel="1" x14ac:dyDescent="0.4">
      <c r="B58" s="234"/>
      <c r="D58" s="1632" t="s">
        <v>71</v>
      </c>
      <c r="E58" s="1633"/>
      <c r="F58" s="1633"/>
      <c r="G58" s="1634"/>
      <c r="H58" s="1635" t="s">
        <v>13</v>
      </c>
      <c r="I58" s="1636"/>
      <c r="J58" s="371" t="s">
        <v>675</v>
      </c>
      <c r="K58" s="831" t="s">
        <v>66</v>
      </c>
      <c r="L58" s="1637" t="s">
        <v>506</v>
      </c>
      <c r="M58" s="1638"/>
      <c r="N58" s="755" t="s">
        <v>67</v>
      </c>
    </row>
    <row r="59" spans="2:123" s="140" customFormat="1" ht="97" customHeight="1" outlineLevel="1" x14ac:dyDescent="0.4">
      <c r="B59" s="234"/>
      <c r="D59" s="603">
        <v>1</v>
      </c>
      <c r="E59" s="1639" t="str">
        <f>IFERROR(HLOOKUP(D$57,Critères!$B$3:$BE$16,$D59+2,FALSE),"")</f>
        <v>L'accès à l'ouvrage et aux équipements de mesure se fait-il en toute sécurité pour les agents en charge des opérations de contrôles et d'entretien ?</v>
      </c>
      <c r="F59" s="1639"/>
      <c r="G59" s="1639"/>
      <c r="H59" s="1640" t="s">
        <v>142</v>
      </c>
      <c r="I59" s="1641"/>
      <c r="J59" s="373">
        <f>IF(OR(H59 = "Validé",H59="Validé avec réserve"),K59,0)</f>
        <v>0</v>
      </c>
      <c r="K59" s="844">
        <f>IFERROR(INDEX(Critères!$B$3:$BE$16, $D59+2, MATCH(D$57, Critères!$B$3:$BE$3, 0) + 2),"")</f>
        <v>10</v>
      </c>
      <c r="L59" s="1642" t="str">
        <f>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1643"/>
      <c r="N59" s="756" t="str">
        <f>IFERROR(INDEX(Critères!$B$3:$BE$16, $D59+2, MATCH(D$57, Critères!$B$3:$BE$3, 0) + 3),"")</f>
        <v>LISTE_3</v>
      </c>
    </row>
    <row r="60" spans="2:123" s="348" customFormat="1" ht="97" customHeight="1" outlineLevel="1" x14ac:dyDescent="0.4">
      <c r="B60" s="346"/>
      <c r="C60" s="140"/>
      <c r="D60" s="603">
        <v>2</v>
      </c>
      <c r="E60" s="1639" t="str">
        <f>IFERROR(HLOOKUP(D$57,Critères!$B$3:$BE$16,$D60+2,FALSE),"")</f>
        <v>Le point de prélèvement est-il correctement implanté et situé dans un milieu homogène et brassé ?</v>
      </c>
      <c r="F60" s="1639"/>
      <c r="G60" s="1639"/>
      <c r="H60" s="1654" t="s">
        <v>142</v>
      </c>
      <c r="I60" s="1655"/>
      <c r="J60" s="373">
        <f t="shared" ref="J60:J68" si="0">IF(OR(H60 = "Validé",H60="Validé avec réserve"),K60,0)</f>
        <v>0</v>
      </c>
      <c r="K60" s="844">
        <f>IFERROR(INDEX(Critères!$B$3:$BE$16, $D60+2, MATCH(D$57, Critères!$B$3:$BE$3, 0) + 2),"")</f>
        <v>15</v>
      </c>
      <c r="L60" s="1642" t="str">
        <f>IFERROR(IF(INDEX(Critères!$B$3:$BE$16, $D60+2, MATCH(D$57, Critères!$B$3:$BE$3, 0) + 1)="", "", INDEX(Critères!$B$3:$BE$16, $D60+2, MATCH(D$57, Critères!$B$3:$BE$3, 0) + 1)), "")</f>
        <v/>
      </c>
      <c r="M60" s="1643"/>
      <c r="N60" s="756" t="str">
        <f>IFERROR(INDEX(Critères!$B$3:$BE$16, $D60+2, MATCH(D$57, Critères!$B$3:$BE$3, 0) + 3),"")</f>
        <v>LISTE_3</v>
      </c>
    </row>
    <row r="61" spans="2:123" ht="97" customHeight="1" outlineLevel="1" thickBot="1" x14ac:dyDescent="0.45">
      <c r="B61" s="243"/>
      <c r="C61" s="374"/>
      <c r="D61" s="603">
        <v>3</v>
      </c>
      <c r="E61" s="1639" t="str">
        <f>IFERROR(HLOOKUP(D$57,Critères!$B$3:$BE$16,$D61+2,FALSE),"")</f>
        <v>La propreté et l'état d'entretien du dispositif de prélèvement sont-ils satisfaisants ?</v>
      </c>
      <c r="F61" s="1639"/>
      <c r="G61" s="1639"/>
      <c r="H61" s="1656" t="s">
        <v>142</v>
      </c>
      <c r="I61" s="1657"/>
      <c r="J61" s="373">
        <f t="shared" si="0"/>
        <v>0</v>
      </c>
      <c r="K61" s="844">
        <f>IFERROR(INDEX(Critères!$B$3:$BE$16, $D61+2, MATCH(D$57, Critères!$B$3:$BE$3, 0) + 2),"")</f>
        <v>5</v>
      </c>
      <c r="L61" s="1642" t="str">
        <f>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1643"/>
      <c r="N61" s="756" t="str">
        <f>IFERROR(INDEX(Critères!$B$3:$BE$16, $D61+2, MATCH(D$57, Critères!$B$3:$BE$3, 0) + 3),"")</f>
        <v>LISTE_3</v>
      </c>
      <c r="DK61" s="102"/>
      <c r="DL61" s="102"/>
      <c r="DM61" s="102"/>
      <c r="DN61" s="102"/>
      <c r="DO61" s="102"/>
      <c r="DP61" s="102"/>
      <c r="DQ61" s="102"/>
      <c r="DR61" s="102"/>
      <c r="DS61" s="102"/>
    </row>
    <row r="62" spans="2:123" ht="97" customHeight="1" outlineLevel="1" thickBot="1" x14ac:dyDescent="0.45">
      <c r="B62" s="243"/>
      <c r="C62" s="140"/>
      <c r="D62" s="603">
        <v>4</v>
      </c>
      <c r="E62" s="1639" t="str">
        <f>IFERROR(HLOOKUP(D$57,Critères!$B$3:$BE$16,$D62+2,FALSE),"")</f>
        <v>Le circuit de prélèvement, y compris la boucle primaire, présente t-il un état de fonctionnement satisfaisant, son diamètre est-il ≥ à 9 mm ?</v>
      </c>
      <c r="F62" s="1639"/>
      <c r="G62" s="1651"/>
      <c r="H62" s="1652" t="str">
        <f>IF(OR(D57=AT3,D57=AX3),N12,"Non contrôlé")</f>
        <v>Non contrôlé</v>
      </c>
      <c r="I62" s="1653"/>
      <c r="J62" s="373">
        <f t="shared" si="0"/>
        <v>0</v>
      </c>
      <c r="K62" s="844">
        <f>IFERROR(INDEX(Critères!$B$3:$BE$16, $D62+2, MATCH(D$57, Critères!$B$3:$BE$3, 0) + 2),"")</f>
        <v>5</v>
      </c>
      <c r="L62" s="1642" t="str">
        <f>IFERROR(IF(INDEX(Critères!$B$3:$BE$16, $D62+2, MATCH(D$57, Critères!$B$3:$BE$3, 0) + 1)="", "", INDEX(Critères!$B$3:$BE$16, $D62+2, MATCH(D$57, Critères!$B$3:$BE$3, 0) + 1)), "")</f>
        <v/>
      </c>
      <c r="M62" s="1643"/>
      <c r="N62" s="756" t="str">
        <f>IFERROR(INDEX(Critères!$B$3:$BE$16, $D62+2, MATCH(D$57, Critères!$B$3:$BE$3, 0) + 3),"")</f>
        <v>LISTE_3</v>
      </c>
      <c r="DK62" s="102"/>
      <c r="DL62" s="102"/>
      <c r="DM62" s="102"/>
      <c r="DN62" s="102"/>
      <c r="DO62" s="102"/>
      <c r="DP62" s="102"/>
      <c r="DQ62" s="102"/>
      <c r="DR62" s="102"/>
      <c r="DS62" s="102"/>
    </row>
    <row r="63" spans="2:123" ht="97" customHeight="1" outlineLevel="1" thickBot="1" x14ac:dyDescent="0.45">
      <c r="B63" s="243"/>
      <c r="C63" s="246"/>
      <c r="D63" s="603">
        <v>5</v>
      </c>
      <c r="E63" s="1639" t="str">
        <f>IFERROR(HLOOKUP(D$57,Critères!$B$3:$BE$16,$D63+2,FALSE),"")</f>
        <v>Le volume de prélèvement par cycle est-il ≥ à 50 ml et est-il répétable à ± 5 % ?</v>
      </c>
      <c r="F63" s="1639"/>
      <c r="G63" s="1651"/>
      <c r="H63" s="1652" t="str">
        <f>IF(OR(D57=AT3,D57=AX3),N18,"Non contrôlé")</f>
        <v>Non contrôlé</v>
      </c>
      <c r="I63" s="1653"/>
      <c r="J63" s="373">
        <f t="shared" si="0"/>
        <v>0</v>
      </c>
      <c r="K63" s="844">
        <f>IFERROR(INDEX(Critères!$B$3:$BE$16, $D63+2, MATCH(D$57, Critères!$B$3:$BE$3, 0) + 2),"")</f>
        <v>5</v>
      </c>
      <c r="L63" s="1642" t="str">
        <f>IFERROR(IF(INDEX(Critères!$B$3:$BE$16, $D63+2, MATCH(D$57, Critères!$B$3:$BE$3, 0) + 1)="", "", INDEX(Critères!$B$3:$BE$16, $D63+2, MATCH(D$57, Critères!$B$3:$BE$3, 0) + 1)), "")</f>
        <v>Contrôle à réaliser sur 3 prélèvements</v>
      </c>
      <c r="M63" s="1643"/>
      <c r="N63" s="756" t="str">
        <f>IFERROR(INDEX(Critères!$B$3:$BE$16, $D63+2, MATCH(D$57, Critères!$B$3:$BE$3, 0) + 3),"")</f>
        <v>LISTE_2</v>
      </c>
      <c r="DK63" s="102"/>
      <c r="DL63" s="102"/>
      <c r="DM63" s="102"/>
      <c r="DN63" s="102"/>
      <c r="DO63" s="102"/>
      <c r="DP63" s="102"/>
      <c r="DQ63" s="102"/>
      <c r="DR63" s="102"/>
      <c r="DS63" s="102"/>
    </row>
    <row r="64" spans="2:123" ht="97" customHeight="1" outlineLevel="1" thickBot="1" x14ac:dyDescent="0.45">
      <c r="B64" s="243"/>
      <c r="C64" s="246"/>
      <c r="D64" s="603">
        <v>6</v>
      </c>
      <c r="E64" s="1639" t="str">
        <f>IFERROR(HLOOKUP(D$57,Critères!$B$3:$BE$16,$D64+2,FALSE),"")</f>
        <v>La vitesse d'aspiration, y compris celle de la boucle primaire, est-elle de ≥ 0,5 m/s ?</v>
      </c>
      <c r="F64" s="1639"/>
      <c r="G64" s="1651"/>
      <c r="H64" s="1652" t="str">
        <f>IF((D57=AT3),N24,IF((D57=AX3),N33,"Non contrôlé"))</f>
        <v>Non contrôlé</v>
      </c>
      <c r="I64" s="1653"/>
      <c r="J64" s="373">
        <f t="shared" si="0"/>
        <v>0</v>
      </c>
      <c r="K64" s="844">
        <f>IFERROR(INDEX(Critères!$B$3:$BE$16, $D64+2, MATCH(D$57, Critères!$B$3:$BE$3, 0) + 2),"")</f>
        <v>5</v>
      </c>
      <c r="L64" s="1642" t="str">
        <f>IFERROR(IF(INDEX(Critères!$B$3:$BE$16, $D64+2, MATCH(D$57, Critères!$B$3:$BE$3, 0) + 1)="", "", INDEX(Critères!$B$3:$BE$16, $D64+2, MATCH(D$57, Critères!$B$3:$BE$3, 0) + 1)), "")</f>
        <v>Contrôle à réaliser sur 3 prélèvements</v>
      </c>
      <c r="M64" s="1643"/>
      <c r="N64" s="756" t="str">
        <f>IFERROR(INDEX(Critères!$B$3:$BE$16, $D64+2, MATCH(D$57, Critères!$B$3:$BE$3, 0) + 3),"")</f>
        <v>LISTE_2</v>
      </c>
      <c r="DK64" s="102"/>
      <c r="DL64" s="102"/>
      <c r="DM64" s="102"/>
      <c r="DN64" s="102"/>
      <c r="DO64" s="102"/>
      <c r="DP64" s="102"/>
      <c r="DQ64" s="102"/>
      <c r="DR64" s="102"/>
      <c r="DS64" s="102"/>
    </row>
    <row r="65" spans="2:123" ht="97" customHeight="1" outlineLevel="1" thickBot="1" x14ac:dyDescent="0.45">
      <c r="B65" s="243"/>
      <c r="C65" s="246"/>
      <c r="D65" s="603">
        <v>7</v>
      </c>
      <c r="E65" s="1639" t="str">
        <f>IFERROR(HLOOKUP(D$57,Critères!$B$3:$BE$16,$D65+2,FALSE),"")</f>
        <v>Le préleveur est-il asservi au débit, ou au volume écoulé, et assure-t-il un nombre de prélèvements égal, en moyenne, à au moins à 6 par heure de rejet effectif ? soit 144 prélèvements unitaires par 24h de rejet.</v>
      </c>
      <c r="F65" s="1639"/>
      <c r="G65" s="1651"/>
      <c r="H65" s="1658" t="str">
        <f>IF((D57=AT3),N33,"Non contrôlé")</f>
        <v>Non contrôlé</v>
      </c>
      <c r="I65" s="1659"/>
      <c r="J65" s="373">
        <f t="shared" si="0"/>
        <v>0</v>
      </c>
      <c r="K65" s="844">
        <f>IFERROR(INDEX(Critères!$B$3:$BE$16, $D65+2, MATCH(D$57, Critères!$B$3:$BE$3, 0) + 2),"")</f>
        <v>10</v>
      </c>
      <c r="L65" s="1642" t="str">
        <f>IFERROR(IF(INDEX(Critères!$B$3:$BE$16, $D65+2, MATCH(D$57, Critères!$B$3:$BE$3, 0) + 1)="", "", INDEX(Critères!$B$3:$BE$16, $D65+2, MATCH(D$57, Critères!$B$3:$BE$3, 0) + 1)), "")</f>
        <v>Tolérance de validation à 4 prélèvement par heure de rejet (soit 96 prélèvements/jour), sur justification d'un évènement exceptionnel.</v>
      </c>
      <c r="M65" s="1643"/>
      <c r="N65" s="756" t="str">
        <f>IFERROR(INDEX(Critères!$B$3:$BE$16, $D65+2, MATCH(D$57, Critères!$B$3:$BE$3, 0) + 3),"")</f>
        <v>LISTE_3</v>
      </c>
      <c r="DK65" s="102"/>
      <c r="DL65" s="102"/>
      <c r="DM65" s="102"/>
      <c r="DN65" s="102"/>
      <c r="DO65" s="102"/>
      <c r="DP65" s="102"/>
      <c r="DQ65" s="102"/>
      <c r="DR65" s="102"/>
      <c r="DS65" s="102"/>
    </row>
    <row r="66" spans="2:123" ht="97" customHeight="1" outlineLevel="1" thickBot="1" x14ac:dyDescent="0.45">
      <c r="B66" s="243"/>
      <c r="C66" s="246"/>
      <c r="D66" s="603">
        <v>8</v>
      </c>
      <c r="E66" s="1639" t="str">
        <f>IFERROR(HLOOKUP(D$57,Critères!$B$3:$BE$16,$D66+2,FALSE),"")</f>
        <v xml:space="preserve"> Les horaires de prélèvement et de totalisation des débits sont-ils synchronisés ?</v>
      </c>
      <c r="F66" s="1639"/>
      <c r="G66" s="1651"/>
      <c r="H66" s="1652" t="str">
        <f>IF((D57=AX3),N50,"Non contrôlé")</f>
        <v>Non contrôlé</v>
      </c>
      <c r="I66" s="1653"/>
      <c r="J66" s="373">
        <f t="shared" si="0"/>
        <v>0</v>
      </c>
      <c r="K66" s="844">
        <f>IFERROR(INDEX(Critères!$B$3:$BE$16, $D66+2, MATCH(D$57, Critères!$B$3:$BE$3, 0) + 2),"")</f>
        <v>5</v>
      </c>
      <c r="L66" s="1642" t="str">
        <f>IFERROR(IF(INDEX(Critères!$B$3:$BE$16, $D66+2, MATCH(D$57, Critères!$B$3:$BE$3, 0) + 1)="", "", INDEX(Critères!$B$3:$BE$16, $D66+2, MATCH(D$57, Critères!$B$3:$BE$3, 0) + 1)), "")</f>
        <v/>
      </c>
      <c r="M66" s="1643"/>
      <c r="N66" s="756" t="str">
        <f>IFERROR(INDEX(Critères!$B$3:$BE$16, $D66+2, MATCH(D$57, Critères!$B$3:$BE$3, 0) + 3),"")</f>
        <v>LISTE_2</v>
      </c>
      <c r="DK66" s="102"/>
      <c r="DL66" s="102"/>
      <c r="DM66" s="102"/>
      <c r="DN66" s="102"/>
      <c r="DO66" s="102"/>
      <c r="DP66" s="102"/>
      <c r="DQ66" s="102"/>
      <c r="DR66" s="102"/>
      <c r="DS66" s="102"/>
    </row>
    <row r="67" spans="2:123" ht="97" customHeight="1" outlineLevel="1" thickBot="1" x14ac:dyDescent="0.45">
      <c r="B67" s="243"/>
      <c r="C67" s="246"/>
      <c r="D67" s="603">
        <v>9</v>
      </c>
      <c r="E67" s="1639" t="str">
        <f>IFERROR(HLOOKUP(D$57,Critères!$B$3:$BE$16,$D67+2,FALSE),"")</f>
        <v>La température de l'enceinte de prélèvement est-elle adaptée? Si elle est réfrigérée, sa température est-elle maîtrisée à 5°C ± 3°C ?</v>
      </c>
      <c r="F67" s="1639"/>
      <c r="G67" s="1651"/>
      <c r="H67" s="1652" t="str">
        <f>IF((D57=AT3),N50,IF((D57=AX3),N44,"Non contrôlé"))</f>
        <v>Non contrôlé</v>
      </c>
      <c r="I67" s="1653"/>
      <c r="J67" s="373">
        <f t="shared" si="0"/>
        <v>0</v>
      </c>
      <c r="K67" s="844">
        <f>IFERROR(INDEX(Critères!$B$3:$BE$16, $D67+2, MATCH(D$57, Critères!$B$3:$BE$3, 0) + 2),"")</f>
        <v>15</v>
      </c>
      <c r="L67" s="1642" t="str">
        <f>IFERROR(IF(INDEX(Critères!$B$3:$BE$16, $D67+2, MATCH(D$57, Critères!$B$3:$BE$3, 0) + 1)="", "", INDEX(Critères!$B$3:$BE$16, $D67+2, MATCH(D$57, Critères!$B$3:$BE$3, 0) + 1)), "")</f>
        <v/>
      </c>
      <c r="M67" s="1643"/>
      <c r="N67" s="756" t="str">
        <f>IFERROR(INDEX(Critères!$B$3:$BE$16, $D67+2, MATCH(D$57, Critères!$B$3:$BE$3, 0) + 3),"")</f>
        <v>LISTE_2</v>
      </c>
      <c r="DK67" s="102"/>
      <c r="DL67" s="102"/>
      <c r="DM67" s="102"/>
      <c r="DN67" s="102"/>
      <c r="DO67" s="102"/>
      <c r="DP67" s="102"/>
      <c r="DQ67" s="102"/>
      <c r="DR67" s="102"/>
      <c r="DS67" s="102"/>
    </row>
    <row r="68" spans="2:123" ht="97" customHeight="1" outlineLevel="1" thickBot="1" x14ac:dyDescent="0.45">
      <c r="B68" s="243"/>
      <c r="C68" s="246"/>
      <c r="D68" s="603">
        <v>10</v>
      </c>
      <c r="E68" s="1639" t="str">
        <f>IFERROR(HLOOKUP(D$57,Critères!$B$3:$BE$16,$D68+2,FALSE),"")</f>
        <v>L'écart entre le volume théorique et le volume prélevé est-il ≤ à 10% ?</v>
      </c>
      <c r="F68" s="1639"/>
      <c r="G68" s="1651"/>
      <c r="H68" s="1652" t="str">
        <f>IF((D57=AT3),N44,"Non contrôlé")</f>
        <v>Non contrôlé</v>
      </c>
      <c r="I68" s="1653"/>
      <c r="J68" s="373">
        <f t="shared" si="0"/>
        <v>0</v>
      </c>
      <c r="K68" s="844">
        <f>IFERROR(INDEX(Critères!$B$3:$BE$16, $D68+2, MATCH(D$57, Critères!$B$3:$BE$3, 0) + 2),"")</f>
        <v>25</v>
      </c>
      <c r="L68" s="1642" t="str">
        <f>IFERROR(IF(INDEX(Critères!$B$3:$BE$16, $D68+2, MATCH(D$57, Critères!$B$3:$BE$3, 0) + 1)="", "", INDEX(Critères!$B$3:$BE$16, $D68+2, MATCH(D$57, Critères!$B$3:$BE$3, 0) + 1)), "")</f>
        <v/>
      </c>
      <c r="M68" s="1643"/>
      <c r="N68" s="756" t="str">
        <f>IFERROR(INDEX(Critères!$B$3:$BE$16, $D68+2, MATCH(D$57, Critères!$B$3:$BE$3, 0) + 3),"")</f>
        <v>LISTE_2</v>
      </c>
      <c r="DK68" s="102"/>
      <c r="DL68" s="102"/>
      <c r="DM68" s="102"/>
      <c r="DN68" s="102"/>
      <c r="DO68" s="102"/>
      <c r="DP68" s="102"/>
      <c r="DQ68" s="102"/>
      <c r="DR68" s="102"/>
      <c r="DS68" s="102"/>
    </row>
    <row r="69" spans="2:123" ht="45" customHeight="1" outlineLevel="1" x14ac:dyDescent="0.4">
      <c r="B69" s="243"/>
      <c r="C69" s="246"/>
      <c r="D69" s="1676" t="s">
        <v>68</v>
      </c>
      <c r="E69" s="1637"/>
      <c r="F69" s="1637"/>
      <c r="G69" s="1636"/>
      <c r="H69" s="1677" t="s">
        <v>69</v>
      </c>
      <c r="I69" s="1678"/>
      <c r="J69" s="372" t="s">
        <v>70</v>
      </c>
      <c r="K69" s="1665"/>
      <c r="L69" s="1665"/>
      <c r="M69" s="1666"/>
      <c r="N69" s="153"/>
      <c r="DK69" s="102"/>
      <c r="DL69" s="102"/>
      <c r="DM69" s="102"/>
      <c r="DN69" s="102"/>
      <c r="DO69" s="102"/>
      <c r="DP69" s="102"/>
      <c r="DQ69" s="102"/>
      <c r="DR69" s="102"/>
      <c r="DS69" s="102"/>
    </row>
    <row r="70" spans="2:123" ht="38.25" customHeight="1" outlineLevel="1" thickBot="1" x14ac:dyDescent="0.45">
      <c r="B70" s="243"/>
      <c r="C70" s="246"/>
      <c r="D70" s="1660"/>
      <c r="E70" s="1661"/>
      <c r="F70" s="1661"/>
      <c r="G70" s="1662"/>
      <c r="H70" s="1663"/>
      <c r="I70" s="1664"/>
      <c r="J70" s="375">
        <f>IF(SUM(J59:J68)&gt;100,100,SUM(J59:J68))</f>
        <v>0</v>
      </c>
      <c r="K70" s="1665"/>
      <c r="L70" s="1665"/>
      <c r="M70" s="1666"/>
      <c r="DK70" s="102"/>
      <c r="DL70" s="102"/>
      <c r="DM70" s="102"/>
      <c r="DN70" s="102"/>
      <c r="DO70" s="102"/>
      <c r="DP70" s="102"/>
      <c r="DQ70" s="102"/>
      <c r="DR70" s="102"/>
      <c r="DS70" s="102"/>
    </row>
    <row r="71" spans="2:123" ht="15" customHeight="1" x14ac:dyDescent="0.4">
      <c r="B71" s="243"/>
      <c r="C71" s="246"/>
      <c r="D71" s="140"/>
      <c r="E71" s="140"/>
      <c r="F71" s="140"/>
      <c r="M71" s="233"/>
      <c r="O71" s="102"/>
      <c r="P71" s="102"/>
      <c r="Q71" s="102"/>
      <c r="R71" s="102"/>
      <c r="S71" s="102"/>
      <c r="T71" s="102"/>
      <c r="U71" s="102"/>
      <c r="V71" s="102"/>
      <c r="W71" s="102"/>
      <c r="X71" s="102"/>
      <c r="Y71" s="102"/>
      <c r="Z71" s="102"/>
      <c r="AA71" s="102"/>
      <c r="AB71" s="102"/>
      <c r="AC71" s="102"/>
      <c r="AD71" s="102"/>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c r="BV71" s="102"/>
      <c r="BW71" s="102"/>
      <c r="BX71" s="102"/>
      <c r="BY71" s="102"/>
      <c r="BZ71" s="102"/>
      <c r="CA71" s="102"/>
      <c r="CB71" s="102"/>
      <c r="CC71" s="102"/>
      <c r="CD71" s="102"/>
      <c r="CE71" s="102"/>
      <c r="CF71" s="102"/>
      <c r="CG71" s="102"/>
      <c r="CH71" s="102"/>
      <c r="CI71" s="102"/>
      <c r="CJ71" s="102"/>
      <c r="CK71" s="102"/>
      <c r="CL71" s="102"/>
      <c r="CM71" s="102"/>
      <c r="CN71" s="102"/>
      <c r="CO71" s="102"/>
      <c r="CP71" s="102"/>
      <c r="CQ71" s="102"/>
      <c r="CR71" s="102"/>
      <c r="CS71" s="102"/>
      <c r="CT71" s="102"/>
      <c r="CU71" s="102"/>
      <c r="CV71" s="102"/>
      <c r="CW71" s="102"/>
      <c r="CX71" s="102"/>
      <c r="CY71" s="102"/>
      <c r="CZ71" s="102"/>
      <c r="DA71" s="102"/>
      <c r="DB71" s="102"/>
      <c r="DC71" s="102"/>
      <c r="DD71" s="102"/>
      <c r="DE71" s="102"/>
      <c r="DF71" s="102"/>
      <c r="DG71" s="102"/>
      <c r="DH71" s="102"/>
      <c r="DI71" s="102"/>
      <c r="DJ71" s="102"/>
      <c r="DK71" s="102"/>
      <c r="DL71" s="102"/>
      <c r="DM71" s="102"/>
      <c r="DN71" s="102"/>
      <c r="DO71" s="102"/>
      <c r="DP71" s="102"/>
      <c r="DQ71" s="102"/>
      <c r="DR71" s="102"/>
      <c r="DS71" s="102"/>
    </row>
    <row r="72" spans="2:123" ht="12" customHeight="1" x14ac:dyDescent="0.4">
      <c r="B72" s="243"/>
      <c r="C72" s="246"/>
      <c r="D72" s="140"/>
      <c r="E72" s="140"/>
      <c r="F72" s="140"/>
      <c r="M72" s="233"/>
      <c r="DK72" s="102"/>
      <c r="DL72" s="102"/>
      <c r="DM72" s="102"/>
      <c r="DN72" s="102"/>
      <c r="DO72" s="102"/>
      <c r="DP72" s="102"/>
      <c r="DQ72" s="102"/>
      <c r="DR72" s="102"/>
      <c r="DS72" s="102"/>
    </row>
    <row r="73" spans="2:123" s="214" customFormat="1" ht="34.35" customHeight="1" x14ac:dyDescent="0.45">
      <c r="B73" s="376"/>
      <c r="C73" s="377"/>
      <c r="D73" s="604" t="s">
        <v>81</v>
      </c>
      <c r="E73" s="604"/>
      <c r="F73" s="604"/>
      <c r="G73" s="604"/>
      <c r="H73" s="604"/>
      <c r="I73" s="604"/>
      <c r="J73" s="604"/>
      <c r="K73" s="604"/>
      <c r="L73" s="604"/>
      <c r="M73" s="605"/>
      <c r="N73" s="746"/>
    </row>
    <row r="74" spans="2:123" s="140" customFormat="1" x14ac:dyDescent="0.4">
      <c r="B74" s="243"/>
      <c r="C74" s="164"/>
      <c r="D74" s="378" t="s">
        <v>377</v>
      </c>
      <c r="E74" s="102"/>
      <c r="F74" s="102"/>
      <c r="M74" s="233"/>
      <c r="N74" s="742"/>
    </row>
    <row r="75" spans="2:123" s="140" customFormat="1" x14ac:dyDescent="0.4">
      <c r="B75" s="243"/>
      <c r="C75" s="164"/>
      <c r="D75" s="1667"/>
      <c r="E75" s="1668"/>
      <c r="F75" s="1668"/>
      <c r="G75" s="1668"/>
      <c r="H75" s="1668"/>
      <c r="I75" s="1668"/>
      <c r="J75" s="1668"/>
      <c r="K75" s="1668"/>
      <c r="L75" s="1669"/>
      <c r="M75" s="233"/>
      <c r="N75" s="742"/>
    </row>
    <row r="76" spans="2:123" s="140" customFormat="1" x14ac:dyDescent="0.4">
      <c r="B76" s="243"/>
      <c r="C76" s="164"/>
      <c r="D76" s="1670"/>
      <c r="E76" s="1671"/>
      <c r="F76" s="1671"/>
      <c r="G76" s="1671"/>
      <c r="H76" s="1671"/>
      <c r="I76" s="1671"/>
      <c r="J76" s="1671"/>
      <c r="K76" s="1671"/>
      <c r="L76" s="1672"/>
      <c r="M76" s="233"/>
      <c r="N76" s="742"/>
    </row>
    <row r="77" spans="2:123" s="140" customFormat="1" x14ac:dyDescent="0.4">
      <c r="B77" s="243"/>
      <c r="C77" s="164"/>
      <c r="D77" s="1670"/>
      <c r="E77" s="1671"/>
      <c r="F77" s="1671"/>
      <c r="G77" s="1671"/>
      <c r="H77" s="1671"/>
      <c r="I77" s="1671"/>
      <c r="J77" s="1671"/>
      <c r="K77" s="1671"/>
      <c r="L77" s="1672"/>
      <c r="M77" s="233"/>
      <c r="N77" s="742"/>
    </row>
    <row r="78" spans="2:123" s="140" customFormat="1" x14ac:dyDescent="0.4">
      <c r="B78" s="243"/>
      <c r="C78" s="164"/>
      <c r="D78" s="1670"/>
      <c r="E78" s="1671"/>
      <c r="F78" s="1671"/>
      <c r="G78" s="1671"/>
      <c r="H78" s="1671"/>
      <c r="I78" s="1671"/>
      <c r="J78" s="1671"/>
      <c r="K78" s="1671"/>
      <c r="L78" s="1672"/>
      <c r="M78" s="233"/>
      <c r="N78" s="742"/>
    </row>
    <row r="79" spans="2:123" s="140" customFormat="1" x14ac:dyDescent="0.4">
      <c r="B79" s="243"/>
      <c r="C79" s="164"/>
      <c r="D79" s="1673"/>
      <c r="E79" s="1674"/>
      <c r="F79" s="1674"/>
      <c r="G79" s="1674"/>
      <c r="H79" s="1674"/>
      <c r="I79" s="1674"/>
      <c r="J79" s="1674"/>
      <c r="K79" s="1674"/>
      <c r="L79" s="1675"/>
      <c r="M79" s="233"/>
      <c r="N79" s="742"/>
    </row>
    <row r="80" spans="2:123" s="140" customFormat="1" x14ac:dyDescent="0.4">
      <c r="B80" s="243"/>
      <c r="C80" s="164"/>
      <c r="D80" s="102"/>
      <c r="E80" s="102"/>
      <c r="F80" s="102"/>
      <c r="M80" s="233"/>
      <c r="N80" s="742"/>
    </row>
    <row r="81" spans="2:14" s="140" customFormat="1" ht="13" thickBot="1" x14ac:dyDescent="0.45">
      <c r="B81" s="247"/>
      <c r="C81" s="248"/>
      <c r="D81" s="212"/>
      <c r="E81" s="212"/>
      <c r="F81" s="212"/>
      <c r="G81" s="226"/>
      <c r="H81" s="226"/>
      <c r="I81" s="226"/>
      <c r="J81" s="226"/>
      <c r="K81" s="226"/>
      <c r="L81" s="226"/>
      <c r="M81" s="227"/>
      <c r="N81" s="742"/>
    </row>
    <row r="82" spans="2:14" x14ac:dyDescent="0.4">
      <c r="D82" s="102"/>
    </row>
    <row r="83" spans="2:14" x14ac:dyDescent="0.4">
      <c r="D83" s="102"/>
    </row>
    <row r="84" spans="2:14" x14ac:dyDescent="0.4">
      <c r="D84" s="102"/>
    </row>
    <row r="85" spans="2:14" x14ac:dyDescent="0.4">
      <c r="D85" s="102"/>
    </row>
    <row r="86" spans="2:14" x14ac:dyDescent="0.4">
      <c r="D86" s="102"/>
    </row>
    <row r="87" spans="2:14" x14ac:dyDescent="0.4">
      <c r="D87" s="102"/>
    </row>
    <row r="88" spans="2:14" x14ac:dyDescent="0.4">
      <c r="D88" s="102"/>
    </row>
    <row r="89" spans="2:14" x14ac:dyDescent="0.4">
      <c r="D89" s="102"/>
    </row>
    <row r="90" spans="2:14" x14ac:dyDescent="0.4">
      <c r="D90" s="102"/>
    </row>
    <row r="91" spans="2:14" x14ac:dyDescent="0.4">
      <c r="D91" s="102"/>
    </row>
    <row r="92" spans="2:14" x14ac:dyDescent="0.4">
      <c r="D92" s="102"/>
    </row>
    <row r="93" spans="2:14" x14ac:dyDescent="0.4">
      <c r="D93" s="102"/>
    </row>
    <row r="94" spans="2:14" x14ac:dyDescent="0.4">
      <c r="D94" s="102"/>
    </row>
    <row r="95" spans="2:14" x14ac:dyDescent="0.4">
      <c r="D95" s="102"/>
    </row>
    <row r="96" spans="2:14" x14ac:dyDescent="0.4">
      <c r="D96" s="102"/>
    </row>
    <row r="97" spans="4:4" x14ac:dyDescent="0.4">
      <c r="D97" s="102"/>
    </row>
    <row r="98" spans="4:4" x14ac:dyDescent="0.4">
      <c r="D98" s="102"/>
    </row>
    <row r="99" spans="4:4" x14ac:dyDescent="0.4">
      <c r="D99" s="102"/>
    </row>
    <row r="100" spans="4:4" x14ac:dyDescent="0.4">
      <c r="D100" s="102"/>
    </row>
    <row r="101" spans="4:4" x14ac:dyDescent="0.4">
      <c r="D101" s="102"/>
    </row>
    <row r="102" spans="4:4" x14ac:dyDescent="0.4">
      <c r="D102" s="102"/>
    </row>
    <row r="103" spans="4:4" x14ac:dyDescent="0.4">
      <c r="D103" s="102"/>
    </row>
    <row r="104" spans="4:4" x14ac:dyDescent="0.4">
      <c r="D104" s="102"/>
    </row>
    <row r="105" spans="4:4" x14ac:dyDescent="0.4">
      <c r="D105" s="102"/>
    </row>
    <row r="106" spans="4:4" x14ac:dyDescent="0.4">
      <c r="D106" s="102"/>
    </row>
    <row r="107" spans="4:4" x14ac:dyDescent="0.4">
      <c r="D107" s="102"/>
    </row>
    <row r="108" spans="4:4" x14ac:dyDescent="0.4">
      <c r="D108" s="102"/>
    </row>
    <row r="109" spans="4:4" x14ac:dyDescent="0.4">
      <c r="D109" s="102"/>
    </row>
    <row r="110" spans="4:4" x14ac:dyDescent="0.4">
      <c r="D110" s="102"/>
    </row>
    <row r="111" spans="4:4" x14ac:dyDescent="0.4">
      <c r="D111" s="102"/>
    </row>
    <row r="112" spans="4:4" x14ac:dyDescent="0.4">
      <c r="D112" s="102"/>
    </row>
    <row r="113" spans="4:4" x14ac:dyDescent="0.4">
      <c r="D113" s="102"/>
    </row>
    <row r="114" spans="4:4" x14ac:dyDescent="0.4">
      <c r="D114" s="102"/>
    </row>
    <row r="115" spans="4:4" x14ac:dyDescent="0.4">
      <c r="D115" s="102"/>
    </row>
    <row r="116" spans="4:4" x14ac:dyDescent="0.4">
      <c r="D116" s="102"/>
    </row>
    <row r="117" spans="4:4" x14ac:dyDescent="0.4">
      <c r="D117" s="102"/>
    </row>
    <row r="118" spans="4:4" x14ac:dyDescent="0.4">
      <c r="D118" s="102"/>
    </row>
  </sheetData>
  <mergeCells count="141">
    <mergeCell ref="D70:G70"/>
    <mergeCell ref="H70:I70"/>
    <mergeCell ref="K70:M70"/>
    <mergeCell ref="D75:L79"/>
    <mergeCell ref="E68:G68"/>
    <mergeCell ref="H68:I68"/>
    <mergeCell ref="L68:M68"/>
    <mergeCell ref="D69:G69"/>
    <mergeCell ref="H69:I69"/>
    <mergeCell ref="K69:M69"/>
    <mergeCell ref="E66:G66"/>
    <mergeCell ref="H66:I66"/>
    <mergeCell ref="L66:M66"/>
    <mergeCell ref="E67:G67"/>
    <mergeCell ref="H67:I67"/>
    <mergeCell ref="L67:M67"/>
    <mergeCell ref="E64:G64"/>
    <mergeCell ref="H64:I64"/>
    <mergeCell ref="L64:M64"/>
    <mergeCell ref="E65:G65"/>
    <mergeCell ref="H65:I65"/>
    <mergeCell ref="L65:M65"/>
    <mergeCell ref="E62:G62"/>
    <mergeCell ref="H62:I62"/>
    <mergeCell ref="L62:M62"/>
    <mergeCell ref="E63:G63"/>
    <mergeCell ref="H63:I63"/>
    <mergeCell ref="L63:M63"/>
    <mergeCell ref="E60:G60"/>
    <mergeCell ref="H60:I60"/>
    <mergeCell ref="L60:M60"/>
    <mergeCell ref="E61:G61"/>
    <mergeCell ref="H61:I61"/>
    <mergeCell ref="L61:M61"/>
    <mergeCell ref="D56:M56"/>
    <mergeCell ref="D57:M57"/>
    <mergeCell ref="D58:G58"/>
    <mergeCell ref="H58:I58"/>
    <mergeCell ref="L58:M58"/>
    <mergeCell ref="E59:G59"/>
    <mergeCell ref="H59:I59"/>
    <mergeCell ref="L59:M59"/>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F12:G12"/>
    <mergeCell ref="H12:I13"/>
    <mergeCell ref="L12:M12"/>
    <mergeCell ref="D13:E13"/>
    <mergeCell ref="F13:G13"/>
    <mergeCell ref="L13:M13"/>
    <mergeCell ref="D9:M9"/>
    <mergeCell ref="D10:E10"/>
    <mergeCell ref="F10:I10"/>
    <mergeCell ref="L10:M10"/>
    <mergeCell ref="D11:E11"/>
    <mergeCell ref="F11:G11"/>
    <mergeCell ref="L11:M11"/>
    <mergeCell ref="D7:E7"/>
    <mergeCell ref="F7:G7"/>
    <mergeCell ref="H7:I7"/>
    <mergeCell ref="J7:K7"/>
    <mergeCell ref="D4:E4"/>
    <mergeCell ref="F4:G4"/>
    <mergeCell ref="H4:I4"/>
    <mergeCell ref="J4:K4"/>
    <mergeCell ref="D5:E5"/>
    <mergeCell ref="F5:G5"/>
    <mergeCell ref="H5:I5"/>
    <mergeCell ref="J5:K5"/>
    <mergeCell ref="D1:M1"/>
    <mergeCell ref="D2:E2"/>
    <mergeCell ref="F2:K2"/>
    <mergeCell ref="D3:E3"/>
    <mergeCell ref="F3:G3"/>
    <mergeCell ref="H3:I3"/>
    <mergeCell ref="J3:K3"/>
    <mergeCell ref="D6:E6"/>
    <mergeCell ref="F6:G6"/>
    <mergeCell ref="H6:I6"/>
    <mergeCell ref="J6:K6"/>
  </mergeCells>
  <conditionalFormatting sqref="H38">
    <cfRule type="cellIs" dxfId="146" priority="10" stopIfTrue="1" operator="lessThan">
      <formula>-0.03</formula>
    </cfRule>
    <cfRule type="cellIs" dxfId="145" priority="11" stopIfTrue="1" operator="greaterThan">
      <formula>0.03</formula>
    </cfRule>
    <cfRule type="cellIs" dxfId="144" priority="12" stopIfTrue="1" operator="between">
      <formula>-0.03</formula>
      <formula>0.03</formula>
    </cfRule>
  </conditionalFormatting>
  <conditionalFormatting sqref="H44">
    <cfRule type="cellIs" dxfId="143" priority="13" stopIfTrue="1" operator="greaterThan">
      <formula>0.1</formula>
    </cfRule>
    <cfRule type="cellIs" dxfId="142" priority="14" stopIfTrue="1" operator="lessThan">
      <formula>-0.1</formula>
    </cfRule>
    <cfRule type="cellIs" dxfId="141" priority="15" stopIfTrue="1" operator="between">
      <formula>-0.1</formula>
      <formula>0.1</formula>
    </cfRule>
  </conditionalFormatting>
  <conditionalFormatting sqref="H60:H68">
    <cfRule type="containsText" dxfId="140" priority="23" operator="containsText" text="Non contrôlé">
      <formula>NOT(ISERROR(SEARCH("Non contrôlé",H60)))</formula>
    </cfRule>
    <cfRule type="containsText" dxfId="139" priority="24" operator="containsText" text="Non validé">
      <formula>NOT(ISERROR(SEARCH("Non validé",H60)))</formula>
    </cfRule>
    <cfRule type="containsText" dxfId="138" priority="25" operator="containsText" text="réserve">
      <formula>NOT(ISERROR(SEARCH("réserve",H60)))</formula>
    </cfRule>
    <cfRule type="endsWith" dxfId="137" priority="26" operator="endsWith" text="Validé">
      <formula>RIGHT(H60,LEN("Validé"))="Validé"</formula>
    </cfRule>
  </conditionalFormatting>
  <conditionalFormatting sqref="H70">
    <cfRule type="containsText" dxfId="136" priority="27" operator="containsText" text="Non contrôlé">
      <formula>NOT(ISERROR(SEARCH("Non contrôlé",H70)))</formula>
    </cfRule>
    <cfRule type="containsText" dxfId="135" priority="28" operator="containsText" text="Non validé">
      <formula>NOT(ISERROR(SEARCH("Non validé",H70)))</formula>
    </cfRule>
    <cfRule type="containsText" dxfId="134" priority="29" operator="containsText" text="réserve">
      <formula>NOT(ISERROR(SEARCH("réserve",H70)))</formula>
    </cfRule>
    <cfRule type="endsWith" dxfId="133" priority="30" operator="endsWith" text="Validé">
      <formula>RIGHT(H70,LEN("Validé"))="Validé"</formula>
    </cfRule>
  </conditionalFormatting>
  <conditionalFormatting sqref="J33">
    <cfRule type="cellIs" dxfId="132" priority="16" stopIfTrue="1" operator="lessThan">
      <formula>4</formula>
    </cfRule>
    <cfRule type="cellIs" dxfId="131" priority="17" stopIfTrue="1" operator="greaterThanOrEqual">
      <formula>4</formula>
    </cfRule>
  </conditionalFormatting>
  <conditionalFormatting sqref="J70">
    <cfRule type="cellIs" dxfId="130" priority="20" operator="greaterThanOrEqual">
      <formula>80</formula>
    </cfRule>
    <cfRule type="cellIs" dxfId="129" priority="21" operator="between">
      <formula>70</formula>
      <formula>79</formula>
    </cfRule>
    <cfRule type="cellIs" dxfId="128" priority="22" operator="lessThan">
      <formula>69</formula>
    </cfRule>
  </conditionalFormatting>
  <conditionalFormatting sqref="K18">
    <cfRule type="cellIs" dxfId="127" priority="8" stopIfTrue="1" operator="lessThan">
      <formula>50</formula>
    </cfRule>
    <cfRule type="cellIs" dxfId="126" priority="9" stopIfTrue="1" operator="greaterThanOrEqual">
      <formula>50</formula>
    </cfRule>
  </conditionalFormatting>
  <conditionalFormatting sqref="K24">
    <cfRule type="cellIs" dxfId="125" priority="1" stopIfTrue="1" operator="lessThan">
      <formula>0.5</formula>
    </cfRule>
    <cfRule type="cellIs" dxfId="124" priority="2" stopIfTrue="1" operator="greaterThanOrEqual">
      <formula>0.5</formula>
    </cfRule>
  </conditionalFormatting>
  <conditionalFormatting sqref="L12">
    <cfRule type="cellIs" dxfId="123" priority="6" stopIfTrue="1" operator="lessThan">
      <formula>9</formula>
    </cfRule>
    <cfRule type="cellIs" dxfId="122" priority="7" stopIfTrue="1" operator="greaterThanOrEqual">
      <formula>9</formula>
    </cfRule>
  </conditionalFormatting>
  <conditionalFormatting sqref="L50">
    <cfRule type="cellIs" dxfId="121" priority="3" stopIfTrue="1" operator="equal">
      <formula>"Non"</formula>
    </cfRule>
    <cfRule type="cellIs" dxfId="120" priority="4" stopIfTrue="1" operator="equal">
      <formula>"Oui"</formula>
    </cfRule>
  </conditionalFormatting>
  <conditionalFormatting sqref="M18">
    <cfRule type="cellIs" dxfId="119" priority="5" stopIfTrue="1" operator="lessThan">
      <formula>-0.05</formula>
    </cfRule>
    <cfRule type="cellIs" dxfId="118" priority="18" stopIfTrue="1" operator="greaterThan">
      <formula>0.05</formula>
    </cfRule>
    <cfRule type="cellIs" dxfId="117" priority="19" stopIfTrue="1" operator="lessThanOrEqual">
      <formula>0.05</formula>
    </cfRule>
  </conditionalFormatting>
  <dataValidations count="9">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33DB040F-8039-43BE-927F-B4267F5BE427}">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ACBE4A19-6DA1-4CC6-B3BD-16A6F1002C1C}">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B367AC02-E26F-4C94-AEAF-8553D3EABFCB}">
      <formula1>INDIRECT(N62)</formula1>
    </dataValidation>
    <dataValidation type="list" allowBlank="1" showInputMessage="1" showErrorMessage="1" sqref="H59:H61" xr:uid="{B96C8E3D-9B5B-4E47-B80C-61801D44DF29}">
      <formula1>INDIRECT(N59)</formula1>
    </dataValidation>
    <dataValidation type="list" allowBlank="1" showInputMessage="1" showErrorMessage="1" sqref="L10" xr:uid="{982E260E-7C34-44F9-B5B5-5BF75F9E84EA}">
      <formula1>Asservissement</formula1>
    </dataValidation>
    <dataValidation type="list" allowBlank="1" showInputMessage="1" showErrorMessage="1" sqref="F13:G13 L50:M50 M7" xr:uid="{7CB13F68-0D11-48BC-83CA-31D5C6F5403C}">
      <formula1>LISTE_1</formula1>
    </dataValidation>
    <dataValidation type="list" allowBlank="1" showInputMessage="1" showErrorMessage="1" sqref="D57" xr:uid="{CBFF09DD-B109-4EAB-8344-4C062070EE6E}">
      <formula1>EQUIPEMENT_PREL</formula1>
    </dataValidation>
    <dataValidation type="list" allowBlank="1" showInputMessage="1" showErrorMessage="1" sqref="F6:F7 G6" xr:uid="{18808FE5-1181-4996-9787-2A73C6B8D22F}">
      <formula1>CODE_SANDRE_SCL</formula1>
    </dataValidation>
    <dataValidation type="list" allowBlank="1" showInputMessage="1" showErrorMessage="1" sqref="H70:I70" xr:uid="{F7F382F4-249F-4DE0-BD52-7902D6E8CB59}">
      <formula1>LISTE_4</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A6F3F-760B-47C9-8EA3-9EE60F12E6B4}">
  <sheetPr codeName="Feuil21">
    <tabColor rgb="FF16365C"/>
  </sheetPr>
  <dimension ref="B1:DS118"/>
  <sheetViews>
    <sheetView showGridLines="0" zoomScale="70" zoomScaleNormal="70" workbookViewId="0">
      <pane xSplit="1" ySplit="7" topLeftCell="B65" activePane="bottomRight" state="frozen"/>
      <selection pane="topRight" activeCell="B1" sqref="B1"/>
      <selection pane="bottomLeft" activeCell="A8" sqref="A8"/>
      <selection pane="bottomRight" activeCell="H70" sqref="H70:I70"/>
    </sheetView>
  </sheetViews>
  <sheetFormatPr baseColWidth="10" defaultColWidth="11.41015625" defaultRowHeight="12.7" outlineLevelRow="1" x14ac:dyDescent="0.4"/>
  <cols>
    <col min="1" max="2" width="2.41015625" style="102" customWidth="1"/>
    <col min="3" max="3" width="2.64453125" style="164" customWidth="1"/>
    <col min="4" max="4" width="11.234375" style="165" customWidth="1"/>
    <col min="5" max="5" width="30.1171875" style="102" customWidth="1"/>
    <col min="6" max="6" width="13.87890625" style="102" customWidth="1"/>
    <col min="7" max="7" width="16.3515625" style="140" customWidth="1"/>
    <col min="8" max="8" width="14.234375" style="140" customWidth="1"/>
    <col min="9" max="9" width="16.234375" style="140" customWidth="1"/>
    <col min="10" max="10" width="14" style="140" customWidth="1"/>
    <col min="11" max="11" width="14.1171875" style="140" customWidth="1"/>
    <col min="12" max="12" width="28.64453125" style="140" customWidth="1"/>
    <col min="13" max="13" width="25.52734375" style="140" customWidth="1"/>
    <col min="14" max="14" width="14.52734375" style="742" hidden="1" customWidth="1"/>
    <col min="15" max="15" width="14.52734375" style="140" customWidth="1"/>
    <col min="16" max="123" width="11.41015625" style="140"/>
    <col min="124" max="16384" width="11.41015625" style="102"/>
  </cols>
  <sheetData>
    <row r="1" spans="2:123" s="113" customFormat="1" ht="45.75" customHeight="1" thickBot="1" x14ac:dyDescent="0.5">
      <c r="B1" s="242"/>
      <c r="C1" s="10"/>
      <c r="D1" s="1560" t="s">
        <v>594</v>
      </c>
      <c r="E1" s="1299"/>
      <c r="F1" s="1299"/>
      <c r="G1" s="1299"/>
      <c r="H1" s="1299"/>
      <c r="I1" s="1299"/>
      <c r="J1" s="1299"/>
      <c r="K1" s="1299"/>
      <c r="L1" s="1299"/>
      <c r="M1" s="1561"/>
      <c r="N1" s="741"/>
    </row>
    <row r="2" spans="2:123" ht="22.35" customHeight="1" x14ac:dyDescent="0.4">
      <c r="B2" s="243"/>
      <c r="C2"/>
      <c r="D2" s="1562" t="s">
        <v>509</v>
      </c>
      <c r="E2" s="1563"/>
      <c r="F2" s="1564" t="str">
        <f>IF(ISBLANK(Descriptif!F2), "", Descriptif!F2)</f>
        <v>Système test</v>
      </c>
      <c r="G2" s="1316"/>
      <c r="H2" s="1316"/>
      <c r="I2" s="1316"/>
      <c r="J2" s="1316"/>
      <c r="K2" s="1316"/>
      <c r="L2" s="523" t="s">
        <v>682</v>
      </c>
      <c r="M2" s="839" t="str">
        <f>IF(ISBLANK(Descriptif!M2), "", Descriptif!M2)</f>
        <v/>
      </c>
      <c r="DB2" s="102"/>
      <c r="DC2" s="102"/>
      <c r="DD2" s="102"/>
      <c r="DE2" s="102"/>
      <c r="DF2" s="102"/>
      <c r="DG2" s="102"/>
      <c r="DH2" s="102"/>
      <c r="DI2" s="102"/>
      <c r="DJ2" s="102"/>
      <c r="DK2" s="102"/>
      <c r="DL2" s="102"/>
      <c r="DM2" s="102"/>
      <c r="DN2" s="102"/>
      <c r="DO2" s="102"/>
      <c r="DP2" s="102"/>
      <c r="DQ2" s="102"/>
      <c r="DR2" s="102"/>
      <c r="DS2" s="102"/>
    </row>
    <row r="3" spans="2:123" s="190" customFormat="1" ht="17.45" customHeight="1" x14ac:dyDescent="0.4">
      <c r="B3" s="244"/>
      <c r="C3"/>
      <c r="D3" s="1565" t="s">
        <v>374</v>
      </c>
      <c r="E3" s="1409"/>
      <c r="F3" s="1410" t="str">
        <f>IF(ISBLANK(Descriptif!F4), "", Descriptif!F4)</f>
        <v/>
      </c>
      <c r="G3" s="1410"/>
      <c r="H3" s="1306" t="s">
        <v>508</v>
      </c>
      <c r="I3" s="1307"/>
      <c r="J3" s="1566" t="str">
        <f>IF(ISBLANK(Descriptif!J3), "", Descriptif!J3)</f>
        <v>Eaux de France</v>
      </c>
      <c r="K3" s="1311"/>
      <c r="L3" s="523" t="s">
        <v>5</v>
      </c>
      <c r="M3" s="840" t="str">
        <f>IF(ISBLANK(Descriptif!M3), "", Descriptif!M3)</f>
        <v>20/05/2025, 21/05/2025</v>
      </c>
      <c r="N3" s="743"/>
    </row>
    <row r="4" spans="2:123" s="213" customFormat="1" ht="17.45" customHeight="1" x14ac:dyDescent="0.4">
      <c r="B4" s="245"/>
      <c r="C4"/>
      <c r="D4" s="1565" t="s">
        <v>595</v>
      </c>
      <c r="E4" s="1409"/>
      <c r="F4" s="1567" t="s">
        <v>701</v>
      </c>
      <c r="G4" s="1567"/>
      <c r="H4" s="1409" t="s">
        <v>368</v>
      </c>
      <c r="I4" s="1409"/>
      <c r="J4" s="1566" t="str">
        <f>IF(ISBLANK(Descriptif!J4), "", Descriptif!J4)</f>
        <v/>
      </c>
      <c r="K4" s="1311"/>
      <c r="L4" s="523" t="s">
        <v>7</v>
      </c>
      <c r="M4" s="840" t="str">
        <f>IF(ISBLANK(Descriptif!M4), "", Descriptif!M4)</f>
        <v>Satese XX</v>
      </c>
      <c r="N4" s="744"/>
    </row>
    <row r="5" spans="2:123" s="213" customFormat="1" ht="17.45" customHeight="1" x14ac:dyDescent="0.4">
      <c r="B5" s="245"/>
      <c r="C5" t="s">
        <v>190</v>
      </c>
      <c r="D5" s="1565" t="s">
        <v>334</v>
      </c>
      <c r="E5" s="1409"/>
      <c r="F5" s="1567" t="s">
        <v>702</v>
      </c>
      <c r="G5" s="1567"/>
      <c r="H5" s="1457" t="s">
        <v>367</v>
      </c>
      <c r="I5" s="1458"/>
      <c r="J5" s="1566" t="str">
        <f>IF(ISBLANK(Descriptif!J5), "", Descriptif!J5)</f>
        <v/>
      </c>
      <c r="K5" s="1311"/>
      <c r="L5" s="523" t="s">
        <v>507</v>
      </c>
      <c r="M5" s="840" t="str">
        <f>IF(ISBLANK(Descriptif!M5), "", Descriptif!M5)</f>
        <v>François</v>
      </c>
      <c r="N5" s="744"/>
    </row>
    <row r="6" spans="2:123" s="213" customFormat="1" ht="17.45" customHeight="1" x14ac:dyDescent="0.4">
      <c r="B6" s="245"/>
      <c r="D6" s="1565" t="s">
        <v>371</v>
      </c>
      <c r="E6" s="1409"/>
      <c r="F6" s="1567" t="s">
        <v>202</v>
      </c>
      <c r="G6" s="1567"/>
      <c r="H6" s="1409" t="s">
        <v>369</v>
      </c>
      <c r="I6" s="1409"/>
      <c r="J6" s="1566" t="str">
        <f>IF(ISBLANK(Descriptif!J6), "", Descriptif!J6)</f>
        <v/>
      </c>
      <c r="K6" s="1311"/>
      <c r="L6" s="523" t="s">
        <v>391</v>
      </c>
      <c r="M6" s="840" t="str">
        <f>IF(ISBLANK(Descriptif!M6), "", Descriptif!M6)</f>
        <v>Temps de pluie</v>
      </c>
      <c r="N6" s="745"/>
    </row>
    <row r="7" spans="2:123" s="213" customFormat="1" ht="17.45" customHeight="1" thickBot="1" x14ac:dyDescent="0.45">
      <c r="B7" s="245"/>
      <c r="D7" s="1568"/>
      <c r="E7" s="1342"/>
      <c r="F7" s="1334"/>
      <c r="G7" s="1335"/>
      <c r="H7" s="1447" t="s">
        <v>370</v>
      </c>
      <c r="I7" s="1447"/>
      <c r="J7" s="1569" t="str">
        <f>IF(ISBLANK(Descriptif!J7), "", Descriptif!J7)</f>
        <v/>
      </c>
      <c r="K7" s="1328"/>
      <c r="L7" s="523" t="s">
        <v>513</v>
      </c>
      <c r="M7" s="840"/>
      <c r="N7" s="745"/>
    </row>
    <row r="8" spans="2:123" s="213" customFormat="1" ht="13" thickBot="1" x14ac:dyDescent="0.45">
      <c r="B8" s="245"/>
      <c r="D8" s="164"/>
      <c r="E8" s="102"/>
      <c r="F8" s="102"/>
      <c r="G8" s="140"/>
      <c r="H8" s="140"/>
      <c r="M8" s="359"/>
      <c r="N8" s="745"/>
    </row>
    <row r="9" spans="2:123" s="214" customFormat="1" ht="37.700000000000003" customHeight="1" x14ac:dyDescent="0.45">
      <c r="B9" s="336"/>
      <c r="D9" s="1573" t="s">
        <v>288</v>
      </c>
      <c r="E9" s="1574"/>
      <c r="F9" s="1574"/>
      <c r="G9" s="1574"/>
      <c r="H9" s="1574"/>
      <c r="I9" s="1574"/>
      <c r="J9" s="1574"/>
      <c r="K9" s="1574"/>
      <c r="L9" s="1574"/>
      <c r="M9" s="1575"/>
      <c r="N9" s="746"/>
    </row>
    <row r="10" spans="2:123" s="140" customFormat="1" ht="15" customHeight="1" outlineLevel="1" x14ac:dyDescent="0.4">
      <c r="B10" s="234"/>
      <c r="D10" s="1572" t="s">
        <v>289</v>
      </c>
      <c r="E10" s="1572"/>
      <c r="F10" s="1570"/>
      <c r="G10" s="1570"/>
      <c r="H10" s="1570"/>
      <c r="I10" s="1570"/>
      <c r="J10" s="360" t="s">
        <v>290</v>
      </c>
      <c r="K10" s="360"/>
      <c r="L10" s="1570"/>
      <c r="M10" s="1571"/>
      <c r="N10" s="742"/>
    </row>
    <row r="11" spans="2:123" s="140" customFormat="1" ht="15" customHeight="1" outlineLevel="1" x14ac:dyDescent="0.4">
      <c r="B11" s="234"/>
      <c r="D11" s="1572" t="s">
        <v>504</v>
      </c>
      <c r="E11" s="1572"/>
      <c r="F11" s="1570"/>
      <c r="G11" s="1570"/>
      <c r="H11" s="304" t="s">
        <v>503</v>
      </c>
      <c r="I11" s="589"/>
      <c r="J11" s="360" t="s">
        <v>292</v>
      </c>
      <c r="K11" s="360"/>
      <c r="L11" s="1570"/>
      <c r="M11" s="1571"/>
      <c r="N11" s="742"/>
    </row>
    <row r="12" spans="2:123" s="140" customFormat="1" ht="15" customHeight="1" outlineLevel="1" x14ac:dyDescent="0.4">
      <c r="B12" s="234"/>
      <c r="D12" s="1572" t="s">
        <v>293</v>
      </c>
      <c r="E12" s="1572"/>
      <c r="F12" s="1570"/>
      <c r="G12" s="1570"/>
      <c r="H12" s="1585"/>
      <c r="I12" s="1586"/>
      <c r="J12" s="360" t="s">
        <v>294</v>
      </c>
      <c r="K12" s="360"/>
      <c r="L12" s="1570"/>
      <c r="M12" s="1571"/>
      <c r="N12" s="742" t="str">
        <f>IF(L12&lt;&gt;"",IF(L12&gt;=9,"Validé","Non validé"),"Non contrôlé")</f>
        <v>Non contrôlé</v>
      </c>
    </row>
    <row r="13" spans="2:123" s="140" customFormat="1" ht="15" customHeight="1" outlineLevel="1" x14ac:dyDescent="0.4">
      <c r="B13" s="234"/>
      <c r="D13" s="1572" t="s">
        <v>295</v>
      </c>
      <c r="E13" s="1572"/>
      <c r="F13" s="1570"/>
      <c r="G13" s="1570"/>
      <c r="H13" s="1587"/>
      <c r="I13" s="1588"/>
      <c r="J13" s="360" t="s">
        <v>296</v>
      </c>
      <c r="K13" s="360"/>
      <c r="L13" s="1570"/>
      <c r="M13" s="1571"/>
      <c r="N13" s="742"/>
    </row>
    <row r="14" spans="2:123" s="140" customFormat="1" ht="15" customHeight="1" outlineLevel="1" thickBot="1" x14ac:dyDescent="0.45">
      <c r="B14" s="234"/>
      <c r="D14" s="235"/>
      <c r="E14" s="235"/>
      <c r="F14" s="235"/>
      <c r="G14" s="235"/>
      <c r="H14" s="235"/>
      <c r="I14" s="235"/>
      <c r="J14" s="235"/>
      <c r="K14" s="235"/>
      <c r="L14" s="235"/>
      <c r="M14" s="361"/>
      <c r="N14" s="747"/>
    </row>
    <row r="15" spans="2:123" s="140" customFormat="1" ht="21" customHeight="1" outlineLevel="1" thickBot="1" x14ac:dyDescent="0.45">
      <c r="B15" s="234"/>
      <c r="D15" s="590" t="s">
        <v>297</v>
      </c>
      <c r="E15" s="591"/>
      <c r="F15" s="591"/>
      <c r="G15" s="591"/>
      <c r="H15" s="591"/>
      <c r="I15" s="591"/>
      <c r="J15" s="591"/>
      <c r="K15" s="591"/>
      <c r="L15" s="591"/>
      <c r="M15" s="592"/>
      <c r="N15" s="742"/>
    </row>
    <row r="16" spans="2:123" s="140" customFormat="1" ht="12.75" customHeight="1" outlineLevel="1" thickBot="1" x14ac:dyDescent="0.45">
      <c r="B16" s="234"/>
      <c r="M16" s="233"/>
      <c r="N16" s="742"/>
    </row>
    <row r="17" spans="2:14" s="140" customFormat="1" ht="55.7" customHeight="1" outlineLevel="1" thickBot="1" x14ac:dyDescent="0.45">
      <c r="B17" s="234"/>
      <c r="D17" s="1576" t="s">
        <v>298</v>
      </c>
      <c r="E17" s="1577"/>
      <c r="F17" s="1576" t="s">
        <v>299</v>
      </c>
      <c r="G17" s="1578"/>
      <c r="H17" s="1579" t="s">
        <v>300</v>
      </c>
      <c r="I17" s="1578"/>
      <c r="J17" s="594" t="s">
        <v>301</v>
      </c>
      <c r="K17" s="593" t="s">
        <v>302</v>
      </c>
      <c r="L17" s="595" t="s">
        <v>303</v>
      </c>
      <c r="M17" s="596" t="s">
        <v>304</v>
      </c>
      <c r="N17" s="742"/>
    </row>
    <row r="18" spans="2:14" s="140" customFormat="1" ht="24.75" customHeight="1" outlineLevel="1" thickBot="1" x14ac:dyDescent="0.45">
      <c r="B18" s="234"/>
      <c r="D18" s="1580"/>
      <c r="E18" s="1581"/>
      <c r="F18" s="1582"/>
      <c r="G18" s="1583"/>
      <c r="H18" s="1584"/>
      <c r="I18" s="1583"/>
      <c r="J18" s="597"/>
      <c r="K18" s="598" t="str">
        <f>IF(F18&gt;0,AVERAGE(F18:J18),"")</f>
        <v/>
      </c>
      <c r="L18" s="599" t="str">
        <f>IF(COUNTA(F18:J18)&gt;0,STDEVP(F18:J18),"")</f>
        <v/>
      </c>
      <c r="M18" s="600" t="str">
        <f>IF(AND(K18&lt;&gt;"",K18&gt;0),L18/K18,"")</f>
        <v/>
      </c>
      <c r="N18" s="742" t="str">
        <f>IF(K18&lt;&gt;"",IF(AND(K18&gt;=50,ABS(M18)&lt;=0.05),"Validé","Non validé"),"Non contrôlé")</f>
        <v>Non contrôlé</v>
      </c>
    </row>
    <row r="19" spans="2:14" s="140" customFormat="1" ht="15" customHeight="1" outlineLevel="1" thickBot="1" x14ac:dyDescent="0.45">
      <c r="B19" s="234"/>
      <c r="M19" s="233"/>
      <c r="N19" s="742"/>
    </row>
    <row r="20" spans="2:14" s="140" customFormat="1" ht="35.450000000000003" customHeight="1" outlineLevel="1" thickBot="1" x14ac:dyDescent="0.45">
      <c r="B20" s="234"/>
      <c r="D20" s="1589" t="s">
        <v>320</v>
      </c>
      <c r="E20" s="1590"/>
      <c r="F20" s="1590"/>
      <c r="G20" s="1590"/>
      <c r="H20" s="1590"/>
      <c r="I20" s="1590"/>
      <c r="J20" s="1590"/>
      <c r="K20" s="1590"/>
      <c r="L20" s="1590"/>
      <c r="M20" s="1591"/>
      <c r="N20" s="742"/>
    </row>
    <row r="21" spans="2:14" s="140" customFormat="1" ht="12.75" customHeight="1" outlineLevel="1" thickBot="1" x14ac:dyDescent="0.45">
      <c r="B21" s="234"/>
      <c r="M21" s="233"/>
      <c r="N21" s="742"/>
    </row>
    <row r="22" spans="2:14" s="140" customFormat="1" ht="15" customHeight="1" outlineLevel="1" x14ac:dyDescent="0.4">
      <c r="B22" s="234"/>
      <c r="D22" s="1592" t="s">
        <v>305</v>
      </c>
      <c r="E22" s="1593"/>
      <c r="F22" s="1593">
        <v>1</v>
      </c>
      <c r="G22" s="1593"/>
      <c r="H22" s="1593">
        <v>2</v>
      </c>
      <c r="I22" s="1593"/>
      <c r="J22" s="601">
        <v>3</v>
      </c>
      <c r="K22" s="1593" t="s">
        <v>306</v>
      </c>
      <c r="L22" s="1593"/>
      <c r="M22" s="1594"/>
      <c r="N22" s="742"/>
    </row>
    <row r="23" spans="2:14" s="140" customFormat="1" ht="15" customHeight="1" outlineLevel="1" x14ac:dyDescent="0.4">
      <c r="B23" s="234"/>
      <c r="D23" s="1595" t="s">
        <v>307</v>
      </c>
      <c r="E23" s="1596"/>
      <c r="F23" s="1570"/>
      <c r="G23" s="1570"/>
      <c r="H23" s="1570"/>
      <c r="I23" s="1570"/>
      <c r="J23" s="588"/>
      <c r="K23" s="1597" t="str">
        <f>IF(F23&gt;0,AVERAGE(F23:J23),"")</f>
        <v/>
      </c>
      <c r="L23" s="1597"/>
      <c r="M23" s="1598"/>
      <c r="N23" s="742"/>
    </row>
    <row r="24" spans="2:14" s="140" customFormat="1" ht="15" customHeight="1" outlineLevel="1" thickBot="1" x14ac:dyDescent="0.45">
      <c r="B24" s="234"/>
      <c r="D24" s="1602" t="s">
        <v>308</v>
      </c>
      <c r="E24" s="1603"/>
      <c r="F24" s="1604" t="str">
        <f>IF(F23&gt;0,L11/F23,"")</f>
        <v/>
      </c>
      <c r="G24" s="1604"/>
      <c r="H24" s="1604" t="str">
        <f>IF(H23&gt;0,L11/H23,"")</f>
        <v/>
      </c>
      <c r="I24" s="1604"/>
      <c r="J24" s="602" t="str">
        <f>IF(J23&gt;0,L11/J23,"")</f>
        <v/>
      </c>
      <c r="K24" s="1604" t="str">
        <f>IF(COUNTA(F23:J23)&gt;0,AVERAGE(F24:J24),"")</f>
        <v/>
      </c>
      <c r="L24" s="1604"/>
      <c r="M24" s="1605"/>
      <c r="N24" s="742" t="str">
        <f>IF(K24&lt;&gt;"",IF(K24&gt;=0.5,"Validé","Non validé"),"Non contrôlé")</f>
        <v>Non contrôlé</v>
      </c>
    </row>
    <row r="25" spans="2:14" s="140" customFormat="1" ht="15" customHeight="1" outlineLevel="1" thickBot="1" x14ac:dyDescent="0.45">
      <c r="B25" s="234"/>
      <c r="D25" s="362"/>
      <c r="E25" s="362"/>
      <c r="F25" s="362"/>
      <c r="G25" s="362"/>
      <c r="H25" s="362"/>
      <c r="I25" s="362"/>
      <c r="J25" s="362"/>
      <c r="K25" s="362"/>
      <c r="L25" s="362"/>
      <c r="M25" s="363"/>
      <c r="N25" s="742"/>
    </row>
    <row r="26" spans="2:14" s="140" customFormat="1" ht="32.450000000000003" customHeight="1" outlineLevel="1" thickBot="1" x14ac:dyDescent="0.45">
      <c r="B26" s="234"/>
      <c r="D26" s="1606" t="s">
        <v>623</v>
      </c>
      <c r="E26" s="1607"/>
      <c r="F26" s="1607"/>
      <c r="G26" s="1607"/>
      <c r="H26" s="1607"/>
      <c r="I26" s="1607"/>
      <c r="J26" s="1607"/>
      <c r="K26" s="1607"/>
      <c r="L26" s="1607"/>
      <c r="M26" s="1608"/>
      <c r="N26" s="742"/>
    </row>
    <row r="27" spans="2:14" s="140" customFormat="1" ht="11.45" customHeight="1" outlineLevel="1" x14ac:dyDescent="0.4">
      <c r="B27" s="234"/>
      <c r="M27" s="233"/>
      <c r="N27" s="742"/>
    </row>
    <row r="28" spans="2:14" s="140" customFormat="1" ht="15" customHeight="1" outlineLevel="1" x14ac:dyDescent="0.4">
      <c r="B28" s="234"/>
      <c r="D28" s="1596" t="s">
        <v>624</v>
      </c>
      <c r="E28" s="1596"/>
      <c r="F28" s="1596"/>
      <c r="G28" s="1596"/>
      <c r="H28" s="1596"/>
      <c r="I28" s="1596"/>
      <c r="J28" s="1570"/>
      <c r="K28" s="1570"/>
      <c r="M28" s="233"/>
      <c r="N28" s="742"/>
    </row>
    <row r="29" spans="2:14" s="140" customFormat="1" ht="15" customHeight="1" outlineLevel="1" x14ac:dyDescent="0.4">
      <c r="B29" s="234"/>
      <c r="D29" s="1596" t="s">
        <v>625</v>
      </c>
      <c r="E29" s="1596"/>
      <c r="F29" s="1596"/>
      <c r="G29" s="1596"/>
      <c r="H29" s="1596"/>
      <c r="I29" s="1596"/>
      <c r="J29" s="1599"/>
      <c r="K29" s="1599"/>
      <c r="M29" s="233"/>
      <c r="N29" s="742"/>
    </row>
    <row r="30" spans="2:14" s="140" customFormat="1" ht="15" customHeight="1" outlineLevel="1" x14ac:dyDescent="0.4">
      <c r="B30" s="234"/>
      <c r="D30" s="1596" t="s">
        <v>309</v>
      </c>
      <c r="E30" s="1596"/>
      <c r="F30" s="1596"/>
      <c r="G30" s="1596"/>
      <c r="H30" s="1596"/>
      <c r="I30" s="1596"/>
      <c r="J30" s="1600" t="str">
        <f>IF(COUNTA(J28:J29)&gt;0,TRUNC(J29/J28,0),"")</f>
        <v/>
      </c>
      <c r="K30" s="1600"/>
      <c r="M30" s="233"/>
      <c r="N30" s="742"/>
    </row>
    <row r="31" spans="2:14" s="140" customFormat="1" ht="16.100000000000001" customHeight="1" outlineLevel="1" x14ac:dyDescent="0.4">
      <c r="B31" s="234"/>
      <c r="D31" s="1596" t="s">
        <v>310</v>
      </c>
      <c r="E31" s="1596"/>
      <c r="F31" s="1596"/>
      <c r="G31" s="1596"/>
      <c r="H31" s="1596"/>
      <c r="I31" s="1596"/>
      <c r="J31" s="1601"/>
      <c r="K31" s="1601"/>
      <c r="M31" s="233"/>
      <c r="N31" s="748"/>
    </row>
    <row r="32" spans="2:14" s="140" customFormat="1" ht="15" customHeight="1" outlineLevel="1" x14ac:dyDescent="0.4">
      <c r="B32" s="234"/>
      <c r="D32" s="1596" t="s">
        <v>311</v>
      </c>
      <c r="E32" s="1596"/>
      <c r="F32" s="1596"/>
      <c r="G32" s="1596"/>
      <c r="H32" s="1596"/>
      <c r="I32" s="1596"/>
      <c r="J32" s="1613"/>
      <c r="K32" s="1613"/>
      <c r="M32" s="233"/>
      <c r="N32" s="742"/>
    </row>
    <row r="33" spans="2:14" s="140" customFormat="1" ht="15" customHeight="1" outlineLevel="1" x14ac:dyDescent="0.4">
      <c r="B33" s="234"/>
      <c r="D33" s="1612" t="s">
        <v>312</v>
      </c>
      <c r="E33" s="1612"/>
      <c r="F33" s="1612"/>
      <c r="G33" s="1612"/>
      <c r="H33" s="1612"/>
      <c r="I33" s="1612"/>
      <c r="J33" s="1600" t="str">
        <f>IF(J31&lt;&gt;"",J30/J31,"")</f>
        <v/>
      </c>
      <c r="K33" s="1600"/>
      <c r="L33" s="749"/>
      <c r="M33" s="233"/>
      <c r="N33" s="742" t="str">
        <f>IF(J33&lt;&gt;"",IF(J33&gt;=5.5,"Validé","Non validé"),"Non contrôlé")</f>
        <v>Non contrôlé</v>
      </c>
    </row>
    <row r="34" spans="2:14" s="140" customFormat="1" ht="15" customHeight="1" outlineLevel="1" thickBot="1" x14ac:dyDescent="0.45">
      <c r="B34" s="234"/>
      <c r="D34" s="224"/>
      <c r="E34" s="224"/>
      <c r="F34" s="224"/>
      <c r="G34" s="224"/>
      <c r="H34" s="9"/>
      <c r="I34" s="9"/>
      <c r="J34" s="235"/>
      <c r="K34" s="235"/>
      <c r="L34" s="235"/>
      <c r="M34" s="236"/>
      <c r="N34" s="742"/>
    </row>
    <row r="35" spans="2:14" s="140" customFormat="1" ht="21.75" customHeight="1" outlineLevel="1" thickBot="1" x14ac:dyDescent="0.45">
      <c r="B35" s="234"/>
      <c r="D35" s="1606" t="s">
        <v>313</v>
      </c>
      <c r="E35" s="1607"/>
      <c r="F35" s="1607"/>
      <c r="G35" s="1607"/>
      <c r="H35" s="1607"/>
      <c r="I35" s="1607"/>
      <c r="J35" s="1607"/>
      <c r="K35" s="1607"/>
      <c r="L35" s="1607"/>
      <c r="M35" s="1608"/>
      <c r="N35" s="742"/>
    </row>
    <row r="36" spans="2:14" s="140" customFormat="1" ht="15" customHeight="1" outlineLevel="1" x14ac:dyDescent="0.4">
      <c r="B36" s="234"/>
      <c r="M36" s="233"/>
      <c r="N36" s="742"/>
    </row>
    <row r="37" spans="2:14" s="140" customFormat="1" ht="27" customHeight="1" outlineLevel="1" x14ac:dyDescent="0.4">
      <c r="B37" s="234"/>
      <c r="D37" s="1612" t="s">
        <v>315</v>
      </c>
      <c r="E37" s="1612"/>
      <c r="F37" s="1612" t="s">
        <v>316</v>
      </c>
      <c r="G37" s="1612"/>
      <c r="H37" s="1612" t="s">
        <v>317</v>
      </c>
      <c r="I37" s="1612"/>
      <c r="J37" s="237"/>
      <c r="K37" s="364"/>
      <c r="M37" s="233"/>
      <c r="N37" s="742"/>
    </row>
    <row r="38" spans="2:14" s="140" customFormat="1" ht="19.7" customHeight="1" outlineLevel="1" x14ac:dyDescent="0.4">
      <c r="B38" s="234"/>
      <c r="D38" s="1609"/>
      <c r="E38" s="1609"/>
      <c r="F38" s="1610"/>
      <c r="G38" s="1610"/>
      <c r="H38" s="1611" t="str">
        <f>IF(F38&gt;0,(D38-F38)/F38,"")</f>
        <v/>
      </c>
      <c r="I38" s="1611"/>
      <c r="J38" s="365"/>
      <c r="K38" s="364"/>
      <c r="M38" s="233"/>
      <c r="N38" s="742"/>
    </row>
    <row r="39" spans="2:14" s="140" customFormat="1" ht="15" customHeight="1" outlineLevel="1" thickBot="1" x14ac:dyDescent="0.45">
      <c r="B39" s="234"/>
      <c r="D39" s="364"/>
      <c r="E39" s="364"/>
      <c r="F39" s="364"/>
      <c r="G39" s="364"/>
      <c r="H39" s="364"/>
      <c r="I39" s="364"/>
      <c r="J39" s="364"/>
      <c r="K39" s="364"/>
      <c r="L39" s="364"/>
      <c r="M39" s="366"/>
      <c r="N39" s="750"/>
    </row>
    <row r="40" spans="2:14" s="140" customFormat="1" ht="25.7" customHeight="1" outlineLevel="1" thickBot="1" x14ac:dyDescent="0.45">
      <c r="B40" s="234"/>
      <c r="D40" s="1606" t="s">
        <v>314</v>
      </c>
      <c r="E40" s="1607"/>
      <c r="F40" s="1607"/>
      <c r="G40" s="1607"/>
      <c r="H40" s="1607"/>
      <c r="I40" s="1607"/>
      <c r="J40" s="1607"/>
      <c r="K40" s="1607"/>
      <c r="L40" s="1607"/>
      <c r="M40" s="1608"/>
      <c r="N40" s="742"/>
    </row>
    <row r="41" spans="2:14" s="140" customFormat="1" ht="15" customHeight="1" outlineLevel="1" x14ac:dyDescent="0.4">
      <c r="B41" s="234"/>
      <c r="M41" s="233"/>
      <c r="N41" s="742"/>
    </row>
    <row r="42" spans="2:14" s="140" customFormat="1" ht="15" customHeight="1" outlineLevel="1" x14ac:dyDescent="0.4">
      <c r="B42" s="234"/>
      <c r="D42" s="1612" t="s">
        <v>323</v>
      </c>
      <c r="E42" s="1612"/>
      <c r="F42" s="1612" t="s">
        <v>325</v>
      </c>
      <c r="G42" s="1612"/>
      <c r="H42" s="1612" t="s">
        <v>327</v>
      </c>
      <c r="I42" s="1612"/>
      <c r="J42" s="367"/>
      <c r="K42" s="367"/>
      <c r="L42" s="368"/>
      <c r="M42" s="233"/>
      <c r="N42" s="742"/>
    </row>
    <row r="43" spans="2:14" s="140" customFormat="1" ht="15" customHeight="1" outlineLevel="1" x14ac:dyDescent="0.4">
      <c r="B43" s="234"/>
      <c r="D43" s="1622" t="s">
        <v>324</v>
      </c>
      <c r="E43" s="1623"/>
      <c r="F43" s="1612" t="s">
        <v>326</v>
      </c>
      <c r="G43" s="1612"/>
      <c r="H43" s="1612" t="s">
        <v>328</v>
      </c>
      <c r="I43" s="1612"/>
      <c r="J43" s="367"/>
      <c r="K43" s="367"/>
      <c r="L43" s="368"/>
      <c r="M43" s="233"/>
      <c r="N43" s="742"/>
    </row>
    <row r="44" spans="2:14" s="140" customFormat="1" ht="15" customHeight="1" outlineLevel="1" x14ac:dyDescent="0.4">
      <c r="B44" s="234"/>
      <c r="D44" s="1624"/>
      <c r="E44" s="1624"/>
      <c r="F44" s="1625" t="str">
        <f>IF(AND(K18&lt;&gt;"", J30&lt;&gt;""),(K18*J30),"")</f>
        <v/>
      </c>
      <c r="G44" s="1625"/>
      <c r="H44" s="1626" t="str">
        <f>IF(AND(D44&gt;0,F44),(D44-F44)/F44,"")</f>
        <v/>
      </c>
      <c r="I44" s="1626"/>
      <c r="J44" s="367"/>
      <c r="K44" s="367"/>
      <c r="L44" s="368"/>
      <c r="M44" s="233"/>
      <c r="N44" s="742" t="str">
        <f>IF(H44&lt;&gt;"",IF(ABS(H44)&lt;0.1,"Validé","Non validé"),"Non contrôlé")</f>
        <v>Non contrôlé</v>
      </c>
    </row>
    <row r="45" spans="2:14" s="140" customFormat="1" ht="15" customHeight="1" outlineLevel="1" thickBot="1" x14ac:dyDescent="0.45">
      <c r="B45" s="234"/>
      <c r="D45" s="364"/>
      <c r="E45" s="364"/>
      <c r="F45" s="364"/>
      <c r="G45" s="364"/>
      <c r="H45" s="364"/>
      <c r="I45" s="364"/>
      <c r="J45" s="364"/>
      <c r="K45" s="364"/>
      <c r="L45" s="364"/>
      <c r="M45" s="366"/>
      <c r="N45" s="751"/>
    </row>
    <row r="46" spans="2:14" s="140" customFormat="1" ht="15" customHeight="1" outlineLevel="1" x14ac:dyDescent="0.4">
      <c r="B46" s="234"/>
      <c r="D46" s="1614" t="s">
        <v>321</v>
      </c>
      <c r="E46" s="1615"/>
      <c r="F46" s="1615"/>
      <c r="G46" s="1615"/>
      <c r="H46" s="1615"/>
      <c r="I46" s="1615"/>
      <c r="J46" s="1615"/>
      <c r="K46" s="1615"/>
      <c r="L46" s="1615"/>
      <c r="M46" s="1616"/>
      <c r="N46" s="752"/>
    </row>
    <row r="47" spans="2:14" s="140" customFormat="1" ht="15" customHeight="1" outlineLevel="1" thickBot="1" x14ac:dyDescent="0.45">
      <c r="B47" s="234"/>
      <c r="D47" s="1617" t="s">
        <v>322</v>
      </c>
      <c r="E47" s="1618"/>
      <c r="F47" s="1618"/>
      <c r="G47" s="1618"/>
      <c r="H47" s="1618"/>
      <c r="I47" s="1618"/>
      <c r="J47" s="1618"/>
      <c r="K47" s="1618"/>
      <c r="L47" s="1618"/>
      <c r="M47" s="1619"/>
      <c r="N47" s="752"/>
    </row>
    <row r="48" spans="2:14" s="140" customFormat="1" ht="15" customHeight="1" outlineLevel="1" thickBot="1" x14ac:dyDescent="0.45">
      <c r="B48" s="234"/>
      <c r="D48" s="225"/>
      <c r="E48" s="130"/>
      <c r="F48" s="130"/>
      <c r="G48" s="130"/>
      <c r="H48" s="130"/>
      <c r="I48" s="130"/>
      <c r="J48" s="130"/>
      <c r="M48" s="233"/>
      <c r="N48" s="752"/>
    </row>
    <row r="49" spans="2:123" s="140" customFormat="1" ht="28.1" customHeight="1" outlineLevel="1" thickBot="1" x14ac:dyDescent="0.45">
      <c r="B49" s="234"/>
      <c r="D49" s="1576" t="s">
        <v>282</v>
      </c>
      <c r="E49" s="1577"/>
      <c r="F49" s="1576" t="s">
        <v>318</v>
      </c>
      <c r="G49" s="1577"/>
      <c r="H49" s="1576" t="s">
        <v>283</v>
      </c>
      <c r="I49" s="1577"/>
      <c r="J49" s="1576" t="s">
        <v>284</v>
      </c>
      <c r="K49" s="1577"/>
      <c r="L49" s="1620" t="s">
        <v>319</v>
      </c>
      <c r="M49" s="1621"/>
      <c r="N49" s="752"/>
    </row>
    <row r="50" spans="2:123" s="140" customFormat="1" ht="23.45" customHeight="1" outlineLevel="1" thickBot="1" x14ac:dyDescent="0.45">
      <c r="B50" s="234"/>
      <c r="D50" s="1644"/>
      <c r="E50" s="1645"/>
      <c r="F50" s="1644"/>
      <c r="G50" s="1645"/>
      <c r="H50" s="1644"/>
      <c r="I50" s="1645"/>
      <c r="J50" s="1644"/>
      <c r="K50" s="1645"/>
      <c r="L50" s="1646" t="str">
        <f>IF(AND(J50&lt;=8,J50&gt;=2),"Oui","Non")</f>
        <v>Non</v>
      </c>
      <c r="M50" s="1647"/>
      <c r="N50" s="742" t="str">
        <f>IF(J50&lt;&gt;"",IF(L50="Oui","Validé","Non validé"), "Non contrôlé")</f>
        <v>Non contrôlé</v>
      </c>
    </row>
    <row r="51" spans="2:123" s="140" customFormat="1" ht="15" customHeight="1" outlineLevel="1" x14ac:dyDescent="0.4">
      <c r="B51" s="234"/>
      <c r="D51" s="130"/>
      <c r="E51" s="130"/>
      <c r="F51" s="130"/>
      <c r="G51" s="130"/>
      <c r="H51" s="130"/>
      <c r="I51" s="130"/>
      <c r="J51" s="130"/>
      <c r="M51" s="233"/>
      <c r="N51" s="742"/>
    </row>
    <row r="52" spans="2:123" s="140" customFormat="1" ht="27.75" customHeight="1" thickBot="1" x14ac:dyDescent="0.45">
      <c r="B52" s="234"/>
      <c r="M52" s="233"/>
      <c r="N52" s="742"/>
    </row>
    <row r="53" spans="2:123" s="370" customFormat="1" ht="40.35" customHeight="1" thickBot="1" x14ac:dyDescent="0.5">
      <c r="B53" s="369"/>
      <c r="D53" s="1648" t="s">
        <v>287</v>
      </c>
      <c r="E53" s="1649"/>
      <c r="F53" s="1649"/>
      <c r="G53" s="1649"/>
      <c r="H53" s="1649"/>
      <c r="I53" s="1649"/>
      <c r="J53" s="1649"/>
      <c r="K53" s="1649"/>
      <c r="L53" s="1649"/>
      <c r="M53" s="1650"/>
      <c r="N53" s="753"/>
    </row>
    <row r="54" spans="2:123" s="140" customFormat="1" ht="15" customHeight="1" outlineLevel="1" x14ac:dyDescent="0.4">
      <c r="B54" s="234"/>
      <c r="D54" s="130"/>
      <c r="E54" s="130"/>
      <c r="F54" s="130"/>
      <c r="G54" s="130"/>
      <c r="H54" s="130"/>
      <c r="I54" s="130"/>
      <c r="J54" s="130"/>
      <c r="M54" s="233"/>
      <c r="N54" s="742"/>
    </row>
    <row r="55" spans="2:123" s="140" customFormat="1" ht="15" customHeight="1" outlineLevel="1" thickBot="1" x14ac:dyDescent="0.45">
      <c r="B55" s="234"/>
      <c r="D55" s="220"/>
      <c r="E55" s="220"/>
      <c r="F55" s="220"/>
      <c r="G55" s="220"/>
      <c r="H55" s="220"/>
      <c r="I55" s="220"/>
      <c r="J55" s="220"/>
      <c r="K55" s="220"/>
      <c r="L55" s="220"/>
      <c r="M55" s="227"/>
      <c r="N55" s="742"/>
    </row>
    <row r="56" spans="2:123" s="140" customFormat="1" ht="15" customHeight="1" outlineLevel="1" x14ac:dyDescent="0.4">
      <c r="B56" s="234"/>
      <c r="D56" s="1627"/>
      <c r="E56" s="1627"/>
      <c r="F56" s="1627"/>
      <c r="G56" s="1627"/>
      <c r="H56" s="1627"/>
      <c r="I56" s="1627"/>
      <c r="J56" s="1627"/>
      <c r="K56" s="1627"/>
      <c r="L56" s="1627"/>
      <c r="M56" s="1628"/>
      <c r="N56" s="742"/>
    </row>
    <row r="57" spans="2:123" s="140" customFormat="1" ht="33" customHeight="1" outlineLevel="1" x14ac:dyDescent="0.4">
      <c r="B57" s="234"/>
      <c r="D57" s="1629" t="s">
        <v>173</v>
      </c>
      <c r="E57" s="1630"/>
      <c r="F57" s="1630"/>
      <c r="G57" s="1630"/>
      <c r="H57" s="1630"/>
      <c r="I57" s="1630"/>
      <c r="J57" s="1630"/>
      <c r="K57" s="1630"/>
      <c r="L57" s="1630"/>
      <c r="M57" s="1631"/>
      <c r="N57" s="754"/>
    </row>
    <row r="58" spans="2:123" s="140" customFormat="1" ht="26.35" customHeight="1" outlineLevel="1" x14ac:dyDescent="0.4">
      <c r="B58" s="234"/>
      <c r="D58" s="1632" t="s">
        <v>71</v>
      </c>
      <c r="E58" s="1633"/>
      <c r="F58" s="1633"/>
      <c r="G58" s="1634"/>
      <c r="H58" s="1635" t="s">
        <v>13</v>
      </c>
      <c r="I58" s="1636"/>
      <c r="J58" s="371" t="s">
        <v>675</v>
      </c>
      <c r="K58" s="831" t="s">
        <v>66</v>
      </c>
      <c r="L58" s="1637" t="s">
        <v>506</v>
      </c>
      <c r="M58" s="1638"/>
      <c r="N58" s="755" t="s">
        <v>67</v>
      </c>
    </row>
    <row r="59" spans="2:123" s="140" customFormat="1" ht="97" customHeight="1" outlineLevel="1" x14ac:dyDescent="0.4">
      <c r="B59" s="234"/>
      <c r="D59" s="603">
        <v>1</v>
      </c>
      <c r="E59" s="1639" t="str">
        <f>IFERROR(HLOOKUP(D$57,Critères!$B$3:$BE$16,$D59+2,FALSE),"")</f>
        <v>L'accès à l'ouvrage et aux équipements de mesure se fait-il en toute sécurité pour les agents en charge des opérations de contrôles et d'entretien ?</v>
      </c>
      <c r="F59" s="1639"/>
      <c r="G59" s="1639"/>
      <c r="H59" s="1640" t="s">
        <v>142</v>
      </c>
      <c r="I59" s="1641"/>
      <c r="J59" s="373">
        <f>IF(OR(H59 = "Validé",H59="Validé avec réserve"),K59,0)</f>
        <v>0</v>
      </c>
      <c r="K59" s="844">
        <f>IFERROR(INDEX(Critères!$B$3:$BE$16, $D59+2, MATCH(D$57, Critères!$B$3:$BE$3, 0) + 2),"")</f>
        <v>10</v>
      </c>
      <c r="L59" s="1642" t="str">
        <f>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1643"/>
      <c r="N59" s="756" t="str">
        <f>IFERROR(INDEX(Critères!$B$3:$BE$16, $D59+2, MATCH(D$57, Critères!$B$3:$BE$3, 0) + 3),"")</f>
        <v>LISTE_3</v>
      </c>
    </row>
    <row r="60" spans="2:123" s="348" customFormat="1" ht="97" customHeight="1" outlineLevel="1" x14ac:dyDescent="0.4">
      <c r="B60" s="346"/>
      <c r="C60" s="140"/>
      <c r="D60" s="603">
        <v>2</v>
      </c>
      <c r="E60" s="1639" t="str">
        <f>IFERROR(HLOOKUP(D$57,Critères!$B$3:$BE$16,$D60+2,FALSE),"")</f>
        <v>Le point de prélèvement est-il correctement implanté et situé dans un milieu homogène et brassé ?</v>
      </c>
      <c r="F60" s="1639"/>
      <c r="G60" s="1639"/>
      <c r="H60" s="1654" t="s">
        <v>142</v>
      </c>
      <c r="I60" s="1655"/>
      <c r="J60" s="373">
        <f t="shared" ref="J60:J68" si="0">IF(OR(H60 = "Validé",H60="Validé avec réserve"),K60,0)</f>
        <v>0</v>
      </c>
      <c r="K60" s="844">
        <f>IFERROR(INDEX(Critères!$B$3:$BE$16, $D60+2, MATCH(D$57, Critères!$B$3:$BE$3, 0) + 2),"")</f>
        <v>15</v>
      </c>
      <c r="L60" s="1642" t="str">
        <f>IFERROR(IF(INDEX(Critères!$B$3:$BE$16, $D60+2, MATCH(D$57, Critères!$B$3:$BE$3, 0) + 1)="", "", INDEX(Critères!$B$3:$BE$16, $D60+2, MATCH(D$57, Critères!$B$3:$BE$3, 0) + 1)), "")</f>
        <v/>
      </c>
      <c r="M60" s="1643"/>
      <c r="N60" s="756" t="str">
        <f>IFERROR(INDEX(Critères!$B$3:$BE$16, $D60+2, MATCH(D$57, Critères!$B$3:$BE$3, 0) + 3),"")</f>
        <v>LISTE_3</v>
      </c>
    </row>
    <row r="61" spans="2:123" ht="97" customHeight="1" outlineLevel="1" thickBot="1" x14ac:dyDescent="0.45">
      <c r="B61" s="243"/>
      <c r="C61" s="374"/>
      <c r="D61" s="603">
        <v>3</v>
      </c>
      <c r="E61" s="1639" t="str">
        <f>IFERROR(HLOOKUP(D$57,Critères!$B$3:$BE$16,$D61+2,FALSE),"")</f>
        <v>La propreté et l'état d'entretien du dispositif de prélèvement sont-ils satisfaisants ?</v>
      </c>
      <c r="F61" s="1639"/>
      <c r="G61" s="1639"/>
      <c r="H61" s="1656" t="s">
        <v>142</v>
      </c>
      <c r="I61" s="1657"/>
      <c r="J61" s="373">
        <f t="shared" si="0"/>
        <v>0</v>
      </c>
      <c r="K61" s="844">
        <f>IFERROR(INDEX(Critères!$B$3:$BE$16, $D61+2, MATCH(D$57, Critères!$B$3:$BE$3, 0) + 2),"")</f>
        <v>5</v>
      </c>
      <c r="L61" s="1642" t="str">
        <f>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1643"/>
      <c r="N61" s="756" t="str">
        <f>IFERROR(INDEX(Critères!$B$3:$BE$16, $D61+2, MATCH(D$57, Critères!$B$3:$BE$3, 0) + 3),"")</f>
        <v>LISTE_3</v>
      </c>
      <c r="DK61" s="102"/>
      <c r="DL61" s="102"/>
      <c r="DM61" s="102"/>
      <c r="DN61" s="102"/>
      <c r="DO61" s="102"/>
      <c r="DP61" s="102"/>
      <c r="DQ61" s="102"/>
      <c r="DR61" s="102"/>
      <c r="DS61" s="102"/>
    </row>
    <row r="62" spans="2:123" ht="97" customHeight="1" outlineLevel="1" thickBot="1" x14ac:dyDescent="0.45">
      <c r="B62" s="243"/>
      <c r="C62" s="140"/>
      <c r="D62" s="603">
        <v>4</v>
      </c>
      <c r="E62" s="1639" t="str">
        <f>IFERROR(HLOOKUP(D$57,Critères!$B$3:$BE$16,$D62+2,FALSE),"")</f>
        <v>Le circuit de prélèvement, y compris la boucle primaire, présente t-il un état de fonctionnement satisfaisant, son diamètre est-il ≥ à 9 mm ?</v>
      </c>
      <c r="F62" s="1639"/>
      <c r="G62" s="1651"/>
      <c r="H62" s="1652" t="str">
        <f>IF(OR(D57=AT3,D57=AX3),N12,"Non contrôlé")</f>
        <v>Non contrôlé</v>
      </c>
      <c r="I62" s="1653"/>
      <c r="J62" s="373">
        <f t="shared" si="0"/>
        <v>0</v>
      </c>
      <c r="K62" s="844">
        <f>IFERROR(INDEX(Critères!$B$3:$BE$16, $D62+2, MATCH(D$57, Critères!$B$3:$BE$3, 0) + 2),"")</f>
        <v>5</v>
      </c>
      <c r="L62" s="1642" t="str">
        <f>IFERROR(IF(INDEX(Critères!$B$3:$BE$16, $D62+2, MATCH(D$57, Critères!$B$3:$BE$3, 0) + 1)="", "", INDEX(Critères!$B$3:$BE$16, $D62+2, MATCH(D$57, Critères!$B$3:$BE$3, 0) + 1)), "")</f>
        <v/>
      </c>
      <c r="M62" s="1643"/>
      <c r="N62" s="756" t="str">
        <f>IFERROR(INDEX(Critères!$B$3:$BE$16, $D62+2, MATCH(D$57, Critères!$B$3:$BE$3, 0) + 3),"")</f>
        <v>LISTE_3</v>
      </c>
      <c r="DK62" s="102"/>
      <c r="DL62" s="102"/>
      <c r="DM62" s="102"/>
      <c r="DN62" s="102"/>
      <c r="DO62" s="102"/>
      <c r="DP62" s="102"/>
      <c r="DQ62" s="102"/>
      <c r="DR62" s="102"/>
      <c r="DS62" s="102"/>
    </row>
    <row r="63" spans="2:123" ht="97" customHeight="1" outlineLevel="1" thickBot="1" x14ac:dyDescent="0.45">
      <c r="B63" s="243"/>
      <c r="C63" s="246"/>
      <c r="D63" s="603">
        <v>5</v>
      </c>
      <c r="E63" s="1639" t="str">
        <f>IFERROR(HLOOKUP(D$57,Critères!$B$3:$BE$16,$D63+2,FALSE),"")</f>
        <v>Le volume de prélèvement par cycle est-il ≥ à 50 ml et est-il répétable à ± 5 % ?</v>
      </c>
      <c r="F63" s="1639"/>
      <c r="G63" s="1651"/>
      <c r="H63" s="1652" t="str">
        <f>IF(OR(D57=AT3,D57=AX3),N18,"Non contrôlé")</f>
        <v>Non contrôlé</v>
      </c>
      <c r="I63" s="1653"/>
      <c r="J63" s="373">
        <f t="shared" si="0"/>
        <v>0</v>
      </c>
      <c r="K63" s="844">
        <f>IFERROR(INDEX(Critères!$B$3:$BE$16, $D63+2, MATCH(D$57, Critères!$B$3:$BE$3, 0) + 2),"")</f>
        <v>5</v>
      </c>
      <c r="L63" s="1642" t="str">
        <f>IFERROR(IF(INDEX(Critères!$B$3:$BE$16, $D63+2, MATCH(D$57, Critères!$B$3:$BE$3, 0) + 1)="", "", INDEX(Critères!$B$3:$BE$16, $D63+2, MATCH(D$57, Critères!$B$3:$BE$3, 0) + 1)), "")</f>
        <v>Contrôle à réaliser sur 3 prélèvements</v>
      </c>
      <c r="M63" s="1643"/>
      <c r="N63" s="756" t="str">
        <f>IFERROR(INDEX(Critères!$B$3:$BE$16, $D63+2, MATCH(D$57, Critères!$B$3:$BE$3, 0) + 3),"")</f>
        <v>LISTE_2</v>
      </c>
      <c r="DK63" s="102"/>
      <c r="DL63" s="102"/>
      <c r="DM63" s="102"/>
      <c r="DN63" s="102"/>
      <c r="DO63" s="102"/>
      <c r="DP63" s="102"/>
      <c r="DQ63" s="102"/>
      <c r="DR63" s="102"/>
      <c r="DS63" s="102"/>
    </row>
    <row r="64" spans="2:123" ht="97" customHeight="1" outlineLevel="1" thickBot="1" x14ac:dyDescent="0.45">
      <c r="B64" s="243"/>
      <c r="C64" s="246"/>
      <c r="D64" s="603">
        <v>6</v>
      </c>
      <c r="E64" s="1639" t="str">
        <f>IFERROR(HLOOKUP(D$57,Critères!$B$3:$BE$16,$D64+2,FALSE),"")</f>
        <v>La vitesse d'aspiration, y compris celle de la boucle primaire, est-elle de ≥ 0,5 m/s ?</v>
      </c>
      <c r="F64" s="1639"/>
      <c r="G64" s="1651"/>
      <c r="H64" s="1652" t="str">
        <f>IF((D57=AT3),N24,IF((D57=AX3),N33,"Non contrôlé"))</f>
        <v>Non contrôlé</v>
      </c>
      <c r="I64" s="1653"/>
      <c r="J64" s="373">
        <f t="shared" si="0"/>
        <v>0</v>
      </c>
      <c r="K64" s="844">
        <f>IFERROR(INDEX(Critères!$B$3:$BE$16, $D64+2, MATCH(D$57, Critères!$B$3:$BE$3, 0) + 2),"")</f>
        <v>5</v>
      </c>
      <c r="L64" s="1642" t="str">
        <f>IFERROR(IF(INDEX(Critères!$B$3:$BE$16, $D64+2, MATCH(D$57, Critères!$B$3:$BE$3, 0) + 1)="", "", INDEX(Critères!$B$3:$BE$16, $D64+2, MATCH(D$57, Critères!$B$3:$BE$3, 0) + 1)), "")</f>
        <v>Contrôle à réaliser sur 3 prélèvements</v>
      </c>
      <c r="M64" s="1643"/>
      <c r="N64" s="756" t="str">
        <f>IFERROR(INDEX(Critères!$B$3:$BE$16, $D64+2, MATCH(D$57, Critères!$B$3:$BE$3, 0) + 3),"")</f>
        <v>LISTE_2</v>
      </c>
      <c r="DK64" s="102"/>
      <c r="DL64" s="102"/>
      <c r="DM64" s="102"/>
      <c r="DN64" s="102"/>
      <c r="DO64" s="102"/>
      <c r="DP64" s="102"/>
      <c r="DQ64" s="102"/>
      <c r="DR64" s="102"/>
      <c r="DS64" s="102"/>
    </row>
    <row r="65" spans="2:123" ht="97" customHeight="1" outlineLevel="1" thickBot="1" x14ac:dyDescent="0.45">
      <c r="B65" s="243"/>
      <c r="C65" s="246"/>
      <c r="D65" s="603">
        <v>7</v>
      </c>
      <c r="E65" s="1639" t="str">
        <f>IFERROR(HLOOKUP(D$57,Critères!$B$3:$BE$16,$D65+2,FALSE),"")</f>
        <v>Le préleveur est-il asservi au débit, ou au volume écoulé, et assure-t-il un nombre de prélèvements égal, en moyenne, à au moins à 6 par heure de rejet effectif ? soit 144 prélèvements unitaires par 24h de rejet.</v>
      </c>
      <c r="F65" s="1639"/>
      <c r="G65" s="1651"/>
      <c r="H65" s="1658" t="str">
        <f>IF((D57=AT3),N33,"Non contrôlé")</f>
        <v>Non contrôlé</v>
      </c>
      <c r="I65" s="1659"/>
      <c r="J65" s="373">
        <f t="shared" si="0"/>
        <v>0</v>
      </c>
      <c r="K65" s="844">
        <f>IFERROR(INDEX(Critères!$B$3:$BE$16, $D65+2, MATCH(D$57, Critères!$B$3:$BE$3, 0) + 2),"")</f>
        <v>10</v>
      </c>
      <c r="L65" s="1642" t="str">
        <f>IFERROR(IF(INDEX(Critères!$B$3:$BE$16, $D65+2, MATCH(D$57, Critères!$B$3:$BE$3, 0) + 1)="", "", INDEX(Critères!$B$3:$BE$16, $D65+2, MATCH(D$57, Critères!$B$3:$BE$3, 0) + 1)), "")</f>
        <v>Tolérance de validation à 4 prélèvement par heure de rejet (soit 96 prélèvements/jour), sur justification d'un évènement exceptionnel.</v>
      </c>
      <c r="M65" s="1643"/>
      <c r="N65" s="756" t="str">
        <f>IFERROR(INDEX(Critères!$B$3:$BE$16, $D65+2, MATCH(D$57, Critères!$B$3:$BE$3, 0) + 3),"")</f>
        <v>LISTE_3</v>
      </c>
      <c r="DK65" s="102"/>
      <c r="DL65" s="102"/>
      <c r="DM65" s="102"/>
      <c r="DN65" s="102"/>
      <c r="DO65" s="102"/>
      <c r="DP65" s="102"/>
      <c r="DQ65" s="102"/>
      <c r="DR65" s="102"/>
      <c r="DS65" s="102"/>
    </row>
    <row r="66" spans="2:123" ht="97" customHeight="1" outlineLevel="1" thickBot="1" x14ac:dyDescent="0.45">
      <c r="B66" s="243"/>
      <c r="C66" s="246"/>
      <c r="D66" s="603">
        <v>8</v>
      </c>
      <c r="E66" s="1639" t="str">
        <f>IFERROR(HLOOKUP(D$57,Critères!$B$3:$BE$16,$D66+2,FALSE),"")</f>
        <v xml:space="preserve"> Les horaires de prélèvement et de totalisation des débits sont-ils synchronisés ?</v>
      </c>
      <c r="F66" s="1639"/>
      <c r="G66" s="1651"/>
      <c r="H66" s="1652" t="str">
        <f>IF((D57=AX3),N50,"Non contrôlé")</f>
        <v>Non contrôlé</v>
      </c>
      <c r="I66" s="1653"/>
      <c r="J66" s="373">
        <f t="shared" si="0"/>
        <v>0</v>
      </c>
      <c r="K66" s="844">
        <f>IFERROR(INDEX(Critères!$B$3:$BE$16, $D66+2, MATCH(D$57, Critères!$B$3:$BE$3, 0) + 2),"")</f>
        <v>5</v>
      </c>
      <c r="L66" s="1642" t="str">
        <f>IFERROR(IF(INDEX(Critères!$B$3:$BE$16, $D66+2, MATCH(D$57, Critères!$B$3:$BE$3, 0) + 1)="", "", INDEX(Critères!$B$3:$BE$16, $D66+2, MATCH(D$57, Critères!$B$3:$BE$3, 0) + 1)), "")</f>
        <v/>
      </c>
      <c r="M66" s="1643"/>
      <c r="N66" s="756" t="str">
        <f>IFERROR(INDEX(Critères!$B$3:$BE$16, $D66+2, MATCH(D$57, Critères!$B$3:$BE$3, 0) + 3),"")</f>
        <v>LISTE_2</v>
      </c>
      <c r="DK66" s="102"/>
      <c r="DL66" s="102"/>
      <c r="DM66" s="102"/>
      <c r="DN66" s="102"/>
      <c r="DO66" s="102"/>
      <c r="DP66" s="102"/>
      <c r="DQ66" s="102"/>
      <c r="DR66" s="102"/>
      <c r="DS66" s="102"/>
    </row>
    <row r="67" spans="2:123" ht="97" customHeight="1" outlineLevel="1" thickBot="1" x14ac:dyDescent="0.45">
      <c r="B67" s="243"/>
      <c r="C67" s="246"/>
      <c r="D67" s="603">
        <v>9</v>
      </c>
      <c r="E67" s="1639" t="str">
        <f>IFERROR(HLOOKUP(D$57,Critères!$B$3:$BE$16,$D67+2,FALSE),"")</f>
        <v>La température de l'enceinte de prélèvement est-elle adaptée? Si elle est réfrigérée, sa température est-elle maîtrisée à 5°C ± 3°C ?</v>
      </c>
      <c r="F67" s="1639"/>
      <c r="G67" s="1651"/>
      <c r="H67" s="1652" t="str">
        <f>IF((D57=AT3),N50,IF((D57=AX3),N44,"Non contrôlé"))</f>
        <v>Non contrôlé</v>
      </c>
      <c r="I67" s="1653"/>
      <c r="J67" s="373">
        <f t="shared" si="0"/>
        <v>0</v>
      </c>
      <c r="K67" s="844">
        <f>IFERROR(INDEX(Critères!$B$3:$BE$16, $D67+2, MATCH(D$57, Critères!$B$3:$BE$3, 0) + 2),"")</f>
        <v>15</v>
      </c>
      <c r="L67" s="1642" t="str">
        <f>IFERROR(IF(INDEX(Critères!$B$3:$BE$16, $D67+2, MATCH(D$57, Critères!$B$3:$BE$3, 0) + 1)="", "", INDEX(Critères!$B$3:$BE$16, $D67+2, MATCH(D$57, Critères!$B$3:$BE$3, 0) + 1)), "")</f>
        <v/>
      </c>
      <c r="M67" s="1643"/>
      <c r="N67" s="756" t="str">
        <f>IFERROR(INDEX(Critères!$B$3:$BE$16, $D67+2, MATCH(D$57, Critères!$B$3:$BE$3, 0) + 3),"")</f>
        <v>LISTE_2</v>
      </c>
      <c r="DK67" s="102"/>
      <c r="DL67" s="102"/>
      <c r="DM67" s="102"/>
      <c r="DN67" s="102"/>
      <c r="DO67" s="102"/>
      <c r="DP67" s="102"/>
      <c r="DQ67" s="102"/>
      <c r="DR67" s="102"/>
      <c r="DS67" s="102"/>
    </row>
    <row r="68" spans="2:123" ht="97" customHeight="1" outlineLevel="1" thickBot="1" x14ac:dyDescent="0.45">
      <c r="B68" s="243"/>
      <c r="C68" s="246"/>
      <c r="D68" s="603">
        <v>10</v>
      </c>
      <c r="E68" s="1639" t="str">
        <f>IFERROR(HLOOKUP(D$57,Critères!$B$3:$BE$16,$D68+2,FALSE),"")</f>
        <v>L'écart entre le volume théorique et le volume prélevé est-il ≤ à 10% ?</v>
      </c>
      <c r="F68" s="1639"/>
      <c r="G68" s="1651"/>
      <c r="H68" s="1652" t="str">
        <f>IF((D57=AT3),N44,"Non contrôlé")</f>
        <v>Non contrôlé</v>
      </c>
      <c r="I68" s="1653"/>
      <c r="J68" s="373">
        <f t="shared" si="0"/>
        <v>0</v>
      </c>
      <c r="K68" s="844">
        <f>IFERROR(INDEX(Critères!$B$3:$BE$16, $D68+2, MATCH(D$57, Critères!$B$3:$BE$3, 0) + 2),"")</f>
        <v>25</v>
      </c>
      <c r="L68" s="1642" t="str">
        <f>IFERROR(IF(INDEX(Critères!$B$3:$BE$16, $D68+2, MATCH(D$57, Critères!$B$3:$BE$3, 0) + 1)="", "", INDEX(Critères!$B$3:$BE$16, $D68+2, MATCH(D$57, Critères!$B$3:$BE$3, 0) + 1)), "")</f>
        <v/>
      </c>
      <c r="M68" s="1643"/>
      <c r="N68" s="756" t="str">
        <f>IFERROR(INDEX(Critères!$B$3:$BE$16, $D68+2, MATCH(D$57, Critères!$B$3:$BE$3, 0) + 3),"")</f>
        <v>LISTE_2</v>
      </c>
      <c r="DK68" s="102"/>
      <c r="DL68" s="102"/>
      <c r="DM68" s="102"/>
      <c r="DN68" s="102"/>
      <c r="DO68" s="102"/>
      <c r="DP68" s="102"/>
      <c r="DQ68" s="102"/>
      <c r="DR68" s="102"/>
      <c r="DS68" s="102"/>
    </row>
    <row r="69" spans="2:123" ht="45" customHeight="1" outlineLevel="1" x14ac:dyDescent="0.4">
      <c r="B69" s="243"/>
      <c r="C69" s="246"/>
      <c r="D69" s="1676" t="s">
        <v>68</v>
      </c>
      <c r="E69" s="1637"/>
      <c r="F69" s="1637"/>
      <c r="G69" s="1636"/>
      <c r="H69" s="1677" t="s">
        <v>69</v>
      </c>
      <c r="I69" s="1678"/>
      <c r="J69" s="372" t="s">
        <v>70</v>
      </c>
      <c r="K69" s="1665"/>
      <c r="L69" s="1665"/>
      <c r="M69" s="1666"/>
      <c r="N69" s="153"/>
      <c r="DK69" s="102"/>
      <c r="DL69" s="102"/>
      <c r="DM69" s="102"/>
      <c r="DN69" s="102"/>
      <c r="DO69" s="102"/>
      <c r="DP69" s="102"/>
      <c r="DQ69" s="102"/>
      <c r="DR69" s="102"/>
      <c r="DS69" s="102"/>
    </row>
    <row r="70" spans="2:123" ht="38.25" customHeight="1" outlineLevel="1" thickBot="1" x14ac:dyDescent="0.45">
      <c r="B70" s="243"/>
      <c r="C70" s="246"/>
      <c r="D70" s="1660"/>
      <c r="E70" s="1661"/>
      <c r="F70" s="1661"/>
      <c r="G70" s="1662"/>
      <c r="H70" s="1663" t="s">
        <v>213</v>
      </c>
      <c r="I70" s="1664"/>
      <c r="J70" s="375">
        <f>IF(SUM(J59:J68)&gt;100,100,SUM(J59:J68))</f>
        <v>0</v>
      </c>
      <c r="K70" s="1665"/>
      <c r="L70" s="1665"/>
      <c r="M70" s="1666"/>
      <c r="DK70" s="102"/>
      <c r="DL70" s="102"/>
      <c r="DM70" s="102"/>
      <c r="DN70" s="102"/>
      <c r="DO70" s="102"/>
      <c r="DP70" s="102"/>
      <c r="DQ70" s="102"/>
      <c r="DR70" s="102"/>
      <c r="DS70" s="102"/>
    </row>
    <row r="71" spans="2:123" ht="15" customHeight="1" x14ac:dyDescent="0.4">
      <c r="B71" s="243"/>
      <c r="C71" s="246"/>
      <c r="D71" s="140"/>
      <c r="E71" s="140"/>
      <c r="F71" s="140"/>
      <c r="M71" s="233"/>
      <c r="O71" s="102"/>
      <c r="P71" s="102"/>
      <c r="Q71" s="102"/>
      <c r="R71" s="102"/>
      <c r="S71" s="102"/>
      <c r="T71" s="102"/>
      <c r="U71" s="102"/>
      <c r="V71" s="102"/>
      <c r="W71" s="102"/>
      <c r="X71" s="102"/>
      <c r="Y71" s="102"/>
      <c r="Z71" s="102"/>
      <c r="AA71" s="102"/>
      <c r="AB71" s="102"/>
      <c r="AC71" s="102"/>
      <c r="AD71" s="102"/>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c r="BV71" s="102"/>
      <c r="BW71" s="102"/>
      <c r="BX71" s="102"/>
      <c r="BY71" s="102"/>
      <c r="BZ71" s="102"/>
      <c r="CA71" s="102"/>
      <c r="CB71" s="102"/>
      <c r="CC71" s="102"/>
      <c r="CD71" s="102"/>
      <c r="CE71" s="102"/>
      <c r="CF71" s="102"/>
      <c r="CG71" s="102"/>
      <c r="CH71" s="102"/>
      <c r="CI71" s="102"/>
      <c r="CJ71" s="102"/>
      <c r="CK71" s="102"/>
      <c r="CL71" s="102"/>
      <c r="CM71" s="102"/>
      <c r="CN71" s="102"/>
      <c r="CO71" s="102"/>
      <c r="CP71" s="102"/>
      <c r="CQ71" s="102"/>
      <c r="CR71" s="102"/>
      <c r="CS71" s="102"/>
      <c r="CT71" s="102"/>
      <c r="CU71" s="102"/>
      <c r="CV71" s="102"/>
      <c r="CW71" s="102"/>
      <c r="CX71" s="102"/>
      <c r="CY71" s="102"/>
      <c r="CZ71" s="102"/>
      <c r="DA71" s="102"/>
      <c r="DB71" s="102"/>
      <c r="DC71" s="102"/>
      <c r="DD71" s="102"/>
      <c r="DE71" s="102"/>
      <c r="DF71" s="102"/>
      <c r="DG71" s="102"/>
      <c r="DH71" s="102"/>
      <c r="DI71" s="102"/>
      <c r="DJ71" s="102"/>
      <c r="DK71" s="102"/>
      <c r="DL71" s="102"/>
      <c r="DM71" s="102"/>
      <c r="DN71" s="102"/>
      <c r="DO71" s="102"/>
      <c r="DP71" s="102"/>
      <c r="DQ71" s="102"/>
      <c r="DR71" s="102"/>
      <c r="DS71" s="102"/>
    </row>
    <row r="72" spans="2:123" ht="12" customHeight="1" x14ac:dyDescent="0.4">
      <c r="B72" s="243"/>
      <c r="C72" s="246"/>
      <c r="D72" s="140"/>
      <c r="E72" s="140"/>
      <c r="F72" s="140"/>
      <c r="M72" s="233"/>
      <c r="DK72" s="102"/>
      <c r="DL72" s="102"/>
      <c r="DM72" s="102"/>
      <c r="DN72" s="102"/>
      <c r="DO72" s="102"/>
      <c r="DP72" s="102"/>
      <c r="DQ72" s="102"/>
      <c r="DR72" s="102"/>
      <c r="DS72" s="102"/>
    </row>
    <row r="73" spans="2:123" s="214" customFormat="1" ht="34.35" customHeight="1" x14ac:dyDescent="0.45">
      <c r="B73" s="376"/>
      <c r="C73" s="377"/>
      <c r="D73" s="604" t="s">
        <v>81</v>
      </c>
      <c r="E73" s="604"/>
      <c r="F73" s="604"/>
      <c r="G73" s="604"/>
      <c r="H73" s="604"/>
      <c r="I73" s="604"/>
      <c r="J73" s="604"/>
      <c r="K73" s="604"/>
      <c r="L73" s="604"/>
      <c r="M73" s="605"/>
      <c r="N73" s="746"/>
    </row>
    <row r="74" spans="2:123" s="140" customFormat="1" x14ac:dyDescent="0.4">
      <c r="B74" s="243"/>
      <c r="C74" s="164"/>
      <c r="D74" s="378" t="s">
        <v>377</v>
      </c>
      <c r="E74" s="102"/>
      <c r="F74" s="102"/>
      <c r="M74" s="233"/>
      <c r="N74" s="742"/>
    </row>
    <row r="75" spans="2:123" s="140" customFormat="1" x14ac:dyDescent="0.4">
      <c r="B75" s="243"/>
      <c r="C75" s="164"/>
      <c r="D75" s="1667"/>
      <c r="E75" s="1668"/>
      <c r="F75" s="1668"/>
      <c r="G75" s="1668"/>
      <c r="H75" s="1668"/>
      <c r="I75" s="1668"/>
      <c r="J75" s="1668"/>
      <c r="K75" s="1668"/>
      <c r="L75" s="1669"/>
      <c r="M75" s="233"/>
      <c r="N75" s="742"/>
    </row>
    <row r="76" spans="2:123" s="140" customFormat="1" x14ac:dyDescent="0.4">
      <c r="B76" s="243"/>
      <c r="C76" s="164"/>
      <c r="D76" s="1670"/>
      <c r="E76" s="1671"/>
      <c r="F76" s="1671"/>
      <c r="G76" s="1671"/>
      <c r="H76" s="1671"/>
      <c r="I76" s="1671"/>
      <c r="J76" s="1671"/>
      <c r="K76" s="1671"/>
      <c r="L76" s="1672"/>
      <c r="M76" s="233"/>
      <c r="N76" s="742"/>
    </row>
    <row r="77" spans="2:123" s="140" customFormat="1" x14ac:dyDescent="0.4">
      <c r="B77" s="243"/>
      <c r="C77" s="164"/>
      <c r="D77" s="1670"/>
      <c r="E77" s="1671"/>
      <c r="F77" s="1671"/>
      <c r="G77" s="1671"/>
      <c r="H77" s="1671"/>
      <c r="I77" s="1671"/>
      <c r="J77" s="1671"/>
      <c r="K77" s="1671"/>
      <c r="L77" s="1672"/>
      <c r="M77" s="233"/>
      <c r="N77" s="742"/>
    </row>
    <row r="78" spans="2:123" s="140" customFormat="1" x14ac:dyDescent="0.4">
      <c r="B78" s="243"/>
      <c r="C78" s="164"/>
      <c r="D78" s="1670"/>
      <c r="E78" s="1671"/>
      <c r="F78" s="1671"/>
      <c r="G78" s="1671"/>
      <c r="H78" s="1671"/>
      <c r="I78" s="1671"/>
      <c r="J78" s="1671"/>
      <c r="K78" s="1671"/>
      <c r="L78" s="1672"/>
      <c r="M78" s="233"/>
      <c r="N78" s="742"/>
    </row>
    <row r="79" spans="2:123" s="140" customFormat="1" x14ac:dyDescent="0.4">
      <c r="B79" s="243"/>
      <c r="C79" s="164"/>
      <c r="D79" s="1673"/>
      <c r="E79" s="1674"/>
      <c r="F79" s="1674"/>
      <c r="G79" s="1674"/>
      <c r="H79" s="1674"/>
      <c r="I79" s="1674"/>
      <c r="J79" s="1674"/>
      <c r="K79" s="1674"/>
      <c r="L79" s="1675"/>
      <c r="M79" s="233"/>
      <c r="N79" s="742"/>
    </row>
    <row r="80" spans="2:123" s="140" customFormat="1" x14ac:dyDescent="0.4">
      <c r="B80" s="243"/>
      <c r="C80" s="164"/>
      <c r="D80" s="102"/>
      <c r="E80" s="102"/>
      <c r="F80" s="102"/>
      <c r="M80" s="233"/>
      <c r="N80" s="742"/>
    </row>
    <row r="81" spans="2:14" s="140" customFormat="1" ht="13" thickBot="1" x14ac:dyDescent="0.45">
      <c r="B81" s="247"/>
      <c r="C81" s="248"/>
      <c r="D81" s="212"/>
      <c r="E81" s="212"/>
      <c r="F81" s="212"/>
      <c r="G81" s="226"/>
      <c r="H81" s="226"/>
      <c r="I81" s="226"/>
      <c r="J81" s="226"/>
      <c r="K81" s="226"/>
      <c r="L81" s="226"/>
      <c r="M81" s="227"/>
      <c r="N81" s="742"/>
    </row>
    <row r="82" spans="2:14" x14ac:dyDescent="0.4">
      <c r="D82" s="102"/>
    </row>
    <row r="83" spans="2:14" x14ac:dyDescent="0.4">
      <c r="D83" s="102"/>
    </row>
    <row r="84" spans="2:14" x14ac:dyDescent="0.4">
      <c r="D84" s="102"/>
    </row>
    <row r="85" spans="2:14" x14ac:dyDescent="0.4">
      <c r="D85" s="102"/>
    </row>
    <row r="86" spans="2:14" x14ac:dyDescent="0.4">
      <c r="D86" s="102"/>
    </row>
    <row r="87" spans="2:14" x14ac:dyDescent="0.4">
      <c r="D87" s="102"/>
    </row>
    <row r="88" spans="2:14" x14ac:dyDescent="0.4">
      <c r="D88" s="102"/>
    </row>
    <row r="89" spans="2:14" x14ac:dyDescent="0.4">
      <c r="D89" s="102"/>
    </row>
    <row r="90" spans="2:14" x14ac:dyDescent="0.4">
      <c r="D90" s="102"/>
    </row>
    <row r="91" spans="2:14" x14ac:dyDescent="0.4">
      <c r="D91" s="102"/>
    </row>
    <row r="92" spans="2:14" x14ac:dyDescent="0.4">
      <c r="D92" s="102"/>
    </row>
    <row r="93" spans="2:14" x14ac:dyDescent="0.4">
      <c r="D93" s="102"/>
    </row>
    <row r="94" spans="2:14" x14ac:dyDescent="0.4">
      <c r="D94" s="102"/>
    </row>
    <row r="95" spans="2:14" x14ac:dyDescent="0.4">
      <c r="D95" s="102"/>
    </row>
    <row r="96" spans="2:14" x14ac:dyDescent="0.4">
      <c r="D96" s="102"/>
    </row>
    <row r="97" spans="4:4" x14ac:dyDescent="0.4">
      <c r="D97" s="102"/>
    </row>
    <row r="98" spans="4:4" x14ac:dyDescent="0.4">
      <c r="D98" s="102"/>
    </row>
    <row r="99" spans="4:4" x14ac:dyDescent="0.4">
      <c r="D99" s="102"/>
    </row>
    <row r="100" spans="4:4" x14ac:dyDescent="0.4">
      <c r="D100" s="102"/>
    </row>
    <row r="101" spans="4:4" x14ac:dyDescent="0.4">
      <c r="D101" s="102"/>
    </row>
    <row r="102" spans="4:4" x14ac:dyDescent="0.4">
      <c r="D102" s="102"/>
    </row>
    <row r="103" spans="4:4" x14ac:dyDescent="0.4">
      <c r="D103" s="102"/>
    </row>
    <row r="104" spans="4:4" x14ac:dyDescent="0.4">
      <c r="D104" s="102"/>
    </row>
    <row r="105" spans="4:4" x14ac:dyDescent="0.4">
      <c r="D105" s="102"/>
    </row>
    <row r="106" spans="4:4" x14ac:dyDescent="0.4">
      <c r="D106" s="102"/>
    </row>
    <row r="107" spans="4:4" x14ac:dyDescent="0.4">
      <c r="D107" s="102"/>
    </row>
    <row r="108" spans="4:4" x14ac:dyDescent="0.4">
      <c r="D108" s="102"/>
    </row>
    <row r="109" spans="4:4" x14ac:dyDescent="0.4">
      <c r="D109" s="102"/>
    </row>
    <row r="110" spans="4:4" x14ac:dyDescent="0.4">
      <c r="D110" s="102"/>
    </row>
    <row r="111" spans="4:4" x14ac:dyDescent="0.4">
      <c r="D111" s="102"/>
    </row>
    <row r="112" spans="4:4" x14ac:dyDescent="0.4">
      <c r="D112" s="102"/>
    </row>
    <row r="113" spans="4:4" x14ac:dyDescent="0.4">
      <c r="D113" s="102"/>
    </row>
    <row r="114" spans="4:4" x14ac:dyDescent="0.4">
      <c r="D114" s="102"/>
    </row>
    <row r="115" spans="4:4" x14ac:dyDescent="0.4">
      <c r="D115" s="102"/>
    </row>
    <row r="116" spans="4:4" x14ac:dyDescent="0.4">
      <c r="D116" s="102"/>
    </row>
    <row r="117" spans="4:4" x14ac:dyDescent="0.4">
      <c r="D117" s="102"/>
    </row>
    <row r="118" spans="4:4" x14ac:dyDescent="0.4">
      <c r="D118" s="102"/>
    </row>
  </sheetData>
  <mergeCells count="141">
    <mergeCell ref="D70:G70"/>
    <mergeCell ref="H70:I70"/>
    <mergeCell ref="K70:M70"/>
    <mergeCell ref="D75:L79"/>
    <mergeCell ref="E68:G68"/>
    <mergeCell ref="H68:I68"/>
    <mergeCell ref="L68:M68"/>
    <mergeCell ref="D69:G69"/>
    <mergeCell ref="H69:I69"/>
    <mergeCell ref="K69:M69"/>
    <mergeCell ref="E66:G66"/>
    <mergeCell ref="H66:I66"/>
    <mergeCell ref="L66:M66"/>
    <mergeCell ref="E67:G67"/>
    <mergeCell ref="H67:I67"/>
    <mergeCell ref="L67:M67"/>
    <mergeCell ref="E64:G64"/>
    <mergeCell ref="H64:I64"/>
    <mergeCell ref="L64:M64"/>
    <mergeCell ref="E65:G65"/>
    <mergeCell ref="H65:I65"/>
    <mergeCell ref="L65:M65"/>
    <mergeCell ref="E62:G62"/>
    <mergeCell ref="H62:I62"/>
    <mergeCell ref="L62:M62"/>
    <mergeCell ref="E63:G63"/>
    <mergeCell ref="H63:I63"/>
    <mergeCell ref="L63:M63"/>
    <mergeCell ref="E60:G60"/>
    <mergeCell ref="H60:I60"/>
    <mergeCell ref="L60:M60"/>
    <mergeCell ref="E61:G61"/>
    <mergeCell ref="H61:I61"/>
    <mergeCell ref="L61:M61"/>
    <mergeCell ref="D56:M56"/>
    <mergeCell ref="D57:M57"/>
    <mergeCell ref="D58:G58"/>
    <mergeCell ref="H58:I58"/>
    <mergeCell ref="L58:M58"/>
    <mergeCell ref="E59:G59"/>
    <mergeCell ref="H59:I59"/>
    <mergeCell ref="L59:M59"/>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F12:G12"/>
    <mergeCell ref="H12:I13"/>
    <mergeCell ref="L12:M12"/>
    <mergeCell ref="D13:E13"/>
    <mergeCell ref="F13:G13"/>
    <mergeCell ref="L13:M13"/>
    <mergeCell ref="D9:M9"/>
    <mergeCell ref="D10:E10"/>
    <mergeCell ref="F10:I10"/>
    <mergeCell ref="L10:M10"/>
    <mergeCell ref="D11:E11"/>
    <mergeCell ref="F11:G11"/>
    <mergeCell ref="L11:M11"/>
    <mergeCell ref="D7:E7"/>
    <mergeCell ref="F7:G7"/>
    <mergeCell ref="H7:I7"/>
    <mergeCell ref="J7:K7"/>
    <mergeCell ref="D4:E4"/>
    <mergeCell ref="F4:G4"/>
    <mergeCell ref="H4:I4"/>
    <mergeCell ref="J4:K4"/>
    <mergeCell ref="D5:E5"/>
    <mergeCell ref="F5:G5"/>
    <mergeCell ref="H5:I5"/>
    <mergeCell ref="J5:K5"/>
    <mergeCell ref="D1:M1"/>
    <mergeCell ref="D2:E2"/>
    <mergeCell ref="F2:K2"/>
    <mergeCell ref="D3:E3"/>
    <mergeCell ref="F3:G3"/>
    <mergeCell ref="H3:I3"/>
    <mergeCell ref="J3:K3"/>
    <mergeCell ref="D6:E6"/>
    <mergeCell ref="F6:G6"/>
    <mergeCell ref="H6:I6"/>
    <mergeCell ref="J6:K6"/>
  </mergeCells>
  <conditionalFormatting sqref="H38">
    <cfRule type="cellIs" dxfId="116" priority="10" stopIfTrue="1" operator="lessThan">
      <formula>-0.03</formula>
    </cfRule>
    <cfRule type="cellIs" dxfId="115" priority="11" stopIfTrue="1" operator="greaterThan">
      <formula>0.03</formula>
    </cfRule>
    <cfRule type="cellIs" dxfId="114" priority="12" stopIfTrue="1" operator="between">
      <formula>-0.03</formula>
      <formula>0.03</formula>
    </cfRule>
  </conditionalFormatting>
  <conditionalFormatting sqref="H44">
    <cfRule type="cellIs" dxfId="113" priority="13" stopIfTrue="1" operator="greaterThan">
      <formula>0.1</formula>
    </cfRule>
    <cfRule type="cellIs" dxfId="112" priority="14" stopIfTrue="1" operator="lessThan">
      <formula>-0.1</formula>
    </cfRule>
    <cfRule type="cellIs" dxfId="111" priority="15" stopIfTrue="1" operator="between">
      <formula>-0.1</formula>
      <formula>0.1</formula>
    </cfRule>
  </conditionalFormatting>
  <conditionalFormatting sqref="H60:H68">
    <cfRule type="containsText" dxfId="110" priority="23" operator="containsText" text="Non contrôlé">
      <formula>NOT(ISERROR(SEARCH("Non contrôlé",H60)))</formula>
    </cfRule>
    <cfRule type="containsText" dxfId="109" priority="24" operator="containsText" text="Non validé">
      <formula>NOT(ISERROR(SEARCH("Non validé",H60)))</formula>
    </cfRule>
    <cfRule type="containsText" dxfId="108" priority="25" operator="containsText" text="réserve">
      <formula>NOT(ISERROR(SEARCH("réserve",H60)))</formula>
    </cfRule>
    <cfRule type="endsWith" dxfId="107" priority="26" operator="endsWith" text="Validé">
      <formula>RIGHT(H60,LEN("Validé"))="Validé"</formula>
    </cfRule>
  </conditionalFormatting>
  <conditionalFormatting sqref="H70">
    <cfRule type="containsText" dxfId="106" priority="27" operator="containsText" text="Non contrôlé">
      <formula>NOT(ISERROR(SEARCH("Non contrôlé",H70)))</formula>
    </cfRule>
    <cfRule type="containsText" dxfId="105" priority="28" operator="containsText" text="Non validé">
      <formula>NOT(ISERROR(SEARCH("Non validé",H70)))</formula>
    </cfRule>
    <cfRule type="containsText" dxfId="104" priority="29" operator="containsText" text="réserve">
      <formula>NOT(ISERROR(SEARCH("réserve",H70)))</formula>
    </cfRule>
    <cfRule type="endsWith" dxfId="103" priority="30" operator="endsWith" text="Validé">
      <formula>RIGHT(H70,LEN("Validé"))="Validé"</formula>
    </cfRule>
  </conditionalFormatting>
  <conditionalFormatting sqref="J33">
    <cfRule type="cellIs" dxfId="102" priority="16" stopIfTrue="1" operator="lessThan">
      <formula>4</formula>
    </cfRule>
    <cfRule type="cellIs" dxfId="101" priority="17" stopIfTrue="1" operator="greaterThanOrEqual">
      <formula>4</formula>
    </cfRule>
  </conditionalFormatting>
  <conditionalFormatting sqref="J70">
    <cfRule type="cellIs" dxfId="100" priority="20" operator="greaterThanOrEqual">
      <formula>80</formula>
    </cfRule>
    <cfRule type="cellIs" dxfId="99" priority="21" operator="between">
      <formula>70</formula>
      <formula>79</formula>
    </cfRule>
    <cfRule type="cellIs" dxfId="98" priority="22" operator="lessThan">
      <formula>69</formula>
    </cfRule>
  </conditionalFormatting>
  <conditionalFormatting sqref="K18">
    <cfRule type="cellIs" dxfId="97" priority="8" stopIfTrue="1" operator="lessThan">
      <formula>50</formula>
    </cfRule>
    <cfRule type="cellIs" dxfId="96" priority="9" stopIfTrue="1" operator="greaterThanOrEqual">
      <formula>50</formula>
    </cfRule>
  </conditionalFormatting>
  <conditionalFormatting sqref="K24">
    <cfRule type="cellIs" dxfId="95" priority="1" stopIfTrue="1" operator="lessThan">
      <formula>0.5</formula>
    </cfRule>
    <cfRule type="cellIs" dxfId="94" priority="2" stopIfTrue="1" operator="greaterThanOrEqual">
      <formula>0.5</formula>
    </cfRule>
  </conditionalFormatting>
  <conditionalFormatting sqref="L12">
    <cfRule type="cellIs" dxfId="93" priority="6" stopIfTrue="1" operator="lessThan">
      <formula>9</formula>
    </cfRule>
    <cfRule type="cellIs" dxfId="92" priority="7" stopIfTrue="1" operator="greaterThanOrEqual">
      <formula>9</formula>
    </cfRule>
  </conditionalFormatting>
  <conditionalFormatting sqref="L50">
    <cfRule type="cellIs" dxfId="91" priority="3" stopIfTrue="1" operator="equal">
      <formula>"Non"</formula>
    </cfRule>
    <cfRule type="cellIs" dxfId="90" priority="4" stopIfTrue="1" operator="equal">
      <formula>"Oui"</formula>
    </cfRule>
  </conditionalFormatting>
  <conditionalFormatting sqref="M18">
    <cfRule type="cellIs" dxfId="89" priority="5" stopIfTrue="1" operator="lessThan">
      <formula>-0.05</formula>
    </cfRule>
    <cfRule type="cellIs" dxfId="88" priority="18" stopIfTrue="1" operator="greaterThan">
      <formula>0.05</formula>
    </cfRule>
    <cfRule type="cellIs" dxfId="87" priority="19" stopIfTrue="1" operator="lessThanOrEqual">
      <formula>0.05</formula>
    </cfRule>
  </conditionalFormatting>
  <dataValidations count="9">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B614FFA1-1A18-4F87-B598-322C1402818D}">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D4344F28-3F76-4CC2-A0D3-B37A1F429655}">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55AB67D9-E34E-44E6-BF5D-7DB0B6E3C9EE}">
      <formula1>INDIRECT(N62)</formula1>
    </dataValidation>
    <dataValidation type="list" allowBlank="1" showInputMessage="1" showErrorMessage="1" sqref="H59:H61" xr:uid="{E91307A3-3029-4D6F-80DA-B904AB5B257D}">
      <formula1>INDIRECT(N59)</formula1>
    </dataValidation>
    <dataValidation type="list" allowBlank="1" showInputMessage="1" showErrorMessage="1" sqref="L10" xr:uid="{0E46F271-50D9-4BA3-9587-CD419B070E2D}">
      <formula1>Asservissement</formula1>
    </dataValidation>
    <dataValidation type="list" allowBlank="1" showInputMessage="1" showErrorMessage="1" sqref="F13:G13 L50:M50 M7" xr:uid="{429135B9-A999-4082-8F87-282776111A20}">
      <formula1>LISTE_1</formula1>
    </dataValidation>
    <dataValidation type="list" allowBlank="1" showInputMessage="1" showErrorMessage="1" sqref="D57" xr:uid="{8FB094B0-2424-4E4C-8C17-E0A83541B353}">
      <formula1>EQUIPEMENT_PREL</formula1>
    </dataValidation>
    <dataValidation type="list" allowBlank="1" showInputMessage="1" showErrorMessage="1" sqref="F6:F7 G6" xr:uid="{4F52AF6D-0043-4164-A3D9-6E53C3CC3013}">
      <formula1>CODE_SANDRE_SCL</formula1>
    </dataValidation>
    <dataValidation type="list" allowBlank="1" showInputMessage="1" showErrorMessage="1" sqref="H70:I70" xr:uid="{A3A07C34-CA22-486D-A900-3BB1321EBC4A}">
      <formula1>LISTE_4</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3C721-63E3-4ED3-A32E-7A1FF08E19CA}">
  <sheetPr codeName="Feuil17">
    <tabColor rgb="FF00B0AC"/>
  </sheetPr>
  <dimension ref="A1:FR66"/>
  <sheetViews>
    <sheetView showGridLines="0" zoomScale="70" zoomScaleNormal="70" workbookViewId="0">
      <pane ySplit="7" topLeftCell="A27" activePane="bottomLeft" state="frozen"/>
      <selection pane="bottomLeft" activeCell="T51" sqref="T51"/>
    </sheetView>
  </sheetViews>
  <sheetFormatPr baseColWidth="10" defaultColWidth="11.41015625" defaultRowHeight="12.7" outlineLevelRow="1" x14ac:dyDescent="0.4"/>
  <cols>
    <col min="1" max="2" width="3.1171875" style="102" customWidth="1"/>
    <col min="3" max="3" width="3" style="140" customWidth="1"/>
    <col min="4" max="4" width="15.234375" style="140" customWidth="1"/>
    <col min="5" max="5" width="19.76171875" style="140" customWidth="1"/>
    <col min="6" max="7" width="36.1171875" style="140" customWidth="1"/>
    <col min="8" max="9" width="17.8203125" style="140" customWidth="1"/>
    <col min="10" max="10" width="30.234375" style="140" customWidth="1"/>
    <col min="11" max="11" width="25.8203125" style="140" customWidth="1"/>
    <col min="12" max="12" width="7.234375" style="140" customWidth="1"/>
    <col min="13" max="13" width="5.76171875" style="140" hidden="1" customWidth="1"/>
    <col min="14" max="15" width="2.64453125" style="140" customWidth="1"/>
    <col min="16" max="174" width="11.41015625" style="140"/>
    <col min="175" max="16384" width="11.41015625" style="102"/>
  </cols>
  <sheetData>
    <row r="1" spans="1:13" s="140" customFormat="1" ht="37.700000000000003" customHeight="1" x14ac:dyDescent="0.45">
      <c r="A1" s="113"/>
      <c r="B1" s="242"/>
      <c r="C1" s="559"/>
      <c r="D1" s="1299" t="s">
        <v>594</v>
      </c>
      <c r="E1" s="1299"/>
      <c r="F1" s="1299"/>
      <c r="G1" s="1299"/>
      <c r="H1" s="1299"/>
      <c r="I1" s="1299"/>
      <c r="J1" s="1299"/>
      <c r="K1" s="1561"/>
      <c r="L1" s="335"/>
    </row>
    <row r="2" spans="1:13" s="140" customFormat="1" ht="25.7" customHeight="1" x14ac:dyDescent="0.4">
      <c r="A2" s="102"/>
      <c r="B2" s="243"/>
      <c r="C2" s="1679" t="s">
        <v>276</v>
      </c>
      <c r="D2" s="1303"/>
      <c r="E2" s="1307"/>
      <c r="F2" s="1411" t="str">
        <f>IF(ISBLANK(Descriptif!F2), "", Descriptif!F2)</f>
        <v>Système test</v>
      </c>
      <c r="G2" s="1313"/>
      <c r="H2" s="1313"/>
      <c r="I2" s="1313"/>
      <c r="J2" s="523" t="s">
        <v>682</v>
      </c>
      <c r="K2" s="846" t="str">
        <f>IF(ISBLANK(Descriptif!M2), "", Descriptif!M2)</f>
        <v/>
      </c>
      <c r="L2" s="233"/>
    </row>
    <row r="3" spans="1:13" s="140" customFormat="1" ht="14" customHeight="1" x14ac:dyDescent="0.4">
      <c r="A3" s="190"/>
      <c r="B3" s="244"/>
      <c r="C3" s="1679" t="s">
        <v>374</v>
      </c>
      <c r="D3" s="1303"/>
      <c r="E3" s="1307"/>
      <c r="F3" s="306" t="str">
        <f>IF(ISBLANK(Descriptif!F4), "", Descriptif!F4)</f>
        <v/>
      </c>
      <c r="G3" s="523" t="s">
        <v>508</v>
      </c>
      <c r="H3" s="1566" t="str">
        <f>IF(ISBLANK(Descriptif!J3), "", Descriptif!J3)</f>
        <v>Eaux de France</v>
      </c>
      <c r="I3" s="1311"/>
      <c r="J3" s="523" t="s">
        <v>5</v>
      </c>
      <c r="K3" s="840" t="str">
        <f>IF(ISBLANK(Descriptif!M3), "", Descriptif!M3)</f>
        <v>20/05/2025, 21/05/2025</v>
      </c>
      <c r="L3" s="233"/>
    </row>
    <row r="4" spans="1:13" s="140" customFormat="1" ht="14" customHeight="1" x14ac:dyDescent="0.4">
      <c r="A4" s="213"/>
      <c r="B4" s="245"/>
      <c r="C4" s="1679" t="s">
        <v>595</v>
      </c>
      <c r="D4" s="1303"/>
      <c r="E4" s="1307"/>
      <c r="F4" s="307" t="s">
        <v>695</v>
      </c>
      <c r="G4" s="523" t="s">
        <v>366</v>
      </c>
      <c r="H4" s="1566" t="str">
        <f>IF(ISBLANK(Descriptif!J4), "", Descriptif!J4)</f>
        <v/>
      </c>
      <c r="I4" s="1311"/>
      <c r="J4" s="523" t="s">
        <v>7</v>
      </c>
      <c r="K4" s="840" t="str">
        <f>IF(ISBLANK(Descriptif!M4), "", Descriptif!M4)</f>
        <v>Satese XX</v>
      </c>
      <c r="L4" s="233"/>
    </row>
    <row r="5" spans="1:13" s="140" customFormat="1" ht="14" customHeight="1" x14ac:dyDescent="0.4">
      <c r="A5" s="213"/>
      <c r="B5" s="245"/>
      <c r="C5" s="1679" t="s">
        <v>334</v>
      </c>
      <c r="D5" s="1303"/>
      <c r="E5" s="1307"/>
      <c r="F5" s="307" t="s">
        <v>199</v>
      </c>
      <c r="G5" s="523" t="s">
        <v>367</v>
      </c>
      <c r="H5" s="1566" t="str">
        <f>IF(ISBLANK(Descriptif!J5), "", Descriptif!J5)</f>
        <v/>
      </c>
      <c r="I5" s="1566"/>
      <c r="J5" s="847" t="s">
        <v>507</v>
      </c>
      <c r="K5" s="305" t="str">
        <f>IF(ISBLANK(Descriptif!M5), "", Descriptif!M5)</f>
        <v>François</v>
      </c>
      <c r="L5" s="233"/>
    </row>
    <row r="6" spans="1:13" s="140" customFormat="1" ht="14" customHeight="1" x14ac:dyDescent="0.4">
      <c r="A6" s="213"/>
      <c r="B6" s="245"/>
      <c r="C6" s="1679" t="s">
        <v>364</v>
      </c>
      <c r="D6" s="1303"/>
      <c r="E6" s="1307"/>
      <c r="F6" s="307" t="s">
        <v>622</v>
      </c>
      <c r="G6" s="523" t="s">
        <v>369</v>
      </c>
      <c r="H6" s="1566" t="str">
        <f>IF(ISBLANK(Descriptif!J6), "", Descriptif!J6)</f>
        <v/>
      </c>
      <c r="I6" s="1566"/>
      <c r="J6" s="847" t="s">
        <v>391</v>
      </c>
      <c r="K6" s="305" t="str">
        <f>IF(ISBLANK(Descriptif!M6), "", Descriptif!M6)</f>
        <v>Temps de pluie</v>
      </c>
      <c r="L6" s="233"/>
    </row>
    <row r="7" spans="1:13" s="140" customFormat="1" ht="14" customHeight="1" thickBot="1" x14ac:dyDescent="0.45">
      <c r="A7" s="213"/>
      <c r="B7" s="245"/>
      <c r="C7" s="1568" t="s">
        <v>365</v>
      </c>
      <c r="D7" s="1330"/>
      <c r="E7" s="1342"/>
      <c r="F7" s="308" t="s">
        <v>199</v>
      </c>
      <c r="G7" s="526" t="s">
        <v>370</v>
      </c>
      <c r="H7" s="1566" t="str">
        <f>IF(ISBLANK(Descriptif!J7), "", Descriptif!J7)</f>
        <v/>
      </c>
      <c r="I7" s="1566"/>
      <c r="J7" s="847" t="s">
        <v>513</v>
      </c>
      <c r="K7" s="305"/>
      <c r="L7" s="233"/>
    </row>
    <row r="8" spans="1:13" s="140" customFormat="1" ht="21" customHeight="1" thickBot="1" x14ac:dyDescent="0.45">
      <c r="A8" s="213"/>
      <c r="B8" s="245"/>
      <c r="C8" s="213"/>
      <c r="D8" s="164"/>
      <c r="E8" s="102"/>
      <c r="F8" s="102"/>
      <c r="J8" s="213"/>
      <c r="K8" s="213"/>
      <c r="L8" s="233"/>
    </row>
    <row r="9" spans="1:13" s="214" customFormat="1" ht="36.75" customHeight="1" thickBot="1" x14ac:dyDescent="0.5">
      <c r="B9" s="336"/>
      <c r="C9" s="561"/>
      <c r="D9" s="562" t="s">
        <v>596</v>
      </c>
      <c r="E9" s="562"/>
      <c r="F9" s="562"/>
      <c r="G9" s="562"/>
      <c r="H9" s="562"/>
      <c r="I9" s="562"/>
      <c r="J9" s="562"/>
      <c r="K9" s="563"/>
      <c r="L9" s="337"/>
    </row>
    <row r="10" spans="1:13" s="140" customFormat="1" ht="16.95" customHeight="1" outlineLevel="1" x14ac:dyDescent="0.4">
      <c r="B10" s="234"/>
      <c r="D10" s="338"/>
      <c r="E10" s="338"/>
      <c r="F10" s="338"/>
      <c r="G10" s="338"/>
      <c r="H10" s="338"/>
      <c r="I10" s="338"/>
      <c r="J10" s="338"/>
      <c r="K10" s="338"/>
      <c r="L10" s="339"/>
      <c r="M10" s="338"/>
    </row>
    <row r="11" spans="1:13" s="140" customFormat="1" ht="16.100000000000001" customHeight="1" outlineLevel="1" thickBot="1" x14ac:dyDescent="0.45">
      <c r="B11" s="234"/>
      <c r="D11" s="564"/>
      <c r="E11" s="565" t="s">
        <v>597</v>
      </c>
      <c r="F11" s="564"/>
      <c r="G11" s="564"/>
      <c r="H11" s="564"/>
      <c r="I11" s="564"/>
      <c r="J11" s="564"/>
      <c r="K11" s="564"/>
      <c r="L11" s="233"/>
    </row>
    <row r="12" spans="1:13" s="140" customFormat="1" ht="19.45" customHeight="1" outlineLevel="1" x14ac:dyDescent="0.4">
      <c r="B12" s="234"/>
      <c r="D12" s="249"/>
      <c r="F12" s="340" t="s">
        <v>598</v>
      </c>
      <c r="G12" s="566"/>
      <c r="H12" s="1681" t="s">
        <v>685</v>
      </c>
      <c r="I12" s="1681"/>
      <c r="J12" s="567"/>
      <c r="L12" s="233"/>
    </row>
    <row r="13" spans="1:13" s="140" customFormat="1" ht="19.45" customHeight="1" outlineLevel="1" x14ac:dyDescent="0.4">
      <c r="B13" s="234"/>
      <c r="D13" s="249"/>
      <c r="F13" s="340" t="s">
        <v>599</v>
      </c>
      <c r="G13" s="566"/>
      <c r="H13" s="1682" t="s">
        <v>686</v>
      </c>
      <c r="I13" s="1682"/>
      <c r="J13" s="567"/>
      <c r="L13" s="233"/>
    </row>
    <row r="14" spans="1:13" s="140" customFormat="1" ht="19.45" customHeight="1" outlineLevel="1" x14ac:dyDescent="0.4">
      <c r="B14" s="234"/>
      <c r="D14" s="249"/>
      <c r="F14" s="342" t="s">
        <v>600</v>
      </c>
      <c r="G14" s="566"/>
      <c r="H14" s="1680" t="s">
        <v>601</v>
      </c>
      <c r="I14" s="1680"/>
      <c r="J14" s="567"/>
      <c r="L14" s="233"/>
    </row>
    <row r="15" spans="1:13" s="140" customFormat="1" ht="19.45" customHeight="1" outlineLevel="1" x14ac:dyDescent="0.4">
      <c r="B15" s="234"/>
      <c r="D15" s="249"/>
      <c r="F15" s="342" t="s">
        <v>602</v>
      </c>
      <c r="G15" s="566"/>
      <c r="H15" s="1680" t="s">
        <v>603</v>
      </c>
      <c r="I15" s="1680"/>
      <c r="J15" s="567"/>
      <c r="L15" s="233"/>
    </row>
    <row r="16" spans="1:13" s="140" customFormat="1" ht="19.45" customHeight="1" outlineLevel="1" x14ac:dyDescent="0.4">
      <c r="B16" s="234"/>
      <c r="D16" s="249"/>
      <c r="F16" s="342" t="s">
        <v>604</v>
      </c>
      <c r="G16" s="566"/>
      <c r="H16" s="1680" t="s">
        <v>605</v>
      </c>
      <c r="I16" s="1680"/>
      <c r="J16" s="567"/>
      <c r="L16" s="233"/>
    </row>
    <row r="17" spans="2:16" s="140" customFormat="1" ht="19.45" customHeight="1" outlineLevel="1" x14ac:dyDescent="0.4">
      <c r="B17" s="234"/>
      <c r="D17" s="249"/>
      <c r="F17" s="342" t="s">
        <v>606</v>
      </c>
      <c r="G17" s="566"/>
      <c r="H17" s="1680" t="s">
        <v>607</v>
      </c>
      <c r="I17" s="1680"/>
      <c r="J17" s="568"/>
      <c r="L17" s="233"/>
    </row>
    <row r="18" spans="2:16" s="140" customFormat="1" ht="15" customHeight="1" outlineLevel="1" x14ac:dyDescent="0.4">
      <c r="B18" s="234"/>
      <c r="D18" s="249"/>
      <c r="F18" s="343"/>
      <c r="G18" s="344"/>
      <c r="H18" s="343"/>
      <c r="I18" s="343"/>
      <c r="J18" s="345"/>
      <c r="L18" s="233"/>
    </row>
    <row r="19" spans="2:16" s="140" customFormat="1" ht="15" customHeight="1" outlineLevel="1" thickBot="1" x14ac:dyDescent="0.45">
      <c r="B19" s="234"/>
      <c r="D19" s="565"/>
      <c r="E19" s="565" t="s">
        <v>344</v>
      </c>
      <c r="F19" s="569"/>
      <c r="G19" s="570"/>
      <c r="H19" s="569"/>
      <c r="I19" s="569"/>
      <c r="J19" s="569"/>
      <c r="K19" s="564"/>
      <c r="L19" s="233"/>
    </row>
    <row r="20" spans="2:16" s="140" customFormat="1" ht="19.7" customHeight="1" outlineLevel="1" x14ac:dyDescent="0.4">
      <c r="B20" s="234"/>
      <c r="D20" s="249"/>
      <c r="F20" s="340" t="s">
        <v>608</v>
      </c>
      <c r="G20" s="566"/>
      <c r="L20" s="233"/>
    </row>
    <row r="21" spans="2:16" s="140" customFormat="1" ht="19.7" customHeight="1" outlineLevel="1" x14ac:dyDescent="0.4">
      <c r="B21" s="234"/>
      <c r="D21" s="249"/>
      <c r="F21" s="340" t="s">
        <v>609</v>
      </c>
      <c r="G21" s="566"/>
      <c r="L21" s="233"/>
    </row>
    <row r="22" spans="2:16" s="140" customFormat="1" ht="19.7" customHeight="1" outlineLevel="1" x14ac:dyDescent="0.4">
      <c r="B22" s="234"/>
      <c r="D22" s="249"/>
      <c r="F22" s="340" t="s">
        <v>610</v>
      </c>
      <c r="G22" s="566"/>
      <c r="H22" s="1680" t="s">
        <v>611</v>
      </c>
      <c r="I22" s="1680"/>
      <c r="J22" s="571"/>
      <c r="L22" s="233"/>
    </row>
    <row r="23" spans="2:16" s="140" customFormat="1" ht="19.7" customHeight="1" outlineLevel="1" x14ac:dyDescent="0.4">
      <c r="B23" s="234"/>
      <c r="D23" s="235"/>
      <c r="F23" s="342" t="s">
        <v>612</v>
      </c>
      <c r="G23" s="566"/>
      <c r="H23" s="1680" t="s">
        <v>613</v>
      </c>
      <c r="I23" s="1680"/>
      <c r="J23" s="568"/>
      <c r="L23" s="233"/>
    </row>
    <row r="24" spans="2:16" s="140" customFormat="1" ht="19.7" customHeight="1" outlineLevel="1" x14ac:dyDescent="0.4">
      <c r="B24" s="234"/>
      <c r="D24" s="235"/>
      <c r="F24" s="342" t="s">
        <v>614</v>
      </c>
      <c r="G24" s="566"/>
      <c r="H24" s="1680" t="s">
        <v>615</v>
      </c>
      <c r="I24" s="1680"/>
      <c r="J24" s="568"/>
      <c r="L24" s="233"/>
    </row>
    <row r="25" spans="2:16" s="140" customFormat="1" ht="19.7" customHeight="1" outlineLevel="1" x14ac:dyDescent="0.4">
      <c r="B25" s="234"/>
      <c r="D25" s="235"/>
      <c r="F25" s="342" t="s">
        <v>616</v>
      </c>
      <c r="G25" s="566"/>
      <c r="H25" s="1680" t="s">
        <v>617</v>
      </c>
      <c r="I25" s="1680"/>
      <c r="J25" s="572"/>
      <c r="L25" s="233"/>
    </row>
    <row r="26" spans="2:16" s="140" customFormat="1" ht="15" customHeight="1" outlineLevel="1" thickBot="1" x14ac:dyDescent="0.45">
      <c r="B26" s="234"/>
      <c r="D26" s="235"/>
      <c r="E26" s="235"/>
      <c r="F26" s="235"/>
      <c r="G26" s="235"/>
      <c r="H26" s="341"/>
      <c r="I26" s="341"/>
      <c r="J26" s="341"/>
      <c r="K26" s="341"/>
      <c r="L26" s="233"/>
    </row>
    <row r="27" spans="2:16" s="140" customFormat="1" ht="27" customHeight="1" outlineLevel="1" thickBot="1" x14ac:dyDescent="0.45">
      <c r="B27" s="234"/>
      <c r="C27" s="1686" t="s">
        <v>346</v>
      </c>
      <c r="D27" s="1687"/>
      <c r="E27" s="1687"/>
      <c r="F27" s="1687"/>
      <c r="G27" s="1687"/>
      <c r="H27" s="1688"/>
      <c r="I27" s="1688"/>
      <c r="J27" s="1687"/>
      <c r="K27" s="1689"/>
      <c r="L27" s="233"/>
    </row>
    <row r="28" spans="2:16" s="140" customFormat="1" ht="40.1" customHeight="1" outlineLevel="1" x14ac:dyDescent="0.4">
      <c r="B28" s="234"/>
      <c r="C28" s="1690"/>
      <c r="D28" s="1690"/>
      <c r="E28" s="573" t="s">
        <v>618</v>
      </c>
      <c r="F28" s="573" t="s">
        <v>347</v>
      </c>
      <c r="G28" s="848" t="s">
        <v>619</v>
      </c>
      <c r="H28" s="1612" t="s">
        <v>348</v>
      </c>
      <c r="I28" s="1612"/>
      <c r="J28" s="849" t="s">
        <v>620</v>
      </c>
      <c r="K28" s="573" t="s">
        <v>621</v>
      </c>
      <c r="L28" s="233"/>
    </row>
    <row r="29" spans="2:16" s="140" customFormat="1" ht="57.35" customHeight="1" outlineLevel="1" thickBot="1" x14ac:dyDescent="0.45">
      <c r="B29" s="234"/>
      <c r="C29" s="1691" t="s">
        <v>349</v>
      </c>
      <c r="D29" s="1691"/>
      <c r="E29" s="574">
        <v>130</v>
      </c>
      <c r="F29" s="575">
        <f>IF(E29="","",0.05)</f>
        <v>0.05</v>
      </c>
      <c r="G29" s="1692">
        <v>125</v>
      </c>
      <c r="H29" s="1694">
        <f>IF(E29&gt;0,(E29+G29)/2,"")</f>
        <v>127.5</v>
      </c>
      <c r="I29" s="1694"/>
      <c r="J29" s="576">
        <f>IF(E29&gt;0,E29-H29,"")</f>
        <v>2.5</v>
      </c>
      <c r="K29" s="577">
        <f>IF(E29&gt;0,J29/H29,"")</f>
        <v>1.9607843137254902E-2</v>
      </c>
      <c r="L29" s="233"/>
    </row>
    <row r="30" spans="2:16" s="140" customFormat="1" ht="56.7" customHeight="1" outlineLevel="1" thickBot="1" x14ac:dyDescent="0.45">
      <c r="B30" s="234"/>
      <c r="C30" s="1612" t="s">
        <v>350</v>
      </c>
      <c r="D30" s="1612"/>
      <c r="E30" s="578">
        <v>100</v>
      </c>
      <c r="F30" s="579">
        <f>IF(E30="","",0.05)</f>
        <v>0.05</v>
      </c>
      <c r="G30" s="1693"/>
      <c r="H30" s="1695">
        <f>IF(E30&gt;0,(E30+G29)/2,"")</f>
        <v>112.5</v>
      </c>
      <c r="I30" s="1695"/>
      <c r="J30" s="580">
        <f>IF(E30&gt;0,E30-H30,"")</f>
        <v>-12.5</v>
      </c>
      <c r="K30" s="577">
        <f>IF(E30&gt;0,J30/H30,"")</f>
        <v>-0.1111111111111111</v>
      </c>
      <c r="L30" s="233"/>
      <c r="M30" s="140" t="str">
        <f>IF(OR(K29&lt;&gt;"",K30&lt;&gt;""),IF(OR(ABS(K29)&gt;0.1,ABS(K30)&gt;0.1),"Non validé (&gt;10%)",IF(AND(ABS(K29)&lt;=0.05,ABS(K30)&lt;=0.05),"Validé","Entre 5 et 10%")),"Non contrôlé")</f>
        <v>Non validé (&gt;10%)</v>
      </c>
      <c r="P30" s="757"/>
    </row>
    <row r="31" spans="2:16" s="140" customFormat="1" ht="15" customHeight="1" outlineLevel="1" x14ac:dyDescent="0.4">
      <c r="B31" s="234"/>
      <c r="D31" s="235"/>
      <c r="E31" s="235"/>
      <c r="F31" s="235"/>
      <c r="G31" s="235"/>
      <c r="H31" s="235"/>
      <c r="I31" s="235"/>
      <c r="J31" s="235"/>
      <c r="K31" s="235"/>
      <c r="L31" s="233"/>
    </row>
    <row r="32" spans="2:16" s="140" customFormat="1" ht="15" customHeight="1" outlineLevel="1" x14ac:dyDescent="0.4">
      <c r="B32" s="234"/>
      <c r="D32" s="130"/>
      <c r="E32" s="130"/>
      <c r="F32" s="130"/>
      <c r="G32" s="130"/>
      <c r="H32" s="130"/>
      <c r="I32" s="130"/>
      <c r="J32" s="130"/>
      <c r="K32" s="130"/>
      <c r="L32" s="233"/>
    </row>
    <row r="33" spans="2:174" s="140" customFormat="1" ht="15" customHeight="1" thickBot="1" x14ac:dyDescent="0.45">
      <c r="B33" s="234"/>
      <c r="D33" s="130"/>
      <c r="E33" s="130"/>
      <c r="F33" s="130"/>
      <c r="G33" s="130"/>
      <c r="H33" s="130"/>
      <c r="I33" s="130"/>
      <c r="J33" s="130"/>
      <c r="K33" s="130"/>
      <c r="L33" s="233"/>
    </row>
    <row r="34" spans="2:174" s="214" customFormat="1" ht="38.450000000000003" customHeight="1" thickBot="1" x14ac:dyDescent="0.5">
      <c r="B34" s="336"/>
      <c r="C34" s="561"/>
      <c r="D34" s="581" t="s">
        <v>287</v>
      </c>
      <c r="E34" s="581"/>
      <c r="F34" s="582"/>
      <c r="G34" s="582"/>
      <c r="H34" s="582"/>
      <c r="I34" s="582"/>
      <c r="J34" s="582"/>
      <c r="K34" s="583"/>
      <c r="L34" s="337"/>
    </row>
    <row r="35" spans="2:174" s="140" customFormat="1" ht="15" customHeight="1" outlineLevel="1" x14ac:dyDescent="0.4">
      <c r="B35" s="234"/>
      <c r="D35" s="130"/>
      <c r="E35" s="130"/>
      <c r="F35" s="130"/>
      <c r="G35" s="130"/>
      <c r="H35" s="130"/>
      <c r="I35" s="130"/>
      <c r="J35" s="130"/>
      <c r="K35" s="130"/>
      <c r="L35" s="233"/>
    </row>
    <row r="36" spans="2:174" s="140" customFormat="1" ht="15" customHeight="1" outlineLevel="1" thickBot="1" x14ac:dyDescent="0.45">
      <c r="B36" s="234"/>
      <c r="D36" s="130"/>
      <c r="E36" s="130"/>
      <c r="F36" s="130"/>
      <c r="G36" s="130"/>
      <c r="L36" s="233"/>
    </row>
    <row r="37" spans="2:174" s="348" customFormat="1" ht="18.350000000000001" customHeight="1" outlineLevel="1" thickBot="1" x14ac:dyDescent="0.45">
      <c r="B37" s="346"/>
      <c r="C37" s="347"/>
      <c r="D37" s="850"/>
      <c r="E37" s="581"/>
      <c r="F37" s="581"/>
      <c r="G37" s="581"/>
      <c r="H37" s="581"/>
      <c r="I37" s="581"/>
      <c r="J37" s="581"/>
      <c r="K37" s="851"/>
      <c r="L37" s="233"/>
      <c r="M37" s="140"/>
    </row>
    <row r="38" spans="2:174" s="140" customFormat="1" ht="55.35" customHeight="1" outlineLevel="1" thickBot="1" x14ac:dyDescent="0.45">
      <c r="B38" s="243"/>
      <c r="D38" s="1683" t="s">
        <v>165</v>
      </c>
      <c r="E38" s="1684"/>
      <c r="F38" s="1684"/>
      <c r="G38" s="1684"/>
      <c r="H38" s="1684"/>
      <c r="I38" s="1684"/>
      <c r="J38" s="1684"/>
      <c r="K38" s="1685"/>
      <c r="L38" s="350"/>
      <c r="M38" s="349"/>
    </row>
    <row r="39" spans="2:174" s="140" customFormat="1" ht="35.450000000000003" customHeight="1" outlineLevel="1" thickBot="1" x14ac:dyDescent="0.45">
      <c r="B39" s="243"/>
      <c r="D39" s="1696" t="s">
        <v>65</v>
      </c>
      <c r="E39" s="1697"/>
      <c r="F39" s="1698"/>
      <c r="G39" s="758" t="s">
        <v>13</v>
      </c>
      <c r="H39" s="758" t="s">
        <v>675</v>
      </c>
      <c r="I39" s="758" t="s">
        <v>66</v>
      </c>
      <c r="J39" s="1697" t="s">
        <v>506</v>
      </c>
      <c r="K39" s="1699"/>
      <c r="L39" s="233"/>
      <c r="M39" s="351" t="s">
        <v>67</v>
      </c>
    </row>
    <row r="40" spans="2:174" s="140" customFormat="1" ht="51.7" customHeight="1" outlineLevel="1" x14ac:dyDescent="0.4">
      <c r="B40" s="243"/>
      <c r="D40" s="584">
        <v>1</v>
      </c>
      <c r="E40" s="1700" t="str">
        <f>IFERROR(HLOOKUP(D$38,Critères!$B$3:$BE$16,$D40+2,FALSE),"")</f>
        <v>L'accès à l'ouvrage et aux équipements de mesure se fait-il en toute sécurité pour les agents en charge des opérations de contrôles et d'entretien ?</v>
      </c>
      <c r="F40" s="1701"/>
      <c r="G40" s="740"/>
      <c r="H40" s="852">
        <f t="shared" ref="H40:H49" si="0">IF(OR(G40="Validé",G40="Validé avec réserve"),I40,0)</f>
        <v>0</v>
      </c>
      <c r="I40" s="853">
        <f>IFERROR(INDEX(Critères!$B$3:$BE$16, $D40+2, MATCH(D$38, Critères!$B$3:$BE$3, 0) + 2),"")</f>
        <v>10</v>
      </c>
      <c r="J40" s="1702" t="str">
        <f>IFERROR(IF(INDEX(Critères!$B$3:$BE$16, $D40+2, MATCH(D$38, Critères!$B$3:$BE$3, 0) + 1)="", "", INDEX(Critères!$B$3:$BE$16, $D40+2, MATCH(D$38, Critères!$B$3:$BE$3, 0) + 1)), "")</f>
        <v>En cas d'accès necessitant des équipements de protection individuels renforcés (ARI par exemple) ou d'intervenir à 2 personnes, retenir "Validé avec réserve"</v>
      </c>
      <c r="K40" s="1702"/>
      <c r="L40" s="233"/>
      <c r="M40" s="354" t="str">
        <f>IFERROR(INDEX(Critères!$B$3:$BE$16, $D40+2, MATCH(D$38, Critères!$B$3:$BE$3, 0) + 3),"")</f>
        <v>LISTE_3</v>
      </c>
    </row>
    <row r="41" spans="2:174" s="140" customFormat="1" ht="51.7" customHeight="1" outlineLevel="1" x14ac:dyDescent="0.4">
      <c r="B41" s="243"/>
      <c r="D41" s="585">
        <v>2</v>
      </c>
      <c r="E41" s="1700" t="str">
        <f>IFERROR(HLOOKUP(D$38,Critères!$B$3:$BE$16,$D41+2,FALSE),"")</f>
        <v>Le dimensionnement du débitmètre est-il adapté vis à vis de l'étendue des débits à mesurer ?</v>
      </c>
      <c r="F41" s="1701"/>
      <c r="G41" s="352"/>
      <c r="H41" s="353">
        <f t="shared" si="0"/>
        <v>0</v>
      </c>
      <c r="I41" s="836">
        <f>IFERROR(INDEX(Critères!$B$3:$BE$16, $D41+2, MATCH(D$38, Critères!$B$3:$BE$3, 0) + 2),"")</f>
        <v>10</v>
      </c>
      <c r="J41" s="1703" t="str">
        <f>IFERROR(IF(INDEX(Critères!$B$3:$BE$16, $D41+2, MATCH(D$38, Critères!$B$3:$BE$3, 0) + 1)="", "", INDEX(Critères!$B$3:$BE$16, $D41+2, MATCH(D$38, Critères!$B$3:$BE$3, 0) + 1)), "")</f>
        <v/>
      </c>
      <c r="K41" s="1703"/>
      <c r="L41" s="233"/>
      <c r="M41" s="354" t="str">
        <f>IFERROR(INDEX(Critères!$B$3:$BE$16, $D41+2, MATCH(D$38, Critères!$B$3:$BE$3, 0) + 3),"")</f>
        <v>LISTE_3</v>
      </c>
    </row>
    <row r="42" spans="2:174" s="140" customFormat="1" ht="51.7" customHeight="1" outlineLevel="1" thickBot="1" x14ac:dyDescent="0.45">
      <c r="B42" s="243"/>
      <c r="D42" s="584">
        <v>3</v>
      </c>
      <c r="E42" s="1700" t="str">
        <f>IFERROR(HLOOKUP(D$38,Critères!$B$3:$BE$16,$D42+2,FALSE),"")</f>
        <v>Le débitmètre est-il installé conformément aux normes en vigueur et/ou aux prescriptions du constructeur ?</v>
      </c>
      <c r="F42" s="1701"/>
      <c r="G42" s="739"/>
      <c r="H42" s="353">
        <f t="shared" si="0"/>
        <v>0</v>
      </c>
      <c r="I42" s="836">
        <f>IFERROR(INDEX(Critères!$B$3:$BE$16, $D42+2, MATCH(D$38, Critères!$B$3:$BE$3, 0) + 2),"")</f>
        <v>10</v>
      </c>
      <c r="J42" s="1703" t="str">
        <f>IFERROR(IF(INDEX(Critères!$B$3:$BE$16, $D42+2, MATCH(D$38, Critères!$B$3:$BE$3, 0) + 1)="", "", INDEX(Critères!$B$3:$BE$16, $D42+2, MATCH(D$38, Critères!$B$3:$BE$3, 0) + 1)), "")</f>
        <v/>
      </c>
      <c r="K42" s="1703"/>
      <c r="L42" s="233"/>
      <c r="M42" s="354" t="str">
        <f>IFERROR(INDEX(Critères!$B$3:$BE$16, $D42+2, MATCH(D$38, Critères!$B$3:$BE$3, 0) + 3),"")</f>
        <v>LISTE_3</v>
      </c>
    </row>
    <row r="43" spans="2:174" s="140" customFormat="1" ht="51.7" customHeight="1" outlineLevel="1" thickBot="1" x14ac:dyDescent="0.45">
      <c r="B43" s="243"/>
      <c r="D43" s="585">
        <v>4</v>
      </c>
      <c r="E43" s="1700" t="str">
        <f>IFERROR(HLOOKUP(D$38,Critères!$B$3:$BE$16,$D43+2,FALSE),"")</f>
        <v xml:space="preserve">Si une mesure comparative est possible, les écarts entre d'une part les résultats de mesure des volumes obtenus à partir du dispositif en place (y compris le report en supervision), et ceux mesurés par l'organisme de contrôle d'autre part, sont-ils cohérents (EMT ± 5%) ?
</v>
      </c>
      <c r="F43" s="1701"/>
      <c r="G43" s="759" t="str">
        <f>IF(OR(D38 = Critères!B3, D38 = Critères!F3),M30,"Non contrôlé")</f>
        <v>Non validé (&gt;10%)</v>
      </c>
      <c r="H43" s="353">
        <f t="shared" si="0"/>
        <v>0</v>
      </c>
      <c r="I43" s="836">
        <f>IFERROR(INDEX(Critères!$B$3:$BE$16, $D43+2, MATCH(D$38, Critères!$B$3:$BE$3, 0) + 2),"")</f>
        <v>40</v>
      </c>
      <c r="J43" s="1703" t="str">
        <f>IFERROR(IF(INDEX(Critères!$B$3:$BE$16, $D43+2, MATCH(D$38, Critères!$B$3:$BE$3, 0) + 1)="", "", INDEX(Critères!$B$3:$BE$16, $D43+2, MATCH(D$38, Critères!$B$3:$BE$3, 0) + 1)), "")</f>
        <v>Calcul de l'écart par rapport à la moyenne des 2 valeurs.
Pour les volumes &lt; 10 m3, le fonctionnement sera apprécié par l'intervenant.</v>
      </c>
      <c r="K43" s="1703"/>
      <c r="L43" s="233"/>
      <c r="M43" s="354" t="str">
        <f>IFERROR(INDEX(Critères!$B$3:$BE$16, $D43+2, MATCH(D$38, Critères!$B$3:$BE$3, 0) + 3),"")</f>
        <v>LISTE_5</v>
      </c>
    </row>
    <row r="44" spans="2:174" s="140" customFormat="1" ht="51.7" customHeight="1" outlineLevel="1" x14ac:dyDescent="0.4">
      <c r="B44" s="243"/>
      <c r="D44" s="584">
        <v>5</v>
      </c>
      <c r="E44" s="1700" t="str">
        <f>IFERROR(HLOOKUP(D$38,Critères!$B$3:$BE$16,$D44+2,FALSE),"")</f>
        <v>Si une mesure comparative est impossible ou que l'écart se situe entre 5 et 10%, est ce qu'un bilan eau (entrée / sortie ou autre) peut-être établi et est-il cohérent (EMT ± 10 %) ?</v>
      </c>
      <c r="F44" s="1701"/>
      <c r="G44" s="740"/>
      <c r="H44" s="353">
        <f t="shared" si="0"/>
        <v>0</v>
      </c>
      <c r="I44" s="836">
        <f>IFERROR(INDEX(Critères!$B$3:$BE$16, $D44+2, MATCH(D$38, Critères!$B$3:$BE$3, 0) + 2),"")</f>
        <v>20</v>
      </c>
      <c r="J44" s="1703" t="str">
        <f>IFERROR(IF(INDEX(Critères!$B$3:$BE$16, $D44+2, MATCH(D$38, Critères!$B$3:$BE$3, 0) + 1)="", "", INDEX(Critères!$B$3:$BE$16, $D44+2, MATCH(D$38, Critères!$B$3:$BE$3, 0) + 1)), "")</f>
        <v>Calcul de l'écart selon la formule (Volume Entrée - Volume Sortie) / Volume Moyen</v>
      </c>
      <c r="K44" s="1703"/>
      <c r="L44" s="233"/>
      <c r="M44" s="354" t="str">
        <f>IFERROR(INDEX(Critères!$B$3:$BE$16, $D44+2, MATCH(D$38, Critères!$B$3:$BE$3, 0) + 3),"")</f>
        <v>LISTE_2</v>
      </c>
    </row>
    <row r="45" spans="2:174" s="140" customFormat="1" ht="51.7" customHeight="1" outlineLevel="1" x14ac:dyDescent="0.4">
      <c r="B45" s="243"/>
      <c r="D45" s="585">
        <v>6</v>
      </c>
      <c r="E45" s="1700" t="str">
        <f>IFERROR(HLOOKUP(D$38,Critères!$B$3:$BE$16,$D45+2,FALSE),"")</f>
        <v>Si une mesure comparative est impossible ou que l'écart se situe entre 5 et 10%, est-ce qu'un contrôle électronique du débitmètre est régulièrement réalisé et le rapport atteste-t-il d'un bon fonctionnement ?</v>
      </c>
      <c r="F45" s="1701"/>
      <c r="G45" s="352"/>
      <c r="H45" s="353">
        <f t="shared" si="0"/>
        <v>0</v>
      </c>
      <c r="I45" s="836">
        <f>IFERROR(INDEX(Critères!$B$3:$BE$16, $D45+2, MATCH(D$38, Critères!$B$3:$BE$3, 0) + 2),"")</f>
        <v>20</v>
      </c>
      <c r="J45" s="1703" t="str">
        <f>IFERROR(IF(INDEX(Critères!$B$3:$BE$16, $D45+2, MATCH(D$38, Critères!$B$3:$BE$3, 0) + 1)="", "", INDEX(Critères!$B$3:$BE$16, $D45+2, MATCH(D$38, Critères!$B$3:$BE$3, 0) + 1)), "")</f>
        <v/>
      </c>
      <c r="K45" s="1703"/>
      <c r="L45" s="233"/>
      <c r="M45" s="354" t="str">
        <f>IFERROR(INDEX(Critères!$B$3:$BE$16, $D45+2, MATCH(D$38, Critères!$B$3:$BE$3, 0) + 3),"")</f>
        <v>LISTE_2</v>
      </c>
    </row>
    <row r="46" spans="2:174" s="140" customFormat="1" ht="51.7" customHeight="1" outlineLevel="1" x14ac:dyDescent="0.4">
      <c r="B46" s="243"/>
      <c r="D46" s="584">
        <v>7</v>
      </c>
      <c r="E46" s="1700" t="str">
        <f>IFERROR(HLOOKUP(D$38,Critères!$B$3:$BE$16,$D46+2,FALSE),"")</f>
        <v>Si une mesure comparative est impossible ou que l'écart se situe entre 5 et 10%, est-ce qu'un étalonnage du débitmètre par un laboratoire accrédité est régulièrement réalisé (&lt;7ans) et le rapport atteste-t-il d'un bon fonctionnement ?</v>
      </c>
      <c r="F46" s="1701"/>
      <c r="G46" s="352"/>
      <c r="H46" s="353">
        <f t="shared" si="0"/>
        <v>0</v>
      </c>
      <c r="I46" s="836">
        <f>IFERROR(INDEX(Critères!$B$3:$BE$16, $D46+2, MATCH(D$38, Critères!$B$3:$BE$3, 0) + 2),"")</f>
        <v>20</v>
      </c>
      <c r="J46" s="1703" t="str">
        <f>IFERROR(IF(INDEX(Critères!$B$3:$BE$16, $D46+2, MATCH(D$38, Critères!$B$3:$BE$3, 0) + 1)="", "", INDEX(Critères!$B$3:$BE$16, $D46+2, MATCH(D$38, Critères!$B$3:$BE$3, 0) + 1)), "")</f>
        <v/>
      </c>
      <c r="K46" s="1703"/>
      <c r="L46" s="233"/>
      <c r="M46" s="354" t="str">
        <f>IFERROR(INDEX(Critères!$B$3:$BE$16, $D46+2, MATCH(D$38, Critères!$B$3:$BE$3, 0) + 3),"")</f>
        <v>LISTE_2</v>
      </c>
    </row>
    <row r="47" spans="2:174" ht="51.7" customHeight="1" outlineLevel="1" x14ac:dyDescent="0.4">
      <c r="B47" s="243"/>
      <c r="D47" s="585">
        <v>8</v>
      </c>
      <c r="E47" s="1700" t="str">
        <f>IFERROR(HLOOKUP(D$38,Critères!$B$3:$BE$16,$D47+2,FALSE),"")</f>
        <v>Si le débit est nul, le contrôle du zéro est-il cohérent ?</v>
      </c>
      <c r="F47" s="1701"/>
      <c r="G47" s="352"/>
      <c r="H47" s="353">
        <f t="shared" si="0"/>
        <v>0</v>
      </c>
      <c r="I47" s="836">
        <f>IFERROR(INDEX(Critères!$B$3:$BE$16, $D47+2, MATCH(D$38, Critères!$B$3:$BE$3, 0) + 2),"")</f>
        <v>10</v>
      </c>
      <c r="J47" s="1703" t="str">
        <f>IFERROR(IF(INDEX(Critères!$B$3:$BE$16, $D47+2, MATCH(D$38, Critères!$B$3:$BE$3, 0) + 1)="", "", INDEX(Critères!$B$3:$BE$16, $D47+2, MATCH(D$38, Critères!$B$3:$BE$3, 0) + 1)), "")</f>
        <v>Si impossibilité d'avoir un débit nul =&gt; saisir "validé" et noter un commentaire.</v>
      </c>
      <c r="K47" s="1703"/>
      <c r="L47" s="233"/>
      <c r="M47" s="354" t="str">
        <f>IFERROR(INDEX(Critères!$B$3:$BE$16, $D47+2, MATCH(D$38, Critères!$B$3:$BE$3, 0) + 3),"")</f>
        <v>LISTE_2</v>
      </c>
      <c r="FQ47" s="102"/>
      <c r="FR47" s="102"/>
    </row>
    <row r="48" spans="2:174" ht="51.7" customHeight="1" outlineLevel="1" x14ac:dyDescent="0.4">
      <c r="B48" s="243"/>
      <c r="D48" s="584">
        <v>9</v>
      </c>
      <c r="E48" s="1700" t="str">
        <f>IFERROR(HLOOKUP(D$38,Critères!$B$3:$BE$16,$D48+2,FALSE),"")</f>
        <v>Existe-t-il un afficheur de proximité (Débit + Volume) ?</v>
      </c>
      <c r="F48" s="1701"/>
      <c r="G48" s="352"/>
      <c r="H48" s="353">
        <f t="shared" si="0"/>
        <v>0</v>
      </c>
      <c r="I48" s="836">
        <f>IFERROR(INDEX(Critères!$B$3:$BE$16, $D48+2, MATCH(D$38, Critères!$B$3:$BE$3, 0) + 2),"")</f>
        <v>20</v>
      </c>
      <c r="J48" s="1703" t="str">
        <f>IFERROR(IF(INDEX(Critères!$B$3:$BE$16, $D48+2, MATCH(D$38, Critères!$B$3:$BE$3, 0) + 1)="", "", INDEX(Critères!$B$3:$BE$16, $D48+2, MATCH(D$38, Critères!$B$3:$BE$3, 0) + 1)), "")</f>
        <v/>
      </c>
      <c r="K48" s="1703"/>
      <c r="L48" s="233"/>
      <c r="M48" s="354" t="str">
        <f>IFERROR(INDEX(Critères!$B$3:$BE$16, $D48+2, MATCH(D$38, Critères!$B$3:$BE$3, 0) + 3),"")</f>
        <v>LISTE_1</v>
      </c>
      <c r="FQ48" s="102"/>
      <c r="FR48" s="102"/>
    </row>
    <row r="49" spans="1:174" ht="51.7" customHeight="1" outlineLevel="1" x14ac:dyDescent="0.4">
      <c r="B49" s="243"/>
      <c r="C49" s="102"/>
      <c r="D49" s="760">
        <v>10</v>
      </c>
      <c r="E49" s="1714">
        <f>IFERROR(HLOOKUP(D$38,Critères!$B$3:$BE$16,$D49+2,FALSE),"")</f>
        <v>0</v>
      </c>
      <c r="F49" s="1715"/>
      <c r="G49" s="739"/>
      <c r="H49" s="353">
        <f t="shared" si="0"/>
        <v>0</v>
      </c>
      <c r="I49" s="836">
        <f>IFERROR(INDEX(Critères!$B$3:$BE$16, $D49+2, MATCH(D$38, Critères!$B$3:$BE$3, 0) + 2),"")</f>
        <v>0</v>
      </c>
      <c r="J49" s="1703" t="str">
        <f>IFERROR(IF(INDEX(Critères!$B$3:$BE$16, $D49+2, MATCH(D$38, Critères!$B$3:$BE$3, 0) + 1)="", "", INDEX(Critères!$B$3:$BE$16, $D49+2, MATCH(D$38, Critères!$B$3:$BE$3, 0) + 1)), "")</f>
        <v/>
      </c>
      <c r="K49" s="1703"/>
      <c r="L49" s="233"/>
      <c r="M49" s="354">
        <f>IFERROR(INDEX(Critères!$B$3:$BE$16, $D49+2, MATCH(D$38, Critères!$B$3:$BE$3, 0) + 3),"")</f>
        <v>0</v>
      </c>
      <c r="FQ49" s="102"/>
      <c r="FR49" s="102"/>
    </row>
    <row r="50" spans="1:174" s="189" customFormat="1" ht="38.25" customHeight="1" outlineLevel="1" x14ac:dyDescent="0.4">
      <c r="A50" s="102"/>
      <c r="B50" s="243"/>
      <c r="C50" s="102"/>
      <c r="D50" s="1716" t="s">
        <v>68</v>
      </c>
      <c r="E50" s="1717"/>
      <c r="F50" s="1718"/>
      <c r="G50" s="761" t="s">
        <v>69</v>
      </c>
      <c r="H50" s="761" t="s">
        <v>70</v>
      </c>
      <c r="I50" s="140"/>
      <c r="J50" s="140"/>
      <c r="K50" s="140"/>
      <c r="L50" s="233"/>
      <c r="M50" s="140"/>
      <c r="N50" s="130"/>
      <c r="O50" s="130"/>
      <c r="P50" s="130"/>
      <c r="Q50" s="130"/>
      <c r="R50" s="130"/>
      <c r="S50" s="130"/>
      <c r="T50" s="130"/>
      <c r="U50" s="130"/>
      <c r="V50" s="130"/>
      <c r="W50" s="130"/>
      <c r="X50" s="130"/>
      <c r="Y50" s="130"/>
      <c r="Z50" s="130"/>
      <c r="AA50" s="130"/>
      <c r="AB50" s="130"/>
      <c r="AC50" s="130"/>
      <c r="AD50" s="130"/>
      <c r="AE50" s="130"/>
      <c r="AF50" s="130"/>
      <c r="AG50" s="130"/>
      <c r="AH50" s="130"/>
      <c r="AI50" s="130"/>
      <c r="AJ50" s="130"/>
      <c r="AK50" s="130"/>
      <c r="AL50" s="130"/>
      <c r="AM50" s="130"/>
      <c r="AN50" s="130"/>
      <c r="AO50" s="130"/>
      <c r="AP50" s="130"/>
      <c r="AQ50" s="130"/>
      <c r="AR50" s="130"/>
      <c r="AS50" s="130"/>
      <c r="AT50" s="130"/>
      <c r="AU50" s="130"/>
      <c r="AV50" s="130"/>
      <c r="AW50" s="130"/>
      <c r="AX50" s="130"/>
      <c r="AY50" s="130"/>
      <c r="AZ50" s="130"/>
      <c r="BA50" s="130"/>
      <c r="BB50" s="130"/>
      <c r="BC50" s="130"/>
      <c r="BD50" s="130"/>
      <c r="BE50" s="130"/>
      <c r="BF50" s="130"/>
      <c r="BG50" s="130"/>
      <c r="BH50" s="130"/>
      <c r="BI50" s="130"/>
      <c r="BJ50" s="130"/>
      <c r="BK50" s="130"/>
      <c r="BL50" s="130"/>
      <c r="BM50" s="130"/>
      <c r="BN50" s="130"/>
      <c r="BO50" s="130"/>
      <c r="BP50" s="130"/>
      <c r="BQ50" s="130"/>
      <c r="BR50" s="130"/>
      <c r="BS50" s="130"/>
      <c r="BT50" s="130"/>
      <c r="BU50" s="130"/>
      <c r="BV50" s="130"/>
      <c r="BW50" s="130"/>
      <c r="BX50" s="130"/>
      <c r="BY50" s="130"/>
      <c r="BZ50" s="130"/>
      <c r="CA50" s="130"/>
      <c r="CB50" s="130"/>
      <c r="CC50" s="130"/>
      <c r="CD50" s="130"/>
      <c r="CE50" s="130"/>
      <c r="CF50" s="130"/>
      <c r="CG50" s="130"/>
      <c r="CH50" s="130"/>
      <c r="CI50" s="130"/>
      <c r="CJ50" s="130"/>
      <c r="CK50" s="130"/>
      <c r="CL50" s="130"/>
      <c r="CM50" s="130"/>
      <c r="CN50" s="130"/>
      <c r="CO50" s="130"/>
      <c r="CP50" s="130"/>
      <c r="CQ50" s="130"/>
      <c r="CR50" s="130"/>
      <c r="CS50" s="130"/>
      <c r="CT50" s="130"/>
      <c r="CU50" s="130"/>
      <c r="CV50" s="130"/>
      <c r="CW50" s="130"/>
      <c r="CX50" s="130"/>
      <c r="CY50" s="130"/>
      <c r="CZ50" s="130"/>
      <c r="DA50" s="130"/>
      <c r="DB50" s="130"/>
      <c r="DC50" s="130"/>
      <c r="DD50" s="130"/>
      <c r="DE50" s="130"/>
      <c r="DF50" s="130"/>
      <c r="DG50" s="130"/>
      <c r="DH50" s="130"/>
      <c r="DI50" s="130"/>
      <c r="DJ50" s="130"/>
      <c r="DK50" s="130"/>
      <c r="DL50" s="130"/>
      <c r="DM50" s="130"/>
      <c r="DN50" s="130"/>
      <c r="DO50" s="130"/>
      <c r="DP50" s="130"/>
      <c r="DQ50" s="130"/>
      <c r="DR50" s="130"/>
      <c r="DS50" s="130"/>
      <c r="DT50" s="130"/>
      <c r="DU50" s="130"/>
      <c r="DV50" s="130"/>
      <c r="DW50" s="130"/>
      <c r="DX50" s="130"/>
      <c r="DY50" s="130"/>
      <c r="DZ50" s="130"/>
      <c r="EA50" s="130"/>
      <c r="EB50" s="130"/>
      <c r="EC50" s="130"/>
      <c r="ED50" s="130"/>
      <c r="EE50" s="130"/>
      <c r="EF50" s="130"/>
      <c r="EG50" s="130"/>
      <c r="EH50" s="130"/>
      <c r="EI50" s="130"/>
      <c r="EJ50" s="130"/>
      <c r="EK50" s="130"/>
      <c r="EL50" s="130"/>
      <c r="EM50" s="130"/>
      <c r="EN50" s="130"/>
      <c r="EO50" s="130"/>
      <c r="EP50" s="130"/>
      <c r="EQ50" s="130"/>
      <c r="ER50" s="130"/>
      <c r="ES50" s="130"/>
      <c r="ET50" s="130"/>
      <c r="EU50" s="130"/>
      <c r="EV50" s="130"/>
      <c r="EW50" s="130"/>
      <c r="EX50" s="130"/>
      <c r="EY50" s="130"/>
      <c r="EZ50" s="130"/>
      <c r="FA50" s="130"/>
      <c r="FB50" s="130"/>
      <c r="FC50" s="130"/>
      <c r="FD50" s="130"/>
      <c r="FE50" s="130"/>
      <c r="FF50" s="130"/>
      <c r="FG50" s="130"/>
      <c r="FH50" s="130"/>
      <c r="FI50" s="130"/>
      <c r="FJ50" s="130"/>
      <c r="FK50" s="130"/>
      <c r="FL50" s="130"/>
      <c r="FM50" s="130"/>
      <c r="FN50" s="130"/>
      <c r="FO50" s="130"/>
      <c r="FP50" s="130"/>
    </row>
    <row r="51" spans="1:174" s="163" customFormat="1" ht="60" customHeight="1" outlineLevel="1" thickBot="1" x14ac:dyDescent="0.45">
      <c r="A51" s="102"/>
      <c r="B51" s="243"/>
      <c r="C51" s="102"/>
      <c r="D51" s="1719"/>
      <c r="E51" s="1720"/>
      <c r="F51" s="1721"/>
      <c r="G51" s="355" t="s">
        <v>151</v>
      </c>
      <c r="H51" s="356">
        <f>IF(SUM(H40:H49)&gt;100,100,SUM(H40:H49))</f>
        <v>0</v>
      </c>
      <c r="I51" s="130"/>
      <c r="J51" s="130"/>
      <c r="K51" s="130"/>
      <c r="L51" s="250"/>
      <c r="M51" s="130"/>
    </row>
    <row r="52" spans="1:174" ht="15" customHeight="1" outlineLevel="1" x14ac:dyDescent="0.4">
      <c r="A52" s="163"/>
      <c r="B52" s="357"/>
      <c r="C52" s="163"/>
      <c r="D52" s="163"/>
      <c r="E52" s="163"/>
      <c r="F52" s="163"/>
      <c r="G52" s="163"/>
      <c r="H52" s="163"/>
      <c r="I52" s="163"/>
      <c r="J52" s="163"/>
      <c r="K52" s="163"/>
      <c r="L52" s="358"/>
      <c r="M52" s="163"/>
      <c r="N52" s="163"/>
      <c r="O52" s="163"/>
      <c r="P52" s="102"/>
      <c r="Q52" s="102"/>
      <c r="R52" s="102"/>
      <c r="S52" s="102"/>
      <c r="T52" s="102"/>
      <c r="U52" s="102"/>
      <c r="V52" s="102"/>
      <c r="W52" s="102"/>
      <c r="X52" s="102"/>
      <c r="Y52" s="102"/>
      <c r="Z52" s="102"/>
      <c r="AA52" s="102"/>
      <c r="AB52" s="102"/>
      <c r="AC52" s="102"/>
      <c r="AD52" s="102"/>
      <c r="AE52" s="102"/>
      <c r="AF52" s="102"/>
      <c r="AG52" s="102"/>
      <c r="AH52" s="102"/>
      <c r="AI52" s="102"/>
      <c r="AJ52" s="102"/>
      <c r="AK52" s="102"/>
      <c r="AL52" s="102"/>
      <c r="AM52" s="102"/>
      <c r="AN52" s="102"/>
      <c r="AO52" s="102"/>
      <c r="AP52" s="102"/>
      <c r="AQ52" s="102"/>
      <c r="AR52" s="102"/>
      <c r="AS52" s="102"/>
      <c r="AT52" s="102"/>
      <c r="AU52" s="102"/>
      <c r="AV52" s="102"/>
      <c r="AW52" s="102"/>
      <c r="AX52" s="102"/>
      <c r="AY52" s="102"/>
      <c r="AZ52" s="102"/>
      <c r="BA52" s="102"/>
      <c r="BB52" s="102"/>
      <c r="BC52" s="102"/>
      <c r="BD52" s="102"/>
      <c r="BE52" s="102"/>
      <c r="BF52" s="102"/>
      <c r="BG52" s="102"/>
      <c r="BH52" s="102"/>
      <c r="BI52" s="102"/>
      <c r="BJ52" s="102"/>
      <c r="BK52" s="102"/>
      <c r="BL52" s="102"/>
      <c r="BM52" s="102"/>
      <c r="BN52" s="102"/>
      <c r="BO52" s="102"/>
      <c r="BP52" s="102"/>
      <c r="BQ52" s="102"/>
      <c r="BR52" s="102"/>
      <c r="BS52" s="102"/>
      <c r="BT52" s="102"/>
      <c r="BU52" s="102"/>
      <c r="BV52" s="102"/>
      <c r="BW52" s="102"/>
      <c r="BX52" s="102"/>
      <c r="BY52" s="102"/>
      <c r="BZ52" s="102"/>
      <c r="CA52" s="102"/>
      <c r="CB52" s="102"/>
      <c r="CC52" s="102"/>
      <c r="CD52" s="102"/>
      <c r="CE52" s="102"/>
      <c r="CF52" s="102"/>
      <c r="CG52" s="102"/>
      <c r="CH52" s="102"/>
      <c r="CI52" s="102"/>
      <c r="CJ52" s="102"/>
      <c r="CK52" s="102"/>
      <c r="CL52" s="102"/>
      <c r="CM52" s="102"/>
      <c r="CN52" s="102"/>
      <c r="CO52" s="102"/>
      <c r="CP52" s="102"/>
      <c r="CQ52" s="102"/>
      <c r="CR52" s="102"/>
      <c r="CS52" s="102"/>
      <c r="CT52" s="102"/>
      <c r="CU52" s="102"/>
      <c r="CV52" s="102"/>
      <c r="CW52" s="102"/>
      <c r="CX52" s="102"/>
      <c r="CY52" s="102"/>
      <c r="CZ52" s="102"/>
      <c r="DA52" s="102"/>
      <c r="DB52" s="102"/>
      <c r="DC52" s="102"/>
      <c r="DD52" s="102"/>
      <c r="DE52" s="102"/>
      <c r="DF52" s="102"/>
      <c r="DG52" s="102"/>
      <c r="DH52" s="102"/>
      <c r="DI52" s="102"/>
      <c r="DJ52" s="102"/>
      <c r="DK52" s="102"/>
      <c r="DL52" s="102"/>
      <c r="DM52" s="102"/>
      <c r="DN52" s="102"/>
      <c r="DO52" s="102"/>
      <c r="DP52" s="102"/>
      <c r="DQ52" s="102"/>
      <c r="DR52" s="102"/>
      <c r="DS52" s="102"/>
      <c r="DT52" s="102"/>
      <c r="DU52" s="102"/>
      <c r="DV52" s="102"/>
      <c r="DW52" s="102"/>
      <c r="DX52" s="102"/>
      <c r="DY52" s="102"/>
      <c r="DZ52" s="102"/>
      <c r="EA52" s="102"/>
      <c r="EB52" s="102"/>
      <c r="EC52" s="102"/>
      <c r="ED52" s="102"/>
      <c r="EE52" s="102"/>
      <c r="EF52" s="102"/>
      <c r="EG52" s="102"/>
      <c r="EH52" s="102"/>
      <c r="EI52" s="102"/>
      <c r="EJ52" s="102"/>
      <c r="EK52" s="102"/>
      <c r="EL52" s="102"/>
      <c r="EM52" s="102"/>
      <c r="EN52" s="102"/>
      <c r="EO52" s="102"/>
      <c r="EP52" s="102"/>
      <c r="EQ52" s="102"/>
      <c r="ER52" s="102"/>
      <c r="ES52" s="102"/>
      <c r="ET52" s="102"/>
      <c r="EU52" s="102"/>
      <c r="EV52" s="102"/>
      <c r="EW52" s="102"/>
      <c r="EX52" s="102"/>
      <c r="EY52" s="102"/>
      <c r="EZ52" s="102"/>
      <c r="FA52" s="102"/>
      <c r="FB52" s="102"/>
      <c r="FC52" s="102"/>
      <c r="FD52" s="102"/>
      <c r="FE52" s="102"/>
      <c r="FF52" s="102"/>
      <c r="FG52" s="102"/>
      <c r="FH52" s="102"/>
      <c r="FI52" s="102"/>
      <c r="FJ52" s="102"/>
      <c r="FK52" s="102"/>
      <c r="FL52" s="102"/>
      <c r="FM52" s="102"/>
      <c r="FN52" s="102"/>
      <c r="FO52" s="102"/>
      <c r="FP52" s="102"/>
      <c r="FQ52" s="102"/>
      <c r="FR52" s="102"/>
    </row>
    <row r="53" spans="1:174" s="140" customFormat="1" ht="12" customHeight="1" outlineLevel="1" x14ac:dyDescent="0.4">
      <c r="A53" s="102"/>
      <c r="B53" s="243"/>
      <c r="D53" s="164"/>
      <c r="E53" s="164"/>
      <c r="F53" s="102"/>
      <c r="G53" s="102"/>
      <c r="H53" s="102"/>
      <c r="I53" s="102"/>
      <c r="J53" s="102"/>
      <c r="K53" s="102"/>
      <c r="L53" s="119"/>
      <c r="M53" s="102"/>
      <c r="N53" s="102"/>
      <c r="O53" s="102"/>
    </row>
    <row r="54" spans="1:174" s="140" customFormat="1" outlineLevel="1" x14ac:dyDescent="0.4">
      <c r="A54" s="102"/>
      <c r="B54" s="243"/>
      <c r="D54" s="164"/>
      <c r="E54" s="164"/>
      <c r="F54" s="102"/>
      <c r="G54" s="102"/>
      <c r="H54" s="102"/>
      <c r="I54" s="102"/>
      <c r="J54" s="102"/>
      <c r="K54" s="102"/>
      <c r="L54" s="358"/>
      <c r="M54" s="163"/>
      <c r="N54" s="163"/>
      <c r="O54" s="163"/>
    </row>
    <row r="55" spans="1:174" s="140" customFormat="1" ht="13" thickBot="1" x14ac:dyDescent="0.45">
      <c r="A55" s="102"/>
      <c r="B55" s="243"/>
      <c r="D55" s="164"/>
      <c r="E55" s="164"/>
      <c r="F55" s="102"/>
      <c r="G55" s="102"/>
      <c r="H55" s="102"/>
      <c r="I55" s="102"/>
      <c r="J55" s="102"/>
      <c r="K55" s="102"/>
      <c r="L55" s="233"/>
    </row>
    <row r="56" spans="1:174" s="140" customFormat="1" ht="42" customHeight="1" thickBot="1" x14ac:dyDescent="0.45">
      <c r="A56" s="102"/>
      <c r="B56" s="243"/>
      <c r="C56" s="586"/>
      <c r="D56" s="1704" t="s">
        <v>378</v>
      </c>
      <c r="E56" s="1704"/>
      <c r="F56" s="1704"/>
      <c r="G56" s="1704"/>
      <c r="H56" s="1704"/>
      <c r="I56" s="1704"/>
      <c r="J56" s="1704"/>
      <c r="K56" s="1705"/>
      <c r="L56" s="233"/>
    </row>
    <row r="57" spans="1:174" s="140" customFormat="1" x14ac:dyDescent="0.4">
      <c r="A57" s="102"/>
      <c r="B57" s="243"/>
      <c r="C57" s="140" t="s">
        <v>377</v>
      </c>
      <c r="D57" s="164"/>
      <c r="E57" s="164"/>
      <c r="F57" s="102"/>
      <c r="G57" s="102"/>
      <c r="H57" s="102"/>
      <c r="I57" s="102"/>
      <c r="J57" s="102"/>
      <c r="K57" s="102"/>
      <c r="L57" s="233"/>
    </row>
    <row r="58" spans="1:174" s="140" customFormat="1" x14ac:dyDescent="0.4">
      <c r="A58" s="102"/>
      <c r="B58" s="243"/>
      <c r="C58" s="1706"/>
      <c r="D58" s="1707"/>
      <c r="E58" s="1707"/>
      <c r="F58" s="1707"/>
      <c r="G58" s="1707"/>
      <c r="H58" s="1707"/>
      <c r="I58" s="1707"/>
      <c r="J58" s="1707"/>
      <c r="K58" s="1708"/>
      <c r="L58" s="233"/>
    </row>
    <row r="59" spans="1:174" s="140" customFormat="1" x14ac:dyDescent="0.4">
      <c r="A59" s="102"/>
      <c r="B59" s="243"/>
      <c r="C59" s="1709"/>
      <c r="D59" s="1665"/>
      <c r="E59" s="1665"/>
      <c r="F59" s="1665"/>
      <c r="G59" s="1665"/>
      <c r="H59" s="1665"/>
      <c r="I59" s="1665"/>
      <c r="J59" s="1665"/>
      <c r="K59" s="1710"/>
      <c r="L59" s="233"/>
    </row>
    <row r="60" spans="1:174" s="140" customFormat="1" x14ac:dyDescent="0.4">
      <c r="A60" s="102"/>
      <c r="B60" s="243"/>
      <c r="C60" s="1709"/>
      <c r="D60" s="1665"/>
      <c r="E60" s="1665"/>
      <c r="F60" s="1665"/>
      <c r="G60" s="1665"/>
      <c r="H60" s="1665"/>
      <c r="I60" s="1665"/>
      <c r="J60" s="1665"/>
      <c r="K60" s="1710"/>
      <c r="L60" s="233"/>
    </row>
    <row r="61" spans="1:174" s="140" customFormat="1" x14ac:dyDescent="0.4">
      <c r="A61" s="102"/>
      <c r="B61" s="243"/>
      <c r="C61" s="1709"/>
      <c r="D61" s="1665"/>
      <c r="E61" s="1665"/>
      <c r="F61" s="1665"/>
      <c r="G61" s="1665"/>
      <c r="H61" s="1665"/>
      <c r="I61" s="1665"/>
      <c r="J61" s="1665"/>
      <c r="K61" s="1710"/>
      <c r="L61" s="233"/>
    </row>
    <row r="62" spans="1:174" s="140" customFormat="1" x14ac:dyDescent="0.4">
      <c r="A62" s="102"/>
      <c r="B62" s="243"/>
      <c r="C62" s="1711"/>
      <c r="D62" s="1712"/>
      <c r="E62" s="1712"/>
      <c r="F62" s="1712"/>
      <c r="G62" s="1712"/>
      <c r="H62" s="1712"/>
      <c r="I62" s="1712"/>
      <c r="J62" s="1712"/>
      <c r="K62" s="1713"/>
      <c r="L62" s="233"/>
    </row>
    <row r="63" spans="1:174" s="140" customFormat="1" x14ac:dyDescent="0.4">
      <c r="A63" s="102"/>
      <c r="B63" s="243"/>
      <c r="D63" s="164"/>
      <c r="E63" s="164"/>
      <c r="F63" s="102"/>
      <c r="G63" s="102"/>
      <c r="H63" s="102"/>
      <c r="I63" s="102"/>
      <c r="J63" s="102"/>
      <c r="K63" s="102"/>
      <c r="L63" s="233"/>
    </row>
    <row r="64" spans="1:174" s="140" customFormat="1" ht="13" thickBot="1" x14ac:dyDescent="0.45">
      <c r="A64" s="102"/>
      <c r="B64" s="247"/>
      <c r="C64" s="226"/>
      <c r="D64" s="248"/>
      <c r="E64" s="248"/>
      <c r="F64" s="212"/>
      <c r="G64" s="212"/>
      <c r="H64" s="212"/>
      <c r="I64" s="212"/>
      <c r="J64" s="212"/>
      <c r="K64" s="212"/>
      <c r="L64" s="227"/>
    </row>
    <row r="65" spans="1:11" s="140" customFormat="1" x14ac:dyDescent="0.4">
      <c r="A65" s="102"/>
      <c r="B65" s="102"/>
      <c r="D65" s="164"/>
      <c r="E65" s="164"/>
      <c r="F65" s="102"/>
      <c r="G65" s="102"/>
      <c r="H65" s="102"/>
      <c r="I65" s="102"/>
      <c r="J65" s="102"/>
      <c r="K65" s="102"/>
    </row>
    <row r="66" spans="1:11" s="140" customFormat="1" x14ac:dyDescent="0.4">
      <c r="A66" s="102"/>
      <c r="B66" s="102"/>
      <c r="D66" s="164"/>
      <c r="E66" s="164"/>
      <c r="F66" s="102"/>
      <c r="G66" s="102"/>
      <c r="H66" s="102"/>
      <c r="I66" s="102"/>
      <c r="J66" s="102"/>
      <c r="K66" s="102"/>
    </row>
  </sheetData>
  <mergeCells count="58">
    <mergeCell ref="D56:K56"/>
    <mergeCell ref="C58:K62"/>
    <mergeCell ref="E48:F48"/>
    <mergeCell ref="J48:K48"/>
    <mergeCell ref="E49:F49"/>
    <mergeCell ref="J49:K49"/>
    <mergeCell ref="D50:F50"/>
    <mergeCell ref="D51:F51"/>
    <mergeCell ref="E45:F45"/>
    <mergeCell ref="J45:K45"/>
    <mergeCell ref="E46:F46"/>
    <mergeCell ref="J46:K46"/>
    <mergeCell ref="E47:F47"/>
    <mergeCell ref="J47:K47"/>
    <mergeCell ref="E42:F42"/>
    <mergeCell ref="J42:K42"/>
    <mergeCell ref="E43:F43"/>
    <mergeCell ref="J43:K43"/>
    <mergeCell ref="E44:F44"/>
    <mergeCell ref="J44:K44"/>
    <mergeCell ref="D39:F39"/>
    <mergeCell ref="J39:K39"/>
    <mergeCell ref="E40:F40"/>
    <mergeCell ref="J40:K40"/>
    <mergeCell ref="E41:F41"/>
    <mergeCell ref="J41:K41"/>
    <mergeCell ref="D38:K38"/>
    <mergeCell ref="H22:I22"/>
    <mergeCell ref="H23:I23"/>
    <mergeCell ref="H24:I24"/>
    <mergeCell ref="H25:I25"/>
    <mergeCell ref="C27:K27"/>
    <mergeCell ref="C28:D28"/>
    <mergeCell ref="H28:I28"/>
    <mergeCell ref="C29:D29"/>
    <mergeCell ref="G29:G30"/>
    <mergeCell ref="H29:I29"/>
    <mergeCell ref="C30:D30"/>
    <mergeCell ref="H30:I30"/>
    <mergeCell ref="H17:I17"/>
    <mergeCell ref="C5:E5"/>
    <mergeCell ref="H5:I5"/>
    <mergeCell ref="C6:E6"/>
    <mergeCell ref="H6:I6"/>
    <mergeCell ref="C7:E7"/>
    <mergeCell ref="H7:I7"/>
    <mergeCell ref="H12:I12"/>
    <mergeCell ref="H13:I13"/>
    <mergeCell ref="H14:I14"/>
    <mergeCell ref="H15:I15"/>
    <mergeCell ref="H16:I16"/>
    <mergeCell ref="C4:E4"/>
    <mergeCell ref="H4:I4"/>
    <mergeCell ref="D1:K1"/>
    <mergeCell ref="C2:E2"/>
    <mergeCell ref="F2:I2"/>
    <mergeCell ref="C3:E3"/>
    <mergeCell ref="H3:I3"/>
  </mergeCells>
  <conditionalFormatting sqref="G51:H51">
    <cfRule type="containsText" dxfId="86" priority="6" operator="containsText" text="Non contrôlé">
      <formula>NOT(ISERROR(SEARCH("Non contrôlé",G51)))</formula>
    </cfRule>
    <cfRule type="containsText" dxfId="85" priority="7" operator="containsText" text="Non validé">
      <formula>NOT(ISERROR(SEARCH("Non validé",G51)))</formula>
    </cfRule>
    <cfRule type="containsText" dxfId="84" priority="8" operator="containsText" text="réserve">
      <formula>NOT(ISERROR(SEARCH("réserve",G51)))</formula>
    </cfRule>
    <cfRule type="endsWith" dxfId="83" priority="9" operator="endsWith" text="Validé">
      <formula>RIGHT(G51,LEN("Validé"))="Validé"</formula>
    </cfRule>
  </conditionalFormatting>
  <conditionalFormatting sqref="H51">
    <cfRule type="cellIs" dxfId="82" priority="3" operator="greaterThanOrEqual">
      <formula>80</formula>
    </cfRule>
    <cfRule type="cellIs" dxfId="81" priority="4" operator="between">
      <formula>70</formula>
      <formula>79</formula>
    </cfRule>
    <cfRule type="cellIs" dxfId="80" priority="5" operator="lessThan">
      <formula>69</formula>
    </cfRule>
  </conditionalFormatting>
  <conditionalFormatting sqref="K29:K30">
    <cfRule type="expression" dxfId="79" priority="1">
      <formula>ABS(K29)&lt;=$F29</formula>
    </cfRule>
    <cfRule type="expression" dxfId="78" priority="2">
      <formula>ABS(K29)&gt;$F29</formula>
    </cfRule>
  </conditionalFormatting>
  <dataValidations count="7">
    <dataValidation type="list" allowBlank="1" showInputMessage="1" showErrorMessage="1" sqref="D38:K38" xr:uid="{6D71F35B-5A24-496A-B698-4897C007B4D7}">
      <formula1>Q_en_charge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G43" xr:uid="{E87A4C8E-634F-401C-B2BD-B2C9508EE1F5}">
      <formula1>INDIRECT(M43)</formula1>
    </dataValidation>
    <dataValidation type="list" allowBlank="1" showInputMessage="1" showErrorMessage="1" sqref="K7" xr:uid="{44FCB143-4D5E-4433-AB65-1323397698F9}">
      <formula1>LISTE_1</formula1>
    </dataValidation>
    <dataValidation type="list" allowBlank="1" showInputMessage="1" showErrorMessage="1" sqref="G24" xr:uid="{807AE1C3-76FA-4AF6-B82C-E1D3459C2E54}">
      <formula1>Montage_sonde</formula1>
    </dataValidation>
    <dataValidation type="list" allowBlank="1" showInputMessage="1" showErrorMessage="1" sqref="G17" xr:uid="{D6B58C5D-5A5D-43E3-8D63-3C7921216EAE}">
      <formula1>Frequence</formula1>
    </dataValidation>
    <dataValidation type="list" allowBlank="1" showInputMessage="1" showErrorMessage="1" sqref="G40:G42 G44:G49" xr:uid="{92BA0CBD-C4B8-4DA1-A06F-BAAEA358CD88}">
      <formula1>INDIRECT(M40)</formula1>
    </dataValidation>
    <dataValidation type="list" allowBlank="1" showInputMessage="1" showErrorMessage="1" sqref="G51" xr:uid="{ECC12442-85D5-4FF2-AB52-1642CD26C9AE}">
      <formula1>LISTE_4</formula1>
    </dataValidation>
  </dataValidation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B00FD-B107-4A65-B31C-1A2D00ACBC51}">
  <sheetPr codeName="Feuil19">
    <tabColor rgb="FF16365C"/>
  </sheetPr>
  <dimension ref="B1:DS118"/>
  <sheetViews>
    <sheetView showGridLines="0" zoomScale="70" zoomScaleNormal="70" workbookViewId="0">
      <pane xSplit="1" ySplit="7" topLeftCell="B68" activePane="bottomRight" state="frozen"/>
      <selection pane="topRight" activeCell="B1" sqref="B1"/>
      <selection pane="bottomLeft" activeCell="A8" sqref="A8"/>
      <selection pane="bottomRight" activeCell="H70" sqref="H70:I70"/>
    </sheetView>
  </sheetViews>
  <sheetFormatPr baseColWidth="10" defaultColWidth="11.41015625" defaultRowHeight="12.7" outlineLevelRow="1" x14ac:dyDescent="0.4"/>
  <cols>
    <col min="1" max="2" width="2.41015625" style="102" customWidth="1"/>
    <col min="3" max="3" width="2.64453125" style="164" customWidth="1"/>
    <col min="4" max="4" width="11.234375" style="165" customWidth="1"/>
    <col min="5" max="5" width="30.1171875" style="102" customWidth="1"/>
    <col min="6" max="6" width="13.87890625" style="102" customWidth="1"/>
    <col min="7" max="7" width="16.3515625" style="140" customWidth="1"/>
    <col min="8" max="8" width="14.234375" style="140" customWidth="1"/>
    <col min="9" max="9" width="16.234375" style="140" customWidth="1"/>
    <col min="10" max="10" width="14" style="140" customWidth="1"/>
    <col min="11" max="11" width="14.1171875" style="140" customWidth="1"/>
    <col min="12" max="12" width="28.64453125" style="140" customWidth="1"/>
    <col min="13" max="13" width="25.52734375" style="140" customWidth="1"/>
    <col min="14" max="14" width="14.52734375" style="742" hidden="1" customWidth="1"/>
    <col min="15" max="15" width="14.52734375" style="140" customWidth="1"/>
    <col min="16" max="123" width="11.41015625" style="140"/>
    <col min="124" max="16384" width="11.41015625" style="102"/>
  </cols>
  <sheetData>
    <row r="1" spans="2:123" s="113" customFormat="1" ht="45.75" customHeight="1" thickBot="1" x14ac:dyDescent="0.5">
      <c r="B1" s="242"/>
      <c r="C1" s="10"/>
      <c r="D1" s="1560" t="s">
        <v>594</v>
      </c>
      <c r="E1" s="1299"/>
      <c r="F1" s="1299"/>
      <c r="G1" s="1299"/>
      <c r="H1" s="1299"/>
      <c r="I1" s="1299"/>
      <c r="J1" s="1299"/>
      <c r="K1" s="1299"/>
      <c r="L1" s="1299"/>
      <c r="M1" s="1561"/>
      <c r="N1" s="741"/>
    </row>
    <row r="2" spans="2:123" ht="22.35" customHeight="1" x14ac:dyDescent="0.4">
      <c r="B2" s="243"/>
      <c r="C2"/>
      <c r="D2" s="1562" t="s">
        <v>509</v>
      </c>
      <c r="E2" s="1563"/>
      <c r="F2" s="1564" t="str">
        <f>IF(ISBLANK(Descriptif!F2), "", Descriptif!F2)</f>
        <v>Système test</v>
      </c>
      <c r="G2" s="1316"/>
      <c r="H2" s="1316"/>
      <c r="I2" s="1316"/>
      <c r="J2" s="1316"/>
      <c r="K2" s="1316"/>
      <c r="L2" s="523" t="s">
        <v>682</v>
      </c>
      <c r="M2" s="839" t="str">
        <f>IF(ISBLANK(Descriptif!M2), "", Descriptif!M2)</f>
        <v/>
      </c>
      <c r="DB2" s="102"/>
      <c r="DC2" s="102"/>
      <c r="DD2" s="102"/>
      <c r="DE2" s="102"/>
      <c r="DF2" s="102"/>
      <c r="DG2" s="102"/>
      <c r="DH2" s="102"/>
      <c r="DI2" s="102"/>
      <c r="DJ2" s="102"/>
      <c r="DK2" s="102"/>
      <c r="DL2" s="102"/>
      <c r="DM2" s="102"/>
      <c r="DN2" s="102"/>
      <c r="DO2" s="102"/>
      <c r="DP2" s="102"/>
      <c r="DQ2" s="102"/>
      <c r="DR2" s="102"/>
      <c r="DS2" s="102"/>
    </row>
    <row r="3" spans="2:123" s="190" customFormat="1" ht="17.45" customHeight="1" x14ac:dyDescent="0.4">
      <c r="B3" s="244"/>
      <c r="C3"/>
      <c r="D3" s="1565" t="s">
        <v>374</v>
      </c>
      <c r="E3" s="1409"/>
      <c r="F3" s="1410" t="str">
        <f>IF(ISBLANK(Descriptif!F4), "", Descriptif!F4)</f>
        <v/>
      </c>
      <c r="G3" s="1410"/>
      <c r="H3" s="1306" t="s">
        <v>508</v>
      </c>
      <c r="I3" s="1307"/>
      <c r="J3" s="1566" t="str">
        <f>IF(ISBLANK(Descriptif!J3), "", Descriptif!J3)</f>
        <v>Eaux de France</v>
      </c>
      <c r="K3" s="1311"/>
      <c r="L3" s="523" t="s">
        <v>5</v>
      </c>
      <c r="M3" s="840" t="str">
        <f>IF(ISBLANK(Descriptif!M3), "", Descriptif!M3)</f>
        <v>20/05/2025, 21/05/2025</v>
      </c>
      <c r="N3" s="743"/>
    </row>
    <row r="4" spans="2:123" s="213" customFormat="1" ht="17.45" customHeight="1" x14ac:dyDescent="0.4">
      <c r="B4" s="245"/>
      <c r="C4"/>
      <c r="D4" s="1565" t="s">
        <v>595</v>
      </c>
      <c r="E4" s="1409"/>
      <c r="F4" s="1567" t="s">
        <v>697</v>
      </c>
      <c r="G4" s="1567"/>
      <c r="H4" s="1409" t="s">
        <v>368</v>
      </c>
      <c r="I4" s="1409"/>
      <c r="J4" s="1566" t="str">
        <f>IF(ISBLANK(Descriptif!J4), "", Descriptif!J4)</f>
        <v/>
      </c>
      <c r="K4" s="1311"/>
      <c r="L4" s="523" t="s">
        <v>7</v>
      </c>
      <c r="M4" s="840" t="str">
        <f>IF(ISBLANK(Descriptif!M4), "", Descriptif!M4)</f>
        <v>Satese XX</v>
      </c>
      <c r="N4" s="744"/>
    </row>
    <row r="5" spans="2:123" s="213" customFormat="1" ht="17.45" customHeight="1" x14ac:dyDescent="0.4">
      <c r="B5" s="245"/>
      <c r="C5" t="s">
        <v>190</v>
      </c>
      <c r="D5" s="1565" t="s">
        <v>334</v>
      </c>
      <c r="E5" s="1409"/>
      <c r="F5" s="1567" t="s">
        <v>199</v>
      </c>
      <c r="G5" s="1567"/>
      <c r="H5" s="1457" t="s">
        <v>367</v>
      </c>
      <c r="I5" s="1458"/>
      <c r="J5" s="1566" t="str">
        <f>IF(ISBLANK(Descriptif!J5), "", Descriptif!J5)</f>
        <v/>
      </c>
      <c r="K5" s="1311"/>
      <c r="L5" s="523" t="s">
        <v>507</v>
      </c>
      <c r="M5" s="840" t="str">
        <f>IF(ISBLANK(Descriptif!M5), "", Descriptif!M5)</f>
        <v>François</v>
      </c>
      <c r="N5" s="744"/>
    </row>
    <row r="6" spans="2:123" s="213" customFormat="1" ht="17.45" customHeight="1" x14ac:dyDescent="0.4">
      <c r="B6" s="245"/>
      <c r="D6" s="1565" t="s">
        <v>371</v>
      </c>
      <c r="E6" s="1409"/>
      <c r="F6" s="1567" t="s">
        <v>199</v>
      </c>
      <c r="G6" s="1567"/>
      <c r="H6" s="1409" t="s">
        <v>369</v>
      </c>
      <c r="I6" s="1409"/>
      <c r="J6" s="1566" t="str">
        <f>IF(ISBLANK(Descriptif!J6), "", Descriptif!J6)</f>
        <v/>
      </c>
      <c r="K6" s="1311"/>
      <c r="L6" s="523" t="s">
        <v>391</v>
      </c>
      <c r="M6" s="840" t="str">
        <f>IF(ISBLANK(Descriptif!M6), "", Descriptif!M6)</f>
        <v>Temps de pluie</v>
      </c>
      <c r="N6" s="745"/>
    </row>
    <row r="7" spans="2:123" s="213" customFormat="1" ht="17.45" customHeight="1" thickBot="1" x14ac:dyDescent="0.45">
      <c r="B7" s="245"/>
      <c r="D7" s="1568"/>
      <c r="E7" s="1342"/>
      <c r="F7" s="1334"/>
      <c r="G7" s="1335"/>
      <c r="H7" s="1447" t="s">
        <v>370</v>
      </c>
      <c r="I7" s="1447"/>
      <c r="J7" s="1569" t="str">
        <f>IF(ISBLANK(Descriptif!J7), "", Descriptif!J7)</f>
        <v/>
      </c>
      <c r="K7" s="1328"/>
      <c r="L7" s="523" t="s">
        <v>513</v>
      </c>
      <c r="M7" s="840"/>
      <c r="N7" s="745"/>
    </row>
    <row r="8" spans="2:123" s="213" customFormat="1" ht="13" thickBot="1" x14ac:dyDescent="0.45">
      <c r="B8" s="245"/>
      <c r="D8" s="164"/>
      <c r="E8" s="102"/>
      <c r="F8" s="102"/>
      <c r="G8" s="140"/>
      <c r="H8" s="140"/>
      <c r="M8" s="359"/>
      <c r="N8" s="745"/>
    </row>
    <row r="9" spans="2:123" s="214" customFormat="1" ht="37.700000000000003" customHeight="1" x14ac:dyDescent="0.45">
      <c r="B9" s="336"/>
      <c r="D9" s="1573" t="s">
        <v>288</v>
      </c>
      <c r="E9" s="1574"/>
      <c r="F9" s="1574"/>
      <c r="G9" s="1574"/>
      <c r="H9" s="1574"/>
      <c r="I9" s="1574"/>
      <c r="J9" s="1574"/>
      <c r="K9" s="1574"/>
      <c r="L9" s="1574"/>
      <c r="M9" s="1575"/>
      <c r="N9" s="746"/>
    </row>
    <row r="10" spans="2:123" s="140" customFormat="1" ht="15" customHeight="1" outlineLevel="1" x14ac:dyDescent="0.4">
      <c r="B10" s="234"/>
      <c r="D10" s="1572" t="s">
        <v>289</v>
      </c>
      <c r="E10" s="1572"/>
      <c r="F10" s="1570"/>
      <c r="G10" s="1570"/>
      <c r="H10" s="1570"/>
      <c r="I10" s="1570"/>
      <c r="J10" s="360" t="s">
        <v>290</v>
      </c>
      <c r="K10" s="360"/>
      <c r="L10" s="1570"/>
      <c r="M10" s="1571"/>
      <c r="N10" s="742"/>
    </row>
    <row r="11" spans="2:123" s="140" customFormat="1" ht="15" customHeight="1" outlineLevel="1" x14ac:dyDescent="0.4">
      <c r="B11" s="234"/>
      <c r="D11" s="1572" t="s">
        <v>504</v>
      </c>
      <c r="E11" s="1572"/>
      <c r="F11" s="1570"/>
      <c r="G11" s="1570"/>
      <c r="H11" s="304" t="s">
        <v>503</v>
      </c>
      <c r="I11" s="589"/>
      <c r="J11" s="360" t="s">
        <v>292</v>
      </c>
      <c r="K11" s="360"/>
      <c r="L11" s="1570"/>
      <c r="M11" s="1571"/>
      <c r="N11" s="742"/>
    </row>
    <row r="12" spans="2:123" s="140" customFormat="1" ht="15" customHeight="1" outlineLevel="1" x14ac:dyDescent="0.4">
      <c r="B12" s="234"/>
      <c r="D12" s="1572" t="s">
        <v>293</v>
      </c>
      <c r="E12" s="1572"/>
      <c r="F12" s="1570"/>
      <c r="G12" s="1570"/>
      <c r="H12" s="1585"/>
      <c r="I12" s="1586"/>
      <c r="J12" s="360" t="s">
        <v>294</v>
      </c>
      <c r="K12" s="360"/>
      <c r="L12" s="1570"/>
      <c r="M12" s="1571"/>
      <c r="N12" s="742" t="str">
        <f>IF(L12&lt;&gt;"",IF(L12&gt;=9,"Validé","Non validé"),"Non contrôlé")</f>
        <v>Non contrôlé</v>
      </c>
    </row>
    <row r="13" spans="2:123" s="140" customFormat="1" ht="15" customHeight="1" outlineLevel="1" x14ac:dyDescent="0.4">
      <c r="B13" s="234"/>
      <c r="D13" s="1572" t="s">
        <v>295</v>
      </c>
      <c r="E13" s="1572"/>
      <c r="F13" s="1570"/>
      <c r="G13" s="1570"/>
      <c r="H13" s="1587"/>
      <c r="I13" s="1588"/>
      <c r="J13" s="360" t="s">
        <v>296</v>
      </c>
      <c r="K13" s="360"/>
      <c r="L13" s="1570"/>
      <c r="M13" s="1571"/>
      <c r="N13" s="742"/>
    </row>
    <row r="14" spans="2:123" s="140" customFormat="1" ht="15" customHeight="1" outlineLevel="1" thickBot="1" x14ac:dyDescent="0.45">
      <c r="B14" s="234"/>
      <c r="D14" s="235"/>
      <c r="E14" s="235"/>
      <c r="F14" s="235"/>
      <c r="G14" s="235"/>
      <c r="H14" s="235"/>
      <c r="I14" s="235"/>
      <c r="J14" s="235"/>
      <c r="K14" s="235"/>
      <c r="L14" s="235"/>
      <c r="M14" s="361"/>
      <c r="N14" s="747"/>
    </row>
    <row r="15" spans="2:123" s="140" customFormat="1" ht="21" customHeight="1" outlineLevel="1" thickBot="1" x14ac:dyDescent="0.45">
      <c r="B15" s="234"/>
      <c r="D15" s="590" t="s">
        <v>297</v>
      </c>
      <c r="E15" s="591"/>
      <c r="F15" s="591"/>
      <c r="G15" s="591"/>
      <c r="H15" s="591"/>
      <c r="I15" s="591"/>
      <c r="J15" s="591"/>
      <c r="K15" s="591"/>
      <c r="L15" s="591"/>
      <c r="M15" s="592"/>
      <c r="N15" s="742"/>
    </row>
    <row r="16" spans="2:123" s="140" customFormat="1" ht="12.75" customHeight="1" outlineLevel="1" thickBot="1" x14ac:dyDescent="0.45">
      <c r="B16" s="234"/>
      <c r="M16" s="233"/>
      <c r="N16" s="742"/>
    </row>
    <row r="17" spans="2:14" s="140" customFormat="1" ht="55.7" customHeight="1" outlineLevel="1" thickBot="1" x14ac:dyDescent="0.45">
      <c r="B17" s="234"/>
      <c r="D17" s="1576" t="s">
        <v>298</v>
      </c>
      <c r="E17" s="1577"/>
      <c r="F17" s="1576" t="s">
        <v>299</v>
      </c>
      <c r="G17" s="1578"/>
      <c r="H17" s="1579" t="s">
        <v>300</v>
      </c>
      <c r="I17" s="1578"/>
      <c r="J17" s="594" t="s">
        <v>301</v>
      </c>
      <c r="K17" s="593" t="s">
        <v>302</v>
      </c>
      <c r="L17" s="595" t="s">
        <v>303</v>
      </c>
      <c r="M17" s="596" t="s">
        <v>304</v>
      </c>
      <c r="N17" s="742"/>
    </row>
    <row r="18" spans="2:14" s="140" customFormat="1" ht="24.75" customHeight="1" outlineLevel="1" thickBot="1" x14ac:dyDescent="0.45">
      <c r="B18" s="234"/>
      <c r="D18" s="1580"/>
      <c r="E18" s="1581"/>
      <c r="F18" s="1582"/>
      <c r="G18" s="1583"/>
      <c r="H18" s="1584"/>
      <c r="I18" s="1583"/>
      <c r="J18" s="597"/>
      <c r="K18" s="598" t="str">
        <f>IF(F18&gt;0,AVERAGE(F18:J18),"")</f>
        <v/>
      </c>
      <c r="L18" s="599" t="str">
        <f>IF(COUNTA(F18:J18)&gt;0,STDEVP(F18:J18),"")</f>
        <v/>
      </c>
      <c r="M18" s="600" t="str">
        <f>IF(AND(K18&lt;&gt;"",K18&gt;0),L18/K18,"")</f>
        <v/>
      </c>
      <c r="N18" s="742" t="str">
        <f>IF(K18&lt;&gt;"",IF(AND(K18&gt;=50,ABS(M18)&lt;=0.05),"Validé","Non validé"),"Non contrôlé")</f>
        <v>Non contrôlé</v>
      </c>
    </row>
    <row r="19" spans="2:14" s="140" customFormat="1" ht="15" customHeight="1" outlineLevel="1" thickBot="1" x14ac:dyDescent="0.45">
      <c r="B19" s="234"/>
      <c r="M19" s="233"/>
      <c r="N19" s="742"/>
    </row>
    <row r="20" spans="2:14" s="140" customFormat="1" ht="35.450000000000003" customHeight="1" outlineLevel="1" thickBot="1" x14ac:dyDescent="0.45">
      <c r="B20" s="234"/>
      <c r="D20" s="1589" t="s">
        <v>320</v>
      </c>
      <c r="E20" s="1590"/>
      <c r="F20" s="1590"/>
      <c r="G20" s="1590"/>
      <c r="H20" s="1590"/>
      <c r="I20" s="1590"/>
      <c r="J20" s="1590"/>
      <c r="K20" s="1590"/>
      <c r="L20" s="1590"/>
      <c r="M20" s="1591"/>
      <c r="N20" s="742"/>
    </row>
    <row r="21" spans="2:14" s="140" customFormat="1" ht="12.75" customHeight="1" outlineLevel="1" thickBot="1" x14ac:dyDescent="0.45">
      <c r="B21" s="234"/>
      <c r="M21" s="233"/>
      <c r="N21" s="742"/>
    </row>
    <row r="22" spans="2:14" s="140" customFormat="1" ht="15" customHeight="1" outlineLevel="1" x14ac:dyDescent="0.4">
      <c r="B22" s="234"/>
      <c r="D22" s="1592" t="s">
        <v>305</v>
      </c>
      <c r="E22" s="1593"/>
      <c r="F22" s="1593">
        <v>1</v>
      </c>
      <c r="G22" s="1593"/>
      <c r="H22" s="1593">
        <v>2</v>
      </c>
      <c r="I22" s="1593"/>
      <c r="J22" s="601">
        <v>3</v>
      </c>
      <c r="K22" s="1593" t="s">
        <v>306</v>
      </c>
      <c r="L22" s="1593"/>
      <c r="M22" s="1594"/>
      <c r="N22" s="742"/>
    </row>
    <row r="23" spans="2:14" s="140" customFormat="1" ht="15" customHeight="1" outlineLevel="1" x14ac:dyDescent="0.4">
      <c r="B23" s="234"/>
      <c r="D23" s="1595" t="s">
        <v>307</v>
      </c>
      <c r="E23" s="1596"/>
      <c r="F23" s="1570"/>
      <c r="G23" s="1570"/>
      <c r="H23" s="1570"/>
      <c r="I23" s="1570"/>
      <c r="J23" s="588"/>
      <c r="K23" s="1597" t="str">
        <f>IF(F23&gt;0,AVERAGE(F23:J23),"")</f>
        <v/>
      </c>
      <c r="L23" s="1597"/>
      <c r="M23" s="1598"/>
      <c r="N23" s="742"/>
    </row>
    <row r="24" spans="2:14" s="140" customFormat="1" ht="15" customHeight="1" outlineLevel="1" thickBot="1" x14ac:dyDescent="0.45">
      <c r="B24" s="234"/>
      <c r="D24" s="1602" t="s">
        <v>308</v>
      </c>
      <c r="E24" s="1603"/>
      <c r="F24" s="1604" t="str">
        <f>IF(F23&gt;0,L11/F23,"")</f>
        <v/>
      </c>
      <c r="G24" s="1604"/>
      <c r="H24" s="1604" t="str">
        <f>IF(H23&gt;0,L11/H23,"")</f>
        <v/>
      </c>
      <c r="I24" s="1604"/>
      <c r="J24" s="602" t="str">
        <f>IF(J23&gt;0,L11/J23,"")</f>
        <v/>
      </c>
      <c r="K24" s="1604" t="str">
        <f>IF(COUNTA(F23:J23)&gt;0,AVERAGE(F24:J24),"")</f>
        <v/>
      </c>
      <c r="L24" s="1604"/>
      <c r="M24" s="1605"/>
      <c r="N24" s="742" t="str">
        <f>IF(K24&lt;&gt;"",IF(K24&gt;=0.5,"Validé","Non validé"),"Non contrôlé")</f>
        <v>Non contrôlé</v>
      </c>
    </row>
    <row r="25" spans="2:14" s="140" customFormat="1" ht="15" customHeight="1" outlineLevel="1" thickBot="1" x14ac:dyDescent="0.45">
      <c r="B25" s="234"/>
      <c r="D25" s="362"/>
      <c r="E25" s="362"/>
      <c r="F25" s="362"/>
      <c r="G25" s="362"/>
      <c r="H25" s="362"/>
      <c r="I25" s="362"/>
      <c r="J25" s="362"/>
      <c r="K25" s="362"/>
      <c r="L25" s="362"/>
      <c r="M25" s="363"/>
      <c r="N25" s="742"/>
    </row>
    <row r="26" spans="2:14" s="140" customFormat="1" ht="32.450000000000003" customHeight="1" outlineLevel="1" thickBot="1" x14ac:dyDescent="0.45">
      <c r="B26" s="234"/>
      <c r="D26" s="1606" t="s">
        <v>623</v>
      </c>
      <c r="E26" s="1607"/>
      <c r="F26" s="1607"/>
      <c r="G26" s="1607"/>
      <c r="H26" s="1607"/>
      <c r="I26" s="1607"/>
      <c r="J26" s="1607"/>
      <c r="K26" s="1607"/>
      <c r="L26" s="1607"/>
      <c r="M26" s="1608"/>
      <c r="N26" s="742"/>
    </row>
    <row r="27" spans="2:14" s="140" customFormat="1" ht="11.45" customHeight="1" outlineLevel="1" x14ac:dyDescent="0.4">
      <c r="B27" s="234"/>
      <c r="M27" s="233"/>
      <c r="N27" s="742"/>
    </row>
    <row r="28" spans="2:14" s="140" customFormat="1" ht="15" customHeight="1" outlineLevel="1" x14ac:dyDescent="0.4">
      <c r="B28" s="234"/>
      <c r="D28" s="1596" t="s">
        <v>624</v>
      </c>
      <c r="E28" s="1596"/>
      <c r="F28" s="1596"/>
      <c r="G28" s="1596"/>
      <c r="H28" s="1596"/>
      <c r="I28" s="1596"/>
      <c r="J28" s="1570"/>
      <c r="K28" s="1570"/>
      <c r="M28" s="233"/>
      <c r="N28" s="742"/>
    </row>
    <row r="29" spans="2:14" s="140" customFormat="1" ht="15" customHeight="1" outlineLevel="1" x14ac:dyDescent="0.4">
      <c r="B29" s="234"/>
      <c r="D29" s="1596" t="s">
        <v>625</v>
      </c>
      <c r="E29" s="1596"/>
      <c r="F29" s="1596"/>
      <c r="G29" s="1596"/>
      <c r="H29" s="1596"/>
      <c r="I29" s="1596"/>
      <c r="J29" s="1599"/>
      <c r="K29" s="1599"/>
      <c r="M29" s="233"/>
      <c r="N29" s="742"/>
    </row>
    <row r="30" spans="2:14" s="140" customFormat="1" ht="15" customHeight="1" outlineLevel="1" x14ac:dyDescent="0.4">
      <c r="B30" s="234"/>
      <c r="D30" s="1596" t="s">
        <v>309</v>
      </c>
      <c r="E30" s="1596"/>
      <c r="F30" s="1596"/>
      <c r="G30" s="1596"/>
      <c r="H30" s="1596"/>
      <c r="I30" s="1596"/>
      <c r="J30" s="1600" t="str">
        <f>IF(COUNTA(J28:J29)&gt;0,TRUNC(J29/J28,0),"")</f>
        <v/>
      </c>
      <c r="K30" s="1600"/>
      <c r="M30" s="233"/>
      <c r="N30" s="742"/>
    </row>
    <row r="31" spans="2:14" s="140" customFormat="1" ht="16.100000000000001" customHeight="1" outlineLevel="1" x14ac:dyDescent="0.4">
      <c r="B31" s="234"/>
      <c r="D31" s="1596" t="s">
        <v>310</v>
      </c>
      <c r="E31" s="1596"/>
      <c r="F31" s="1596"/>
      <c r="G31" s="1596"/>
      <c r="H31" s="1596"/>
      <c r="I31" s="1596"/>
      <c r="J31" s="1601"/>
      <c r="K31" s="1601"/>
      <c r="M31" s="233"/>
      <c r="N31" s="748"/>
    </row>
    <row r="32" spans="2:14" s="140" customFormat="1" ht="15" customHeight="1" outlineLevel="1" x14ac:dyDescent="0.4">
      <c r="B32" s="234"/>
      <c r="D32" s="1596" t="s">
        <v>311</v>
      </c>
      <c r="E32" s="1596"/>
      <c r="F32" s="1596"/>
      <c r="G32" s="1596"/>
      <c r="H32" s="1596"/>
      <c r="I32" s="1596"/>
      <c r="J32" s="1613"/>
      <c r="K32" s="1613"/>
      <c r="M32" s="233"/>
      <c r="N32" s="742"/>
    </row>
    <row r="33" spans="2:14" s="140" customFormat="1" ht="15" customHeight="1" outlineLevel="1" x14ac:dyDescent="0.4">
      <c r="B33" s="234"/>
      <c r="D33" s="1612" t="s">
        <v>312</v>
      </c>
      <c r="E33" s="1612"/>
      <c r="F33" s="1612"/>
      <c r="G33" s="1612"/>
      <c r="H33" s="1612"/>
      <c r="I33" s="1612"/>
      <c r="J33" s="1600" t="str">
        <f>IF(J31&lt;&gt;"",J30/J31,"")</f>
        <v/>
      </c>
      <c r="K33" s="1600"/>
      <c r="L33" s="749"/>
      <c r="M33" s="233"/>
      <c r="N33" s="742" t="str">
        <f>IF(J33&lt;&gt;"",IF(J33&gt;=5.5,"Validé","Non validé"),"Non contrôlé")</f>
        <v>Non contrôlé</v>
      </c>
    </row>
    <row r="34" spans="2:14" s="140" customFormat="1" ht="15" customHeight="1" outlineLevel="1" thickBot="1" x14ac:dyDescent="0.45">
      <c r="B34" s="234"/>
      <c r="D34" s="224"/>
      <c r="E34" s="224"/>
      <c r="F34" s="224"/>
      <c r="G34" s="224"/>
      <c r="H34" s="9"/>
      <c r="I34" s="9"/>
      <c r="J34" s="235"/>
      <c r="K34" s="235"/>
      <c r="L34" s="235"/>
      <c r="M34" s="236"/>
      <c r="N34" s="742"/>
    </row>
    <row r="35" spans="2:14" s="140" customFormat="1" ht="21.75" customHeight="1" outlineLevel="1" thickBot="1" x14ac:dyDescent="0.45">
      <c r="B35" s="234"/>
      <c r="D35" s="1606" t="s">
        <v>313</v>
      </c>
      <c r="E35" s="1607"/>
      <c r="F35" s="1607"/>
      <c r="G35" s="1607"/>
      <c r="H35" s="1607"/>
      <c r="I35" s="1607"/>
      <c r="J35" s="1607"/>
      <c r="K35" s="1607"/>
      <c r="L35" s="1607"/>
      <c r="M35" s="1608"/>
      <c r="N35" s="742"/>
    </row>
    <row r="36" spans="2:14" s="140" customFormat="1" ht="15" customHeight="1" outlineLevel="1" x14ac:dyDescent="0.4">
      <c r="B36" s="234"/>
      <c r="M36" s="233"/>
      <c r="N36" s="742"/>
    </row>
    <row r="37" spans="2:14" s="140" customFormat="1" ht="27" customHeight="1" outlineLevel="1" x14ac:dyDescent="0.4">
      <c r="B37" s="234"/>
      <c r="D37" s="1612" t="s">
        <v>315</v>
      </c>
      <c r="E37" s="1612"/>
      <c r="F37" s="1612" t="s">
        <v>316</v>
      </c>
      <c r="G37" s="1612"/>
      <c r="H37" s="1612" t="s">
        <v>317</v>
      </c>
      <c r="I37" s="1612"/>
      <c r="J37" s="237"/>
      <c r="K37" s="364"/>
      <c r="M37" s="233"/>
      <c r="N37" s="742"/>
    </row>
    <row r="38" spans="2:14" s="140" customFormat="1" ht="19.7" customHeight="1" outlineLevel="1" x14ac:dyDescent="0.4">
      <c r="B38" s="234"/>
      <c r="D38" s="1609"/>
      <c r="E38" s="1609"/>
      <c r="F38" s="1610"/>
      <c r="G38" s="1610"/>
      <c r="H38" s="1611" t="str">
        <f>IF(F38&gt;0,(D38-F38)/F38,"")</f>
        <v/>
      </c>
      <c r="I38" s="1611"/>
      <c r="J38" s="365"/>
      <c r="K38" s="364"/>
      <c r="M38" s="233"/>
      <c r="N38" s="742"/>
    </row>
    <row r="39" spans="2:14" s="140" customFormat="1" ht="15" customHeight="1" outlineLevel="1" thickBot="1" x14ac:dyDescent="0.45">
      <c r="B39" s="234"/>
      <c r="D39" s="364"/>
      <c r="E39" s="364"/>
      <c r="F39" s="364"/>
      <c r="G39" s="364"/>
      <c r="H39" s="364"/>
      <c r="I39" s="364"/>
      <c r="J39" s="364"/>
      <c r="K39" s="364"/>
      <c r="L39" s="364"/>
      <c r="M39" s="366"/>
      <c r="N39" s="750"/>
    </row>
    <row r="40" spans="2:14" s="140" customFormat="1" ht="25.7" customHeight="1" outlineLevel="1" thickBot="1" x14ac:dyDescent="0.45">
      <c r="B40" s="234"/>
      <c r="D40" s="1606" t="s">
        <v>314</v>
      </c>
      <c r="E40" s="1607"/>
      <c r="F40" s="1607"/>
      <c r="G40" s="1607"/>
      <c r="H40" s="1607"/>
      <c r="I40" s="1607"/>
      <c r="J40" s="1607"/>
      <c r="K40" s="1607"/>
      <c r="L40" s="1607"/>
      <c r="M40" s="1608"/>
      <c r="N40" s="742"/>
    </row>
    <row r="41" spans="2:14" s="140" customFormat="1" ht="15" customHeight="1" outlineLevel="1" x14ac:dyDescent="0.4">
      <c r="B41" s="234"/>
      <c r="M41" s="233"/>
      <c r="N41" s="742"/>
    </row>
    <row r="42" spans="2:14" s="140" customFormat="1" ht="15" customHeight="1" outlineLevel="1" x14ac:dyDescent="0.4">
      <c r="B42" s="234"/>
      <c r="D42" s="1612" t="s">
        <v>323</v>
      </c>
      <c r="E42" s="1612"/>
      <c r="F42" s="1612" t="s">
        <v>325</v>
      </c>
      <c r="G42" s="1612"/>
      <c r="H42" s="1612" t="s">
        <v>327</v>
      </c>
      <c r="I42" s="1612"/>
      <c r="J42" s="367"/>
      <c r="K42" s="367"/>
      <c r="L42" s="368"/>
      <c r="M42" s="233"/>
      <c r="N42" s="742"/>
    </row>
    <row r="43" spans="2:14" s="140" customFormat="1" ht="15" customHeight="1" outlineLevel="1" x14ac:dyDescent="0.4">
      <c r="B43" s="234"/>
      <c r="D43" s="1622" t="s">
        <v>324</v>
      </c>
      <c r="E43" s="1623"/>
      <c r="F43" s="1612" t="s">
        <v>326</v>
      </c>
      <c r="G43" s="1612"/>
      <c r="H43" s="1612" t="s">
        <v>328</v>
      </c>
      <c r="I43" s="1612"/>
      <c r="J43" s="367"/>
      <c r="K43" s="367"/>
      <c r="L43" s="368"/>
      <c r="M43" s="233"/>
      <c r="N43" s="742"/>
    </row>
    <row r="44" spans="2:14" s="140" customFormat="1" ht="15" customHeight="1" outlineLevel="1" x14ac:dyDescent="0.4">
      <c r="B44" s="234"/>
      <c r="D44" s="1624"/>
      <c r="E44" s="1624"/>
      <c r="F44" s="1625" t="str">
        <f>IF(AND(K18&lt;&gt;"", J30&lt;&gt;""),(K18*J30),"")</f>
        <v/>
      </c>
      <c r="G44" s="1625"/>
      <c r="H44" s="1626" t="str">
        <f>IF(AND(D44&gt;0,F44),(D44-F44)/F44,"")</f>
        <v/>
      </c>
      <c r="I44" s="1626"/>
      <c r="J44" s="367"/>
      <c r="K44" s="367"/>
      <c r="L44" s="368"/>
      <c r="M44" s="233"/>
      <c r="N44" s="742" t="str">
        <f>IF(H44&lt;&gt;"",IF(ABS(H44)&lt;0.1,"Validé","Non validé"),"Non contrôlé")</f>
        <v>Non contrôlé</v>
      </c>
    </row>
    <row r="45" spans="2:14" s="140" customFormat="1" ht="15" customHeight="1" outlineLevel="1" thickBot="1" x14ac:dyDescent="0.45">
      <c r="B45" s="234"/>
      <c r="D45" s="364"/>
      <c r="E45" s="364"/>
      <c r="F45" s="364"/>
      <c r="G45" s="364"/>
      <c r="H45" s="364"/>
      <c r="I45" s="364"/>
      <c r="J45" s="364"/>
      <c r="K45" s="364"/>
      <c r="L45" s="364"/>
      <c r="M45" s="366"/>
      <c r="N45" s="751"/>
    </row>
    <row r="46" spans="2:14" s="140" customFormat="1" ht="15" customHeight="1" outlineLevel="1" x14ac:dyDescent="0.4">
      <c r="B46" s="234"/>
      <c r="D46" s="1614" t="s">
        <v>321</v>
      </c>
      <c r="E46" s="1615"/>
      <c r="F46" s="1615"/>
      <c r="G46" s="1615"/>
      <c r="H46" s="1615"/>
      <c r="I46" s="1615"/>
      <c r="J46" s="1615"/>
      <c r="K46" s="1615"/>
      <c r="L46" s="1615"/>
      <c r="M46" s="1616"/>
      <c r="N46" s="752"/>
    </row>
    <row r="47" spans="2:14" s="140" customFormat="1" ht="15" customHeight="1" outlineLevel="1" thickBot="1" x14ac:dyDescent="0.45">
      <c r="B47" s="234"/>
      <c r="D47" s="1617" t="s">
        <v>322</v>
      </c>
      <c r="E47" s="1618"/>
      <c r="F47" s="1618"/>
      <c r="G47" s="1618"/>
      <c r="H47" s="1618"/>
      <c r="I47" s="1618"/>
      <c r="J47" s="1618"/>
      <c r="K47" s="1618"/>
      <c r="L47" s="1618"/>
      <c r="M47" s="1619"/>
      <c r="N47" s="752"/>
    </row>
    <row r="48" spans="2:14" s="140" customFormat="1" ht="15" customHeight="1" outlineLevel="1" thickBot="1" x14ac:dyDescent="0.45">
      <c r="B48" s="234"/>
      <c r="D48" s="225"/>
      <c r="E48" s="130"/>
      <c r="F48" s="130"/>
      <c r="G48" s="130"/>
      <c r="H48" s="130"/>
      <c r="I48" s="130"/>
      <c r="J48" s="130"/>
      <c r="M48" s="233"/>
      <c r="N48" s="752"/>
    </row>
    <row r="49" spans="2:123" s="140" customFormat="1" ht="28.1" customHeight="1" outlineLevel="1" thickBot="1" x14ac:dyDescent="0.45">
      <c r="B49" s="234"/>
      <c r="D49" s="1576" t="s">
        <v>282</v>
      </c>
      <c r="E49" s="1577"/>
      <c r="F49" s="1576" t="s">
        <v>318</v>
      </c>
      <c r="G49" s="1577"/>
      <c r="H49" s="1576" t="s">
        <v>283</v>
      </c>
      <c r="I49" s="1577"/>
      <c r="J49" s="1576" t="s">
        <v>284</v>
      </c>
      <c r="K49" s="1577"/>
      <c r="L49" s="1620" t="s">
        <v>319</v>
      </c>
      <c r="M49" s="1621"/>
      <c r="N49" s="752"/>
    </row>
    <row r="50" spans="2:123" s="140" customFormat="1" ht="23.45" customHeight="1" outlineLevel="1" thickBot="1" x14ac:dyDescent="0.45">
      <c r="B50" s="234"/>
      <c r="D50" s="1644"/>
      <c r="E50" s="1645"/>
      <c r="F50" s="1644"/>
      <c r="G50" s="1645"/>
      <c r="H50" s="1644"/>
      <c r="I50" s="1645"/>
      <c r="J50" s="1644"/>
      <c r="K50" s="1645"/>
      <c r="L50" s="1646" t="str">
        <f>IF(AND(J50&lt;=8,J50&gt;=2),"Oui","Non")</f>
        <v>Non</v>
      </c>
      <c r="M50" s="1647"/>
      <c r="N50" s="742" t="str">
        <f>IF(J50&lt;&gt;"",IF(L50="Oui","Validé","Non validé"), "Non contrôlé")</f>
        <v>Non contrôlé</v>
      </c>
    </row>
    <row r="51" spans="2:123" s="140" customFormat="1" ht="15" customHeight="1" outlineLevel="1" x14ac:dyDescent="0.4">
      <c r="B51" s="234"/>
      <c r="D51" s="130"/>
      <c r="E51" s="130"/>
      <c r="F51" s="130"/>
      <c r="G51" s="130"/>
      <c r="H51" s="130"/>
      <c r="I51" s="130"/>
      <c r="J51" s="130"/>
      <c r="M51" s="233"/>
      <c r="N51" s="742"/>
    </row>
    <row r="52" spans="2:123" s="140" customFormat="1" ht="27.75" customHeight="1" thickBot="1" x14ac:dyDescent="0.45">
      <c r="B52" s="234"/>
      <c r="M52" s="233"/>
      <c r="N52" s="742"/>
    </row>
    <row r="53" spans="2:123" s="370" customFormat="1" ht="40.35" customHeight="1" thickBot="1" x14ac:dyDescent="0.5">
      <c r="B53" s="369"/>
      <c r="D53" s="1648" t="s">
        <v>287</v>
      </c>
      <c r="E53" s="1649"/>
      <c r="F53" s="1649"/>
      <c r="G53" s="1649"/>
      <c r="H53" s="1649"/>
      <c r="I53" s="1649"/>
      <c r="J53" s="1649"/>
      <c r="K53" s="1649"/>
      <c r="L53" s="1649"/>
      <c r="M53" s="1650"/>
      <c r="N53" s="753"/>
    </row>
    <row r="54" spans="2:123" s="140" customFormat="1" ht="15" customHeight="1" outlineLevel="1" x14ac:dyDescent="0.4">
      <c r="B54" s="234"/>
      <c r="D54" s="130"/>
      <c r="E54" s="130"/>
      <c r="F54" s="130"/>
      <c r="G54" s="130"/>
      <c r="H54" s="130"/>
      <c r="I54" s="130"/>
      <c r="J54" s="130"/>
      <c r="M54" s="233"/>
      <c r="N54" s="742"/>
    </row>
    <row r="55" spans="2:123" s="140" customFormat="1" ht="15" customHeight="1" outlineLevel="1" thickBot="1" x14ac:dyDescent="0.45">
      <c r="B55" s="234"/>
      <c r="D55" s="220"/>
      <c r="E55" s="220"/>
      <c r="F55" s="220"/>
      <c r="G55" s="220"/>
      <c r="H55" s="220"/>
      <c r="I55" s="220"/>
      <c r="J55" s="220"/>
      <c r="K55" s="220"/>
      <c r="L55" s="220"/>
      <c r="M55" s="227"/>
      <c r="N55" s="742"/>
    </row>
    <row r="56" spans="2:123" s="140" customFormat="1" ht="15" customHeight="1" outlineLevel="1" x14ac:dyDescent="0.4">
      <c r="B56" s="234"/>
      <c r="D56" s="1627"/>
      <c r="E56" s="1627"/>
      <c r="F56" s="1627"/>
      <c r="G56" s="1627"/>
      <c r="H56" s="1627"/>
      <c r="I56" s="1627"/>
      <c r="J56" s="1627"/>
      <c r="K56" s="1627"/>
      <c r="L56" s="1627"/>
      <c r="M56" s="1628"/>
      <c r="N56" s="742"/>
    </row>
    <row r="57" spans="2:123" s="140" customFormat="1" ht="33" customHeight="1" outlineLevel="1" x14ac:dyDescent="0.4">
      <c r="B57" s="234"/>
      <c r="D57" s="1629" t="s">
        <v>173</v>
      </c>
      <c r="E57" s="1630"/>
      <c r="F57" s="1630"/>
      <c r="G57" s="1630"/>
      <c r="H57" s="1630"/>
      <c r="I57" s="1630"/>
      <c r="J57" s="1630"/>
      <c r="K57" s="1630"/>
      <c r="L57" s="1630"/>
      <c r="M57" s="1631"/>
      <c r="N57" s="754"/>
    </row>
    <row r="58" spans="2:123" s="140" customFormat="1" ht="26.35" customHeight="1" outlineLevel="1" x14ac:dyDescent="0.4">
      <c r="B58" s="234"/>
      <c r="D58" s="1632" t="s">
        <v>71</v>
      </c>
      <c r="E58" s="1633"/>
      <c r="F58" s="1633"/>
      <c r="G58" s="1634"/>
      <c r="H58" s="1635" t="s">
        <v>13</v>
      </c>
      <c r="I58" s="1636"/>
      <c r="J58" s="371" t="s">
        <v>675</v>
      </c>
      <c r="K58" s="831" t="s">
        <v>66</v>
      </c>
      <c r="L58" s="1637" t="s">
        <v>506</v>
      </c>
      <c r="M58" s="1638"/>
      <c r="N58" s="755" t="s">
        <v>67</v>
      </c>
    </row>
    <row r="59" spans="2:123" s="140" customFormat="1" ht="97" customHeight="1" outlineLevel="1" x14ac:dyDescent="0.4">
      <c r="B59" s="234"/>
      <c r="D59" s="603">
        <v>1</v>
      </c>
      <c r="E59" s="1639" t="str">
        <f>IFERROR(HLOOKUP(D$57,Critères!$B$3:$BE$16,$D59+2,FALSE),"")</f>
        <v>L'accès à l'ouvrage et aux équipements de mesure se fait-il en toute sécurité pour les agents en charge des opérations de contrôles et d'entretien ?</v>
      </c>
      <c r="F59" s="1639"/>
      <c r="G59" s="1639"/>
      <c r="H59" s="1640" t="s">
        <v>142</v>
      </c>
      <c r="I59" s="1641"/>
      <c r="J59" s="373">
        <f>IF(OR(H59 = "Validé",H59="Validé avec réserve"),K59,0)</f>
        <v>0</v>
      </c>
      <c r="K59" s="844">
        <f>IFERROR(INDEX(Critères!$B$3:$BE$16, $D59+2, MATCH(D$57, Critères!$B$3:$BE$3, 0) + 2),"")</f>
        <v>10</v>
      </c>
      <c r="L59" s="1642" t="str">
        <f>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1643"/>
      <c r="N59" s="756" t="str">
        <f>IFERROR(INDEX(Critères!$B$3:$BE$16, $D59+2, MATCH(D$57, Critères!$B$3:$BE$3, 0) + 3),"")</f>
        <v>LISTE_3</v>
      </c>
    </row>
    <row r="60" spans="2:123" s="348" customFormat="1" ht="97" customHeight="1" outlineLevel="1" x14ac:dyDescent="0.4">
      <c r="B60" s="346"/>
      <c r="C60" s="140"/>
      <c r="D60" s="603">
        <v>2</v>
      </c>
      <c r="E60" s="1639" t="str">
        <f>IFERROR(HLOOKUP(D$57,Critères!$B$3:$BE$16,$D60+2,FALSE),"")</f>
        <v>Le point de prélèvement est-il correctement implanté et situé dans un milieu homogène et brassé ?</v>
      </c>
      <c r="F60" s="1639"/>
      <c r="G60" s="1639"/>
      <c r="H60" s="1654" t="s">
        <v>142</v>
      </c>
      <c r="I60" s="1655"/>
      <c r="J60" s="373">
        <f t="shared" ref="J60:J68" si="0">IF(OR(H60 = "Validé",H60="Validé avec réserve"),K60,0)</f>
        <v>0</v>
      </c>
      <c r="K60" s="844">
        <f>IFERROR(INDEX(Critères!$B$3:$BE$16, $D60+2, MATCH(D$57, Critères!$B$3:$BE$3, 0) + 2),"")</f>
        <v>15</v>
      </c>
      <c r="L60" s="1642" t="str">
        <f>IFERROR(IF(INDEX(Critères!$B$3:$BE$16, $D60+2, MATCH(D$57, Critères!$B$3:$BE$3, 0) + 1)="", "", INDEX(Critères!$B$3:$BE$16, $D60+2, MATCH(D$57, Critères!$B$3:$BE$3, 0) + 1)), "")</f>
        <v/>
      </c>
      <c r="M60" s="1643"/>
      <c r="N60" s="756" t="str">
        <f>IFERROR(INDEX(Critères!$B$3:$BE$16, $D60+2, MATCH(D$57, Critères!$B$3:$BE$3, 0) + 3),"")</f>
        <v>LISTE_3</v>
      </c>
    </row>
    <row r="61" spans="2:123" ht="97" customHeight="1" outlineLevel="1" thickBot="1" x14ac:dyDescent="0.45">
      <c r="B61" s="243"/>
      <c r="C61" s="374"/>
      <c r="D61" s="603">
        <v>3</v>
      </c>
      <c r="E61" s="1639" t="str">
        <f>IFERROR(HLOOKUP(D$57,Critères!$B$3:$BE$16,$D61+2,FALSE),"")</f>
        <v>La propreté et l'état d'entretien du dispositif de prélèvement sont-ils satisfaisants ?</v>
      </c>
      <c r="F61" s="1639"/>
      <c r="G61" s="1639"/>
      <c r="H61" s="1656" t="s">
        <v>142</v>
      </c>
      <c r="I61" s="1657"/>
      <c r="J61" s="373">
        <f t="shared" si="0"/>
        <v>0</v>
      </c>
      <c r="K61" s="844">
        <f>IFERROR(INDEX(Critères!$B$3:$BE$16, $D61+2, MATCH(D$57, Critères!$B$3:$BE$3, 0) + 2),"")</f>
        <v>5</v>
      </c>
      <c r="L61" s="1642" t="str">
        <f>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1643"/>
      <c r="N61" s="756" t="str">
        <f>IFERROR(INDEX(Critères!$B$3:$BE$16, $D61+2, MATCH(D$57, Critères!$B$3:$BE$3, 0) + 3),"")</f>
        <v>LISTE_3</v>
      </c>
      <c r="DK61" s="102"/>
      <c r="DL61" s="102"/>
      <c r="DM61" s="102"/>
      <c r="DN61" s="102"/>
      <c r="DO61" s="102"/>
      <c r="DP61" s="102"/>
      <c r="DQ61" s="102"/>
      <c r="DR61" s="102"/>
      <c r="DS61" s="102"/>
    </row>
    <row r="62" spans="2:123" ht="97" customHeight="1" outlineLevel="1" thickBot="1" x14ac:dyDescent="0.45">
      <c r="B62" s="243"/>
      <c r="C62" s="140"/>
      <c r="D62" s="603">
        <v>4</v>
      </c>
      <c r="E62" s="1639" t="str">
        <f>IFERROR(HLOOKUP(D$57,Critères!$B$3:$BE$16,$D62+2,FALSE),"")</f>
        <v>Le circuit de prélèvement, y compris la boucle primaire, présente t-il un état de fonctionnement satisfaisant, son diamètre est-il ≥ à 9 mm ?</v>
      </c>
      <c r="F62" s="1639"/>
      <c r="G62" s="1651"/>
      <c r="H62" s="1652" t="str">
        <f>IF(OR(D57=AT3,D57=AX3),N12,"Non contrôlé")</f>
        <v>Non contrôlé</v>
      </c>
      <c r="I62" s="1653"/>
      <c r="J62" s="373">
        <f t="shared" si="0"/>
        <v>0</v>
      </c>
      <c r="K62" s="844">
        <f>IFERROR(INDEX(Critères!$B$3:$BE$16, $D62+2, MATCH(D$57, Critères!$B$3:$BE$3, 0) + 2),"")</f>
        <v>5</v>
      </c>
      <c r="L62" s="1642" t="str">
        <f>IFERROR(IF(INDEX(Critères!$B$3:$BE$16, $D62+2, MATCH(D$57, Critères!$B$3:$BE$3, 0) + 1)="", "", INDEX(Critères!$B$3:$BE$16, $D62+2, MATCH(D$57, Critères!$B$3:$BE$3, 0) + 1)), "")</f>
        <v/>
      </c>
      <c r="M62" s="1643"/>
      <c r="N62" s="756" t="str">
        <f>IFERROR(INDEX(Critères!$B$3:$BE$16, $D62+2, MATCH(D$57, Critères!$B$3:$BE$3, 0) + 3),"")</f>
        <v>LISTE_3</v>
      </c>
      <c r="DK62" s="102"/>
      <c r="DL62" s="102"/>
      <c r="DM62" s="102"/>
      <c r="DN62" s="102"/>
      <c r="DO62" s="102"/>
      <c r="DP62" s="102"/>
      <c r="DQ62" s="102"/>
      <c r="DR62" s="102"/>
      <c r="DS62" s="102"/>
    </row>
    <row r="63" spans="2:123" ht="97" customHeight="1" outlineLevel="1" thickBot="1" x14ac:dyDescent="0.45">
      <c r="B63" s="243"/>
      <c r="C63" s="246"/>
      <c r="D63" s="603">
        <v>5</v>
      </c>
      <c r="E63" s="1639" t="str">
        <f>IFERROR(HLOOKUP(D$57,Critères!$B$3:$BE$16,$D63+2,FALSE),"")</f>
        <v>Le volume de prélèvement par cycle est-il ≥ à 50 ml et est-il répétable à ± 5 % ?</v>
      </c>
      <c r="F63" s="1639"/>
      <c r="G63" s="1651"/>
      <c r="H63" s="1652" t="str">
        <f>IF(OR(D57=AT3,D57=AX3),N18,"Non contrôlé")</f>
        <v>Non contrôlé</v>
      </c>
      <c r="I63" s="1653"/>
      <c r="J63" s="373">
        <f t="shared" si="0"/>
        <v>0</v>
      </c>
      <c r="K63" s="844">
        <f>IFERROR(INDEX(Critères!$B$3:$BE$16, $D63+2, MATCH(D$57, Critères!$B$3:$BE$3, 0) + 2),"")</f>
        <v>5</v>
      </c>
      <c r="L63" s="1642" t="str">
        <f>IFERROR(IF(INDEX(Critères!$B$3:$BE$16, $D63+2, MATCH(D$57, Critères!$B$3:$BE$3, 0) + 1)="", "", INDEX(Critères!$B$3:$BE$16, $D63+2, MATCH(D$57, Critères!$B$3:$BE$3, 0) + 1)), "")</f>
        <v>Contrôle à réaliser sur 3 prélèvements</v>
      </c>
      <c r="M63" s="1643"/>
      <c r="N63" s="756" t="str">
        <f>IFERROR(INDEX(Critères!$B$3:$BE$16, $D63+2, MATCH(D$57, Critères!$B$3:$BE$3, 0) + 3),"")</f>
        <v>LISTE_2</v>
      </c>
      <c r="DK63" s="102"/>
      <c r="DL63" s="102"/>
      <c r="DM63" s="102"/>
      <c r="DN63" s="102"/>
      <c r="DO63" s="102"/>
      <c r="DP63" s="102"/>
      <c r="DQ63" s="102"/>
      <c r="DR63" s="102"/>
      <c r="DS63" s="102"/>
    </row>
    <row r="64" spans="2:123" ht="97" customHeight="1" outlineLevel="1" thickBot="1" x14ac:dyDescent="0.45">
      <c r="B64" s="243"/>
      <c r="C64" s="246"/>
      <c r="D64" s="603">
        <v>6</v>
      </c>
      <c r="E64" s="1639" t="str">
        <f>IFERROR(HLOOKUP(D$57,Critères!$B$3:$BE$16,$D64+2,FALSE),"")</f>
        <v>La vitesse d'aspiration, y compris celle de la boucle primaire, est-elle de ≥ 0,5 m/s ?</v>
      </c>
      <c r="F64" s="1639"/>
      <c r="G64" s="1651"/>
      <c r="H64" s="1652" t="str">
        <f>IF((D57=AT3),N24,IF((D57=AX3),N33,"Non contrôlé"))</f>
        <v>Non contrôlé</v>
      </c>
      <c r="I64" s="1653"/>
      <c r="J64" s="373">
        <f t="shared" si="0"/>
        <v>0</v>
      </c>
      <c r="K64" s="844">
        <f>IFERROR(INDEX(Critères!$B$3:$BE$16, $D64+2, MATCH(D$57, Critères!$B$3:$BE$3, 0) + 2),"")</f>
        <v>5</v>
      </c>
      <c r="L64" s="1642" t="str">
        <f>IFERROR(IF(INDEX(Critères!$B$3:$BE$16, $D64+2, MATCH(D$57, Critères!$B$3:$BE$3, 0) + 1)="", "", INDEX(Critères!$B$3:$BE$16, $D64+2, MATCH(D$57, Critères!$B$3:$BE$3, 0) + 1)), "")</f>
        <v>Contrôle à réaliser sur 3 prélèvements</v>
      </c>
      <c r="M64" s="1643"/>
      <c r="N64" s="756" t="str">
        <f>IFERROR(INDEX(Critères!$B$3:$BE$16, $D64+2, MATCH(D$57, Critères!$B$3:$BE$3, 0) + 3),"")</f>
        <v>LISTE_2</v>
      </c>
      <c r="DK64" s="102"/>
      <c r="DL64" s="102"/>
      <c r="DM64" s="102"/>
      <c r="DN64" s="102"/>
      <c r="DO64" s="102"/>
      <c r="DP64" s="102"/>
      <c r="DQ64" s="102"/>
      <c r="DR64" s="102"/>
      <c r="DS64" s="102"/>
    </row>
    <row r="65" spans="2:123" ht="97" customHeight="1" outlineLevel="1" thickBot="1" x14ac:dyDescent="0.45">
      <c r="B65" s="243"/>
      <c r="C65" s="246"/>
      <c r="D65" s="603">
        <v>7</v>
      </c>
      <c r="E65" s="1639" t="str">
        <f>IFERROR(HLOOKUP(D$57,Critères!$B$3:$BE$16,$D65+2,FALSE),"")</f>
        <v>Le préleveur est-il asservi au débit, ou au volume écoulé, et assure-t-il un nombre de prélèvements égal, en moyenne, à au moins à 6 par heure de rejet effectif ? soit 144 prélèvements unitaires par 24h de rejet.</v>
      </c>
      <c r="F65" s="1639"/>
      <c r="G65" s="1651"/>
      <c r="H65" s="1658" t="str">
        <f>IF((D57=AT3),N33,"Non contrôlé")</f>
        <v>Non contrôlé</v>
      </c>
      <c r="I65" s="1659"/>
      <c r="J65" s="373">
        <f t="shared" si="0"/>
        <v>0</v>
      </c>
      <c r="K65" s="844">
        <f>IFERROR(INDEX(Critères!$B$3:$BE$16, $D65+2, MATCH(D$57, Critères!$B$3:$BE$3, 0) + 2),"")</f>
        <v>10</v>
      </c>
      <c r="L65" s="1642" t="str">
        <f>IFERROR(IF(INDEX(Critères!$B$3:$BE$16, $D65+2, MATCH(D$57, Critères!$B$3:$BE$3, 0) + 1)="", "", INDEX(Critères!$B$3:$BE$16, $D65+2, MATCH(D$57, Critères!$B$3:$BE$3, 0) + 1)), "")</f>
        <v>Tolérance de validation à 4 prélèvement par heure de rejet (soit 96 prélèvements/jour), sur justification d'un évènement exceptionnel.</v>
      </c>
      <c r="M65" s="1643"/>
      <c r="N65" s="756" t="str">
        <f>IFERROR(INDEX(Critères!$B$3:$BE$16, $D65+2, MATCH(D$57, Critères!$B$3:$BE$3, 0) + 3),"")</f>
        <v>LISTE_3</v>
      </c>
      <c r="DK65" s="102"/>
      <c r="DL65" s="102"/>
      <c r="DM65" s="102"/>
      <c r="DN65" s="102"/>
      <c r="DO65" s="102"/>
      <c r="DP65" s="102"/>
      <c r="DQ65" s="102"/>
      <c r="DR65" s="102"/>
      <c r="DS65" s="102"/>
    </row>
    <row r="66" spans="2:123" ht="97" customHeight="1" outlineLevel="1" thickBot="1" x14ac:dyDescent="0.45">
      <c r="B66" s="243"/>
      <c r="C66" s="246"/>
      <c r="D66" s="603">
        <v>8</v>
      </c>
      <c r="E66" s="1639" t="str">
        <f>IFERROR(HLOOKUP(D$57,Critères!$B$3:$BE$16,$D66+2,FALSE),"")</f>
        <v xml:space="preserve"> Les horaires de prélèvement et de totalisation des débits sont-ils synchronisés ?</v>
      </c>
      <c r="F66" s="1639"/>
      <c r="G66" s="1651"/>
      <c r="H66" s="1652" t="str">
        <f>IF((D57=AX3),N50,"Non contrôlé")</f>
        <v>Non contrôlé</v>
      </c>
      <c r="I66" s="1653"/>
      <c r="J66" s="373">
        <f t="shared" si="0"/>
        <v>0</v>
      </c>
      <c r="K66" s="844">
        <f>IFERROR(INDEX(Critères!$B$3:$BE$16, $D66+2, MATCH(D$57, Critères!$B$3:$BE$3, 0) + 2),"")</f>
        <v>5</v>
      </c>
      <c r="L66" s="1642" t="str">
        <f>IFERROR(IF(INDEX(Critères!$B$3:$BE$16, $D66+2, MATCH(D$57, Critères!$B$3:$BE$3, 0) + 1)="", "", INDEX(Critères!$B$3:$BE$16, $D66+2, MATCH(D$57, Critères!$B$3:$BE$3, 0) + 1)), "")</f>
        <v/>
      </c>
      <c r="M66" s="1643"/>
      <c r="N66" s="756" t="str">
        <f>IFERROR(INDEX(Critères!$B$3:$BE$16, $D66+2, MATCH(D$57, Critères!$B$3:$BE$3, 0) + 3),"")</f>
        <v>LISTE_2</v>
      </c>
      <c r="DK66" s="102"/>
      <c r="DL66" s="102"/>
      <c r="DM66" s="102"/>
      <c r="DN66" s="102"/>
      <c r="DO66" s="102"/>
      <c r="DP66" s="102"/>
      <c r="DQ66" s="102"/>
      <c r="DR66" s="102"/>
      <c r="DS66" s="102"/>
    </row>
    <row r="67" spans="2:123" ht="97" customHeight="1" outlineLevel="1" thickBot="1" x14ac:dyDescent="0.45">
      <c r="B67" s="243"/>
      <c r="C67" s="246"/>
      <c r="D67" s="603">
        <v>9</v>
      </c>
      <c r="E67" s="1639" t="str">
        <f>IFERROR(HLOOKUP(D$57,Critères!$B$3:$BE$16,$D67+2,FALSE),"")</f>
        <v>La température de l'enceinte de prélèvement est-elle adaptée? Si elle est réfrigérée, sa température est-elle maîtrisée à 5°C ± 3°C ?</v>
      </c>
      <c r="F67" s="1639"/>
      <c r="G67" s="1651"/>
      <c r="H67" s="1652" t="str">
        <f>IF((D57=AT3),N50,IF((D57=AX3),N44,"Non contrôlé"))</f>
        <v>Non contrôlé</v>
      </c>
      <c r="I67" s="1653"/>
      <c r="J67" s="373">
        <f t="shared" si="0"/>
        <v>0</v>
      </c>
      <c r="K67" s="844">
        <f>IFERROR(INDEX(Critères!$B$3:$BE$16, $D67+2, MATCH(D$57, Critères!$B$3:$BE$3, 0) + 2),"")</f>
        <v>15</v>
      </c>
      <c r="L67" s="1642" t="str">
        <f>IFERROR(IF(INDEX(Critères!$B$3:$BE$16, $D67+2, MATCH(D$57, Critères!$B$3:$BE$3, 0) + 1)="", "", INDEX(Critères!$B$3:$BE$16, $D67+2, MATCH(D$57, Critères!$B$3:$BE$3, 0) + 1)), "")</f>
        <v/>
      </c>
      <c r="M67" s="1643"/>
      <c r="N67" s="756" t="str">
        <f>IFERROR(INDEX(Critères!$B$3:$BE$16, $D67+2, MATCH(D$57, Critères!$B$3:$BE$3, 0) + 3),"")</f>
        <v>LISTE_2</v>
      </c>
      <c r="DK67" s="102"/>
      <c r="DL67" s="102"/>
      <c r="DM67" s="102"/>
      <c r="DN67" s="102"/>
      <c r="DO67" s="102"/>
      <c r="DP67" s="102"/>
      <c r="DQ67" s="102"/>
      <c r="DR67" s="102"/>
      <c r="DS67" s="102"/>
    </row>
    <row r="68" spans="2:123" ht="97" customHeight="1" outlineLevel="1" thickBot="1" x14ac:dyDescent="0.45">
      <c r="B68" s="243"/>
      <c r="C68" s="246"/>
      <c r="D68" s="603">
        <v>10</v>
      </c>
      <c r="E68" s="1639" t="str">
        <f>IFERROR(HLOOKUP(D$57,Critères!$B$3:$BE$16,$D68+2,FALSE),"")</f>
        <v>L'écart entre le volume théorique et le volume prélevé est-il ≤ à 10% ?</v>
      </c>
      <c r="F68" s="1639"/>
      <c r="G68" s="1651"/>
      <c r="H68" s="1652" t="str">
        <f>IF((D57=AT3),N44,"Non contrôlé")</f>
        <v>Non contrôlé</v>
      </c>
      <c r="I68" s="1653"/>
      <c r="J68" s="373">
        <f t="shared" si="0"/>
        <v>0</v>
      </c>
      <c r="K68" s="844">
        <f>IFERROR(INDEX(Critères!$B$3:$BE$16, $D68+2, MATCH(D$57, Critères!$B$3:$BE$3, 0) + 2),"")</f>
        <v>25</v>
      </c>
      <c r="L68" s="1642" t="str">
        <f>IFERROR(IF(INDEX(Critères!$B$3:$BE$16, $D68+2, MATCH(D$57, Critères!$B$3:$BE$3, 0) + 1)="", "", INDEX(Critères!$B$3:$BE$16, $D68+2, MATCH(D$57, Critères!$B$3:$BE$3, 0) + 1)), "")</f>
        <v/>
      </c>
      <c r="M68" s="1643"/>
      <c r="N68" s="756" t="str">
        <f>IFERROR(INDEX(Critères!$B$3:$BE$16, $D68+2, MATCH(D$57, Critères!$B$3:$BE$3, 0) + 3),"")</f>
        <v>LISTE_2</v>
      </c>
      <c r="DK68" s="102"/>
      <c r="DL68" s="102"/>
      <c r="DM68" s="102"/>
      <c r="DN68" s="102"/>
      <c r="DO68" s="102"/>
      <c r="DP68" s="102"/>
      <c r="DQ68" s="102"/>
      <c r="DR68" s="102"/>
      <c r="DS68" s="102"/>
    </row>
    <row r="69" spans="2:123" ht="45" customHeight="1" outlineLevel="1" x14ac:dyDescent="0.4">
      <c r="B69" s="243"/>
      <c r="C69" s="246"/>
      <c r="D69" s="1676" t="s">
        <v>68</v>
      </c>
      <c r="E69" s="1637"/>
      <c r="F69" s="1637"/>
      <c r="G69" s="1636"/>
      <c r="H69" s="1677" t="s">
        <v>69</v>
      </c>
      <c r="I69" s="1678"/>
      <c r="J69" s="372" t="s">
        <v>70</v>
      </c>
      <c r="K69" s="1665"/>
      <c r="L69" s="1665"/>
      <c r="M69" s="1666"/>
      <c r="N69" s="153"/>
      <c r="DK69" s="102"/>
      <c r="DL69" s="102"/>
      <c r="DM69" s="102"/>
      <c r="DN69" s="102"/>
      <c r="DO69" s="102"/>
      <c r="DP69" s="102"/>
      <c r="DQ69" s="102"/>
      <c r="DR69" s="102"/>
      <c r="DS69" s="102"/>
    </row>
    <row r="70" spans="2:123" ht="38.25" customHeight="1" outlineLevel="1" thickBot="1" x14ac:dyDescent="0.45">
      <c r="B70" s="243"/>
      <c r="C70" s="246"/>
      <c r="D70" s="1660"/>
      <c r="E70" s="1661"/>
      <c r="F70" s="1661"/>
      <c r="G70" s="1662"/>
      <c r="H70" s="1663" t="s">
        <v>201</v>
      </c>
      <c r="I70" s="1664"/>
      <c r="J70" s="375">
        <f>IF(SUM(J59:J68)&gt;100,100,SUM(J59:J68))</f>
        <v>0</v>
      </c>
      <c r="K70" s="1665"/>
      <c r="L70" s="1665"/>
      <c r="M70" s="1666"/>
      <c r="DK70" s="102"/>
      <c r="DL70" s="102"/>
      <c r="DM70" s="102"/>
      <c r="DN70" s="102"/>
      <c r="DO70" s="102"/>
      <c r="DP70" s="102"/>
      <c r="DQ70" s="102"/>
      <c r="DR70" s="102"/>
      <c r="DS70" s="102"/>
    </row>
    <row r="71" spans="2:123" ht="15" customHeight="1" x14ac:dyDescent="0.4">
      <c r="B71" s="243"/>
      <c r="C71" s="246"/>
      <c r="D71" s="140"/>
      <c r="E71" s="140"/>
      <c r="F71" s="140"/>
      <c r="M71" s="233"/>
      <c r="O71" s="102"/>
      <c r="P71" s="102"/>
      <c r="Q71" s="102"/>
      <c r="R71" s="102"/>
      <c r="S71" s="102"/>
      <c r="T71" s="102"/>
      <c r="U71" s="102"/>
      <c r="V71" s="102"/>
      <c r="W71" s="102"/>
      <c r="X71" s="102"/>
      <c r="Y71" s="102"/>
      <c r="Z71" s="102"/>
      <c r="AA71" s="102"/>
      <c r="AB71" s="102"/>
      <c r="AC71" s="102"/>
      <c r="AD71" s="102"/>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c r="BV71" s="102"/>
      <c r="BW71" s="102"/>
      <c r="BX71" s="102"/>
      <c r="BY71" s="102"/>
      <c r="BZ71" s="102"/>
      <c r="CA71" s="102"/>
      <c r="CB71" s="102"/>
      <c r="CC71" s="102"/>
      <c r="CD71" s="102"/>
      <c r="CE71" s="102"/>
      <c r="CF71" s="102"/>
      <c r="CG71" s="102"/>
      <c r="CH71" s="102"/>
      <c r="CI71" s="102"/>
      <c r="CJ71" s="102"/>
      <c r="CK71" s="102"/>
      <c r="CL71" s="102"/>
      <c r="CM71" s="102"/>
      <c r="CN71" s="102"/>
      <c r="CO71" s="102"/>
      <c r="CP71" s="102"/>
      <c r="CQ71" s="102"/>
      <c r="CR71" s="102"/>
      <c r="CS71" s="102"/>
      <c r="CT71" s="102"/>
      <c r="CU71" s="102"/>
      <c r="CV71" s="102"/>
      <c r="CW71" s="102"/>
      <c r="CX71" s="102"/>
      <c r="CY71" s="102"/>
      <c r="CZ71" s="102"/>
      <c r="DA71" s="102"/>
      <c r="DB71" s="102"/>
      <c r="DC71" s="102"/>
      <c r="DD71" s="102"/>
      <c r="DE71" s="102"/>
      <c r="DF71" s="102"/>
      <c r="DG71" s="102"/>
      <c r="DH71" s="102"/>
      <c r="DI71" s="102"/>
      <c r="DJ71" s="102"/>
      <c r="DK71" s="102"/>
      <c r="DL71" s="102"/>
      <c r="DM71" s="102"/>
      <c r="DN71" s="102"/>
      <c r="DO71" s="102"/>
      <c r="DP71" s="102"/>
      <c r="DQ71" s="102"/>
      <c r="DR71" s="102"/>
      <c r="DS71" s="102"/>
    </row>
    <row r="72" spans="2:123" ht="12" customHeight="1" x14ac:dyDescent="0.4">
      <c r="B72" s="243"/>
      <c r="C72" s="246"/>
      <c r="D72" s="140"/>
      <c r="E72" s="140"/>
      <c r="F72" s="140"/>
      <c r="M72" s="233"/>
      <c r="DK72" s="102"/>
      <c r="DL72" s="102"/>
      <c r="DM72" s="102"/>
      <c r="DN72" s="102"/>
      <c r="DO72" s="102"/>
      <c r="DP72" s="102"/>
      <c r="DQ72" s="102"/>
      <c r="DR72" s="102"/>
      <c r="DS72" s="102"/>
    </row>
    <row r="73" spans="2:123" s="214" customFormat="1" ht="34.35" customHeight="1" x14ac:dyDescent="0.45">
      <c r="B73" s="376"/>
      <c r="C73" s="377"/>
      <c r="D73" s="604" t="s">
        <v>81</v>
      </c>
      <c r="E73" s="604"/>
      <c r="F73" s="604"/>
      <c r="G73" s="604"/>
      <c r="H73" s="604"/>
      <c r="I73" s="604"/>
      <c r="J73" s="604"/>
      <c r="K73" s="604"/>
      <c r="L73" s="604"/>
      <c r="M73" s="605"/>
      <c r="N73" s="746"/>
    </row>
    <row r="74" spans="2:123" s="140" customFormat="1" x14ac:dyDescent="0.4">
      <c r="B74" s="243"/>
      <c r="C74" s="164"/>
      <c r="D74" s="378" t="s">
        <v>377</v>
      </c>
      <c r="E74" s="102"/>
      <c r="F74" s="102"/>
      <c r="M74" s="233"/>
      <c r="N74" s="742"/>
    </row>
    <row r="75" spans="2:123" s="140" customFormat="1" x14ac:dyDescent="0.4">
      <c r="B75" s="243"/>
      <c r="C75" s="164"/>
      <c r="D75" s="1667"/>
      <c r="E75" s="1668"/>
      <c r="F75" s="1668"/>
      <c r="G75" s="1668"/>
      <c r="H75" s="1668"/>
      <c r="I75" s="1668"/>
      <c r="J75" s="1668"/>
      <c r="K75" s="1668"/>
      <c r="L75" s="1669"/>
      <c r="M75" s="233"/>
      <c r="N75" s="742"/>
    </row>
    <row r="76" spans="2:123" s="140" customFormat="1" x14ac:dyDescent="0.4">
      <c r="B76" s="243"/>
      <c r="C76" s="164"/>
      <c r="D76" s="1670"/>
      <c r="E76" s="1671"/>
      <c r="F76" s="1671"/>
      <c r="G76" s="1671"/>
      <c r="H76" s="1671"/>
      <c r="I76" s="1671"/>
      <c r="J76" s="1671"/>
      <c r="K76" s="1671"/>
      <c r="L76" s="1672"/>
      <c r="M76" s="233"/>
      <c r="N76" s="742"/>
    </row>
    <row r="77" spans="2:123" s="140" customFormat="1" x14ac:dyDescent="0.4">
      <c r="B77" s="243"/>
      <c r="C77" s="164"/>
      <c r="D77" s="1670"/>
      <c r="E77" s="1671"/>
      <c r="F77" s="1671"/>
      <c r="G77" s="1671"/>
      <c r="H77" s="1671"/>
      <c r="I77" s="1671"/>
      <c r="J77" s="1671"/>
      <c r="K77" s="1671"/>
      <c r="L77" s="1672"/>
      <c r="M77" s="233"/>
      <c r="N77" s="742"/>
    </row>
    <row r="78" spans="2:123" s="140" customFormat="1" x14ac:dyDescent="0.4">
      <c r="B78" s="243"/>
      <c r="C78" s="164"/>
      <c r="D78" s="1670"/>
      <c r="E78" s="1671"/>
      <c r="F78" s="1671"/>
      <c r="G78" s="1671"/>
      <c r="H78" s="1671"/>
      <c r="I78" s="1671"/>
      <c r="J78" s="1671"/>
      <c r="K78" s="1671"/>
      <c r="L78" s="1672"/>
      <c r="M78" s="233"/>
      <c r="N78" s="742"/>
    </row>
    <row r="79" spans="2:123" s="140" customFormat="1" x14ac:dyDescent="0.4">
      <c r="B79" s="243"/>
      <c r="C79" s="164"/>
      <c r="D79" s="1673"/>
      <c r="E79" s="1674"/>
      <c r="F79" s="1674"/>
      <c r="G79" s="1674"/>
      <c r="H79" s="1674"/>
      <c r="I79" s="1674"/>
      <c r="J79" s="1674"/>
      <c r="K79" s="1674"/>
      <c r="L79" s="1675"/>
      <c r="M79" s="233"/>
      <c r="N79" s="742"/>
    </row>
    <row r="80" spans="2:123" s="140" customFormat="1" x14ac:dyDescent="0.4">
      <c r="B80" s="243"/>
      <c r="C80" s="164"/>
      <c r="D80" s="102"/>
      <c r="E80" s="102"/>
      <c r="F80" s="102"/>
      <c r="M80" s="233"/>
      <c r="N80" s="742"/>
    </row>
    <row r="81" spans="2:14" s="140" customFormat="1" ht="13" thickBot="1" x14ac:dyDescent="0.45">
      <c r="B81" s="247"/>
      <c r="C81" s="248"/>
      <c r="D81" s="212"/>
      <c r="E81" s="212"/>
      <c r="F81" s="212"/>
      <c r="G81" s="226"/>
      <c r="H81" s="226"/>
      <c r="I81" s="226"/>
      <c r="J81" s="226"/>
      <c r="K81" s="226"/>
      <c r="L81" s="226"/>
      <c r="M81" s="227"/>
      <c r="N81" s="742"/>
    </row>
    <row r="82" spans="2:14" x14ac:dyDescent="0.4">
      <c r="D82" s="102"/>
    </row>
    <row r="83" spans="2:14" x14ac:dyDescent="0.4">
      <c r="D83" s="102"/>
    </row>
    <row r="84" spans="2:14" x14ac:dyDescent="0.4">
      <c r="D84" s="102"/>
    </row>
    <row r="85" spans="2:14" x14ac:dyDescent="0.4">
      <c r="D85" s="102"/>
    </row>
    <row r="86" spans="2:14" x14ac:dyDescent="0.4">
      <c r="D86" s="102"/>
    </row>
    <row r="87" spans="2:14" x14ac:dyDescent="0.4">
      <c r="D87" s="102"/>
    </row>
    <row r="88" spans="2:14" x14ac:dyDescent="0.4">
      <c r="D88" s="102"/>
    </row>
    <row r="89" spans="2:14" x14ac:dyDescent="0.4">
      <c r="D89" s="102"/>
    </row>
    <row r="90" spans="2:14" x14ac:dyDescent="0.4">
      <c r="D90" s="102"/>
    </row>
    <row r="91" spans="2:14" x14ac:dyDescent="0.4">
      <c r="D91" s="102"/>
    </row>
    <row r="92" spans="2:14" x14ac:dyDescent="0.4">
      <c r="D92" s="102"/>
    </row>
    <row r="93" spans="2:14" x14ac:dyDescent="0.4">
      <c r="D93" s="102"/>
    </row>
    <row r="94" spans="2:14" x14ac:dyDescent="0.4">
      <c r="D94" s="102"/>
    </row>
    <row r="95" spans="2:14" x14ac:dyDescent="0.4">
      <c r="D95" s="102"/>
    </row>
    <row r="96" spans="2:14" x14ac:dyDescent="0.4">
      <c r="D96" s="102"/>
    </row>
    <row r="97" spans="4:4" x14ac:dyDescent="0.4">
      <c r="D97" s="102"/>
    </row>
    <row r="98" spans="4:4" x14ac:dyDescent="0.4">
      <c r="D98" s="102"/>
    </row>
    <row r="99" spans="4:4" x14ac:dyDescent="0.4">
      <c r="D99" s="102"/>
    </row>
    <row r="100" spans="4:4" x14ac:dyDescent="0.4">
      <c r="D100" s="102"/>
    </row>
    <row r="101" spans="4:4" x14ac:dyDescent="0.4">
      <c r="D101" s="102"/>
    </row>
    <row r="102" spans="4:4" x14ac:dyDescent="0.4">
      <c r="D102" s="102"/>
    </row>
    <row r="103" spans="4:4" x14ac:dyDescent="0.4">
      <c r="D103" s="102"/>
    </row>
    <row r="104" spans="4:4" x14ac:dyDescent="0.4">
      <c r="D104" s="102"/>
    </row>
    <row r="105" spans="4:4" x14ac:dyDescent="0.4">
      <c r="D105" s="102"/>
    </row>
    <row r="106" spans="4:4" x14ac:dyDescent="0.4">
      <c r="D106" s="102"/>
    </row>
    <row r="107" spans="4:4" x14ac:dyDescent="0.4">
      <c r="D107" s="102"/>
    </row>
    <row r="108" spans="4:4" x14ac:dyDescent="0.4">
      <c r="D108" s="102"/>
    </row>
    <row r="109" spans="4:4" x14ac:dyDescent="0.4">
      <c r="D109" s="102"/>
    </row>
    <row r="110" spans="4:4" x14ac:dyDescent="0.4">
      <c r="D110" s="102"/>
    </row>
    <row r="111" spans="4:4" x14ac:dyDescent="0.4">
      <c r="D111" s="102"/>
    </row>
    <row r="112" spans="4:4" x14ac:dyDescent="0.4">
      <c r="D112" s="102"/>
    </row>
    <row r="113" spans="4:4" x14ac:dyDescent="0.4">
      <c r="D113" s="102"/>
    </row>
    <row r="114" spans="4:4" x14ac:dyDescent="0.4">
      <c r="D114" s="102"/>
    </row>
    <row r="115" spans="4:4" x14ac:dyDescent="0.4">
      <c r="D115" s="102"/>
    </row>
    <row r="116" spans="4:4" x14ac:dyDescent="0.4">
      <c r="D116" s="102"/>
    </row>
    <row r="117" spans="4:4" x14ac:dyDescent="0.4">
      <c r="D117" s="102"/>
    </row>
    <row r="118" spans="4:4" x14ac:dyDescent="0.4">
      <c r="D118" s="102"/>
    </row>
  </sheetData>
  <mergeCells count="141">
    <mergeCell ref="D70:G70"/>
    <mergeCell ref="H70:I70"/>
    <mergeCell ref="K70:M70"/>
    <mergeCell ref="D75:L79"/>
    <mergeCell ref="E68:G68"/>
    <mergeCell ref="H68:I68"/>
    <mergeCell ref="L68:M68"/>
    <mergeCell ref="D69:G69"/>
    <mergeCell ref="H69:I69"/>
    <mergeCell ref="K69:M69"/>
    <mergeCell ref="E66:G66"/>
    <mergeCell ref="H66:I66"/>
    <mergeCell ref="L66:M66"/>
    <mergeCell ref="E67:G67"/>
    <mergeCell ref="H67:I67"/>
    <mergeCell ref="L67:M67"/>
    <mergeCell ref="E64:G64"/>
    <mergeCell ref="H64:I64"/>
    <mergeCell ref="L64:M64"/>
    <mergeCell ref="E65:G65"/>
    <mergeCell ref="H65:I65"/>
    <mergeCell ref="L65:M65"/>
    <mergeCell ref="E62:G62"/>
    <mergeCell ref="H62:I62"/>
    <mergeCell ref="L62:M62"/>
    <mergeCell ref="E63:G63"/>
    <mergeCell ref="H63:I63"/>
    <mergeCell ref="L63:M63"/>
    <mergeCell ref="E60:G60"/>
    <mergeCell ref="H60:I60"/>
    <mergeCell ref="L60:M60"/>
    <mergeCell ref="E61:G61"/>
    <mergeCell ref="H61:I61"/>
    <mergeCell ref="L61:M61"/>
    <mergeCell ref="D56:M56"/>
    <mergeCell ref="D57:M57"/>
    <mergeCell ref="D58:G58"/>
    <mergeCell ref="H58:I58"/>
    <mergeCell ref="L58:M58"/>
    <mergeCell ref="E59:G59"/>
    <mergeCell ref="H59:I59"/>
    <mergeCell ref="L59:M59"/>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F12:G12"/>
    <mergeCell ref="H12:I13"/>
    <mergeCell ref="L12:M12"/>
    <mergeCell ref="D13:E13"/>
    <mergeCell ref="F13:G13"/>
    <mergeCell ref="L13:M13"/>
    <mergeCell ref="D9:M9"/>
    <mergeCell ref="D10:E10"/>
    <mergeCell ref="F10:I10"/>
    <mergeCell ref="L10:M10"/>
    <mergeCell ref="D11:E11"/>
    <mergeCell ref="F11:G11"/>
    <mergeCell ref="L11:M11"/>
    <mergeCell ref="D7:E7"/>
    <mergeCell ref="F7:G7"/>
    <mergeCell ref="H7:I7"/>
    <mergeCell ref="J7:K7"/>
    <mergeCell ref="D4:E4"/>
    <mergeCell ref="F4:G4"/>
    <mergeCell ref="H4:I4"/>
    <mergeCell ref="J4:K4"/>
    <mergeCell ref="D5:E5"/>
    <mergeCell ref="F5:G5"/>
    <mergeCell ref="H5:I5"/>
    <mergeCell ref="J5:K5"/>
    <mergeCell ref="D1:M1"/>
    <mergeCell ref="D2:E2"/>
    <mergeCell ref="F2:K2"/>
    <mergeCell ref="D3:E3"/>
    <mergeCell ref="F3:G3"/>
    <mergeCell ref="H3:I3"/>
    <mergeCell ref="J3:K3"/>
    <mergeCell ref="D6:E6"/>
    <mergeCell ref="F6:G6"/>
    <mergeCell ref="H6:I6"/>
    <mergeCell ref="J6:K6"/>
  </mergeCells>
  <conditionalFormatting sqref="H38">
    <cfRule type="cellIs" dxfId="77" priority="10" stopIfTrue="1" operator="lessThan">
      <formula>-0.03</formula>
    </cfRule>
    <cfRule type="cellIs" dxfId="76" priority="11" stopIfTrue="1" operator="greaterThan">
      <formula>0.03</formula>
    </cfRule>
    <cfRule type="cellIs" dxfId="75" priority="12" stopIfTrue="1" operator="between">
      <formula>-0.03</formula>
      <formula>0.03</formula>
    </cfRule>
  </conditionalFormatting>
  <conditionalFormatting sqref="H44">
    <cfRule type="cellIs" dxfId="74" priority="13" stopIfTrue="1" operator="greaterThan">
      <formula>0.1</formula>
    </cfRule>
    <cfRule type="cellIs" dxfId="73" priority="14" stopIfTrue="1" operator="lessThan">
      <formula>-0.1</formula>
    </cfRule>
    <cfRule type="cellIs" dxfId="72" priority="15" stopIfTrue="1" operator="between">
      <formula>-0.1</formula>
      <formula>0.1</formula>
    </cfRule>
  </conditionalFormatting>
  <conditionalFormatting sqref="H60:H68">
    <cfRule type="containsText" dxfId="71" priority="23" operator="containsText" text="Non contrôlé">
      <formula>NOT(ISERROR(SEARCH("Non contrôlé",H60)))</formula>
    </cfRule>
    <cfRule type="containsText" dxfId="70" priority="24" operator="containsText" text="Non validé">
      <formula>NOT(ISERROR(SEARCH("Non validé",H60)))</formula>
    </cfRule>
    <cfRule type="containsText" dxfId="69" priority="25" operator="containsText" text="réserve">
      <formula>NOT(ISERROR(SEARCH("réserve",H60)))</formula>
    </cfRule>
    <cfRule type="endsWith" dxfId="68" priority="26" operator="endsWith" text="Validé">
      <formula>RIGHT(H60,LEN("Validé"))="Validé"</formula>
    </cfRule>
  </conditionalFormatting>
  <conditionalFormatting sqref="H70">
    <cfRule type="containsText" dxfId="67" priority="27" operator="containsText" text="Non contrôlé">
      <formula>NOT(ISERROR(SEARCH("Non contrôlé",H70)))</formula>
    </cfRule>
    <cfRule type="containsText" dxfId="66" priority="28" operator="containsText" text="Non validé">
      <formula>NOT(ISERROR(SEARCH("Non validé",H70)))</formula>
    </cfRule>
    <cfRule type="containsText" dxfId="65" priority="29" operator="containsText" text="réserve">
      <formula>NOT(ISERROR(SEARCH("réserve",H70)))</formula>
    </cfRule>
    <cfRule type="endsWith" dxfId="64" priority="30" operator="endsWith" text="Validé">
      <formula>RIGHT(H70,LEN("Validé"))="Validé"</formula>
    </cfRule>
  </conditionalFormatting>
  <conditionalFormatting sqref="J33">
    <cfRule type="cellIs" dxfId="63" priority="16" stopIfTrue="1" operator="lessThan">
      <formula>4</formula>
    </cfRule>
    <cfRule type="cellIs" dxfId="62" priority="17" stopIfTrue="1" operator="greaterThanOrEqual">
      <formula>4</formula>
    </cfRule>
  </conditionalFormatting>
  <conditionalFormatting sqref="J70">
    <cfRule type="cellIs" dxfId="61" priority="20" operator="greaterThanOrEqual">
      <formula>80</formula>
    </cfRule>
    <cfRule type="cellIs" dxfId="60" priority="21" operator="between">
      <formula>70</formula>
      <formula>79</formula>
    </cfRule>
    <cfRule type="cellIs" dxfId="59" priority="22" operator="lessThan">
      <formula>69</formula>
    </cfRule>
  </conditionalFormatting>
  <conditionalFormatting sqref="K18">
    <cfRule type="cellIs" dxfId="58" priority="8" stopIfTrue="1" operator="lessThan">
      <formula>50</formula>
    </cfRule>
    <cfRule type="cellIs" dxfId="57" priority="9" stopIfTrue="1" operator="greaterThanOrEqual">
      <formula>50</formula>
    </cfRule>
  </conditionalFormatting>
  <conditionalFormatting sqref="K24">
    <cfRule type="cellIs" dxfId="56" priority="1" stopIfTrue="1" operator="lessThan">
      <formula>0.5</formula>
    </cfRule>
    <cfRule type="cellIs" dxfId="55" priority="2" stopIfTrue="1" operator="greaterThanOrEqual">
      <formula>0.5</formula>
    </cfRule>
  </conditionalFormatting>
  <conditionalFormatting sqref="L12">
    <cfRule type="cellIs" dxfId="54" priority="6" stopIfTrue="1" operator="lessThan">
      <formula>9</formula>
    </cfRule>
    <cfRule type="cellIs" dxfId="53" priority="7" stopIfTrue="1" operator="greaterThanOrEqual">
      <formula>9</formula>
    </cfRule>
  </conditionalFormatting>
  <conditionalFormatting sqref="L50">
    <cfRule type="cellIs" dxfId="52" priority="3" stopIfTrue="1" operator="equal">
      <formula>"Non"</formula>
    </cfRule>
    <cfRule type="cellIs" dxfId="51" priority="4" stopIfTrue="1" operator="equal">
      <formula>"Oui"</formula>
    </cfRule>
  </conditionalFormatting>
  <conditionalFormatting sqref="M18">
    <cfRule type="cellIs" dxfId="50" priority="5" stopIfTrue="1" operator="lessThan">
      <formula>-0.05</formula>
    </cfRule>
    <cfRule type="cellIs" dxfId="49" priority="18" stopIfTrue="1" operator="greaterThan">
      <formula>0.05</formula>
    </cfRule>
    <cfRule type="cellIs" dxfId="48" priority="19" stopIfTrue="1" operator="lessThanOrEqual">
      <formula>0.05</formula>
    </cfRule>
  </conditionalFormatting>
  <dataValidations count="9">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018A852A-1CDE-4BAB-809C-034F97BF2D93}">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98A5B553-EBA0-4D14-9AE3-199CD428664E}">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087FB824-06DE-45C2-B055-E7120BA43A87}">
      <formula1>INDIRECT(N62)</formula1>
    </dataValidation>
    <dataValidation type="list" allowBlank="1" showInputMessage="1" showErrorMessage="1" sqref="H59:H61" xr:uid="{3EC52822-0E49-44DE-87F5-12BB37774481}">
      <formula1>INDIRECT(N59)</formula1>
    </dataValidation>
    <dataValidation type="list" allowBlank="1" showInputMessage="1" showErrorMessage="1" sqref="L10" xr:uid="{74716607-D646-4349-A12F-A0ED0912139F}">
      <formula1>Asservissement</formula1>
    </dataValidation>
    <dataValidation type="list" allowBlank="1" showInputMessage="1" showErrorMessage="1" sqref="F13:G13 L50:M50 M7" xr:uid="{5FB38445-2072-4BFE-AF23-BFAD7D4921D6}">
      <formula1>LISTE_1</formula1>
    </dataValidation>
    <dataValidation type="list" allowBlank="1" showInputMessage="1" showErrorMessage="1" sqref="D57" xr:uid="{6481CF08-FA17-4CE0-A9C5-99D58EADC3DD}">
      <formula1>EQUIPEMENT_PREL</formula1>
    </dataValidation>
    <dataValidation type="list" allowBlank="1" showInputMessage="1" showErrorMessage="1" sqref="F6:F7 G6" xr:uid="{FAE78794-F5CC-468C-B4AC-F5CBA8BD393F}">
      <formula1>CODE_SANDRE_SCL</formula1>
    </dataValidation>
    <dataValidation type="list" allowBlank="1" showInputMessage="1" showErrorMessage="1" sqref="H70:I70" xr:uid="{2A315169-CEC8-479C-A0BB-66B60241FFC5}">
      <formula1>LISTE_4</formula1>
    </dataValidation>
  </dataValidation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4B95B-C171-4739-8C52-98F7C11591FD}">
  <sheetPr codeName="Feuil22">
    <tabColor rgb="FF008080"/>
  </sheetPr>
  <dimension ref="A1:FP80"/>
  <sheetViews>
    <sheetView showGridLines="0" zoomScale="70" zoomScaleNormal="70" workbookViewId="0">
      <pane ySplit="7" topLeftCell="A62" activePane="bottomLeft" state="frozen"/>
      <selection pane="bottomLeft" activeCell="G66" sqref="G66"/>
    </sheetView>
  </sheetViews>
  <sheetFormatPr baseColWidth="10" defaultColWidth="11.41015625" defaultRowHeight="12.7" outlineLevelRow="1" x14ac:dyDescent="0.4"/>
  <cols>
    <col min="1" max="2" width="3.1171875" style="102" customWidth="1"/>
    <col min="3" max="3" width="3" style="140" customWidth="1"/>
    <col min="4" max="5" width="11.41015625" style="140" customWidth="1"/>
    <col min="6" max="7" width="36.1171875" style="140" customWidth="1"/>
    <col min="8" max="8" width="36.64453125" style="140" customWidth="1"/>
    <col min="9" max="9" width="33.41015625" style="140" customWidth="1"/>
    <col min="10" max="10" width="24.5859375" style="140" customWidth="1"/>
    <col min="11" max="11" width="18.87890625" style="140" customWidth="1"/>
    <col min="12" max="12" width="5.76171875" style="140" hidden="1" customWidth="1"/>
    <col min="13" max="13" width="9.64453125" style="140" customWidth="1"/>
    <col min="14" max="14" width="2.64453125" style="140" customWidth="1"/>
    <col min="15" max="172" width="11.41015625" style="140"/>
    <col min="173" max="16384" width="11.41015625" style="102"/>
  </cols>
  <sheetData>
    <row r="1" spans="1:12" s="140" customFormat="1" ht="37.700000000000003" customHeight="1" x14ac:dyDescent="0.45">
      <c r="A1" s="113"/>
      <c r="B1" s="242"/>
      <c r="C1" s="559"/>
      <c r="D1" s="1299" t="s">
        <v>594</v>
      </c>
      <c r="E1" s="1299"/>
      <c r="F1" s="1299"/>
      <c r="G1" s="1299"/>
      <c r="H1" s="1299"/>
      <c r="I1" s="1299"/>
      <c r="J1" s="1299"/>
      <c r="K1" s="1561"/>
    </row>
    <row r="2" spans="1:12" s="140" customFormat="1" ht="25.7" customHeight="1" x14ac:dyDescent="0.4">
      <c r="A2" s="102"/>
      <c r="B2" s="243"/>
      <c r="C2" s="1565" t="s">
        <v>276</v>
      </c>
      <c r="D2" s="1409"/>
      <c r="E2" s="1409"/>
      <c r="F2" s="1411" t="str">
        <f>IF(ISBLANK(Descriptif!F2), "", Descriptif!F2)</f>
        <v>Système test</v>
      </c>
      <c r="G2" s="1313"/>
      <c r="H2" s="1314"/>
      <c r="I2" s="523" t="s">
        <v>682</v>
      </c>
      <c r="J2" s="1411" t="str">
        <f>IF(ISBLANK(Descriptif!M2), "", Descriptif!M2)</f>
        <v/>
      </c>
      <c r="K2" s="1722"/>
    </row>
    <row r="3" spans="1:12" s="140" customFormat="1" ht="14.45" customHeight="1" x14ac:dyDescent="0.4">
      <c r="A3" s="190"/>
      <c r="B3" s="244"/>
      <c r="C3" s="1565" t="s">
        <v>374</v>
      </c>
      <c r="D3" s="1409"/>
      <c r="E3" s="1409"/>
      <c r="F3" s="306" t="str">
        <f>IF(ISBLANK(Descriptif!F4), "", Descriptif!F4)</f>
        <v/>
      </c>
      <c r="G3" s="523" t="s">
        <v>6</v>
      </c>
      <c r="H3" s="870" t="str">
        <f>IF(ISBLANK(Descriptif!J3), "", Descriptif!J3)</f>
        <v>Eaux de France</v>
      </c>
      <c r="I3" s="523" t="s">
        <v>5</v>
      </c>
      <c r="J3" s="1723" t="str">
        <f>IF(ISBLANK(Descriptif!M3), "", Descriptif!M3)</f>
        <v>20/05/2025, 21/05/2025</v>
      </c>
      <c r="K3" s="1724"/>
    </row>
    <row r="4" spans="1:12" s="140" customFormat="1" ht="14.45" customHeight="1" x14ac:dyDescent="0.4">
      <c r="A4" s="213"/>
      <c r="B4" s="245"/>
      <c r="C4" s="1565" t="s">
        <v>595</v>
      </c>
      <c r="D4" s="1409"/>
      <c r="E4" s="1409"/>
      <c r="F4" s="307" t="s">
        <v>737</v>
      </c>
      <c r="G4" s="523" t="s">
        <v>366</v>
      </c>
      <c r="H4" s="870" t="str">
        <f>IF(ISBLANK(Descriptif!J4), "", Descriptif!J4)</f>
        <v/>
      </c>
      <c r="I4" s="523" t="s">
        <v>7</v>
      </c>
      <c r="J4" s="1723" t="str">
        <f>IF(ISBLANK(Descriptif!M4), "", Descriptif!M4)</f>
        <v>Satese XX</v>
      </c>
      <c r="K4" s="1724"/>
    </row>
    <row r="5" spans="1:12" s="140" customFormat="1" ht="14.45" customHeight="1" x14ac:dyDescent="0.4">
      <c r="A5" s="213"/>
      <c r="B5" s="245"/>
      <c r="C5" s="1565" t="s">
        <v>334</v>
      </c>
      <c r="D5" s="1409"/>
      <c r="E5" s="1409"/>
      <c r="F5" s="307" t="s">
        <v>132</v>
      </c>
      <c r="G5" s="523" t="s">
        <v>367</v>
      </c>
      <c r="H5" s="870" t="str">
        <f>IF(ISBLANK(Descriptif!J5), "", Descriptif!J5)</f>
        <v/>
      </c>
      <c r="I5" s="523" t="s">
        <v>8</v>
      </c>
      <c r="J5" s="1723" t="str">
        <f>IF(ISBLANK(Descriptif!M5), "", Descriptif!M5)</f>
        <v>François</v>
      </c>
      <c r="K5" s="1724"/>
    </row>
    <row r="6" spans="1:12" s="140" customFormat="1" ht="14.45" customHeight="1" x14ac:dyDescent="0.4">
      <c r="A6" s="213"/>
      <c r="B6" s="245"/>
      <c r="C6" s="1565" t="s">
        <v>364</v>
      </c>
      <c r="D6" s="1409"/>
      <c r="E6" s="1409"/>
      <c r="F6" s="307" t="s">
        <v>738</v>
      </c>
      <c r="G6" s="523" t="s">
        <v>369</v>
      </c>
      <c r="H6" s="870" t="str">
        <f>IF(ISBLANK(Descriptif!J6), "", Descriptif!J6)</f>
        <v/>
      </c>
      <c r="I6" s="523" t="s">
        <v>391</v>
      </c>
      <c r="J6" s="1723" t="str">
        <f>IF(ISBLANK(Descriptif!M6), "", Descriptif!M6)</f>
        <v>Temps de pluie</v>
      </c>
      <c r="K6" s="1724"/>
    </row>
    <row r="7" spans="1:12" s="140" customFormat="1" ht="14.45" customHeight="1" thickBot="1" x14ac:dyDescent="0.45">
      <c r="A7" s="213"/>
      <c r="B7" s="245"/>
      <c r="C7" s="1726" t="s">
        <v>365</v>
      </c>
      <c r="D7" s="1447"/>
      <c r="E7" s="1447"/>
      <c r="F7" s="308" t="s">
        <v>132</v>
      </c>
      <c r="G7" s="526" t="s">
        <v>370</v>
      </c>
      <c r="H7" s="871" t="str">
        <f>IF(ISBLANK(Descriptif!J7), "", Descriptif!J7)</f>
        <v/>
      </c>
      <c r="I7" s="526" t="s">
        <v>513</v>
      </c>
      <c r="J7" s="1727"/>
      <c r="K7" s="1728"/>
    </row>
    <row r="8" spans="1:12" s="140" customFormat="1" ht="21" customHeight="1" thickBot="1" x14ac:dyDescent="0.45">
      <c r="A8" s="213"/>
      <c r="B8" s="245"/>
      <c r="C8" s="213"/>
      <c r="D8" s="164"/>
      <c r="E8" s="102"/>
      <c r="F8" s="102"/>
      <c r="I8" s="213"/>
      <c r="J8" s="213"/>
    </row>
    <row r="9" spans="1:12" s="214" customFormat="1" ht="36.75" customHeight="1" thickBot="1" x14ac:dyDescent="0.5">
      <c r="B9" s="336"/>
      <c r="C9" s="561"/>
      <c r="D9" s="562" t="s">
        <v>705</v>
      </c>
      <c r="E9" s="562"/>
      <c r="F9" s="562"/>
      <c r="G9" s="562"/>
      <c r="H9" s="562"/>
      <c r="I9" s="562"/>
      <c r="J9" s="562"/>
      <c r="K9" s="563"/>
    </row>
    <row r="10" spans="1:12" s="140" customFormat="1" ht="16.95" customHeight="1" outlineLevel="1" x14ac:dyDescent="0.4">
      <c r="B10" s="234"/>
      <c r="C10" s="234"/>
      <c r="D10" s="338"/>
      <c r="E10" s="338"/>
      <c r="F10" s="338"/>
      <c r="G10" s="338"/>
      <c r="H10" s="338"/>
      <c r="I10" s="338"/>
      <c r="J10" s="338"/>
      <c r="K10" s="339"/>
      <c r="L10" s="338"/>
    </row>
    <row r="11" spans="1:12" s="140" customFormat="1" ht="16.100000000000001" customHeight="1" outlineLevel="1" thickBot="1" x14ac:dyDescent="0.45">
      <c r="B11" s="234"/>
      <c r="C11" s="234"/>
      <c r="D11" s="564"/>
      <c r="E11" s="565" t="s">
        <v>597</v>
      </c>
      <c r="F11" s="564"/>
      <c r="G11" s="564"/>
      <c r="H11" s="564"/>
      <c r="I11" s="564"/>
      <c r="J11" s="564"/>
      <c r="K11" s="874"/>
    </row>
    <row r="12" spans="1:12" s="140" customFormat="1" ht="18.75" customHeight="1" outlineLevel="1" x14ac:dyDescent="0.4">
      <c r="B12" s="234"/>
      <c r="C12" s="234"/>
      <c r="D12" s="249"/>
      <c r="F12" s="340" t="s">
        <v>706</v>
      </c>
      <c r="G12" s="566"/>
      <c r="H12" s="224" t="s">
        <v>707</v>
      </c>
      <c r="I12" s="566"/>
      <c r="K12" s="233"/>
    </row>
    <row r="13" spans="1:12" s="140" customFormat="1" ht="15" customHeight="1" outlineLevel="1" x14ac:dyDescent="0.4">
      <c r="B13" s="234"/>
      <c r="C13" s="234"/>
      <c r="D13" s="249"/>
      <c r="F13" s="340" t="s">
        <v>708</v>
      </c>
      <c r="G13" s="566"/>
      <c r="H13" s="224" t="s">
        <v>602</v>
      </c>
      <c r="I13" s="566"/>
      <c r="K13" s="233"/>
    </row>
    <row r="14" spans="1:12" s="140" customFormat="1" ht="20.45" customHeight="1" outlineLevel="1" x14ac:dyDescent="0.4">
      <c r="B14" s="234"/>
      <c r="C14" s="234"/>
      <c r="D14" s="249"/>
      <c r="F14" s="342" t="s">
        <v>600</v>
      </c>
      <c r="G14" s="566"/>
      <c r="H14" s="224" t="s">
        <v>709</v>
      </c>
      <c r="I14" s="566"/>
      <c r="K14" s="233"/>
    </row>
    <row r="15" spans="1:12" s="140" customFormat="1" ht="12.75" customHeight="1" outlineLevel="1" x14ac:dyDescent="0.4">
      <c r="B15" s="234"/>
      <c r="C15" s="234"/>
      <c r="D15" s="249"/>
      <c r="F15" s="342" t="s">
        <v>710</v>
      </c>
      <c r="G15" s="566"/>
      <c r="H15" s="224" t="s">
        <v>604</v>
      </c>
      <c r="I15" s="566"/>
      <c r="K15" s="233"/>
    </row>
    <row r="16" spans="1:12" s="140" customFormat="1" ht="15" customHeight="1" outlineLevel="1" x14ac:dyDescent="0.4">
      <c r="B16" s="234"/>
      <c r="C16" s="234"/>
      <c r="D16" s="249"/>
      <c r="F16" s="342" t="s">
        <v>711</v>
      </c>
      <c r="G16" s="566"/>
      <c r="H16" s="875" t="s">
        <v>712</v>
      </c>
      <c r="I16" s="876"/>
      <c r="K16" s="233"/>
    </row>
    <row r="17" spans="2:13" s="140" customFormat="1" ht="15" customHeight="1" outlineLevel="1" x14ac:dyDescent="0.4">
      <c r="B17" s="234"/>
      <c r="C17" s="234"/>
      <c r="D17" s="249"/>
      <c r="F17" s="342" t="s">
        <v>713</v>
      </c>
      <c r="G17" s="566"/>
      <c r="K17" s="233"/>
    </row>
    <row r="18" spans="2:13" s="140" customFormat="1" ht="15" customHeight="1" outlineLevel="1" x14ac:dyDescent="0.4">
      <c r="B18" s="234"/>
      <c r="C18" s="234"/>
      <c r="D18" s="249"/>
      <c r="F18" s="342" t="s">
        <v>606</v>
      </c>
      <c r="G18" s="566"/>
      <c r="K18" s="233"/>
    </row>
    <row r="19" spans="2:13" s="140" customFormat="1" ht="15" customHeight="1" outlineLevel="1" x14ac:dyDescent="0.4">
      <c r="B19" s="234"/>
      <c r="C19" s="234"/>
      <c r="D19" s="249"/>
      <c r="K19" s="233"/>
    </row>
    <row r="20" spans="2:13" s="140" customFormat="1" ht="15" customHeight="1" outlineLevel="1" x14ac:dyDescent="0.4">
      <c r="B20" s="234"/>
      <c r="C20" s="234"/>
      <c r="D20" s="249"/>
      <c r="F20" s="343"/>
      <c r="G20" s="344"/>
      <c r="H20" s="343"/>
      <c r="I20" s="345"/>
      <c r="K20" s="233"/>
    </row>
    <row r="21" spans="2:13" s="140" customFormat="1" ht="15" customHeight="1" outlineLevel="1" thickBot="1" x14ac:dyDescent="0.45">
      <c r="B21" s="234"/>
      <c r="C21" s="234"/>
      <c r="D21" s="565"/>
      <c r="E21" s="565" t="s">
        <v>344</v>
      </c>
      <c r="F21" s="569"/>
      <c r="G21" s="570"/>
      <c r="H21" s="569"/>
      <c r="I21" s="569"/>
      <c r="J21" s="564"/>
      <c r="K21" s="874"/>
    </row>
    <row r="22" spans="2:13" s="140" customFormat="1" ht="15" customHeight="1" outlineLevel="1" x14ac:dyDescent="0.4">
      <c r="B22" s="234"/>
      <c r="C22" s="234"/>
      <c r="D22" s="249"/>
      <c r="F22" s="340" t="s">
        <v>714</v>
      </c>
      <c r="G22" s="566"/>
      <c r="H22" s="224" t="s">
        <v>715</v>
      </c>
      <c r="I22" s="876"/>
      <c r="K22" s="233"/>
    </row>
    <row r="23" spans="2:13" s="140" customFormat="1" ht="15" customHeight="1" outlineLevel="1" x14ac:dyDescent="0.4">
      <c r="B23" s="234"/>
      <c r="C23" s="234"/>
      <c r="D23" s="235"/>
      <c r="F23" s="340" t="s">
        <v>716</v>
      </c>
      <c r="G23" s="566"/>
      <c r="H23" s="224" t="s">
        <v>717</v>
      </c>
      <c r="I23" s="566" t="s">
        <v>351</v>
      </c>
      <c r="K23" s="233"/>
    </row>
    <row r="24" spans="2:13" s="140" customFormat="1" ht="11.45" customHeight="1" outlineLevel="1" x14ac:dyDescent="0.4">
      <c r="B24" s="234"/>
      <c r="C24" s="234"/>
      <c r="D24" s="235"/>
      <c r="F24" s="340" t="s">
        <v>718</v>
      </c>
      <c r="G24" s="566"/>
      <c r="H24" s="877"/>
      <c r="I24" s="877"/>
      <c r="K24" s="233"/>
    </row>
    <row r="25" spans="2:13" s="140" customFormat="1" ht="15" customHeight="1" outlineLevel="1" x14ac:dyDescent="0.4">
      <c r="B25" s="234"/>
      <c r="C25" s="234"/>
      <c r="D25" s="235"/>
      <c r="F25" s="342" t="s">
        <v>719</v>
      </c>
      <c r="G25" s="566" t="s">
        <v>720</v>
      </c>
      <c r="H25" s="341"/>
      <c r="I25" s="341"/>
      <c r="J25" s="341"/>
      <c r="K25" s="233"/>
    </row>
    <row r="26" spans="2:13" s="140" customFormat="1" ht="15" customHeight="1" outlineLevel="1" x14ac:dyDescent="0.4">
      <c r="B26" s="234"/>
      <c r="C26" s="234"/>
      <c r="D26" s="235"/>
      <c r="E26" s="235"/>
      <c r="F26" s="235"/>
      <c r="G26" s="235"/>
      <c r="H26" s="235"/>
      <c r="I26" s="235"/>
      <c r="J26" s="235"/>
      <c r="K26" s="233"/>
    </row>
    <row r="27" spans="2:13" s="140" customFormat="1" ht="15" customHeight="1" outlineLevel="1" thickBot="1" x14ac:dyDescent="0.45">
      <c r="B27" s="234"/>
      <c r="C27" s="878" t="s">
        <v>721</v>
      </c>
      <c r="D27" s="879"/>
      <c r="E27" s="879"/>
      <c r="F27" s="879"/>
      <c r="G27" s="879"/>
      <c r="H27" s="879"/>
      <c r="I27" s="879"/>
      <c r="J27" s="879"/>
      <c r="K27" s="880"/>
    </row>
    <row r="28" spans="2:13" s="140" customFormat="1" ht="15" customHeight="1" outlineLevel="1" x14ac:dyDescent="0.4">
      <c r="B28" s="234"/>
      <c r="C28" s="1620" t="s">
        <v>722</v>
      </c>
      <c r="D28" s="1725"/>
      <c r="E28" s="1621"/>
      <c r="F28" s="1732" t="s">
        <v>347</v>
      </c>
      <c r="G28" s="1620" t="s">
        <v>723</v>
      </c>
      <c r="H28" s="1725"/>
      <c r="I28" s="1725"/>
      <c r="J28" s="1725"/>
      <c r="K28" s="1621"/>
    </row>
    <row r="29" spans="2:13" s="140" customFormat="1" ht="42.7" customHeight="1" outlineLevel="1" thickBot="1" x14ac:dyDescent="0.45">
      <c r="B29" s="234"/>
      <c r="C29" s="1729"/>
      <c r="D29" s="1730"/>
      <c r="E29" s="1731"/>
      <c r="F29" s="1733"/>
      <c r="G29" s="881" t="s">
        <v>724</v>
      </c>
      <c r="H29" s="882" t="s">
        <v>725</v>
      </c>
      <c r="I29" s="881" t="s">
        <v>726</v>
      </c>
      <c r="J29" s="882" t="s">
        <v>725</v>
      </c>
      <c r="K29" s="883" t="s">
        <v>727</v>
      </c>
    </row>
    <row r="30" spans="2:13" s="140" customFormat="1" ht="15" customHeight="1" outlineLevel="1" thickBot="1" x14ac:dyDescent="0.45">
      <c r="B30" s="234"/>
      <c r="C30" s="1734"/>
      <c r="D30" s="1735"/>
      <c r="E30" s="1736"/>
      <c r="F30" s="884" t="str">
        <f>IF(C30="","",10)</f>
        <v/>
      </c>
      <c r="G30" s="885"/>
      <c r="H30" s="886" t="str">
        <f>IF(OR(C30="",G30=""),"",G30-$C30)</f>
        <v/>
      </c>
      <c r="I30" s="885"/>
      <c r="J30" s="887" t="str">
        <f>IF(AND(I30&lt;&gt;"",C30&lt;&gt;""),I30-C30,"")</f>
        <v/>
      </c>
      <c r="K30" s="887" t="str">
        <f>IF(OR(G30="",I30=""),"",I30-$G30)</f>
        <v/>
      </c>
      <c r="L30" s="140">
        <f>IF(K30&lt;&gt;"", IF(K30&gt;ABS(F30),1,0),0)</f>
        <v>0</v>
      </c>
    </row>
    <row r="31" spans="2:13" s="140" customFormat="1" ht="15" customHeight="1" outlineLevel="1" thickBot="1" x14ac:dyDescent="0.45">
      <c r="B31" s="234"/>
      <c r="C31" s="1737"/>
      <c r="D31" s="1738"/>
      <c r="E31" s="1739"/>
      <c r="F31" s="884" t="str">
        <f t="shared" ref="F31:F33" si="0">IF(C31="","",10)</f>
        <v/>
      </c>
      <c r="G31" s="888"/>
      <c r="H31" s="886" t="str">
        <f t="shared" ref="H31:H33" si="1">IF(OR(C31="",G31=""),"",G31-$C31)</f>
        <v/>
      </c>
      <c r="I31" s="888"/>
      <c r="J31" s="887" t="str">
        <f t="shared" ref="J31:J33" si="2">IF(AND(I31&lt;&gt;"",C31&lt;&gt;""),I31-C31,"")</f>
        <v/>
      </c>
      <c r="K31" s="887" t="str">
        <f t="shared" ref="K31:K33" si="3">IF(OR(G31="",I31=""),"",I31-$G31)</f>
        <v/>
      </c>
      <c r="L31" s="140">
        <f t="shared" ref="L31:L33" si="4">IF(K31&lt;&gt;"", IF(K31&gt;ABS(F31),1,0),0)</f>
        <v>0</v>
      </c>
    </row>
    <row r="32" spans="2:13" s="140" customFormat="1" ht="15" customHeight="1" outlineLevel="1" thickBot="1" x14ac:dyDescent="0.45">
      <c r="B32" s="234"/>
      <c r="C32" s="1737"/>
      <c r="D32" s="1738"/>
      <c r="E32" s="1739"/>
      <c r="F32" s="884" t="str">
        <f t="shared" si="0"/>
        <v/>
      </c>
      <c r="G32" s="888"/>
      <c r="H32" s="886" t="str">
        <f t="shared" si="1"/>
        <v/>
      </c>
      <c r="I32" s="888"/>
      <c r="J32" s="887" t="str">
        <f t="shared" si="2"/>
        <v/>
      </c>
      <c r="K32" s="887" t="str">
        <f t="shared" si="3"/>
        <v/>
      </c>
      <c r="L32" s="140">
        <f t="shared" si="4"/>
        <v>0</v>
      </c>
      <c r="M32" s="889"/>
    </row>
    <row r="33" spans="2:12" s="140" customFormat="1" ht="15" customHeight="1" outlineLevel="1" thickBot="1" x14ac:dyDescent="0.45">
      <c r="B33" s="234"/>
      <c r="C33" s="1740"/>
      <c r="D33" s="1741"/>
      <c r="E33" s="1742"/>
      <c r="F33" s="884" t="str">
        <f t="shared" si="0"/>
        <v/>
      </c>
      <c r="G33" s="890"/>
      <c r="H33" s="886" t="str">
        <f t="shared" si="1"/>
        <v/>
      </c>
      <c r="I33" s="890"/>
      <c r="J33" s="887" t="str">
        <f t="shared" si="2"/>
        <v/>
      </c>
      <c r="K33" s="887" t="str">
        <f t="shared" si="3"/>
        <v/>
      </c>
      <c r="L33" s="140">
        <f t="shared" si="4"/>
        <v>0</v>
      </c>
    </row>
    <row r="34" spans="2:12" s="140" customFormat="1" ht="15" customHeight="1" outlineLevel="1" x14ac:dyDescent="0.4">
      <c r="B34" s="234"/>
      <c r="C34" s="234"/>
      <c r="D34" s="235"/>
      <c r="E34" s="235"/>
      <c r="F34" s="235"/>
      <c r="G34" s="235"/>
      <c r="H34" s="235"/>
      <c r="I34" s="235"/>
      <c r="K34" s="233"/>
      <c r="L34" s="140" t="str">
        <f>IF(SUM(I30:I33)&gt;0,IF(SUM(L30:L33)&gt;0,"Non validé","Validé"),"Non contrôlé")</f>
        <v>Non contrôlé</v>
      </c>
    </row>
    <row r="35" spans="2:12" s="140" customFormat="1" ht="15" customHeight="1" outlineLevel="1" thickBot="1" x14ac:dyDescent="0.45">
      <c r="B35" s="234"/>
      <c r="C35" s="878" t="s">
        <v>728</v>
      </c>
      <c r="D35" s="879"/>
      <c r="E35" s="879"/>
      <c r="F35" s="879"/>
      <c r="G35" s="879"/>
      <c r="H35" s="879"/>
      <c r="I35" s="879"/>
      <c r="J35" s="879"/>
      <c r="K35" s="880"/>
    </row>
    <row r="36" spans="2:12" s="140" customFormat="1" ht="15" customHeight="1" outlineLevel="1" x14ac:dyDescent="0.4">
      <c r="B36" s="234"/>
      <c r="C36" s="1729" t="s">
        <v>729</v>
      </c>
      <c r="D36" s="1730"/>
      <c r="E36" s="1731"/>
      <c r="F36" s="1743" t="s">
        <v>347</v>
      </c>
      <c r="G36" s="1620" t="s">
        <v>723</v>
      </c>
      <c r="H36" s="1725"/>
      <c r="I36" s="1725"/>
      <c r="J36" s="1725"/>
      <c r="K36" s="1621"/>
    </row>
    <row r="37" spans="2:12" s="140" customFormat="1" ht="36" customHeight="1" outlineLevel="1" thickBot="1" x14ac:dyDescent="0.45">
      <c r="B37" s="234"/>
      <c r="C37" s="1729"/>
      <c r="D37" s="1730"/>
      <c r="E37" s="1731"/>
      <c r="F37" s="1733"/>
      <c r="G37" s="881" t="s">
        <v>730</v>
      </c>
      <c r="H37" s="882" t="s">
        <v>731</v>
      </c>
      <c r="I37" s="881" t="s">
        <v>732</v>
      </c>
      <c r="J37" s="891" t="s">
        <v>733</v>
      </c>
      <c r="K37" s="892" t="s">
        <v>734</v>
      </c>
    </row>
    <row r="38" spans="2:12" s="140" customFormat="1" ht="15" customHeight="1" outlineLevel="1" thickBot="1" x14ac:dyDescent="0.45">
      <c r="B38" s="234"/>
      <c r="C38" s="1744"/>
      <c r="D38" s="1745"/>
      <c r="E38" s="1745"/>
      <c r="F38" s="893" t="str">
        <f>IF(C30="","",IF(C30&lt;50,"-",IF(C30&lt;150,0.1,0.05)))</f>
        <v/>
      </c>
      <c r="G38" s="885"/>
      <c r="H38" s="894" t="str">
        <f>IF(OR(C38="",G38="",C30=0),"",(G38-$C38)/C38)</f>
        <v/>
      </c>
      <c r="I38" s="885"/>
      <c r="J38" s="894" t="str">
        <f>IF(OR(C38="",I38="",C30=0),"",IF(AND(I38=0,C38=0),0,(I38-AVERAGE(I38,C38))/AVERAGE(I38,C38)))</f>
        <v/>
      </c>
      <c r="K38" s="894" t="str">
        <f>IF(OR(G38="",I38="",C30=0),"",IF(AND(I38=0,G38=0),0,(G38-AVERAGE(I38,G38))/AVERAGE(I38,G38)))</f>
        <v/>
      </c>
      <c r="L38" s="140">
        <f t="shared" ref="L38:L41" si="5">IF(K38&lt;&gt;"", IF(ABS(K38)&gt;F38,1,0),0)</f>
        <v>0</v>
      </c>
    </row>
    <row r="39" spans="2:12" s="140" customFormat="1" ht="15" customHeight="1" outlineLevel="1" thickBot="1" x14ac:dyDescent="0.45">
      <c r="B39" s="234"/>
      <c r="C39" s="1744"/>
      <c r="D39" s="1745"/>
      <c r="E39" s="1745"/>
      <c r="F39" s="893" t="str">
        <f t="shared" ref="F39:F41" si="6">IF(C31="","",IF(C31&lt;50,"-",IF(C31&lt;150,0.1,0.05)))</f>
        <v/>
      </c>
      <c r="G39" s="888"/>
      <c r="H39" s="894" t="str">
        <f t="shared" ref="H39:H41" si="7">IF(OR(C39="",G39="",C31=0),"",(G39-$C39)/C39)</f>
        <v/>
      </c>
      <c r="I39" s="888"/>
      <c r="J39" s="894" t="str">
        <f t="shared" ref="J39:J41" si="8">IF(OR(C39="",I39="",C31=0),"",IF(AND(I39=0,C39=0),0,(I39-AVERAGE(I39,C39))/AVERAGE(I39,C39)))</f>
        <v/>
      </c>
      <c r="K39" s="894" t="str">
        <f t="shared" ref="K39:K41" si="9">IF(OR(G39="",I39="",C31=0),"",IF(AND(I39=0,G39=0),0,(G39-AVERAGE(I39,G39))/AVERAGE(I39,G39)))</f>
        <v/>
      </c>
      <c r="L39" s="140">
        <f t="shared" si="5"/>
        <v>0</v>
      </c>
    </row>
    <row r="40" spans="2:12" s="140" customFormat="1" ht="15" customHeight="1" outlineLevel="1" thickBot="1" x14ac:dyDescent="0.45">
      <c r="B40" s="234"/>
      <c r="C40" s="1744"/>
      <c r="D40" s="1745"/>
      <c r="E40" s="1745"/>
      <c r="F40" s="893" t="str">
        <f t="shared" si="6"/>
        <v/>
      </c>
      <c r="G40" s="888"/>
      <c r="H40" s="894" t="str">
        <f t="shared" si="7"/>
        <v/>
      </c>
      <c r="I40" s="888"/>
      <c r="J40" s="894" t="str">
        <f t="shared" si="8"/>
        <v/>
      </c>
      <c r="K40" s="894" t="str">
        <f t="shared" si="9"/>
        <v/>
      </c>
      <c r="L40" s="140">
        <f>IF(K40&lt;&gt;"", IF(ABS(K40)&gt;F40,1,0),0)</f>
        <v>0</v>
      </c>
    </row>
    <row r="41" spans="2:12" s="140" customFormat="1" ht="15" customHeight="1" outlineLevel="1" thickBot="1" x14ac:dyDescent="0.45">
      <c r="B41" s="234"/>
      <c r="C41" s="1744"/>
      <c r="D41" s="1745"/>
      <c r="E41" s="1745"/>
      <c r="F41" s="893" t="str">
        <f t="shared" si="6"/>
        <v/>
      </c>
      <c r="G41" s="890"/>
      <c r="H41" s="894" t="str">
        <f t="shared" si="7"/>
        <v/>
      </c>
      <c r="I41" s="890"/>
      <c r="J41" s="894" t="str">
        <f t="shared" si="8"/>
        <v/>
      </c>
      <c r="K41" s="894" t="str">
        <f t="shared" si="9"/>
        <v/>
      </c>
      <c r="L41" s="140">
        <f t="shared" si="5"/>
        <v>0</v>
      </c>
    </row>
    <row r="42" spans="2:12" s="140" customFormat="1" ht="15" customHeight="1" outlineLevel="1" x14ac:dyDescent="0.4">
      <c r="B42" s="234"/>
      <c r="C42" s="234"/>
      <c r="D42" s="235"/>
      <c r="E42" s="235"/>
      <c r="F42" s="235"/>
      <c r="G42" s="235"/>
      <c r="H42" s="235"/>
      <c r="I42" s="235"/>
      <c r="K42" s="233"/>
      <c r="L42" s="140" t="str">
        <f>IF(SUM(I38:I41)&gt;0,IF(SUM(L38:L41)&gt;0,"Non validé","Validé"),"Non contrôlé")</f>
        <v>Non contrôlé</v>
      </c>
    </row>
    <row r="43" spans="2:12" s="140" customFormat="1" ht="15" customHeight="1" outlineLevel="1" x14ac:dyDescent="0.4">
      <c r="B43" s="234"/>
      <c r="C43" s="895" t="s">
        <v>346</v>
      </c>
      <c r="D43" s="896"/>
      <c r="E43" s="896"/>
      <c r="F43" s="896"/>
      <c r="G43" s="896"/>
      <c r="H43" s="896"/>
      <c r="I43" s="896"/>
      <c r="J43" s="896"/>
      <c r="K43" s="897"/>
    </row>
    <row r="44" spans="2:12" s="140" customFormat="1" ht="43.7" customHeight="1" outlineLevel="1" thickBot="1" x14ac:dyDescent="0.45">
      <c r="B44" s="234"/>
      <c r="C44" s="1746"/>
      <c r="D44" s="1747"/>
      <c r="E44" s="1747"/>
      <c r="F44" s="869" t="s">
        <v>618</v>
      </c>
      <c r="G44" s="869" t="s">
        <v>347</v>
      </c>
      <c r="H44" s="869" t="s">
        <v>619</v>
      </c>
      <c r="I44" s="869" t="s">
        <v>348</v>
      </c>
      <c r="J44" s="587" t="s">
        <v>735</v>
      </c>
      <c r="K44" s="898" t="s">
        <v>736</v>
      </c>
    </row>
    <row r="45" spans="2:12" s="140" customFormat="1" ht="31.7" customHeight="1" outlineLevel="1" thickBot="1" x14ac:dyDescent="0.45">
      <c r="B45" s="234"/>
      <c r="C45" s="1758" t="s">
        <v>349</v>
      </c>
      <c r="D45" s="1691"/>
      <c r="E45" s="1691"/>
      <c r="F45" s="899"/>
      <c r="G45" s="900">
        <f>IF(F45&gt;50,0.05,0.1)</f>
        <v>0.1</v>
      </c>
      <c r="H45" s="1748"/>
      <c r="I45" s="901" t="str">
        <f>IF(F45&gt;0,(F45+H45)/2,"")</f>
        <v/>
      </c>
      <c r="J45" s="902" t="str">
        <f>IF(F45&gt;0,F45-I45,"")</f>
        <v/>
      </c>
      <c r="K45" s="894" t="str">
        <f>IF(F45&gt;0,J45/I45,"")</f>
        <v/>
      </c>
      <c r="L45" s="140">
        <f>IF(K45&lt;&gt;"", IF(ABS(K45)&gt;G45,1,0),0)</f>
        <v>0</v>
      </c>
    </row>
    <row r="46" spans="2:12" s="140" customFormat="1" ht="32.450000000000003" customHeight="1" outlineLevel="1" thickBot="1" x14ac:dyDescent="0.45">
      <c r="B46" s="234"/>
      <c r="C46" s="1750" t="s">
        <v>350</v>
      </c>
      <c r="D46" s="1612"/>
      <c r="E46" s="1612"/>
      <c r="F46" s="903"/>
      <c r="G46" s="904">
        <f>IF(F46&gt;50,0.05,0.1)</f>
        <v>0.1</v>
      </c>
      <c r="H46" s="1749"/>
      <c r="I46" s="905" t="str">
        <f>IF(F46&gt;0,(F46+H45)/2,"")</f>
        <v/>
      </c>
      <c r="J46" s="902" t="str">
        <f>IF(F46&gt;0,F46-I46,"")</f>
        <v/>
      </c>
      <c r="K46" s="894" t="str">
        <f>IF(F46&gt;0,J46/I46,"")</f>
        <v/>
      </c>
      <c r="L46" s="140">
        <f>IF(K46&lt;&gt;"", IF(ABS(K46)&gt;G46,1,0),0)</f>
        <v>0</v>
      </c>
    </row>
    <row r="47" spans="2:12" s="140" customFormat="1" ht="15" customHeight="1" outlineLevel="1" x14ac:dyDescent="0.4">
      <c r="B47" s="234"/>
      <c r="C47" s="234"/>
      <c r="D47" s="130"/>
      <c r="E47" s="130"/>
      <c r="F47" s="130"/>
      <c r="G47" s="130"/>
      <c r="H47" s="130"/>
      <c r="I47" s="130"/>
      <c r="J47" s="130"/>
      <c r="K47" s="233"/>
      <c r="L47" s="140" t="str">
        <f>IF(SUM(I45:I46)&gt;0,IF(SUM(L45:L46)&gt;0,"Non validé","Validé"),"Non contrôlé")</f>
        <v>Non contrôlé</v>
      </c>
    </row>
    <row r="48" spans="2:12" s="140" customFormat="1" ht="15" customHeight="1" thickBot="1" x14ac:dyDescent="0.45">
      <c r="B48" s="234"/>
      <c r="C48" s="234"/>
      <c r="D48" s="130"/>
      <c r="E48" s="130"/>
      <c r="F48" s="130"/>
      <c r="G48" s="130"/>
      <c r="H48" s="130"/>
      <c r="I48" s="130"/>
      <c r="J48" s="130"/>
      <c r="K48" s="233"/>
    </row>
    <row r="49" spans="2:172" s="214" customFormat="1" ht="38.450000000000003" customHeight="1" thickBot="1" x14ac:dyDescent="0.5">
      <c r="B49" s="336"/>
      <c r="C49" s="561"/>
      <c r="D49" s="581" t="s">
        <v>287</v>
      </c>
      <c r="E49" s="581"/>
      <c r="F49" s="582"/>
      <c r="G49" s="582"/>
      <c r="H49" s="582"/>
      <c r="I49" s="582"/>
      <c r="J49" s="582"/>
      <c r="K49" s="583"/>
    </row>
    <row r="50" spans="2:172" s="140" customFormat="1" ht="15" customHeight="1" outlineLevel="1" x14ac:dyDescent="0.4">
      <c r="B50" s="234"/>
      <c r="C50" s="234"/>
      <c r="D50" s="130"/>
      <c r="E50" s="130"/>
      <c r="F50" s="906"/>
      <c r="G50" s="906"/>
      <c r="H50" s="906"/>
      <c r="I50" s="906"/>
      <c r="J50" s="906"/>
      <c r="K50" s="233"/>
    </row>
    <row r="51" spans="2:172" s="140" customFormat="1" ht="15" customHeight="1" outlineLevel="1" thickBot="1" x14ac:dyDescent="0.45">
      <c r="B51" s="234"/>
      <c r="C51" s="234"/>
      <c r="D51" s="130"/>
      <c r="E51" s="130"/>
      <c r="F51" s="130"/>
      <c r="G51" s="130"/>
      <c r="K51" s="233"/>
    </row>
    <row r="52" spans="2:172" s="348" customFormat="1" ht="18.350000000000001" customHeight="1" outlineLevel="1" thickBot="1" x14ac:dyDescent="0.45">
      <c r="B52" s="346"/>
      <c r="C52" s="907"/>
      <c r="D52" s="1751"/>
      <c r="E52" s="1752"/>
      <c r="F52" s="1752"/>
      <c r="G52" s="1752"/>
      <c r="H52" s="1752"/>
      <c r="I52" s="1752"/>
      <c r="J52" s="1752"/>
      <c r="K52" s="1753"/>
      <c r="L52" s="140"/>
    </row>
    <row r="53" spans="2:172" s="140" customFormat="1" ht="55.35" customHeight="1" outlineLevel="1" x14ac:dyDescent="0.4">
      <c r="B53" s="243"/>
      <c r="C53" s="234"/>
      <c r="D53" s="1629" t="s">
        <v>164</v>
      </c>
      <c r="E53" s="1630"/>
      <c r="F53" s="1630"/>
      <c r="G53" s="1630"/>
      <c r="H53" s="1630"/>
      <c r="I53" s="1630"/>
      <c r="J53" s="1630"/>
      <c r="K53" s="1631"/>
      <c r="L53" s="349"/>
    </row>
    <row r="54" spans="2:172" s="140" customFormat="1" ht="35.450000000000003" customHeight="1" outlineLevel="1" x14ac:dyDescent="0.4">
      <c r="B54" s="243"/>
      <c r="C54" s="234"/>
      <c r="D54" s="1754" t="s">
        <v>65</v>
      </c>
      <c r="E54" s="1755"/>
      <c r="F54" s="1756"/>
      <c r="G54" s="908" t="s">
        <v>13</v>
      </c>
      <c r="H54" s="909" t="s">
        <v>675</v>
      </c>
      <c r="I54" s="909" t="s">
        <v>66</v>
      </c>
      <c r="J54" s="1757" t="s">
        <v>506</v>
      </c>
      <c r="K54" s="1757"/>
      <c r="L54" s="351" t="s">
        <v>67</v>
      </c>
    </row>
    <row r="55" spans="2:172" s="140" customFormat="1" ht="97" customHeight="1" outlineLevel="1" x14ac:dyDescent="0.4">
      <c r="B55" s="243"/>
      <c r="C55" s="234"/>
      <c r="D55" s="585">
        <v>1</v>
      </c>
      <c r="E55" s="1700" t="str">
        <f>IFERROR(HLOOKUP(D$53,Critères!$B$3:$BE$16,$D55+2,FALSE),"")</f>
        <v>L'accès à l'ouvrage et aux équipements de mesure se fait-il en toute sécurité pour les agents en charge des opérations de contrôles et d'entretien ?</v>
      </c>
      <c r="F55" s="1701"/>
      <c r="G55" s="352"/>
      <c r="H55" s="353">
        <f>IF(OR(G55="Validé",G55="Validé avec réserve"),I55,0)</f>
        <v>0</v>
      </c>
      <c r="I55" s="910">
        <f>IFERROR(INDEX(Critères!$B$3:$BE$16, $D55+2, MATCH(D$53, Critères!$B$3:$BE$3, 0) + 2),"")</f>
        <v>10</v>
      </c>
      <c r="J55" s="1703" t="str">
        <f>IFERROR(IF(INDEX(Critères!$B$3:$BE$16, $D55+2, MATCH(D$53, Critères!$B$3:$BE$3, 0) + 1)="", "", INDEX(Critères!$B$3:$BE$16, $D55+2, MATCH(D$53, Critères!$B$3:$BE$3, 0) + 1)), "")</f>
        <v>En cas d'accès necessitant des équipements de protection individuels renforcés (ARI par exemple) ou d'intervenir à 2 personnes, retenir "Validé avec réserve"</v>
      </c>
      <c r="K55" s="1703"/>
      <c r="L55" s="354" t="str">
        <f>IFERROR(INDEX(Critères!$B$3:$BE$16, $D55+2, MATCH(D$53, Critères!$B$3:$BE$3, 0) + 3),"")</f>
        <v>LISTE_3</v>
      </c>
    </row>
    <row r="56" spans="2:172" s="140" customFormat="1" ht="97" customHeight="1" outlineLevel="1" x14ac:dyDescent="0.4">
      <c r="B56" s="243"/>
      <c r="C56" s="234"/>
      <c r="D56" s="585">
        <v>2</v>
      </c>
      <c r="E56" s="1700" t="str">
        <f>IFERROR(HLOOKUP(D$53,Critères!$B$3:$BE$16,$D56+2,FALSE),"")</f>
        <v>Le dimensionnement de l'organe de mesure, y compris des canaux d'approche et de fuite, est-il adapté vis-à-vis de l'étendue des débits à mesurer ?</v>
      </c>
      <c r="F56" s="1701"/>
      <c r="G56" s="352"/>
      <c r="H56" s="353">
        <f t="shared" ref="H56:H64" si="10">IF(OR(G56="Validé",G56="Validé avec réserve"),I56,0)</f>
        <v>0</v>
      </c>
      <c r="I56" s="910">
        <f>IFERROR(INDEX(Critères!$B$3:$BE$16, $D56+2, MATCH(D$53, Critères!$B$3:$BE$3, 0) + 2),"")</f>
        <v>10</v>
      </c>
      <c r="J56" s="1703" t="str">
        <f>IFERROR(IF(INDEX(Critères!$B$3:$BE$16, $D56+2, MATCH(D$53, Critères!$B$3:$BE$3, 0) + 1)="", "", INDEX(Critères!$B$3:$BE$16, $D56+2, MATCH(D$53, Critères!$B$3:$BE$3, 0) + 1)), "")</f>
        <v/>
      </c>
      <c r="K56" s="1703"/>
      <c r="L56" s="354" t="str">
        <f>IFERROR(INDEX(Critères!$B$3:$BE$16, $D56+2, MATCH(D$53, Critères!$B$3:$BE$3, 0) + 3),"")</f>
        <v>LISTE_3</v>
      </c>
    </row>
    <row r="57" spans="2:172" s="140" customFormat="1" ht="97" customHeight="1" outlineLevel="1" x14ac:dyDescent="0.4">
      <c r="B57" s="243"/>
      <c r="C57" s="234"/>
      <c r="D57" s="585">
        <v>3</v>
      </c>
      <c r="E57" s="1700" t="str">
        <f>IFERROR(HLOOKUP(D$53,Critères!$B$3:$BE$16,$D57+2,FALSE),"")</f>
        <v>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v>
      </c>
      <c r="F57" s="1701"/>
      <c r="G57" s="352"/>
      <c r="H57" s="353">
        <f t="shared" si="10"/>
        <v>0</v>
      </c>
      <c r="I57" s="910">
        <f>IFERROR(INDEX(Critères!$B$3:$BE$16, $D57+2, MATCH(D$53, Critères!$B$3:$BE$3, 0) + 2),"")</f>
        <v>10</v>
      </c>
      <c r="J57" s="1703" t="str">
        <f>IFERROR(IF(INDEX(Critères!$B$3:$BE$16, $D57+2, MATCH(D$53, Critères!$B$3:$BE$3, 0) + 1)="", "", INDEX(Critères!$B$3:$BE$16, $D57+2, MATCH(D$53, Critères!$B$3:$BE$3, 0) + 1)), "")</f>
        <v>Le contenu de ce critère sera plus exhaustif (prise de côtes) lorsqu'il s'agit d'un contrôle initial de réception ou lorsqu'il y a une suspicion que le dispositif à "bougé".
Préciser en commentaire la nature de la déformation et fournir si possible des photos.</v>
      </c>
      <c r="K57" s="1703"/>
      <c r="L57" s="354" t="str">
        <f>IFERROR(INDEX(Critères!$B$3:$BE$16, $D57+2, MATCH(D$53, Critères!$B$3:$BE$3, 0) + 3),"")</f>
        <v>LISTE_3</v>
      </c>
    </row>
    <row r="58" spans="2:172" s="140" customFormat="1" ht="97" customHeight="1" outlineLevel="1" x14ac:dyDescent="0.4">
      <c r="B58" s="243"/>
      <c r="C58" s="234"/>
      <c r="D58" s="585">
        <v>4</v>
      </c>
      <c r="E58" s="1700" t="str">
        <f>IFERROR(HLOOKUP(D$53,Critères!$B$3:$BE$16,$D58+2,FALSE),"")</f>
        <v>L'étanchéité, la propreté et l'état d'entretien de l'organe de mesure, des capteurs associés, des canaux d'approche et de fuite sont-ils satisfaisants ?</v>
      </c>
      <c r="F58" s="1701"/>
      <c r="G58" s="352"/>
      <c r="H58" s="353">
        <f t="shared" si="10"/>
        <v>0</v>
      </c>
      <c r="I58" s="910">
        <f>IFERROR(INDEX(Critères!$B$3:$BE$16, $D58+2, MATCH(D$53, Critères!$B$3:$BE$3, 0) + 2),"")</f>
        <v>10</v>
      </c>
      <c r="J58" s="1703" t="str">
        <f>IFERROR(IF(INDEX(Critères!$B$3:$BE$16, $D58+2, MATCH(D$53, Critères!$B$3:$BE$3, 0) + 1)="", "", INDEX(Critères!$B$3:$BE$16, $D58+2, MATCH(D$53, Critères!$B$3:$BE$3, 0) + 1)), "")</f>
        <v>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v>
      </c>
      <c r="K58" s="1703"/>
      <c r="L58" s="354" t="str">
        <f>IFERROR(INDEX(Critères!$B$3:$BE$16, $D58+2, MATCH(D$53, Critères!$B$3:$BE$3, 0) + 3),"")</f>
        <v>LISTE_3</v>
      </c>
    </row>
    <row r="59" spans="2:172" s="140" customFormat="1" ht="97" customHeight="1" outlineLevel="1" thickBot="1" x14ac:dyDescent="0.45">
      <c r="B59" s="243"/>
      <c r="C59" s="234"/>
      <c r="D59" s="585">
        <v>5</v>
      </c>
      <c r="E59" s="1700" t="str">
        <f>IFERROR(HLOOKUP(D$53,Critères!$B$3:$BE$16,$D59+2,FALSE),"")</f>
        <v xml:space="preserve">Le fonctionnement hydraulique de l'organe de mesure, en amont et en aval, est-il satisfaisant ? </v>
      </c>
      <c r="F59" s="1701"/>
      <c r="G59" s="739"/>
      <c r="H59" s="353">
        <f t="shared" si="10"/>
        <v>0</v>
      </c>
      <c r="I59" s="910">
        <f>IFERROR(INDEX(Critères!$B$3:$BE$16, $D59+2, MATCH(D$53, Critères!$B$3:$BE$3, 0) + 2),"")</f>
        <v>10</v>
      </c>
      <c r="J59" s="1703" t="str">
        <f>IFERROR(IF(INDEX(Critères!$B$3:$BE$16, $D59+2, MATCH(D$53, Critères!$B$3:$BE$3, 0) + 1)="", "", INDEX(Critères!$B$3:$BE$16, $D59+2, MATCH(D$53, Critères!$B$3:$BE$3, 0) + 1)), "")</f>
        <v>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v>
      </c>
      <c r="K59" s="1703"/>
      <c r="L59" s="354" t="str">
        <f>IFERROR(INDEX(Critères!$B$3:$BE$16, $D59+2, MATCH(D$53, Critères!$B$3:$BE$3, 0) + 3),"")</f>
        <v>LISTE_3</v>
      </c>
    </row>
    <row r="60" spans="2:172" s="140" customFormat="1" ht="97" customHeight="1" outlineLevel="1" thickBot="1" x14ac:dyDescent="0.45">
      <c r="B60" s="243"/>
      <c r="C60" s="234"/>
      <c r="D60" s="585">
        <v>6</v>
      </c>
      <c r="E60" s="1700" t="str">
        <f>IFERROR(HLOOKUP(D$53,Critères!$B$3:$BE$16,$D60+2,FALSE),"")</f>
        <v>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v>
      </c>
      <c r="F60" s="1701"/>
      <c r="G60" s="911" t="str">
        <f>IF(D53=Critères!AL3,L34,"Non contrôlé")</f>
        <v>Non contrôlé</v>
      </c>
      <c r="H60" s="353">
        <f t="shared" si="10"/>
        <v>0</v>
      </c>
      <c r="I60" s="910">
        <f>IFERROR(INDEX(Critères!$B$3:$BE$16, $D60+2, MATCH(D$53, Critères!$B$3:$BE$3, 0) + 2),"")</f>
        <v>10</v>
      </c>
      <c r="J60" s="1703" t="str">
        <f>IFERROR(IF(INDEX(Critères!$B$3:$BE$16, $D60+2, MATCH(D$53, Critères!$B$3:$BE$3, 0) + 1)="", "", INDEX(Critères!$B$3:$BE$16, $D60+2, MATCH(D$53, Critères!$B$3:$BE$3, 0) + 1)), "")</f>
        <v/>
      </c>
      <c r="K60" s="1703"/>
      <c r="L60" s="354" t="str">
        <f>IFERROR(INDEX(Critères!$B$3:$BE$16, $D60+2, MATCH(D$53, Critères!$B$3:$BE$3, 0) + 3),"")</f>
        <v>LISTE_3</v>
      </c>
    </row>
    <row r="61" spans="2:172" s="140" customFormat="1" ht="97" customHeight="1" outlineLevel="1" thickBot="1" x14ac:dyDescent="0.45">
      <c r="B61" s="243"/>
      <c r="C61" s="234"/>
      <c r="D61" s="585">
        <v>7</v>
      </c>
      <c r="E61" s="1700" t="str">
        <f>IFERROR(HLOOKUP(D$53,Critères!$B$3:$BE$16,$D61+2,FALSE),"")</f>
        <v>Les écarts entre d'une part les résultats de mesure des hauteurs d'eau obtenus à partir des dispositifs en place (si possible sur 3 points représentatifs du fonctionnement habituel, plus le 0 hydraulique) et ceux mesurés par l'organisme de contrôle d'autre part, sont-ils cohérents (EMT ± 10 mm) ?</v>
      </c>
      <c r="F61" s="1701"/>
      <c r="G61" s="911" t="str">
        <f>IF(OR(D53=Critères!J3,D53=Critères!N3,D53=Critères!R3,D53=Critères!V3,D53=Critères!Z3,D53=Critères!AD3),L34,IF(D53=Critères!AL3,L42,"Non contrôlé"))</f>
        <v>Non contrôlé</v>
      </c>
      <c r="H61" s="353">
        <f t="shared" si="10"/>
        <v>0</v>
      </c>
      <c r="I61" s="910">
        <f>IFERROR(INDEX(Critères!$B$3:$BE$16, $D61+2, MATCH(D$53, Critères!$B$3:$BE$3, 0) + 2),"")</f>
        <v>10</v>
      </c>
      <c r="J61" s="1703" t="str">
        <f>IFERROR(IF(INDEX(Critères!$B$3:$BE$16, $D61+2, MATCH(D$53, Critères!$B$3:$BE$3, 0) + 1)="", "", INDEX(Critères!$B$3:$BE$16, $D61+2, MATCH(D$53, Critères!$B$3:$BE$3, 0) + 1)), "")</f>
        <v/>
      </c>
      <c r="K61" s="1703"/>
      <c r="L61" s="354" t="str">
        <f>IFERROR(INDEX(Critères!$B$3:$BE$16, $D61+2, MATCH(D$53, Critères!$B$3:$BE$3, 0) + 3),"")</f>
        <v>LISTE_2</v>
      </c>
    </row>
    <row r="62" spans="2:172" ht="97" customHeight="1" outlineLevel="1" thickBot="1" x14ac:dyDescent="0.45">
      <c r="B62" s="243"/>
      <c r="C62" s="234"/>
      <c r="D62" s="585">
        <v>8</v>
      </c>
      <c r="E62" s="1700" t="str">
        <f>IFERROR(HLOOKUP(D$53,Critères!$B$3:$BE$16,$D62+2,FALSE),"")</f>
        <v>La loi hydraulique utilisée Q=f(h), est-elle correctement paramétrée et cohérente avec les caractéristiques de l'organe de mesure ?
Les écarts entre d'une part les résultats de mesure des débits obtenus à partir des dispositifs en place (si possible sur 3 points représentatifs du fonctionnement habituel ≥ 50 mm) et ceux mesurés par l'organisme de contrôle d'autre part (sur la base de la loi hydraulique fournie par le constructeur), sont-ils cohérents ?
     EMT ± 10% pour une hauteur d'eau comprise entre 50 et 150 mm
     EMT ± 5% pour une hauteur ≥ 150 mm</v>
      </c>
      <c r="F62" s="1701"/>
      <c r="G62" s="911" t="str">
        <f>IF(OR(D53=Critères!J3,D53=Critères!N3,D53=Critères!R3,D53=Critères!V3,D53=Critères!Z3,D53=Critères!AD3),L42,"Non contrôlé")</f>
        <v>Non contrôlé</v>
      </c>
      <c r="H62" s="353">
        <f t="shared" si="10"/>
        <v>0</v>
      </c>
      <c r="I62" s="910">
        <f>IFERROR(INDEX(Critères!$B$3:$BE$16, $D62+2, MATCH(D$53, Critères!$B$3:$BE$3, 0) + 2),"")</f>
        <v>10</v>
      </c>
      <c r="J62" s="1703" t="str">
        <f>IFERROR(IF(INDEX(Critères!$B$3:$BE$16, $D62+2, MATCH(D$53, Critères!$B$3:$BE$3, 0) + 1)="", "", INDEX(Critères!$B$3:$BE$16, $D62+2, MATCH(D$53, Critères!$B$3:$BE$3, 0) + 1)), "")</f>
        <v>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v>
      </c>
      <c r="K62" s="1703"/>
      <c r="L62" s="354" t="str">
        <f>IFERROR(INDEX(Critères!$B$3:$BE$16, $D62+2, MATCH(D$53, Critères!$B$3:$BE$3, 0) + 3),"")</f>
        <v>LISTE_2</v>
      </c>
      <c r="FO62" s="102"/>
      <c r="FP62" s="102"/>
    </row>
    <row r="63" spans="2:172" ht="97" customHeight="1" outlineLevel="1" thickBot="1" x14ac:dyDescent="0.45">
      <c r="B63" s="243"/>
      <c r="C63" s="234"/>
      <c r="D63" s="585">
        <v>9</v>
      </c>
      <c r="E63" s="1700" t="str">
        <f>IFERROR(HLOOKUP(D$53,Critères!$B$3:$BE$16,$D63+2,FALSE),"")</f>
        <v>Les écarts entre d'une part les résultats de mesure des volumes obtenus à partir des dispositifs en place (y compris le report en supervision) et ceux mesurés par l'organisme de contrôle d'autre part, sont-ils cohérents ?  
     EMT ± 10% pour un volume &lt; 50 m3
     EMT ± 5% pour un volume ≥ 50 m3</v>
      </c>
      <c r="F63" s="1701"/>
      <c r="G63" s="911" t="str">
        <f>IF(OR(D53=Critères!J3,D53=Critères!N3,D53=Critères!AD3),L47,"Non contrôlé")</f>
        <v>Non contrôlé</v>
      </c>
      <c r="H63" s="353">
        <f t="shared" si="10"/>
        <v>0</v>
      </c>
      <c r="I63" s="910">
        <f>IFERROR(INDEX(Critères!$B$3:$BE$16, $D63+2, MATCH(D$53, Critères!$B$3:$BE$3, 0) + 2),"")</f>
        <v>10</v>
      </c>
      <c r="J63" s="1703" t="str">
        <f>IFERROR(IF(INDEX(Critères!$B$3:$BE$16, $D63+2, MATCH(D$53, Critères!$B$3:$BE$3, 0) + 1)="", "", INDEX(Critères!$B$3:$BE$16, $D63+2, MATCH(D$53, Critères!$B$3:$BE$3, 0) + 1)), "")</f>
        <v>Calcul de l'écart par rapport à la moyenne des 2 valeurs.
Pour les volumes &lt; 10 m3, le fonctionnement sera apprécié par l'intervenant.</v>
      </c>
      <c r="K63" s="1703"/>
      <c r="L63" s="354" t="str">
        <f>IFERROR(INDEX(Critères!$B$3:$BE$16, $D63+2, MATCH(D$53, Critères!$B$3:$BE$3, 0) + 3),"")</f>
        <v>LISTE_2</v>
      </c>
      <c r="FO63" s="102"/>
      <c r="FP63" s="102"/>
    </row>
    <row r="64" spans="2:172" ht="97" customHeight="1" outlineLevel="1" x14ac:dyDescent="0.4">
      <c r="B64" s="243"/>
      <c r="C64" s="243"/>
      <c r="D64" s="585">
        <v>10</v>
      </c>
      <c r="E64" s="1700" t="str">
        <f>IFERROR(HLOOKUP(D$53,Critères!$B$3:$BE$16,$D64+2,FALSE),"")</f>
        <v>Existe t-il un dispositif de contrôle adapté et un afficheur de proximité (Hauteur + Débit + Volume) ?</v>
      </c>
      <c r="F64" s="1701"/>
      <c r="G64" s="740"/>
      <c r="H64" s="353">
        <f t="shared" si="10"/>
        <v>0</v>
      </c>
      <c r="I64" s="910">
        <f>IFERROR(INDEX(Critères!$B$3:$BE$16, $D64+2, MATCH(D$53, Critères!$B$3:$BE$3, 0) + 2),"")</f>
        <v>10</v>
      </c>
      <c r="J64" s="1703" t="str">
        <f>IFERROR(IF(INDEX(Critères!$B$3:$BE$16, $D64+2, MATCH(D$53, Critères!$B$3:$BE$3, 0) + 1)="", "", INDEX(Critères!$B$3:$BE$16, $D64+2, MATCH(D$53, Critères!$B$3:$BE$3, 0) + 1)), "")</f>
        <v/>
      </c>
      <c r="K64" s="1703"/>
      <c r="L64" s="354" t="str">
        <f>IFERROR(INDEX(Critères!$B$3:$BE$16, $D64+2, MATCH(D$53, Critères!$B$3:$BE$3, 0) + 3),"")</f>
        <v>LISTE_1</v>
      </c>
      <c r="FO64" s="102"/>
      <c r="FP64" s="102"/>
    </row>
    <row r="65" spans="1:172" s="189" customFormat="1" ht="38.25" customHeight="1" outlineLevel="1" x14ac:dyDescent="0.4">
      <c r="A65" s="102"/>
      <c r="B65" s="243"/>
      <c r="C65" s="243"/>
      <c r="D65" s="1762" t="s">
        <v>68</v>
      </c>
      <c r="E65" s="1763"/>
      <c r="F65" s="1764"/>
      <c r="G65" s="912" t="s">
        <v>69</v>
      </c>
      <c r="H65" s="913" t="s">
        <v>70</v>
      </c>
      <c r="I65" s="140"/>
      <c r="J65" s="140"/>
      <c r="K65" s="233"/>
      <c r="L65" s="140"/>
      <c r="M65" s="130"/>
      <c r="N65" s="130"/>
      <c r="O65" s="130"/>
      <c r="P65" s="130"/>
      <c r="Q65" s="130"/>
      <c r="R65" s="130"/>
      <c r="S65" s="130"/>
      <c r="T65" s="130"/>
      <c r="U65" s="130"/>
      <c r="V65" s="130"/>
      <c r="W65" s="130"/>
      <c r="X65" s="130"/>
      <c r="Y65" s="130"/>
      <c r="Z65" s="130"/>
      <c r="AA65" s="130"/>
      <c r="AB65" s="130"/>
      <c r="AC65" s="130"/>
      <c r="AD65" s="130"/>
      <c r="AE65" s="130"/>
      <c r="AF65" s="130"/>
      <c r="AG65" s="130"/>
      <c r="AH65" s="130"/>
      <c r="AI65" s="130"/>
      <c r="AJ65" s="130"/>
      <c r="AK65" s="130"/>
      <c r="AL65" s="130"/>
      <c r="AM65" s="130"/>
      <c r="AN65" s="130"/>
      <c r="AO65" s="130"/>
      <c r="AP65" s="130"/>
      <c r="AQ65" s="130"/>
      <c r="AR65" s="130"/>
      <c r="AS65" s="130"/>
      <c r="AT65" s="130"/>
      <c r="AU65" s="130"/>
      <c r="AV65" s="130"/>
      <c r="AW65" s="130"/>
      <c r="AX65" s="130"/>
      <c r="AY65" s="130"/>
      <c r="AZ65" s="130"/>
      <c r="BA65" s="130"/>
      <c r="BB65" s="130"/>
      <c r="BC65" s="130"/>
      <c r="BD65" s="130"/>
      <c r="BE65" s="130"/>
      <c r="BF65" s="130"/>
      <c r="BG65" s="130"/>
      <c r="BH65" s="130"/>
      <c r="BI65" s="130"/>
      <c r="BJ65" s="130"/>
      <c r="BK65" s="130"/>
      <c r="BL65" s="130"/>
      <c r="BM65" s="130"/>
      <c r="BN65" s="130"/>
      <c r="BO65" s="130"/>
      <c r="BP65" s="130"/>
      <c r="BQ65" s="130"/>
      <c r="BR65" s="130"/>
      <c r="BS65" s="130"/>
      <c r="BT65" s="130"/>
      <c r="BU65" s="130"/>
      <c r="BV65" s="130"/>
      <c r="BW65" s="130"/>
      <c r="BX65" s="130"/>
      <c r="BY65" s="130"/>
      <c r="BZ65" s="130"/>
      <c r="CA65" s="130"/>
      <c r="CB65" s="130"/>
      <c r="CC65" s="130"/>
      <c r="CD65" s="130"/>
      <c r="CE65" s="130"/>
      <c r="CF65" s="130"/>
      <c r="CG65" s="130"/>
      <c r="CH65" s="130"/>
      <c r="CI65" s="130"/>
      <c r="CJ65" s="130"/>
      <c r="CK65" s="130"/>
      <c r="CL65" s="130"/>
      <c r="CM65" s="130"/>
      <c r="CN65" s="130"/>
      <c r="CO65" s="130"/>
      <c r="CP65" s="130"/>
      <c r="CQ65" s="130"/>
      <c r="CR65" s="130"/>
      <c r="CS65" s="130"/>
      <c r="CT65" s="130"/>
      <c r="CU65" s="130"/>
      <c r="CV65" s="130"/>
      <c r="CW65" s="130"/>
      <c r="CX65" s="130"/>
      <c r="CY65" s="130"/>
      <c r="CZ65" s="130"/>
      <c r="DA65" s="130"/>
      <c r="DB65" s="130"/>
      <c r="DC65" s="130"/>
      <c r="DD65" s="130"/>
      <c r="DE65" s="130"/>
      <c r="DF65" s="130"/>
      <c r="DG65" s="130"/>
      <c r="DH65" s="130"/>
      <c r="DI65" s="130"/>
      <c r="DJ65" s="130"/>
      <c r="DK65" s="130"/>
      <c r="DL65" s="130"/>
      <c r="DM65" s="130"/>
      <c r="DN65" s="130"/>
      <c r="DO65" s="130"/>
      <c r="DP65" s="130"/>
      <c r="DQ65" s="130"/>
      <c r="DR65" s="130"/>
      <c r="DS65" s="130"/>
      <c r="DT65" s="130"/>
      <c r="DU65" s="130"/>
      <c r="DV65" s="130"/>
      <c r="DW65" s="130"/>
      <c r="DX65" s="130"/>
      <c r="DY65" s="130"/>
      <c r="DZ65" s="130"/>
      <c r="EA65" s="130"/>
      <c r="EB65" s="130"/>
      <c r="EC65" s="130"/>
      <c r="ED65" s="130"/>
      <c r="EE65" s="130"/>
      <c r="EF65" s="130"/>
      <c r="EG65" s="130"/>
      <c r="EH65" s="130"/>
      <c r="EI65" s="130"/>
      <c r="EJ65" s="130"/>
      <c r="EK65" s="130"/>
      <c r="EL65" s="130"/>
      <c r="EM65" s="130"/>
      <c r="EN65" s="130"/>
      <c r="EO65" s="130"/>
      <c r="EP65" s="130"/>
      <c r="EQ65" s="130"/>
      <c r="ER65" s="130"/>
      <c r="ES65" s="130"/>
      <c r="ET65" s="130"/>
      <c r="EU65" s="130"/>
      <c r="EV65" s="130"/>
      <c r="EW65" s="130"/>
      <c r="EX65" s="130"/>
      <c r="EY65" s="130"/>
      <c r="EZ65" s="130"/>
      <c r="FA65" s="130"/>
      <c r="FB65" s="130"/>
      <c r="FC65" s="130"/>
      <c r="FD65" s="130"/>
      <c r="FE65" s="130"/>
      <c r="FF65" s="130"/>
      <c r="FG65" s="130"/>
      <c r="FH65" s="130"/>
      <c r="FI65" s="130"/>
      <c r="FJ65" s="130"/>
      <c r="FK65" s="130"/>
      <c r="FL65" s="130"/>
      <c r="FM65" s="130"/>
      <c r="FN65" s="130"/>
    </row>
    <row r="66" spans="1:172" s="163" customFormat="1" ht="60" customHeight="1" outlineLevel="1" thickBot="1" x14ac:dyDescent="0.45">
      <c r="A66" s="102"/>
      <c r="B66" s="243"/>
      <c r="C66" s="243"/>
      <c r="D66" s="1660"/>
      <c r="E66" s="1661"/>
      <c r="F66" s="1662"/>
      <c r="G66" s="355" t="s">
        <v>151</v>
      </c>
      <c r="H66" s="356">
        <f>IF(SUM(H55:H64)&gt;100,100,SUM(H55:H64))</f>
        <v>0</v>
      </c>
      <c r="I66" s="130"/>
      <c r="J66" s="130"/>
      <c r="K66" s="250"/>
      <c r="L66" s="130"/>
    </row>
    <row r="67" spans="1:172" ht="15" customHeight="1" outlineLevel="1" x14ac:dyDescent="0.4">
      <c r="A67" s="163"/>
      <c r="B67" s="357"/>
      <c r="C67" s="357"/>
      <c r="D67" s="163"/>
      <c r="E67" s="163"/>
      <c r="F67" s="163"/>
      <c r="G67" s="163"/>
      <c r="H67" s="163"/>
      <c r="I67" s="163"/>
      <c r="J67" s="163"/>
      <c r="K67" s="358"/>
      <c r="L67" s="163"/>
      <c r="M67" s="163"/>
      <c r="N67" s="163"/>
      <c r="O67" s="102"/>
      <c r="P67" s="102"/>
      <c r="Q67" s="102"/>
      <c r="R67" s="102"/>
      <c r="S67" s="102"/>
      <c r="T67" s="102"/>
      <c r="U67" s="102"/>
      <c r="V67" s="102"/>
      <c r="W67" s="102"/>
      <c r="X67" s="102"/>
      <c r="Y67" s="102"/>
      <c r="Z67" s="102"/>
      <c r="AA67" s="102"/>
      <c r="AB67" s="102"/>
      <c r="AC67" s="102"/>
      <c r="AD67" s="102"/>
      <c r="AE67" s="102"/>
      <c r="AF67" s="102"/>
      <c r="AG67" s="102"/>
      <c r="AH67" s="102"/>
      <c r="AI67" s="102"/>
      <c r="AJ67" s="102"/>
      <c r="AK67" s="102"/>
      <c r="AL67" s="102"/>
      <c r="AM67" s="102"/>
      <c r="AN67" s="102"/>
      <c r="AO67" s="102"/>
      <c r="AP67" s="102"/>
      <c r="AQ67" s="102"/>
      <c r="AR67" s="102"/>
      <c r="AS67" s="102"/>
      <c r="AT67" s="102"/>
      <c r="AU67" s="102"/>
      <c r="AV67" s="102"/>
      <c r="AW67" s="102"/>
      <c r="AX67" s="102"/>
      <c r="AY67" s="102"/>
      <c r="AZ67" s="102"/>
      <c r="BA67" s="102"/>
      <c r="BB67" s="102"/>
      <c r="BC67" s="102"/>
      <c r="BD67" s="102"/>
      <c r="BE67" s="102"/>
      <c r="BF67" s="102"/>
      <c r="BG67" s="102"/>
      <c r="BH67" s="102"/>
      <c r="BI67" s="102"/>
      <c r="BJ67" s="102"/>
      <c r="BK67" s="102"/>
      <c r="BL67" s="102"/>
      <c r="BM67" s="102"/>
      <c r="BN67" s="102"/>
      <c r="BO67" s="102"/>
      <c r="BP67" s="102"/>
      <c r="BQ67" s="102"/>
      <c r="BR67" s="102"/>
      <c r="BS67" s="102"/>
      <c r="BT67" s="102"/>
      <c r="BU67" s="102"/>
      <c r="BV67" s="102"/>
      <c r="BW67" s="102"/>
      <c r="BX67" s="102"/>
      <c r="BY67" s="102"/>
      <c r="BZ67" s="102"/>
      <c r="CA67" s="102"/>
      <c r="CB67" s="102"/>
      <c r="CC67" s="102"/>
      <c r="CD67" s="102"/>
      <c r="CE67" s="102"/>
      <c r="CF67" s="102"/>
      <c r="CG67" s="102"/>
      <c r="CH67" s="102"/>
      <c r="CI67" s="102"/>
      <c r="CJ67" s="102"/>
      <c r="CK67" s="102"/>
      <c r="CL67" s="102"/>
      <c r="CM67" s="102"/>
      <c r="CN67" s="102"/>
      <c r="CO67" s="102"/>
      <c r="CP67" s="102"/>
      <c r="CQ67" s="102"/>
      <c r="CR67" s="102"/>
      <c r="CS67" s="102"/>
      <c r="CT67" s="102"/>
      <c r="CU67" s="102"/>
      <c r="CV67" s="102"/>
      <c r="CW67" s="102"/>
      <c r="CX67" s="102"/>
      <c r="CY67" s="102"/>
      <c r="CZ67" s="102"/>
      <c r="DA67" s="102"/>
      <c r="DB67" s="102"/>
      <c r="DC67" s="102"/>
      <c r="DD67" s="102"/>
      <c r="DE67" s="102"/>
      <c r="DF67" s="102"/>
      <c r="DG67" s="102"/>
      <c r="DH67" s="102"/>
      <c r="DI67" s="102"/>
      <c r="DJ67" s="102"/>
      <c r="DK67" s="102"/>
      <c r="DL67" s="102"/>
      <c r="DM67" s="102"/>
      <c r="DN67" s="102"/>
      <c r="DO67" s="102"/>
      <c r="DP67" s="102"/>
      <c r="DQ67" s="102"/>
      <c r="DR67" s="102"/>
      <c r="DS67" s="102"/>
      <c r="DT67" s="102"/>
      <c r="DU67" s="102"/>
      <c r="DV67" s="102"/>
      <c r="DW67" s="102"/>
      <c r="DX67" s="102"/>
      <c r="DY67" s="102"/>
      <c r="DZ67" s="102"/>
      <c r="EA67" s="102"/>
      <c r="EB67" s="102"/>
      <c r="EC67" s="102"/>
      <c r="ED67" s="102"/>
      <c r="EE67" s="102"/>
      <c r="EF67" s="102"/>
      <c r="EG67" s="102"/>
      <c r="EH67" s="102"/>
      <c r="EI67" s="102"/>
      <c r="EJ67" s="102"/>
      <c r="EK67" s="102"/>
      <c r="EL67" s="102"/>
      <c r="EM67" s="102"/>
      <c r="EN67" s="102"/>
      <c r="EO67" s="102"/>
      <c r="EP67" s="102"/>
      <c r="EQ67" s="102"/>
      <c r="ER67" s="102"/>
      <c r="ES67" s="102"/>
      <c r="ET67" s="102"/>
      <c r="EU67" s="102"/>
      <c r="EV67" s="102"/>
      <c r="EW67" s="102"/>
      <c r="EX67" s="102"/>
      <c r="EY67" s="102"/>
      <c r="EZ67" s="102"/>
      <c r="FA67" s="102"/>
      <c r="FB67" s="102"/>
      <c r="FC67" s="102"/>
      <c r="FD67" s="102"/>
      <c r="FE67" s="102"/>
      <c r="FF67" s="102"/>
      <c r="FG67" s="102"/>
      <c r="FH67" s="102"/>
      <c r="FI67" s="102"/>
      <c r="FJ67" s="102"/>
      <c r="FK67" s="102"/>
      <c r="FL67" s="102"/>
      <c r="FM67" s="102"/>
      <c r="FN67" s="102"/>
      <c r="FO67" s="102"/>
      <c r="FP67" s="102"/>
    </row>
    <row r="68" spans="1:172" s="140" customFormat="1" ht="12" customHeight="1" x14ac:dyDescent="0.4">
      <c r="A68" s="102"/>
      <c r="B68" s="243"/>
      <c r="C68" s="234"/>
      <c r="D68" s="164"/>
      <c r="E68" s="164"/>
      <c r="F68" s="102"/>
      <c r="G68" s="102"/>
      <c r="H68" s="102"/>
      <c r="I68" s="102"/>
      <c r="J68" s="102"/>
      <c r="K68" s="119"/>
      <c r="L68" s="102"/>
      <c r="M68" s="102"/>
      <c r="N68" s="102"/>
    </row>
    <row r="69" spans="1:172" s="140" customFormat="1" ht="13" thickBot="1" x14ac:dyDescent="0.45">
      <c r="A69" s="102"/>
      <c r="B69" s="243"/>
      <c r="C69" s="234"/>
      <c r="D69" s="164"/>
      <c r="E69" s="164"/>
      <c r="F69" s="102"/>
      <c r="G69" s="102"/>
      <c r="H69" s="102"/>
      <c r="I69" s="102"/>
      <c r="J69" s="102"/>
      <c r="K69" s="358"/>
      <c r="L69" s="163"/>
      <c r="M69" s="163"/>
      <c r="N69" s="163"/>
    </row>
    <row r="70" spans="1:172" s="140" customFormat="1" ht="42" customHeight="1" thickBot="1" x14ac:dyDescent="0.45">
      <c r="A70" s="102"/>
      <c r="B70" s="243"/>
      <c r="C70" s="586"/>
      <c r="D70" s="1765" t="s">
        <v>378</v>
      </c>
      <c r="E70" s="1765"/>
      <c r="F70" s="1765"/>
      <c r="G70" s="1765"/>
      <c r="H70" s="1765"/>
      <c r="I70" s="1765"/>
      <c r="J70" s="1765"/>
      <c r="K70" s="1766"/>
    </row>
    <row r="71" spans="1:172" s="140" customFormat="1" x14ac:dyDescent="0.4">
      <c r="A71" s="102"/>
      <c r="B71" s="243"/>
      <c r="C71" s="234" t="s">
        <v>377</v>
      </c>
      <c r="D71" s="914"/>
      <c r="E71" s="164"/>
      <c r="F71" s="102"/>
      <c r="G71" s="102"/>
      <c r="H71" s="102"/>
      <c r="I71" s="102"/>
      <c r="J71" s="102"/>
      <c r="K71" s="233"/>
    </row>
    <row r="72" spans="1:172" s="140" customFormat="1" x14ac:dyDescent="0.4">
      <c r="A72" s="102"/>
      <c r="B72" s="243"/>
      <c r="C72" s="1759"/>
      <c r="D72" s="1707"/>
      <c r="E72" s="1707"/>
      <c r="F72" s="1707"/>
      <c r="G72" s="1707"/>
      <c r="H72" s="1707"/>
      <c r="I72" s="1707"/>
      <c r="J72" s="1708"/>
      <c r="K72" s="233"/>
    </row>
    <row r="73" spans="1:172" s="140" customFormat="1" x14ac:dyDescent="0.4">
      <c r="A73" s="102"/>
      <c r="B73" s="243"/>
      <c r="C73" s="1760"/>
      <c r="D73" s="1665"/>
      <c r="E73" s="1665"/>
      <c r="F73" s="1665"/>
      <c r="G73" s="1665"/>
      <c r="H73" s="1665"/>
      <c r="I73" s="1665"/>
      <c r="J73" s="1710"/>
      <c r="K73" s="233"/>
    </row>
    <row r="74" spans="1:172" s="140" customFormat="1" x14ac:dyDescent="0.4">
      <c r="A74" s="102"/>
      <c r="B74" s="243"/>
      <c r="C74" s="1760"/>
      <c r="D74" s="1665"/>
      <c r="E74" s="1665"/>
      <c r="F74" s="1665"/>
      <c r="G74" s="1665"/>
      <c r="H74" s="1665"/>
      <c r="I74" s="1665"/>
      <c r="J74" s="1710"/>
      <c r="K74" s="233"/>
    </row>
    <row r="75" spans="1:172" s="140" customFormat="1" x14ac:dyDescent="0.4">
      <c r="A75" s="102"/>
      <c r="B75" s="243"/>
      <c r="C75" s="1760"/>
      <c r="D75" s="1665"/>
      <c r="E75" s="1665"/>
      <c r="F75" s="1665"/>
      <c r="G75" s="1665"/>
      <c r="H75" s="1665"/>
      <c r="I75" s="1665"/>
      <c r="J75" s="1710"/>
      <c r="K75" s="233"/>
    </row>
    <row r="76" spans="1:172" s="140" customFormat="1" x14ac:dyDescent="0.4">
      <c r="A76" s="102"/>
      <c r="B76" s="243"/>
      <c r="C76" s="1761"/>
      <c r="D76" s="1712"/>
      <c r="E76" s="1712"/>
      <c r="F76" s="1712"/>
      <c r="G76" s="1712"/>
      <c r="H76" s="1712"/>
      <c r="I76" s="1712"/>
      <c r="J76" s="1713"/>
      <c r="K76" s="233"/>
    </row>
    <row r="77" spans="1:172" s="140" customFormat="1" x14ac:dyDescent="0.4">
      <c r="A77" s="102"/>
      <c r="B77" s="243"/>
      <c r="C77" s="234"/>
      <c r="D77" s="164"/>
      <c r="E77" s="164"/>
      <c r="F77" s="102"/>
      <c r="G77" s="102"/>
      <c r="H77" s="102"/>
      <c r="I77" s="102"/>
      <c r="J77" s="102"/>
      <c r="K77" s="233"/>
    </row>
    <row r="78" spans="1:172" s="140" customFormat="1" ht="13" thickBot="1" x14ac:dyDescent="0.45">
      <c r="A78" s="102"/>
      <c r="B78" s="247"/>
      <c r="C78" s="915"/>
      <c r="D78" s="248"/>
      <c r="E78" s="248"/>
      <c r="F78" s="212"/>
      <c r="G78" s="212"/>
      <c r="H78" s="212"/>
      <c r="I78" s="212"/>
      <c r="J78" s="212"/>
      <c r="K78" s="227"/>
    </row>
    <row r="79" spans="1:172" s="140" customFormat="1" x14ac:dyDescent="0.4">
      <c r="A79" s="102"/>
      <c r="B79" s="102"/>
      <c r="D79" s="164"/>
      <c r="E79" s="164"/>
      <c r="F79" s="102"/>
      <c r="G79" s="102"/>
      <c r="H79" s="102"/>
      <c r="I79" s="102"/>
      <c r="J79" s="102"/>
    </row>
    <row r="80" spans="1:172" s="140" customFormat="1" x14ac:dyDescent="0.4">
      <c r="A80" s="102"/>
      <c r="B80" s="102"/>
      <c r="D80" s="164"/>
      <c r="E80" s="164"/>
      <c r="F80" s="102"/>
      <c r="G80" s="102"/>
      <c r="H80" s="102"/>
      <c r="I80" s="102"/>
      <c r="J80" s="102"/>
    </row>
  </sheetData>
  <mergeCells count="60">
    <mergeCell ref="C72:J76"/>
    <mergeCell ref="E61:F61"/>
    <mergeCell ref="J61:K61"/>
    <mergeCell ref="E62:F62"/>
    <mergeCell ref="J62:K62"/>
    <mergeCell ref="E63:F63"/>
    <mergeCell ref="J63:K63"/>
    <mergeCell ref="E64:F64"/>
    <mergeCell ref="J64:K64"/>
    <mergeCell ref="D65:F65"/>
    <mergeCell ref="D66:F66"/>
    <mergeCell ref="D70:K70"/>
    <mergeCell ref="E58:F58"/>
    <mergeCell ref="J58:K58"/>
    <mergeCell ref="E59:F59"/>
    <mergeCell ref="J59:K59"/>
    <mergeCell ref="E60:F60"/>
    <mergeCell ref="J60:K60"/>
    <mergeCell ref="E55:F55"/>
    <mergeCell ref="J55:K55"/>
    <mergeCell ref="E56:F56"/>
    <mergeCell ref="J56:K56"/>
    <mergeCell ref="E57:F57"/>
    <mergeCell ref="J57:K57"/>
    <mergeCell ref="H45:H46"/>
    <mergeCell ref="C46:E46"/>
    <mergeCell ref="D52:K52"/>
    <mergeCell ref="D53:K53"/>
    <mergeCell ref="D54:F54"/>
    <mergeCell ref="J54:K54"/>
    <mergeCell ref="C45:E45"/>
    <mergeCell ref="C38:E38"/>
    <mergeCell ref="C39:E39"/>
    <mergeCell ref="C40:E40"/>
    <mergeCell ref="C41:E41"/>
    <mergeCell ref="C44:E44"/>
    <mergeCell ref="G36:K36"/>
    <mergeCell ref="C7:E7"/>
    <mergeCell ref="J7:K7"/>
    <mergeCell ref="C28:E29"/>
    <mergeCell ref="F28:F29"/>
    <mergeCell ref="G28:K28"/>
    <mergeCell ref="C30:E30"/>
    <mergeCell ref="C31:E31"/>
    <mergeCell ref="C32:E32"/>
    <mergeCell ref="C33:E33"/>
    <mergeCell ref="C36:E37"/>
    <mergeCell ref="F36:F37"/>
    <mergeCell ref="C4:E4"/>
    <mergeCell ref="J4:K4"/>
    <mergeCell ref="C5:E5"/>
    <mergeCell ref="J5:K5"/>
    <mergeCell ref="C6:E6"/>
    <mergeCell ref="J6:K6"/>
    <mergeCell ref="D1:K1"/>
    <mergeCell ref="C2:E2"/>
    <mergeCell ref="F2:H2"/>
    <mergeCell ref="J2:K2"/>
    <mergeCell ref="C3:E3"/>
    <mergeCell ref="J3:K3"/>
  </mergeCells>
  <conditionalFormatting sqref="G66:H66">
    <cfRule type="containsText" dxfId="47" priority="14" operator="containsText" text="Non contrôlé">
      <formula>NOT(ISERROR(SEARCH("Non contrôlé",G66)))</formula>
    </cfRule>
    <cfRule type="containsText" dxfId="46" priority="15" operator="containsText" text="Non validé">
      <formula>NOT(ISERROR(SEARCH("Non validé",G66)))</formula>
    </cfRule>
    <cfRule type="containsText" dxfId="45" priority="16" operator="containsText" text="réserve">
      <formula>NOT(ISERROR(SEARCH("réserve",G66)))</formula>
    </cfRule>
    <cfRule type="endsWith" dxfId="44" priority="17" operator="endsWith" text="Validé">
      <formula>RIGHT(G66,LEN("Validé"))="Validé"</formula>
    </cfRule>
  </conditionalFormatting>
  <conditionalFormatting sqref="H30:H33">
    <cfRule type="expression" dxfId="43" priority="1">
      <formula>ABS($H30)&lt;=$F30</formula>
    </cfRule>
    <cfRule type="expression" dxfId="42" priority="2">
      <formula>ABS($H30)&gt;$F30</formula>
    </cfRule>
  </conditionalFormatting>
  <conditionalFormatting sqref="H38:H41">
    <cfRule type="expression" dxfId="41" priority="9">
      <formula>ABS(H38)&lt;=$F38</formula>
    </cfRule>
    <cfRule type="expression" dxfId="40" priority="10">
      <formula>ABS(H38)&gt;$F38</formula>
    </cfRule>
  </conditionalFormatting>
  <conditionalFormatting sqref="H66">
    <cfRule type="cellIs" dxfId="39" priority="11" operator="greaterThanOrEqual">
      <formula>80</formula>
    </cfRule>
    <cfRule type="cellIs" dxfId="38" priority="12" operator="between">
      <formula>70</formula>
      <formula>79</formula>
    </cfRule>
    <cfRule type="cellIs" dxfId="37" priority="13" operator="lessThan">
      <formula>69</formula>
    </cfRule>
  </conditionalFormatting>
  <conditionalFormatting sqref="J30:K33">
    <cfRule type="expression" dxfId="36" priority="5">
      <formula>ABS(J30)&lt;=$F30</formula>
    </cfRule>
    <cfRule type="expression" dxfId="35" priority="6">
      <formula>ABS(J30)&gt;$F30</formula>
    </cfRule>
  </conditionalFormatting>
  <conditionalFormatting sqref="J38:K41">
    <cfRule type="expression" dxfId="34" priority="7">
      <formula>ABS(J38)&lt;=$F38</formula>
    </cfRule>
    <cfRule type="expression" dxfId="33" priority="8">
      <formula>ABS(J38)&gt;$F38</formula>
    </cfRule>
  </conditionalFormatting>
  <conditionalFormatting sqref="K45:K46">
    <cfRule type="expression" dxfId="32" priority="3">
      <formula>ABS(K45)&lt;=$G45</formula>
    </cfRule>
    <cfRule type="expression" dxfId="31" priority="4">
      <formula>ABS(K45)&gt;$G45</formula>
    </cfRule>
  </conditionalFormatting>
  <dataValidations count="9">
    <dataValidation type="list" allowBlank="1" showInputMessage="1" showErrorMessage="1" sqref="I23" xr:uid="{876830EB-E20F-4A60-B5ED-40C7EFB49C71}">
      <formula1>Eq_h_controle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G60:G63" xr:uid="{98693AFE-0732-485F-BCA7-661C4AE5947B}">
      <formula1>INDIRECT(L60)</formula1>
    </dataValidation>
    <dataValidation type="list" allowBlank="1" showInputMessage="1" showErrorMessage="1" sqref="D53" xr:uid="{C7ED3D66-1EFE-44F5-B943-608D82DE0921}">
      <formula1>Q_Gravitaire</formula1>
    </dataValidation>
    <dataValidation type="list" allowBlank="1" showInputMessage="1" showErrorMessage="1" sqref="J7" xr:uid="{BE1F37C5-BA33-478F-A774-72DF63F4A85A}">
      <formula1>LISTE_1</formula1>
    </dataValidation>
    <dataValidation type="list" allowBlank="1" showInputMessage="1" showErrorMessage="1" sqref="G18" xr:uid="{8AB267BA-E0B7-4A8B-A421-45FAC8DF456B}">
      <formula1>Frequence</formula1>
    </dataValidation>
    <dataValidation type="list" allowBlank="1" showInputMessage="1" showErrorMessage="1" sqref="I12 I14" xr:uid="{2C3191F4-C2AD-4F1B-B926-1965F5000505}">
      <formula1>Conformité</formula1>
    </dataValidation>
    <dataValidation type="list" allowBlank="1" showInputMessage="1" showErrorMessage="1" sqref="G16" xr:uid="{471298CB-EF44-4FE4-9D16-AB48A357777E}">
      <formula1>Type_capteur</formula1>
    </dataValidation>
    <dataValidation type="list" allowBlank="1" showInputMessage="1" showErrorMessage="1" sqref="G55:G59 G64" xr:uid="{825DFD3B-D96F-4F8C-94A9-A7C0C7F3DF46}">
      <formula1>INDIRECT(L55)</formula1>
    </dataValidation>
    <dataValidation type="list" allowBlank="1" showInputMessage="1" showErrorMessage="1" sqref="G66" xr:uid="{193BB99D-CEBB-4794-9474-49FEC3DD1849}">
      <formula1>LISTE_4</formula1>
    </dataValidation>
  </dataValidation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80F2-1BD7-4D0F-A121-DFEBF0BB929C}">
  <sheetPr codeName="Feuil23">
    <tabColor rgb="FF00B0AC"/>
  </sheetPr>
  <dimension ref="A1:FR66"/>
  <sheetViews>
    <sheetView showGridLines="0" zoomScale="70" zoomScaleNormal="70" workbookViewId="0">
      <pane ySplit="7" topLeftCell="A42" activePane="bottomLeft" state="frozen"/>
      <selection pane="bottomLeft" activeCell="G51" sqref="G51"/>
    </sheetView>
  </sheetViews>
  <sheetFormatPr baseColWidth="10" defaultColWidth="11.41015625" defaultRowHeight="12.7" outlineLevelRow="1" x14ac:dyDescent="0.4"/>
  <cols>
    <col min="1" max="2" width="3.1171875" style="102" customWidth="1"/>
    <col min="3" max="3" width="3" style="140" customWidth="1"/>
    <col min="4" max="4" width="15.234375" style="140" customWidth="1"/>
    <col min="5" max="5" width="19.76171875" style="140" customWidth="1"/>
    <col min="6" max="7" width="36.1171875" style="140" customWidth="1"/>
    <col min="8" max="9" width="17.8203125" style="140" customWidth="1"/>
    <col min="10" max="10" width="30.234375" style="140" customWidth="1"/>
    <col min="11" max="11" width="25.8203125" style="140" customWidth="1"/>
    <col min="12" max="12" width="7.234375" style="140" customWidth="1"/>
    <col min="13" max="13" width="5.76171875" style="140" hidden="1" customWidth="1"/>
    <col min="14" max="15" width="2.64453125" style="140" customWidth="1"/>
    <col min="16" max="174" width="11.41015625" style="140"/>
    <col min="175" max="16384" width="11.41015625" style="102"/>
  </cols>
  <sheetData>
    <row r="1" spans="1:13" s="140" customFormat="1" ht="37.700000000000003" customHeight="1" x14ac:dyDescent="0.45">
      <c r="A1" s="113"/>
      <c r="B1" s="242"/>
      <c r="C1" s="559"/>
      <c r="D1" s="1299" t="s">
        <v>594</v>
      </c>
      <c r="E1" s="1299"/>
      <c r="F1" s="1299"/>
      <c r="G1" s="1299"/>
      <c r="H1" s="1299"/>
      <c r="I1" s="1299"/>
      <c r="J1" s="1299"/>
      <c r="K1" s="1561"/>
      <c r="L1" s="335"/>
    </row>
    <row r="2" spans="1:13" s="140" customFormat="1" ht="25.7" customHeight="1" x14ac:dyDescent="0.4">
      <c r="A2" s="102"/>
      <c r="B2" s="243"/>
      <c r="C2" s="1679" t="s">
        <v>276</v>
      </c>
      <c r="D2" s="1303"/>
      <c r="E2" s="1307"/>
      <c r="F2" s="1411" t="str">
        <f>IF(ISBLANK(Descriptif!F2), "", Descriptif!F2)</f>
        <v>Système test</v>
      </c>
      <c r="G2" s="1313"/>
      <c r="H2" s="1313"/>
      <c r="I2" s="1313"/>
      <c r="J2" s="523" t="s">
        <v>682</v>
      </c>
      <c r="K2" s="846" t="str">
        <f>IF(ISBLANK(Descriptif!M2), "", Descriptif!M2)</f>
        <v/>
      </c>
      <c r="L2" s="233"/>
    </row>
    <row r="3" spans="1:13" s="140" customFormat="1" ht="14" customHeight="1" x14ac:dyDescent="0.4">
      <c r="A3" s="190"/>
      <c r="B3" s="244"/>
      <c r="C3" s="1679" t="s">
        <v>374</v>
      </c>
      <c r="D3" s="1303"/>
      <c r="E3" s="1307"/>
      <c r="F3" s="306" t="str">
        <f>IF(ISBLANK(Descriptif!F4), "", Descriptif!F4)</f>
        <v/>
      </c>
      <c r="G3" s="523" t="s">
        <v>508</v>
      </c>
      <c r="H3" s="1566" t="str">
        <f>IF(ISBLANK(Descriptif!J3), "", Descriptif!J3)</f>
        <v>Eaux de France</v>
      </c>
      <c r="I3" s="1311"/>
      <c r="J3" s="523" t="s">
        <v>5</v>
      </c>
      <c r="K3" s="840" t="str">
        <f>IF(ISBLANK(Descriptif!M3), "", Descriptif!M3)</f>
        <v>20/05/2025, 21/05/2025</v>
      </c>
      <c r="L3" s="233"/>
    </row>
    <row r="4" spans="1:13" s="140" customFormat="1" ht="14" customHeight="1" x14ac:dyDescent="0.4">
      <c r="A4" s="213"/>
      <c r="B4" s="245"/>
      <c r="C4" s="1679" t="s">
        <v>595</v>
      </c>
      <c r="D4" s="1303"/>
      <c r="E4" s="1307"/>
      <c r="F4" s="307" t="s">
        <v>739</v>
      </c>
      <c r="G4" s="523" t="s">
        <v>366</v>
      </c>
      <c r="H4" s="1566" t="str">
        <f>IF(ISBLANK(Descriptif!J4), "", Descriptif!J4)</f>
        <v/>
      </c>
      <c r="I4" s="1311"/>
      <c r="J4" s="523" t="s">
        <v>7</v>
      </c>
      <c r="K4" s="840" t="str">
        <f>IF(ISBLANK(Descriptif!M4), "", Descriptif!M4)</f>
        <v>Satese XX</v>
      </c>
      <c r="L4" s="233"/>
    </row>
    <row r="5" spans="1:13" s="140" customFormat="1" ht="14" customHeight="1" x14ac:dyDescent="0.4">
      <c r="A5" s="213"/>
      <c r="B5" s="245"/>
      <c r="C5" s="1679" t="s">
        <v>334</v>
      </c>
      <c r="D5" s="1303"/>
      <c r="E5" s="1307"/>
      <c r="F5" s="307" t="s">
        <v>218</v>
      </c>
      <c r="G5" s="523" t="s">
        <v>367</v>
      </c>
      <c r="H5" s="1566" t="str">
        <f>IF(ISBLANK(Descriptif!J5), "", Descriptif!J5)</f>
        <v/>
      </c>
      <c r="I5" s="1566"/>
      <c r="J5" s="847" t="s">
        <v>507</v>
      </c>
      <c r="K5" s="305" t="str">
        <f>IF(ISBLANK(Descriptif!M5), "", Descriptif!M5)</f>
        <v>François</v>
      </c>
      <c r="L5" s="233"/>
    </row>
    <row r="6" spans="1:13" s="140" customFormat="1" ht="14" customHeight="1" x14ac:dyDescent="0.4">
      <c r="A6" s="213"/>
      <c r="B6" s="245"/>
      <c r="C6" s="1679" t="s">
        <v>364</v>
      </c>
      <c r="D6" s="1303"/>
      <c r="E6" s="1307"/>
      <c r="F6" s="307" t="s">
        <v>622</v>
      </c>
      <c r="G6" s="523" t="s">
        <v>369</v>
      </c>
      <c r="H6" s="1566" t="str">
        <f>IF(ISBLANK(Descriptif!J6), "", Descriptif!J6)</f>
        <v/>
      </c>
      <c r="I6" s="1566"/>
      <c r="J6" s="847" t="s">
        <v>391</v>
      </c>
      <c r="K6" s="305" t="str">
        <f>IF(ISBLANK(Descriptif!M6), "", Descriptif!M6)</f>
        <v>Temps de pluie</v>
      </c>
      <c r="L6" s="233"/>
    </row>
    <row r="7" spans="1:13" s="140" customFormat="1" ht="14" customHeight="1" thickBot="1" x14ac:dyDescent="0.45">
      <c r="A7" s="213"/>
      <c r="B7" s="245"/>
      <c r="C7" s="1568" t="s">
        <v>365</v>
      </c>
      <c r="D7" s="1330"/>
      <c r="E7" s="1342"/>
      <c r="F7" s="308" t="s">
        <v>218</v>
      </c>
      <c r="G7" s="526" t="s">
        <v>370</v>
      </c>
      <c r="H7" s="1566" t="str">
        <f>IF(ISBLANK(Descriptif!J7), "", Descriptif!J7)</f>
        <v/>
      </c>
      <c r="I7" s="1566"/>
      <c r="J7" s="847" t="s">
        <v>513</v>
      </c>
      <c r="K7" s="305"/>
      <c r="L7" s="233"/>
    </row>
    <row r="8" spans="1:13" s="140" customFormat="1" ht="21" customHeight="1" thickBot="1" x14ac:dyDescent="0.45">
      <c r="A8" s="213"/>
      <c r="B8" s="245"/>
      <c r="C8" s="213"/>
      <c r="D8" s="164"/>
      <c r="E8" s="102"/>
      <c r="F8" s="102"/>
      <c r="J8" s="213"/>
      <c r="K8" s="213"/>
      <c r="L8" s="233"/>
    </row>
    <row r="9" spans="1:13" s="214" customFormat="1" ht="36.75" customHeight="1" thickBot="1" x14ac:dyDescent="0.5">
      <c r="B9" s="336"/>
      <c r="C9" s="561"/>
      <c r="D9" s="562" t="s">
        <v>596</v>
      </c>
      <c r="E9" s="562"/>
      <c r="F9" s="562"/>
      <c r="G9" s="562"/>
      <c r="H9" s="562"/>
      <c r="I9" s="562"/>
      <c r="J9" s="562"/>
      <c r="K9" s="563"/>
      <c r="L9" s="337"/>
    </row>
    <row r="10" spans="1:13" s="140" customFormat="1" ht="16.95" customHeight="1" outlineLevel="1" x14ac:dyDescent="0.4">
      <c r="B10" s="234"/>
      <c r="D10" s="338"/>
      <c r="E10" s="338"/>
      <c r="F10" s="338"/>
      <c r="G10" s="338"/>
      <c r="H10" s="338"/>
      <c r="I10" s="338"/>
      <c r="J10" s="338"/>
      <c r="K10" s="338"/>
      <c r="L10" s="339"/>
      <c r="M10" s="338"/>
    </row>
    <row r="11" spans="1:13" s="140" customFormat="1" ht="16.100000000000001" customHeight="1" outlineLevel="1" thickBot="1" x14ac:dyDescent="0.45">
      <c r="B11" s="234"/>
      <c r="D11" s="564"/>
      <c r="E11" s="565" t="s">
        <v>597</v>
      </c>
      <c r="F11" s="564"/>
      <c r="G11" s="564"/>
      <c r="H11" s="564"/>
      <c r="I11" s="564"/>
      <c r="J11" s="564"/>
      <c r="K11" s="564"/>
      <c r="L11" s="233"/>
    </row>
    <row r="12" spans="1:13" s="140" customFormat="1" ht="19.45" customHeight="1" outlineLevel="1" x14ac:dyDescent="0.4">
      <c r="B12" s="234"/>
      <c r="D12" s="249"/>
      <c r="F12" s="340" t="s">
        <v>598</v>
      </c>
      <c r="G12" s="566"/>
      <c r="H12" s="1681" t="s">
        <v>685</v>
      </c>
      <c r="I12" s="1681"/>
      <c r="J12" s="567"/>
      <c r="L12" s="233"/>
    </row>
    <row r="13" spans="1:13" s="140" customFormat="1" ht="19.45" customHeight="1" outlineLevel="1" x14ac:dyDescent="0.4">
      <c r="B13" s="234"/>
      <c r="D13" s="249"/>
      <c r="F13" s="340" t="s">
        <v>599</v>
      </c>
      <c r="G13" s="566"/>
      <c r="H13" s="1682" t="s">
        <v>686</v>
      </c>
      <c r="I13" s="1682"/>
      <c r="J13" s="567"/>
      <c r="L13" s="233"/>
    </row>
    <row r="14" spans="1:13" s="140" customFormat="1" ht="19.45" customHeight="1" outlineLevel="1" x14ac:dyDescent="0.4">
      <c r="B14" s="234"/>
      <c r="D14" s="249"/>
      <c r="F14" s="342" t="s">
        <v>600</v>
      </c>
      <c r="G14" s="566"/>
      <c r="H14" s="1680" t="s">
        <v>601</v>
      </c>
      <c r="I14" s="1680"/>
      <c r="J14" s="567"/>
      <c r="L14" s="233"/>
    </row>
    <row r="15" spans="1:13" s="140" customFormat="1" ht="19.45" customHeight="1" outlineLevel="1" x14ac:dyDescent="0.4">
      <c r="B15" s="234"/>
      <c r="D15" s="249"/>
      <c r="F15" s="342" t="s">
        <v>602</v>
      </c>
      <c r="G15" s="566"/>
      <c r="H15" s="1680" t="s">
        <v>603</v>
      </c>
      <c r="I15" s="1680"/>
      <c r="J15" s="567"/>
      <c r="L15" s="233"/>
    </row>
    <row r="16" spans="1:13" s="140" customFormat="1" ht="19.45" customHeight="1" outlineLevel="1" x14ac:dyDescent="0.4">
      <c r="B16" s="234"/>
      <c r="D16" s="249"/>
      <c r="F16" s="342" t="s">
        <v>604</v>
      </c>
      <c r="G16" s="566"/>
      <c r="H16" s="1680" t="s">
        <v>605</v>
      </c>
      <c r="I16" s="1680"/>
      <c r="J16" s="567"/>
      <c r="L16" s="233"/>
    </row>
    <row r="17" spans="2:16" s="140" customFormat="1" ht="19.45" customHeight="1" outlineLevel="1" x14ac:dyDescent="0.4">
      <c r="B17" s="234"/>
      <c r="D17" s="249"/>
      <c r="F17" s="342" t="s">
        <v>606</v>
      </c>
      <c r="G17" s="566"/>
      <c r="H17" s="1680" t="s">
        <v>607</v>
      </c>
      <c r="I17" s="1680"/>
      <c r="J17" s="568"/>
      <c r="L17" s="233"/>
    </row>
    <row r="18" spans="2:16" s="140" customFormat="1" ht="15" customHeight="1" outlineLevel="1" x14ac:dyDescent="0.4">
      <c r="B18" s="234"/>
      <c r="D18" s="249"/>
      <c r="F18" s="343"/>
      <c r="G18" s="344"/>
      <c r="H18" s="343"/>
      <c r="I18" s="343"/>
      <c r="J18" s="345"/>
      <c r="L18" s="233"/>
    </row>
    <row r="19" spans="2:16" s="140" customFormat="1" ht="15" customHeight="1" outlineLevel="1" thickBot="1" x14ac:dyDescent="0.45">
      <c r="B19" s="234"/>
      <c r="D19" s="565"/>
      <c r="E19" s="565" t="s">
        <v>344</v>
      </c>
      <c r="F19" s="569"/>
      <c r="G19" s="570"/>
      <c r="H19" s="569"/>
      <c r="I19" s="569"/>
      <c r="J19" s="569"/>
      <c r="K19" s="564"/>
      <c r="L19" s="233"/>
    </row>
    <row r="20" spans="2:16" s="140" customFormat="1" ht="19.7" customHeight="1" outlineLevel="1" x14ac:dyDescent="0.4">
      <c r="B20" s="234"/>
      <c r="D20" s="249"/>
      <c r="F20" s="340" t="s">
        <v>608</v>
      </c>
      <c r="G20" s="566"/>
      <c r="L20" s="233"/>
    </row>
    <row r="21" spans="2:16" s="140" customFormat="1" ht="19.7" customHeight="1" outlineLevel="1" x14ac:dyDescent="0.4">
      <c r="B21" s="234"/>
      <c r="D21" s="249"/>
      <c r="F21" s="340" t="s">
        <v>609</v>
      </c>
      <c r="G21" s="566"/>
      <c r="L21" s="233"/>
    </row>
    <row r="22" spans="2:16" s="140" customFormat="1" ht="19.7" customHeight="1" outlineLevel="1" x14ac:dyDescent="0.4">
      <c r="B22" s="234"/>
      <c r="D22" s="249"/>
      <c r="F22" s="340" t="s">
        <v>610</v>
      </c>
      <c r="G22" s="566"/>
      <c r="H22" s="1680" t="s">
        <v>611</v>
      </c>
      <c r="I22" s="1680"/>
      <c r="J22" s="571"/>
      <c r="L22" s="233"/>
    </row>
    <row r="23" spans="2:16" s="140" customFormat="1" ht="19.7" customHeight="1" outlineLevel="1" x14ac:dyDescent="0.4">
      <c r="B23" s="234"/>
      <c r="D23" s="235"/>
      <c r="F23" s="342" t="s">
        <v>612</v>
      </c>
      <c r="G23" s="566"/>
      <c r="H23" s="1680" t="s">
        <v>613</v>
      </c>
      <c r="I23" s="1680"/>
      <c r="J23" s="568"/>
      <c r="L23" s="233"/>
    </row>
    <row r="24" spans="2:16" s="140" customFormat="1" ht="19.7" customHeight="1" outlineLevel="1" x14ac:dyDescent="0.4">
      <c r="B24" s="234"/>
      <c r="D24" s="235"/>
      <c r="F24" s="342" t="s">
        <v>614</v>
      </c>
      <c r="G24" s="566"/>
      <c r="H24" s="1680" t="s">
        <v>615</v>
      </c>
      <c r="I24" s="1680"/>
      <c r="J24" s="568"/>
      <c r="L24" s="233"/>
    </row>
    <row r="25" spans="2:16" s="140" customFormat="1" ht="19.7" customHeight="1" outlineLevel="1" x14ac:dyDescent="0.4">
      <c r="B25" s="234"/>
      <c r="D25" s="235"/>
      <c r="F25" s="342" t="s">
        <v>616</v>
      </c>
      <c r="G25" s="566"/>
      <c r="H25" s="1680" t="s">
        <v>617</v>
      </c>
      <c r="I25" s="1680"/>
      <c r="J25" s="572"/>
      <c r="L25" s="233"/>
    </row>
    <row r="26" spans="2:16" s="140" customFormat="1" ht="15" customHeight="1" outlineLevel="1" thickBot="1" x14ac:dyDescent="0.45">
      <c r="B26" s="234"/>
      <c r="D26" s="235"/>
      <c r="E26" s="235"/>
      <c r="F26" s="235"/>
      <c r="G26" s="235"/>
      <c r="H26" s="341"/>
      <c r="I26" s="341"/>
      <c r="J26" s="341"/>
      <c r="K26" s="341"/>
      <c r="L26" s="233"/>
    </row>
    <row r="27" spans="2:16" s="140" customFormat="1" ht="27" customHeight="1" outlineLevel="1" thickBot="1" x14ac:dyDescent="0.45">
      <c r="B27" s="234"/>
      <c r="C27" s="1686" t="s">
        <v>346</v>
      </c>
      <c r="D27" s="1687"/>
      <c r="E27" s="1687"/>
      <c r="F27" s="1687"/>
      <c r="G27" s="1687"/>
      <c r="H27" s="1688"/>
      <c r="I27" s="1688"/>
      <c r="J27" s="1687"/>
      <c r="K27" s="1689"/>
      <c r="L27" s="233"/>
    </row>
    <row r="28" spans="2:16" s="140" customFormat="1" ht="40.1" customHeight="1" outlineLevel="1" x14ac:dyDescent="0.4">
      <c r="B28" s="234"/>
      <c r="C28" s="1690"/>
      <c r="D28" s="1690"/>
      <c r="E28" s="573" t="s">
        <v>618</v>
      </c>
      <c r="F28" s="573" t="s">
        <v>347</v>
      </c>
      <c r="G28" s="848" t="s">
        <v>619</v>
      </c>
      <c r="H28" s="1612" t="s">
        <v>348</v>
      </c>
      <c r="I28" s="1612"/>
      <c r="J28" s="849" t="s">
        <v>620</v>
      </c>
      <c r="K28" s="573" t="s">
        <v>621</v>
      </c>
      <c r="L28" s="233"/>
    </row>
    <row r="29" spans="2:16" s="140" customFormat="1" ht="57.35" customHeight="1" outlineLevel="1" thickBot="1" x14ac:dyDescent="0.45">
      <c r="B29" s="234"/>
      <c r="C29" s="1691" t="s">
        <v>349</v>
      </c>
      <c r="D29" s="1691"/>
      <c r="E29" s="574">
        <v>130</v>
      </c>
      <c r="F29" s="575">
        <f>IF(E29="","",0.05)</f>
        <v>0.05</v>
      </c>
      <c r="G29" s="1692">
        <v>125</v>
      </c>
      <c r="H29" s="1694">
        <f>IF(E29&gt;0,(E29+G29)/2,"")</f>
        <v>127.5</v>
      </c>
      <c r="I29" s="1694"/>
      <c r="J29" s="576">
        <f>IF(E29&gt;0,E29-H29,"")</f>
        <v>2.5</v>
      </c>
      <c r="K29" s="577">
        <f>IF(E29&gt;0,J29/H29,"")</f>
        <v>1.9607843137254902E-2</v>
      </c>
      <c r="L29" s="233"/>
    </row>
    <row r="30" spans="2:16" s="140" customFormat="1" ht="56.7" customHeight="1" outlineLevel="1" thickBot="1" x14ac:dyDescent="0.45">
      <c r="B30" s="234"/>
      <c r="C30" s="1612" t="s">
        <v>350</v>
      </c>
      <c r="D30" s="1612"/>
      <c r="E30" s="578">
        <v>100</v>
      </c>
      <c r="F30" s="579">
        <f>IF(E30="","",0.05)</f>
        <v>0.05</v>
      </c>
      <c r="G30" s="1693"/>
      <c r="H30" s="1695">
        <f>IF(E30&gt;0,(E30+G29)/2,"")</f>
        <v>112.5</v>
      </c>
      <c r="I30" s="1695"/>
      <c r="J30" s="580">
        <f>IF(E30&gt;0,E30-H30,"")</f>
        <v>-12.5</v>
      </c>
      <c r="K30" s="577">
        <f>IF(E30&gt;0,J30/H30,"")</f>
        <v>-0.1111111111111111</v>
      </c>
      <c r="L30" s="233"/>
      <c r="M30" s="140" t="str">
        <f>IF(OR(K29&lt;&gt;"",K30&lt;&gt;""),IF(OR(ABS(K29)&gt;0.1,ABS(K30)&gt;0.1),"Non validé (&gt;10%)",IF(AND(ABS(K29)&lt;=0.05,ABS(K30)&lt;=0.05),"Validé","Entre 5 et 10%")),"Non contrôlé")</f>
        <v>Non validé (&gt;10%)</v>
      </c>
      <c r="P30" s="757"/>
    </row>
    <row r="31" spans="2:16" s="140" customFormat="1" ht="15" customHeight="1" outlineLevel="1" x14ac:dyDescent="0.4">
      <c r="B31" s="234"/>
      <c r="D31" s="235"/>
      <c r="E31" s="235"/>
      <c r="F31" s="235"/>
      <c r="G31" s="235"/>
      <c r="H31" s="235"/>
      <c r="I31" s="235"/>
      <c r="J31" s="235"/>
      <c r="K31" s="235"/>
      <c r="L31" s="233"/>
    </row>
    <row r="32" spans="2:16" s="140" customFormat="1" ht="15" customHeight="1" outlineLevel="1" x14ac:dyDescent="0.4">
      <c r="B32" s="234"/>
      <c r="D32" s="130"/>
      <c r="E32" s="130"/>
      <c r="F32" s="130"/>
      <c r="G32" s="130"/>
      <c r="H32" s="130"/>
      <c r="I32" s="130"/>
      <c r="J32" s="130"/>
      <c r="K32" s="130"/>
      <c r="L32" s="233"/>
    </row>
    <row r="33" spans="2:174" s="140" customFormat="1" ht="15" customHeight="1" thickBot="1" x14ac:dyDescent="0.45">
      <c r="B33" s="234"/>
      <c r="D33" s="130"/>
      <c r="E33" s="130"/>
      <c r="F33" s="130"/>
      <c r="G33" s="130"/>
      <c r="H33" s="130"/>
      <c r="I33" s="130"/>
      <c r="J33" s="130"/>
      <c r="K33" s="130"/>
      <c r="L33" s="233"/>
    </row>
    <row r="34" spans="2:174" s="214" customFormat="1" ht="38.450000000000003" customHeight="1" thickBot="1" x14ac:dyDescent="0.5">
      <c r="B34" s="336"/>
      <c r="C34" s="561"/>
      <c r="D34" s="581" t="s">
        <v>287</v>
      </c>
      <c r="E34" s="581"/>
      <c r="F34" s="582"/>
      <c r="G34" s="582"/>
      <c r="H34" s="582"/>
      <c r="I34" s="582"/>
      <c r="J34" s="582"/>
      <c r="K34" s="583"/>
      <c r="L34" s="337"/>
    </row>
    <row r="35" spans="2:174" s="140" customFormat="1" ht="15" customHeight="1" outlineLevel="1" x14ac:dyDescent="0.4">
      <c r="B35" s="234"/>
      <c r="D35" s="130"/>
      <c r="E35" s="130"/>
      <c r="F35" s="130"/>
      <c r="G35" s="130"/>
      <c r="H35" s="130"/>
      <c r="I35" s="130"/>
      <c r="J35" s="130"/>
      <c r="K35" s="130"/>
      <c r="L35" s="233"/>
    </row>
    <row r="36" spans="2:174" s="140" customFormat="1" ht="15" customHeight="1" outlineLevel="1" thickBot="1" x14ac:dyDescent="0.45">
      <c r="B36" s="234"/>
      <c r="D36" s="130"/>
      <c r="E36" s="130"/>
      <c r="F36" s="130"/>
      <c r="G36" s="130"/>
      <c r="L36" s="233"/>
    </row>
    <row r="37" spans="2:174" s="348" customFormat="1" ht="18.350000000000001" customHeight="1" outlineLevel="1" thickBot="1" x14ac:dyDescent="0.45">
      <c r="B37" s="346"/>
      <c r="C37" s="347"/>
      <c r="D37" s="850"/>
      <c r="E37" s="581"/>
      <c r="F37" s="581"/>
      <c r="G37" s="581"/>
      <c r="H37" s="581"/>
      <c r="I37" s="581"/>
      <c r="J37" s="581"/>
      <c r="K37" s="851"/>
      <c r="L37" s="233"/>
      <c r="M37" s="140"/>
    </row>
    <row r="38" spans="2:174" s="140" customFormat="1" ht="55.35" customHeight="1" outlineLevel="1" thickBot="1" x14ac:dyDescent="0.45">
      <c r="B38" s="243"/>
      <c r="D38" s="1683" t="s">
        <v>165</v>
      </c>
      <c r="E38" s="1684"/>
      <c r="F38" s="1684"/>
      <c r="G38" s="1684"/>
      <c r="H38" s="1684"/>
      <c r="I38" s="1684"/>
      <c r="J38" s="1684"/>
      <c r="K38" s="1685"/>
      <c r="L38" s="350"/>
      <c r="M38" s="349"/>
    </row>
    <row r="39" spans="2:174" s="140" customFormat="1" ht="35.450000000000003" customHeight="1" outlineLevel="1" thickBot="1" x14ac:dyDescent="0.45">
      <c r="B39" s="243"/>
      <c r="D39" s="1696" t="s">
        <v>65</v>
      </c>
      <c r="E39" s="1697"/>
      <c r="F39" s="1698"/>
      <c r="G39" s="758" t="s">
        <v>13</v>
      </c>
      <c r="H39" s="758" t="s">
        <v>675</v>
      </c>
      <c r="I39" s="758" t="s">
        <v>66</v>
      </c>
      <c r="J39" s="1697" t="s">
        <v>506</v>
      </c>
      <c r="K39" s="1699"/>
      <c r="L39" s="233"/>
      <c r="M39" s="351" t="s">
        <v>67</v>
      </c>
    </row>
    <row r="40" spans="2:174" s="140" customFormat="1" ht="51.7" customHeight="1" outlineLevel="1" x14ac:dyDescent="0.4">
      <c r="B40" s="243"/>
      <c r="D40" s="584">
        <v>1</v>
      </c>
      <c r="E40" s="1700" t="str">
        <f>IFERROR(HLOOKUP(D$38,Critères!$B$3:$BE$16,$D40+2,FALSE),"")</f>
        <v>L'accès à l'ouvrage et aux équipements de mesure se fait-il en toute sécurité pour les agents en charge des opérations de contrôles et d'entretien ?</v>
      </c>
      <c r="F40" s="1701"/>
      <c r="G40" s="740"/>
      <c r="H40" s="852">
        <f t="shared" ref="H40:H49" si="0">IF(OR(G40="Validé",G40="Validé avec réserve"),I40,0)</f>
        <v>0</v>
      </c>
      <c r="I40" s="853">
        <f>IFERROR(INDEX(Critères!$B$3:$BE$16, $D40+2, MATCH(D$38, Critères!$B$3:$BE$3, 0) + 2),"")</f>
        <v>10</v>
      </c>
      <c r="J40" s="1702" t="str">
        <f>IFERROR(IF(INDEX(Critères!$B$3:$BE$16, $D40+2, MATCH(D$38, Critères!$B$3:$BE$3, 0) + 1)="", "", INDEX(Critères!$B$3:$BE$16, $D40+2, MATCH(D$38, Critères!$B$3:$BE$3, 0) + 1)), "")</f>
        <v>En cas d'accès necessitant des équipements de protection individuels renforcés (ARI par exemple) ou d'intervenir à 2 personnes, retenir "Validé avec réserve"</v>
      </c>
      <c r="K40" s="1702"/>
      <c r="L40" s="233"/>
      <c r="M40" s="354" t="str">
        <f>IFERROR(INDEX(Critères!$B$3:$BE$16, $D40+2, MATCH(D$38, Critères!$B$3:$BE$3, 0) + 3),"")</f>
        <v>LISTE_3</v>
      </c>
    </row>
    <row r="41" spans="2:174" s="140" customFormat="1" ht="51.7" customHeight="1" outlineLevel="1" x14ac:dyDescent="0.4">
      <c r="B41" s="243"/>
      <c r="D41" s="585">
        <v>2</v>
      </c>
      <c r="E41" s="1700" t="str">
        <f>IFERROR(HLOOKUP(D$38,Critères!$B$3:$BE$16,$D41+2,FALSE),"")</f>
        <v>Le dimensionnement du débitmètre est-il adapté vis à vis de l'étendue des débits à mesurer ?</v>
      </c>
      <c r="F41" s="1701"/>
      <c r="G41" s="352"/>
      <c r="H41" s="353">
        <f t="shared" si="0"/>
        <v>0</v>
      </c>
      <c r="I41" s="836">
        <f>IFERROR(INDEX(Critères!$B$3:$BE$16, $D41+2, MATCH(D$38, Critères!$B$3:$BE$3, 0) + 2),"")</f>
        <v>10</v>
      </c>
      <c r="J41" s="1703" t="str">
        <f>IFERROR(IF(INDEX(Critères!$B$3:$BE$16, $D41+2, MATCH(D$38, Critères!$B$3:$BE$3, 0) + 1)="", "", INDEX(Critères!$B$3:$BE$16, $D41+2, MATCH(D$38, Critères!$B$3:$BE$3, 0) + 1)), "")</f>
        <v/>
      </c>
      <c r="K41" s="1703"/>
      <c r="L41" s="233"/>
      <c r="M41" s="354" t="str">
        <f>IFERROR(INDEX(Critères!$B$3:$BE$16, $D41+2, MATCH(D$38, Critères!$B$3:$BE$3, 0) + 3),"")</f>
        <v>LISTE_3</v>
      </c>
    </row>
    <row r="42" spans="2:174" s="140" customFormat="1" ht="51.7" customHeight="1" outlineLevel="1" thickBot="1" x14ac:dyDescent="0.45">
      <c r="B42" s="243"/>
      <c r="D42" s="584">
        <v>3</v>
      </c>
      <c r="E42" s="1700" t="str">
        <f>IFERROR(HLOOKUP(D$38,Critères!$B$3:$BE$16,$D42+2,FALSE),"")</f>
        <v>Le débitmètre est-il installé conformément aux normes en vigueur et/ou aux prescriptions du constructeur ?</v>
      </c>
      <c r="F42" s="1701"/>
      <c r="G42" s="739"/>
      <c r="H42" s="353">
        <f t="shared" si="0"/>
        <v>0</v>
      </c>
      <c r="I42" s="836">
        <f>IFERROR(INDEX(Critères!$B$3:$BE$16, $D42+2, MATCH(D$38, Critères!$B$3:$BE$3, 0) + 2),"")</f>
        <v>10</v>
      </c>
      <c r="J42" s="1703" t="str">
        <f>IFERROR(IF(INDEX(Critères!$B$3:$BE$16, $D42+2, MATCH(D$38, Critères!$B$3:$BE$3, 0) + 1)="", "", INDEX(Critères!$B$3:$BE$16, $D42+2, MATCH(D$38, Critères!$B$3:$BE$3, 0) + 1)), "")</f>
        <v/>
      </c>
      <c r="K42" s="1703"/>
      <c r="L42" s="233"/>
      <c r="M42" s="354" t="str">
        <f>IFERROR(INDEX(Critères!$B$3:$BE$16, $D42+2, MATCH(D$38, Critères!$B$3:$BE$3, 0) + 3),"")</f>
        <v>LISTE_3</v>
      </c>
    </row>
    <row r="43" spans="2:174" s="140" customFormat="1" ht="51.7" customHeight="1" outlineLevel="1" thickBot="1" x14ac:dyDescent="0.45">
      <c r="B43" s="243"/>
      <c r="D43" s="585">
        <v>4</v>
      </c>
      <c r="E43" s="1700" t="str">
        <f>IFERROR(HLOOKUP(D$38,Critères!$B$3:$BE$16,$D43+2,FALSE),"")</f>
        <v xml:space="preserve">Si une mesure comparative est possible, les écarts entre d'une part les résultats de mesure des volumes obtenus à partir du dispositif en place (y compris le report en supervision), et ceux mesurés par l'organisme de contrôle d'autre part, sont-ils cohérents (EMT ± 5%) ?
</v>
      </c>
      <c r="F43" s="1701"/>
      <c r="G43" s="759" t="str">
        <f>IF(OR(D38 = Critères!B3, D38 = Critères!F3),M30,"Non contrôlé")</f>
        <v>Non validé (&gt;10%)</v>
      </c>
      <c r="H43" s="353">
        <f t="shared" si="0"/>
        <v>0</v>
      </c>
      <c r="I43" s="836">
        <f>IFERROR(INDEX(Critères!$B$3:$BE$16, $D43+2, MATCH(D$38, Critères!$B$3:$BE$3, 0) + 2),"")</f>
        <v>40</v>
      </c>
      <c r="J43" s="1703" t="str">
        <f>IFERROR(IF(INDEX(Critères!$B$3:$BE$16, $D43+2, MATCH(D$38, Critères!$B$3:$BE$3, 0) + 1)="", "", INDEX(Critères!$B$3:$BE$16, $D43+2, MATCH(D$38, Critères!$B$3:$BE$3, 0) + 1)), "")</f>
        <v>Calcul de l'écart par rapport à la moyenne des 2 valeurs.
Pour les volumes &lt; 10 m3, le fonctionnement sera apprécié par l'intervenant.</v>
      </c>
      <c r="K43" s="1703"/>
      <c r="L43" s="233"/>
      <c r="M43" s="354" t="str">
        <f>IFERROR(INDEX(Critères!$B$3:$BE$16, $D43+2, MATCH(D$38, Critères!$B$3:$BE$3, 0) + 3),"")</f>
        <v>LISTE_5</v>
      </c>
    </row>
    <row r="44" spans="2:174" s="140" customFormat="1" ht="51.7" customHeight="1" outlineLevel="1" x14ac:dyDescent="0.4">
      <c r="B44" s="243"/>
      <c r="D44" s="584">
        <v>5</v>
      </c>
      <c r="E44" s="1700" t="str">
        <f>IFERROR(HLOOKUP(D$38,Critères!$B$3:$BE$16,$D44+2,FALSE),"")</f>
        <v>Si une mesure comparative est impossible ou que l'écart se situe entre 5 et 10%, est ce qu'un bilan eau (entrée / sortie ou autre) peut-être établi et est-il cohérent (EMT ± 10 %) ?</v>
      </c>
      <c r="F44" s="1701"/>
      <c r="G44" s="740"/>
      <c r="H44" s="353">
        <f t="shared" si="0"/>
        <v>0</v>
      </c>
      <c r="I44" s="836">
        <f>IFERROR(INDEX(Critères!$B$3:$BE$16, $D44+2, MATCH(D$38, Critères!$B$3:$BE$3, 0) + 2),"")</f>
        <v>20</v>
      </c>
      <c r="J44" s="1703" t="str">
        <f>IFERROR(IF(INDEX(Critères!$B$3:$BE$16, $D44+2, MATCH(D$38, Critères!$B$3:$BE$3, 0) + 1)="", "", INDEX(Critères!$B$3:$BE$16, $D44+2, MATCH(D$38, Critères!$B$3:$BE$3, 0) + 1)), "")</f>
        <v>Calcul de l'écart selon la formule (Volume Entrée - Volume Sortie) / Volume Moyen</v>
      </c>
      <c r="K44" s="1703"/>
      <c r="L44" s="233"/>
      <c r="M44" s="354" t="str">
        <f>IFERROR(INDEX(Critères!$B$3:$BE$16, $D44+2, MATCH(D$38, Critères!$B$3:$BE$3, 0) + 3),"")</f>
        <v>LISTE_2</v>
      </c>
    </row>
    <row r="45" spans="2:174" s="140" customFormat="1" ht="51.7" customHeight="1" outlineLevel="1" x14ac:dyDescent="0.4">
      <c r="B45" s="243"/>
      <c r="D45" s="585">
        <v>6</v>
      </c>
      <c r="E45" s="1700" t="str">
        <f>IFERROR(HLOOKUP(D$38,Critères!$B$3:$BE$16,$D45+2,FALSE),"")</f>
        <v>Si une mesure comparative est impossible ou que l'écart se situe entre 5 et 10%, est-ce qu'un contrôle électronique du débitmètre est régulièrement réalisé et le rapport atteste-t-il d'un bon fonctionnement ?</v>
      </c>
      <c r="F45" s="1701"/>
      <c r="G45" s="352"/>
      <c r="H45" s="353">
        <f t="shared" si="0"/>
        <v>0</v>
      </c>
      <c r="I45" s="836">
        <f>IFERROR(INDEX(Critères!$B$3:$BE$16, $D45+2, MATCH(D$38, Critères!$B$3:$BE$3, 0) + 2),"")</f>
        <v>20</v>
      </c>
      <c r="J45" s="1703" t="str">
        <f>IFERROR(IF(INDEX(Critères!$B$3:$BE$16, $D45+2, MATCH(D$38, Critères!$B$3:$BE$3, 0) + 1)="", "", INDEX(Critères!$B$3:$BE$16, $D45+2, MATCH(D$38, Critères!$B$3:$BE$3, 0) + 1)), "")</f>
        <v/>
      </c>
      <c r="K45" s="1703"/>
      <c r="L45" s="233"/>
      <c r="M45" s="354" t="str">
        <f>IFERROR(INDEX(Critères!$B$3:$BE$16, $D45+2, MATCH(D$38, Critères!$B$3:$BE$3, 0) + 3),"")</f>
        <v>LISTE_2</v>
      </c>
    </row>
    <row r="46" spans="2:174" s="140" customFormat="1" ht="51.7" customHeight="1" outlineLevel="1" x14ac:dyDescent="0.4">
      <c r="B46" s="243"/>
      <c r="D46" s="584">
        <v>7</v>
      </c>
      <c r="E46" s="1700" t="str">
        <f>IFERROR(HLOOKUP(D$38,Critères!$B$3:$BE$16,$D46+2,FALSE),"")</f>
        <v>Si une mesure comparative est impossible ou que l'écart se situe entre 5 et 10%, est-ce qu'un étalonnage du débitmètre par un laboratoire accrédité est régulièrement réalisé (&lt;7ans) et le rapport atteste-t-il d'un bon fonctionnement ?</v>
      </c>
      <c r="F46" s="1701"/>
      <c r="G46" s="352"/>
      <c r="H46" s="353">
        <f t="shared" si="0"/>
        <v>0</v>
      </c>
      <c r="I46" s="836">
        <f>IFERROR(INDEX(Critères!$B$3:$BE$16, $D46+2, MATCH(D$38, Critères!$B$3:$BE$3, 0) + 2),"")</f>
        <v>20</v>
      </c>
      <c r="J46" s="1703" t="str">
        <f>IFERROR(IF(INDEX(Critères!$B$3:$BE$16, $D46+2, MATCH(D$38, Critères!$B$3:$BE$3, 0) + 1)="", "", INDEX(Critères!$B$3:$BE$16, $D46+2, MATCH(D$38, Critères!$B$3:$BE$3, 0) + 1)), "")</f>
        <v/>
      </c>
      <c r="K46" s="1703"/>
      <c r="L46" s="233"/>
      <c r="M46" s="354" t="str">
        <f>IFERROR(INDEX(Critères!$B$3:$BE$16, $D46+2, MATCH(D$38, Critères!$B$3:$BE$3, 0) + 3),"")</f>
        <v>LISTE_2</v>
      </c>
    </row>
    <row r="47" spans="2:174" ht="51.7" customHeight="1" outlineLevel="1" x14ac:dyDescent="0.4">
      <c r="B47" s="243"/>
      <c r="D47" s="585">
        <v>8</v>
      </c>
      <c r="E47" s="1700" t="str">
        <f>IFERROR(HLOOKUP(D$38,Critères!$B$3:$BE$16,$D47+2,FALSE),"")</f>
        <v>Si le débit est nul, le contrôle du zéro est-il cohérent ?</v>
      </c>
      <c r="F47" s="1701"/>
      <c r="G47" s="352"/>
      <c r="H47" s="353">
        <f t="shared" si="0"/>
        <v>0</v>
      </c>
      <c r="I47" s="836">
        <f>IFERROR(INDEX(Critères!$B$3:$BE$16, $D47+2, MATCH(D$38, Critères!$B$3:$BE$3, 0) + 2),"")</f>
        <v>10</v>
      </c>
      <c r="J47" s="1703" t="str">
        <f>IFERROR(IF(INDEX(Critères!$B$3:$BE$16, $D47+2, MATCH(D$38, Critères!$B$3:$BE$3, 0) + 1)="", "", INDEX(Critères!$B$3:$BE$16, $D47+2, MATCH(D$38, Critères!$B$3:$BE$3, 0) + 1)), "")</f>
        <v>Si impossibilité d'avoir un débit nul =&gt; saisir "validé" et noter un commentaire.</v>
      </c>
      <c r="K47" s="1703"/>
      <c r="L47" s="233"/>
      <c r="M47" s="354" t="str">
        <f>IFERROR(INDEX(Critères!$B$3:$BE$16, $D47+2, MATCH(D$38, Critères!$B$3:$BE$3, 0) + 3),"")</f>
        <v>LISTE_2</v>
      </c>
      <c r="FQ47" s="102"/>
      <c r="FR47" s="102"/>
    </row>
    <row r="48" spans="2:174" ht="51.7" customHeight="1" outlineLevel="1" x14ac:dyDescent="0.4">
      <c r="B48" s="243"/>
      <c r="D48" s="584">
        <v>9</v>
      </c>
      <c r="E48" s="1700" t="str">
        <f>IFERROR(HLOOKUP(D$38,Critères!$B$3:$BE$16,$D48+2,FALSE),"")</f>
        <v>Existe-t-il un afficheur de proximité (Débit + Volume) ?</v>
      </c>
      <c r="F48" s="1701"/>
      <c r="G48" s="352"/>
      <c r="H48" s="353">
        <f t="shared" si="0"/>
        <v>0</v>
      </c>
      <c r="I48" s="836">
        <f>IFERROR(INDEX(Critères!$B$3:$BE$16, $D48+2, MATCH(D$38, Critères!$B$3:$BE$3, 0) + 2),"")</f>
        <v>20</v>
      </c>
      <c r="J48" s="1703" t="str">
        <f>IFERROR(IF(INDEX(Critères!$B$3:$BE$16, $D48+2, MATCH(D$38, Critères!$B$3:$BE$3, 0) + 1)="", "", INDEX(Critères!$B$3:$BE$16, $D48+2, MATCH(D$38, Critères!$B$3:$BE$3, 0) + 1)), "")</f>
        <v/>
      </c>
      <c r="K48" s="1703"/>
      <c r="L48" s="233"/>
      <c r="M48" s="354" t="str">
        <f>IFERROR(INDEX(Critères!$B$3:$BE$16, $D48+2, MATCH(D$38, Critères!$B$3:$BE$3, 0) + 3),"")</f>
        <v>LISTE_1</v>
      </c>
      <c r="FQ48" s="102"/>
      <c r="FR48" s="102"/>
    </row>
    <row r="49" spans="1:174" ht="51.7" customHeight="1" outlineLevel="1" x14ac:dyDescent="0.4">
      <c r="B49" s="243"/>
      <c r="C49" s="102"/>
      <c r="D49" s="760">
        <v>10</v>
      </c>
      <c r="E49" s="1714">
        <f>IFERROR(HLOOKUP(D$38,Critères!$B$3:$BE$16,$D49+2,FALSE),"")</f>
        <v>0</v>
      </c>
      <c r="F49" s="1715"/>
      <c r="G49" s="739"/>
      <c r="H49" s="353">
        <f t="shared" si="0"/>
        <v>0</v>
      </c>
      <c r="I49" s="836">
        <f>IFERROR(INDEX(Critères!$B$3:$BE$16, $D49+2, MATCH(D$38, Critères!$B$3:$BE$3, 0) + 2),"")</f>
        <v>0</v>
      </c>
      <c r="J49" s="1703" t="str">
        <f>IFERROR(IF(INDEX(Critères!$B$3:$BE$16, $D49+2, MATCH(D$38, Critères!$B$3:$BE$3, 0) + 1)="", "", INDEX(Critères!$B$3:$BE$16, $D49+2, MATCH(D$38, Critères!$B$3:$BE$3, 0) + 1)), "")</f>
        <v/>
      </c>
      <c r="K49" s="1703"/>
      <c r="L49" s="233"/>
      <c r="M49" s="354">
        <f>IFERROR(INDEX(Critères!$B$3:$BE$16, $D49+2, MATCH(D$38, Critères!$B$3:$BE$3, 0) + 3),"")</f>
        <v>0</v>
      </c>
      <c r="FQ49" s="102"/>
      <c r="FR49" s="102"/>
    </row>
    <row r="50" spans="1:174" s="189" customFormat="1" ht="38.25" customHeight="1" outlineLevel="1" x14ac:dyDescent="0.4">
      <c r="A50" s="102"/>
      <c r="B50" s="243"/>
      <c r="C50" s="102"/>
      <c r="D50" s="1716" t="s">
        <v>68</v>
      </c>
      <c r="E50" s="1717"/>
      <c r="F50" s="1718"/>
      <c r="G50" s="761" t="s">
        <v>69</v>
      </c>
      <c r="H50" s="761" t="s">
        <v>70</v>
      </c>
      <c r="I50" s="140"/>
      <c r="J50" s="140"/>
      <c r="K50" s="140"/>
      <c r="L50" s="233"/>
      <c r="M50" s="140"/>
      <c r="N50" s="130"/>
      <c r="O50" s="130"/>
      <c r="P50" s="130"/>
      <c r="Q50" s="130"/>
      <c r="R50" s="130"/>
      <c r="S50" s="130"/>
      <c r="T50" s="130"/>
      <c r="U50" s="130"/>
      <c r="V50" s="130"/>
      <c r="W50" s="130"/>
      <c r="X50" s="130"/>
      <c r="Y50" s="130"/>
      <c r="Z50" s="130"/>
      <c r="AA50" s="130"/>
      <c r="AB50" s="130"/>
      <c r="AC50" s="130"/>
      <c r="AD50" s="130"/>
      <c r="AE50" s="130"/>
      <c r="AF50" s="130"/>
      <c r="AG50" s="130"/>
      <c r="AH50" s="130"/>
      <c r="AI50" s="130"/>
      <c r="AJ50" s="130"/>
      <c r="AK50" s="130"/>
      <c r="AL50" s="130"/>
      <c r="AM50" s="130"/>
      <c r="AN50" s="130"/>
      <c r="AO50" s="130"/>
      <c r="AP50" s="130"/>
      <c r="AQ50" s="130"/>
      <c r="AR50" s="130"/>
      <c r="AS50" s="130"/>
      <c r="AT50" s="130"/>
      <c r="AU50" s="130"/>
      <c r="AV50" s="130"/>
      <c r="AW50" s="130"/>
      <c r="AX50" s="130"/>
      <c r="AY50" s="130"/>
      <c r="AZ50" s="130"/>
      <c r="BA50" s="130"/>
      <c r="BB50" s="130"/>
      <c r="BC50" s="130"/>
      <c r="BD50" s="130"/>
      <c r="BE50" s="130"/>
      <c r="BF50" s="130"/>
      <c r="BG50" s="130"/>
      <c r="BH50" s="130"/>
      <c r="BI50" s="130"/>
      <c r="BJ50" s="130"/>
      <c r="BK50" s="130"/>
      <c r="BL50" s="130"/>
      <c r="BM50" s="130"/>
      <c r="BN50" s="130"/>
      <c r="BO50" s="130"/>
      <c r="BP50" s="130"/>
      <c r="BQ50" s="130"/>
      <c r="BR50" s="130"/>
      <c r="BS50" s="130"/>
      <c r="BT50" s="130"/>
      <c r="BU50" s="130"/>
      <c r="BV50" s="130"/>
      <c r="BW50" s="130"/>
      <c r="BX50" s="130"/>
      <c r="BY50" s="130"/>
      <c r="BZ50" s="130"/>
      <c r="CA50" s="130"/>
      <c r="CB50" s="130"/>
      <c r="CC50" s="130"/>
      <c r="CD50" s="130"/>
      <c r="CE50" s="130"/>
      <c r="CF50" s="130"/>
      <c r="CG50" s="130"/>
      <c r="CH50" s="130"/>
      <c r="CI50" s="130"/>
      <c r="CJ50" s="130"/>
      <c r="CK50" s="130"/>
      <c r="CL50" s="130"/>
      <c r="CM50" s="130"/>
      <c r="CN50" s="130"/>
      <c r="CO50" s="130"/>
      <c r="CP50" s="130"/>
      <c r="CQ50" s="130"/>
      <c r="CR50" s="130"/>
      <c r="CS50" s="130"/>
      <c r="CT50" s="130"/>
      <c r="CU50" s="130"/>
      <c r="CV50" s="130"/>
      <c r="CW50" s="130"/>
      <c r="CX50" s="130"/>
      <c r="CY50" s="130"/>
      <c r="CZ50" s="130"/>
      <c r="DA50" s="130"/>
      <c r="DB50" s="130"/>
      <c r="DC50" s="130"/>
      <c r="DD50" s="130"/>
      <c r="DE50" s="130"/>
      <c r="DF50" s="130"/>
      <c r="DG50" s="130"/>
      <c r="DH50" s="130"/>
      <c r="DI50" s="130"/>
      <c r="DJ50" s="130"/>
      <c r="DK50" s="130"/>
      <c r="DL50" s="130"/>
      <c r="DM50" s="130"/>
      <c r="DN50" s="130"/>
      <c r="DO50" s="130"/>
      <c r="DP50" s="130"/>
      <c r="DQ50" s="130"/>
      <c r="DR50" s="130"/>
      <c r="DS50" s="130"/>
      <c r="DT50" s="130"/>
      <c r="DU50" s="130"/>
      <c r="DV50" s="130"/>
      <c r="DW50" s="130"/>
      <c r="DX50" s="130"/>
      <c r="DY50" s="130"/>
      <c r="DZ50" s="130"/>
      <c r="EA50" s="130"/>
      <c r="EB50" s="130"/>
      <c r="EC50" s="130"/>
      <c r="ED50" s="130"/>
      <c r="EE50" s="130"/>
      <c r="EF50" s="130"/>
      <c r="EG50" s="130"/>
      <c r="EH50" s="130"/>
      <c r="EI50" s="130"/>
      <c r="EJ50" s="130"/>
      <c r="EK50" s="130"/>
      <c r="EL50" s="130"/>
      <c r="EM50" s="130"/>
      <c r="EN50" s="130"/>
      <c r="EO50" s="130"/>
      <c r="EP50" s="130"/>
      <c r="EQ50" s="130"/>
      <c r="ER50" s="130"/>
      <c r="ES50" s="130"/>
      <c r="ET50" s="130"/>
      <c r="EU50" s="130"/>
      <c r="EV50" s="130"/>
      <c r="EW50" s="130"/>
      <c r="EX50" s="130"/>
      <c r="EY50" s="130"/>
      <c r="EZ50" s="130"/>
      <c r="FA50" s="130"/>
      <c r="FB50" s="130"/>
      <c r="FC50" s="130"/>
      <c r="FD50" s="130"/>
      <c r="FE50" s="130"/>
      <c r="FF50" s="130"/>
      <c r="FG50" s="130"/>
      <c r="FH50" s="130"/>
      <c r="FI50" s="130"/>
      <c r="FJ50" s="130"/>
      <c r="FK50" s="130"/>
      <c r="FL50" s="130"/>
      <c r="FM50" s="130"/>
      <c r="FN50" s="130"/>
      <c r="FO50" s="130"/>
      <c r="FP50" s="130"/>
    </row>
    <row r="51" spans="1:174" s="163" customFormat="1" ht="60" customHeight="1" outlineLevel="1" thickBot="1" x14ac:dyDescent="0.45">
      <c r="A51" s="102"/>
      <c r="B51" s="243"/>
      <c r="C51" s="102"/>
      <c r="D51" s="1719"/>
      <c r="E51" s="1720"/>
      <c r="F51" s="1721"/>
      <c r="G51" s="355" t="s">
        <v>201</v>
      </c>
      <c r="H51" s="356">
        <f>IF(SUM(H40:H49)&gt;100,100,SUM(H40:H49))</f>
        <v>0</v>
      </c>
      <c r="I51" s="130"/>
      <c r="J51" s="130"/>
      <c r="K51" s="130"/>
      <c r="L51" s="250"/>
      <c r="M51" s="130"/>
    </row>
    <row r="52" spans="1:174" ht="15" customHeight="1" outlineLevel="1" x14ac:dyDescent="0.4">
      <c r="A52" s="163"/>
      <c r="B52" s="357"/>
      <c r="C52" s="163"/>
      <c r="D52" s="163"/>
      <c r="E52" s="163"/>
      <c r="F52" s="163"/>
      <c r="G52" s="163"/>
      <c r="H52" s="163"/>
      <c r="I52" s="163"/>
      <c r="J52" s="163"/>
      <c r="K52" s="163"/>
      <c r="L52" s="358"/>
      <c r="M52" s="163"/>
      <c r="N52" s="163"/>
      <c r="O52" s="163"/>
      <c r="P52" s="102"/>
      <c r="Q52" s="102"/>
      <c r="R52" s="102"/>
      <c r="S52" s="102"/>
      <c r="T52" s="102"/>
      <c r="U52" s="102"/>
      <c r="V52" s="102"/>
      <c r="W52" s="102"/>
      <c r="X52" s="102"/>
      <c r="Y52" s="102"/>
      <c r="Z52" s="102"/>
      <c r="AA52" s="102"/>
      <c r="AB52" s="102"/>
      <c r="AC52" s="102"/>
      <c r="AD52" s="102"/>
      <c r="AE52" s="102"/>
      <c r="AF52" s="102"/>
      <c r="AG52" s="102"/>
      <c r="AH52" s="102"/>
      <c r="AI52" s="102"/>
      <c r="AJ52" s="102"/>
      <c r="AK52" s="102"/>
      <c r="AL52" s="102"/>
      <c r="AM52" s="102"/>
      <c r="AN52" s="102"/>
      <c r="AO52" s="102"/>
      <c r="AP52" s="102"/>
      <c r="AQ52" s="102"/>
      <c r="AR52" s="102"/>
      <c r="AS52" s="102"/>
      <c r="AT52" s="102"/>
      <c r="AU52" s="102"/>
      <c r="AV52" s="102"/>
      <c r="AW52" s="102"/>
      <c r="AX52" s="102"/>
      <c r="AY52" s="102"/>
      <c r="AZ52" s="102"/>
      <c r="BA52" s="102"/>
      <c r="BB52" s="102"/>
      <c r="BC52" s="102"/>
      <c r="BD52" s="102"/>
      <c r="BE52" s="102"/>
      <c r="BF52" s="102"/>
      <c r="BG52" s="102"/>
      <c r="BH52" s="102"/>
      <c r="BI52" s="102"/>
      <c r="BJ52" s="102"/>
      <c r="BK52" s="102"/>
      <c r="BL52" s="102"/>
      <c r="BM52" s="102"/>
      <c r="BN52" s="102"/>
      <c r="BO52" s="102"/>
      <c r="BP52" s="102"/>
      <c r="BQ52" s="102"/>
      <c r="BR52" s="102"/>
      <c r="BS52" s="102"/>
      <c r="BT52" s="102"/>
      <c r="BU52" s="102"/>
      <c r="BV52" s="102"/>
      <c r="BW52" s="102"/>
      <c r="BX52" s="102"/>
      <c r="BY52" s="102"/>
      <c r="BZ52" s="102"/>
      <c r="CA52" s="102"/>
      <c r="CB52" s="102"/>
      <c r="CC52" s="102"/>
      <c r="CD52" s="102"/>
      <c r="CE52" s="102"/>
      <c r="CF52" s="102"/>
      <c r="CG52" s="102"/>
      <c r="CH52" s="102"/>
      <c r="CI52" s="102"/>
      <c r="CJ52" s="102"/>
      <c r="CK52" s="102"/>
      <c r="CL52" s="102"/>
      <c r="CM52" s="102"/>
      <c r="CN52" s="102"/>
      <c r="CO52" s="102"/>
      <c r="CP52" s="102"/>
      <c r="CQ52" s="102"/>
      <c r="CR52" s="102"/>
      <c r="CS52" s="102"/>
      <c r="CT52" s="102"/>
      <c r="CU52" s="102"/>
      <c r="CV52" s="102"/>
      <c r="CW52" s="102"/>
      <c r="CX52" s="102"/>
      <c r="CY52" s="102"/>
      <c r="CZ52" s="102"/>
      <c r="DA52" s="102"/>
      <c r="DB52" s="102"/>
      <c r="DC52" s="102"/>
      <c r="DD52" s="102"/>
      <c r="DE52" s="102"/>
      <c r="DF52" s="102"/>
      <c r="DG52" s="102"/>
      <c r="DH52" s="102"/>
      <c r="DI52" s="102"/>
      <c r="DJ52" s="102"/>
      <c r="DK52" s="102"/>
      <c r="DL52" s="102"/>
      <c r="DM52" s="102"/>
      <c r="DN52" s="102"/>
      <c r="DO52" s="102"/>
      <c r="DP52" s="102"/>
      <c r="DQ52" s="102"/>
      <c r="DR52" s="102"/>
      <c r="DS52" s="102"/>
      <c r="DT52" s="102"/>
      <c r="DU52" s="102"/>
      <c r="DV52" s="102"/>
      <c r="DW52" s="102"/>
      <c r="DX52" s="102"/>
      <c r="DY52" s="102"/>
      <c r="DZ52" s="102"/>
      <c r="EA52" s="102"/>
      <c r="EB52" s="102"/>
      <c r="EC52" s="102"/>
      <c r="ED52" s="102"/>
      <c r="EE52" s="102"/>
      <c r="EF52" s="102"/>
      <c r="EG52" s="102"/>
      <c r="EH52" s="102"/>
      <c r="EI52" s="102"/>
      <c r="EJ52" s="102"/>
      <c r="EK52" s="102"/>
      <c r="EL52" s="102"/>
      <c r="EM52" s="102"/>
      <c r="EN52" s="102"/>
      <c r="EO52" s="102"/>
      <c r="EP52" s="102"/>
      <c r="EQ52" s="102"/>
      <c r="ER52" s="102"/>
      <c r="ES52" s="102"/>
      <c r="ET52" s="102"/>
      <c r="EU52" s="102"/>
      <c r="EV52" s="102"/>
      <c r="EW52" s="102"/>
      <c r="EX52" s="102"/>
      <c r="EY52" s="102"/>
      <c r="EZ52" s="102"/>
      <c r="FA52" s="102"/>
      <c r="FB52" s="102"/>
      <c r="FC52" s="102"/>
      <c r="FD52" s="102"/>
      <c r="FE52" s="102"/>
      <c r="FF52" s="102"/>
      <c r="FG52" s="102"/>
      <c r="FH52" s="102"/>
      <c r="FI52" s="102"/>
      <c r="FJ52" s="102"/>
      <c r="FK52" s="102"/>
      <c r="FL52" s="102"/>
      <c r="FM52" s="102"/>
      <c r="FN52" s="102"/>
      <c r="FO52" s="102"/>
      <c r="FP52" s="102"/>
      <c r="FQ52" s="102"/>
      <c r="FR52" s="102"/>
    </row>
    <row r="53" spans="1:174" s="140" customFormat="1" ht="12" customHeight="1" outlineLevel="1" x14ac:dyDescent="0.4">
      <c r="A53" s="102"/>
      <c r="B53" s="243"/>
      <c r="D53" s="164"/>
      <c r="E53" s="164"/>
      <c r="F53" s="102"/>
      <c r="G53" s="102"/>
      <c r="H53" s="102"/>
      <c r="I53" s="102"/>
      <c r="J53" s="102"/>
      <c r="K53" s="102"/>
      <c r="L53" s="119"/>
      <c r="M53" s="102"/>
      <c r="N53" s="102"/>
      <c r="O53" s="102"/>
    </row>
    <row r="54" spans="1:174" s="140" customFormat="1" outlineLevel="1" x14ac:dyDescent="0.4">
      <c r="A54" s="102"/>
      <c r="B54" s="243"/>
      <c r="D54" s="164"/>
      <c r="E54" s="164"/>
      <c r="F54" s="102"/>
      <c r="G54" s="102"/>
      <c r="H54" s="102"/>
      <c r="I54" s="102"/>
      <c r="J54" s="102"/>
      <c r="K54" s="102"/>
      <c r="L54" s="358"/>
      <c r="M54" s="163"/>
      <c r="N54" s="163"/>
      <c r="O54" s="163"/>
    </row>
    <row r="55" spans="1:174" s="140" customFormat="1" ht="13" thickBot="1" x14ac:dyDescent="0.45">
      <c r="A55" s="102"/>
      <c r="B55" s="243"/>
      <c r="D55" s="164"/>
      <c r="E55" s="164"/>
      <c r="F55" s="102"/>
      <c r="G55" s="102"/>
      <c r="H55" s="102"/>
      <c r="I55" s="102"/>
      <c r="J55" s="102"/>
      <c r="K55" s="102"/>
      <c r="L55" s="233"/>
    </row>
    <row r="56" spans="1:174" s="140" customFormat="1" ht="42" customHeight="1" thickBot="1" x14ac:dyDescent="0.45">
      <c r="A56" s="102"/>
      <c r="B56" s="243"/>
      <c r="C56" s="586"/>
      <c r="D56" s="1704" t="s">
        <v>378</v>
      </c>
      <c r="E56" s="1704"/>
      <c r="F56" s="1704"/>
      <c r="G56" s="1704"/>
      <c r="H56" s="1704"/>
      <c r="I56" s="1704"/>
      <c r="J56" s="1704"/>
      <c r="K56" s="1705"/>
      <c r="L56" s="233"/>
    </row>
    <row r="57" spans="1:174" s="140" customFormat="1" x14ac:dyDescent="0.4">
      <c r="A57" s="102"/>
      <c r="B57" s="243"/>
      <c r="C57" s="140" t="s">
        <v>377</v>
      </c>
      <c r="D57" s="164"/>
      <c r="E57" s="164"/>
      <c r="F57" s="102"/>
      <c r="G57" s="102"/>
      <c r="H57" s="102"/>
      <c r="I57" s="102"/>
      <c r="J57" s="102"/>
      <c r="K57" s="102"/>
      <c r="L57" s="233"/>
    </row>
    <row r="58" spans="1:174" s="140" customFormat="1" x14ac:dyDescent="0.4">
      <c r="A58" s="102"/>
      <c r="B58" s="243"/>
      <c r="C58" s="1706"/>
      <c r="D58" s="1707"/>
      <c r="E58" s="1707"/>
      <c r="F58" s="1707"/>
      <c r="G58" s="1707"/>
      <c r="H58" s="1707"/>
      <c r="I58" s="1707"/>
      <c r="J58" s="1707"/>
      <c r="K58" s="1708"/>
      <c r="L58" s="233"/>
    </row>
    <row r="59" spans="1:174" s="140" customFormat="1" x14ac:dyDescent="0.4">
      <c r="A59" s="102"/>
      <c r="B59" s="243"/>
      <c r="C59" s="1709"/>
      <c r="D59" s="1665"/>
      <c r="E59" s="1665"/>
      <c r="F59" s="1665"/>
      <c r="G59" s="1665"/>
      <c r="H59" s="1665"/>
      <c r="I59" s="1665"/>
      <c r="J59" s="1665"/>
      <c r="K59" s="1710"/>
      <c r="L59" s="233"/>
    </row>
    <row r="60" spans="1:174" s="140" customFormat="1" x14ac:dyDescent="0.4">
      <c r="A60" s="102"/>
      <c r="B60" s="243"/>
      <c r="C60" s="1709"/>
      <c r="D60" s="1665"/>
      <c r="E60" s="1665"/>
      <c r="F60" s="1665"/>
      <c r="G60" s="1665"/>
      <c r="H60" s="1665"/>
      <c r="I60" s="1665"/>
      <c r="J60" s="1665"/>
      <c r="K60" s="1710"/>
      <c r="L60" s="233"/>
    </row>
    <row r="61" spans="1:174" s="140" customFormat="1" x14ac:dyDescent="0.4">
      <c r="A61" s="102"/>
      <c r="B61" s="243"/>
      <c r="C61" s="1709"/>
      <c r="D61" s="1665"/>
      <c r="E61" s="1665"/>
      <c r="F61" s="1665"/>
      <c r="G61" s="1665"/>
      <c r="H61" s="1665"/>
      <c r="I61" s="1665"/>
      <c r="J61" s="1665"/>
      <c r="K61" s="1710"/>
      <c r="L61" s="233"/>
    </row>
    <row r="62" spans="1:174" s="140" customFormat="1" x14ac:dyDescent="0.4">
      <c r="A62" s="102"/>
      <c r="B62" s="243"/>
      <c r="C62" s="1711"/>
      <c r="D62" s="1712"/>
      <c r="E62" s="1712"/>
      <c r="F62" s="1712"/>
      <c r="G62" s="1712"/>
      <c r="H62" s="1712"/>
      <c r="I62" s="1712"/>
      <c r="J62" s="1712"/>
      <c r="K62" s="1713"/>
      <c r="L62" s="233"/>
    </row>
    <row r="63" spans="1:174" s="140" customFormat="1" x14ac:dyDescent="0.4">
      <c r="A63" s="102"/>
      <c r="B63" s="243"/>
      <c r="D63" s="164"/>
      <c r="E63" s="164"/>
      <c r="F63" s="102"/>
      <c r="G63" s="102"/>
      <c r="H63" s="102"/>
      <c r="I63" s="102"/>
      <c r="J63" s="102"/>
      <c r="K63" s="102"/>
      <c r="L63" s="233"/>
    </row>
    <row r="64" spans="1:174" s="140" customFormat="1" ht="13" thickBot="1" x14ac:dyDescent="0.45">
      <c r="A64" s="102"/>
      <c r="B64" s="247"/>
      <c r="C64" s="226"/>
      <c r="D64" s="248"/>
      <c r="E64" s="248"/>
      <c r="F64" s="212"/>
      <c r="G64" s="212"/>
      <c r="H64" s="212"/>
      <c r="I64" s="212"/>
      <c r="J64" s="212"/>
      <c r="K64" s="212"/>
      <c r="L64" s="227"/>
    </row>
    <row r="65" spans="1:11" s="140" customFormat="1" x14ac:dyDescent="0.4">
      <c r="A65" s="102"/>
      <c r="B65" s="102"/>
      <c r="D65" s="164"/>
      <c r="E65" s="164"/>
      <c r="F65" s="102"/>
      <c r="G65" s="102"/>
      <c r="H65" s="102"/>
      <c r="I65" s="102"/>
      <c r="J65" s="102"/>
      <c r="K65" s="102"/>
    </row>
    <row r="66" spans="1:11" s="140" customFormat="1" x14ac:dyDescent="0.4">
      <c r="A66" s="102"/>
      <c r="B66" s="102"/>
      <c r="D66" s="164"/>
      <c r="E66" s="164"/>
      <c r="F66" s="102"/>
      <c r="G66" s="102"/>
      <c r="H66" s="102"/>
      <c r="I66" s="102"/>
      <c r="J66" s="102"/>
      <c r="K66" s="102"/>
    </row>
  </sheetData>
  <mergeCells count="58">
    <mergeCell ref="D56:K56"/>
    <mergeCell ref="C58:K62"/>
    <mergeCell ref="E48:F48"/>
    <mergeCell ref="J48:K48"/>
    <mergeCell ref="E49:F49"/>
    <mergeCell ref="J49:K49"/>
    <mergeCell ref="D50:F50"/>
    <mergeCell ref="D51:F51"/>
    <mergeCell ref="E45:F45"/>
    <mergeCell ref="J45:K45"/>
    <mergeCell ref="E46:F46"/>
    <mergeCell ref="J46:K46"/>
    <mergeCell ref="E47:F47"/>
    <mergeCell ref="J47:K47"/>
    <mergeCell ref="E42:F42"/>
    <mergeCell ref="J42:K42"/>
    <mergeCell ref="E43:F43"/>
    <mergeCell ref="J43:K43"/>
    <mergeCell ref="E44:F44"/>
    <mergeCell ref="J44:K44"/>
    <mergeCell ref="D39:F39"/>
    <mergeCell ref="J39:K39"/>
    <mergeCell ref="E40:F40"/>
    <mergeCell ref="J40:K40"/>
    <mergeCell ref="E41:F41"/>
    <mergeCell ref="J41:K41"/>
    <mergeCell ref="D38:K38"/>
    <mergeCell ref="H22:I22"/>
    <mergeCell ref="H23:I23"/>
    <mergeCell ref="H24:I24"/>
    <mergeCell ref="H25:I25"/>
    <mergeCell ref="C27:K27"/>
    <mergeCell ref="C28:D28"/>
    <mergeCell ref="H28:I28"/>
    <mergeCell ref="C29:D29"/>
    <mergeCell ref="G29:G30"/>
    <mergeCell ref="H29:I29"/>
    <mergeCell ref="C30:D30"/>
    <mergeCell ref="H30:I30"/>
    <mergeCell ref="H17:I17"/>
    <mergeCell ref="C5:E5"/>
    <mergeCell ref="H5:I5"/>
    <mergeCell ref="C6:E6"/>
    <mergeCell ref="H6:I6"/>
    <mergeCell ref="C7:E7"/>
    <mergeCell ref="H7:I7"/>
    <mergeCell ref="H12:I12"/>
    <mergeCell ref="H13:I13"/>
    <mergeCell ref="H14:I14"/>
    <mergeCell ref="H15:I15"/>
    <mergeCell ref="H16:I16"/>
    <mergeCell ref="C4:E4"/>
    <mergeCell ref="H4:I4"/>
    <mergeCell ref="D1:K1"/>
    <mergeCell ref="C2:E2"/>
    <mergeCell ref="F2:I2"/>
    <mergeCell ref="C3:E3"/>
    <mergeCell ref="H3:I3"/>
  </mergeCells>
  <conditionalFormatting sqref="G51:H51">
    <cfRule type="containsText" dxfId="30" priority="6" operator="containsText" text="Non contrôlé">
      <formula>NOT(ISERROR(SEARCH("Non contrôlé",G51)))</formula>
    </cfRule>
    <cfRule type="containsText" dxfId="29" priority="7" operator="containsText" text="Non validé">
      <formula>NOT(ISERROR(SEARCH("Non validé",G51)))</formula>
    </cfRule>
    <cfRule type="containsText" dxfId="28" priority="8" operator="containsText" text="réserve">
      <formula>NOT(ISERROR(SEARCH("réserve",G51)))</formula>
    </cfRule>
    <cfRule type="endsWith" dxfId="27" priority="9" operator="endsWith" text="Validé">
      <formula>RIGHT(G51,LEN("Validé"))="Validé"</formula>
    </cfRule>
  </conditionalFormatting>
  <conditionalFormatting sqref="H51">
    <cfRule type="cellIs" dxfId="26" priority="3" operator="greaterThanOrEqual">
      <formula>80</formula>
    </cfRule>
    <cfRule type="cellIs" dxfId="25" priority="4" operator="between">
      <formula>70</formula>
      <formula>79</formula>
    </cfRule>
    <cfRule type="cellIs" dxfId="24" priority="5" operator="lessThan">
      <formula>69</formula>
    </cfRule>
  </conditionalFormatting>
  <conditionalFormatting sqref="K29:K30">
    <cfRule type="expression" dxfId="23" priority="1">
      <formula>ABS(K29)&lt;=$F29</formula>
    </cfRule>
    <cfRule type="expression" dxfId="22" priority="2">
      <formula>ABS(K29)&gt;$F29</formula>
    </cfRule>
  </conditionalFormatting>
  <dataValidations count="7">
    <dataValidation type="list" allowBlank="1" showInputMessage="1" showErrorMessage="1" sqref="D38:K38" xr:uid="{9992530D-50C7-46F3-989C-967CB4063BB0}">
      <formula1>Q_en_charge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G43" xr:uid="{549E1FE6-6E83-47E0-AB58-2020D510427D}">
      <formula1>INDIRECT(M43)</formula1>
    </dataValidation>
    <dataValidation type="list" allowBlank="1" showInputMessage="1" showErrorMessage="1" sqref="K7" xr:uid="{FE92443C-ADBF-4077-8413-A43AE51086E0}">
      <formula1>LISTE_1</formula1>
    </dataValidation>
    <dataValidation type="list" allowBlank="1" showInputMessage="1" showErrorMessage="1" sqref="G24" xr:uid="{C4AA454C-48C3-495E-9314-704E98E05B65}">
      <formula1>Montage_sonde</formula1>
    </dataValidation>
    <dataValidation type="list" allowBlank="1" showInputMessage="1" showErrorMessage="1" sqref="G17" xr:uid="{5F81B634-5DD6-4751-AD69-0F17D6A53175}">
      <formula1>Frequence</formula1>
    </dataValidation>
    <dataValidation type="list" allowBlank="1" showInputMessage="1" showErrorMessage="1" sqref="G40:G42 G44:G49" xr:uid="{068C88E1-EE4F-4299-B448-EA7C291FF762}">
      <formula1>INDIRECT(M40)</formula1>
    </dataValidation>
    <dataValidation type="list" allowBlank="1" showInputMessage="1" showErrorMessage="1" sqref="G51" xr:uid="{59DF803B-2D4D-4A3B-B95A-51DF7B845146}">
      <formula1>LISTE_4</formula1>
    </dataValidation>
  </dataValidation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105B3-CCA0-47B3-8E08-0D10A5909100}">
  <sheetPr codeName="Feuil15">
    <tabColor rgb="FF0070C0"/>
  </sheetPr>
  <dimension ref="A1:L42"/>
  <sheetViews>
    <sheetView showGridLines="0" topLeftCell="A13" zoomScale="85" zoomScaleNormal="85" workbookViewId="0">
      <selection activeCell="F30" sqref="F30"/>
    </sheetView>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6" width="33.703125" customWidth="1"/>
    <col min="7" max="7" width="14.87890625" customWidth="1"/>
    <col min="8" max="8" width="15.05859375" customWidth="1"/>
    <col min="9" max="10" width="33.703125" customWidth="1"/>
    <col min="11" max="11" width="0" hidden="1" customWidth="1"/>
  </cols>
  <sheetData>
    <row r="1" spans="1:10" ht="61" customHeight="1" thickBot="1" x14ac:dyDescent="0.45">
      <c r="A1" s="215"/>
      <c r="B1" s="216"/>
      <c r="C1" s="612"/>
      <c r="D1" s="1769" t="s">
        <v>3</v>
      </c>
      <c r="E1" s="1298"/>
      <c r="F1" s="1298"/>
      <c r="G1" s="1298"/>
      <c r="H1" s="1298"/>
      <c r="I1" s="1298"/>
      <c r="J1" s="1300"/>
    </row>
    <row r="2" spans="1:10" ht="22.7" customHeight="1" x14ac:dyDescent="0.4">
      <c r="A2" s="215"/>
      <c r="B2" s="217"/>
      <c r="C2" s="215"/>
      <c r="D2" s="521" t="s">
        <v>509</v>
      </c>
      <c r="E2" s="1770" t="str">
        <f>IF(ISBLANK(Descriptif!F2), "", Descriptif!F2)</f>
        <v>Système test</v>
      </c>
      <c r="F2" s="1771"/>
      <c r="G2" s="1771"/>
      <c r="H2" s="1771"/>
      <c r="I2" s="523" t="s">
        <v>682</v>
      </c>
      <c r="J2" s="865" t="str">
        <f>IF(ISBLANK(Descriptif!M2), "", Descriptif!M2)</f>
        <v/>
      </c>
    </row>
    <row r="3" spans="1:10" ht="33.75" customHeight="1" x14ac:dyDescent="0.4">
      <c r="A3" s="215"/>
      <c r="B3" s="217"/>
      <c r="C3" s="215"/>
      <c r="D3" s="522" t="s">
        <v>502</v>
      </c>
      <c r="E3" s="306" t="str">
        <f>IF(ISBLANK(Descriptif!F4), "", Descriptif!F4)</f>
        <v/>
      </c>
      <c r="F3" s="523" t="s">
        <v>508</v>
      </c>
      <c r="G3" s="1311" t="str">
        <f>IF(ISBLANK(Descriptif!J3), "", Descriptif!J3)</f>
        <v>Eaux de France</v>
      </c>
      <c r="H3" s="1413"/>
      <c r="I3" s="523" t="s">
        <v>5</v>
      </c>
      <c r="J3" s="309" t="str">
        <f>IF(ISBLANK(Descriptif!M3), "", Descriptif!M3)</f>
        <v>20/05/2025, 21/05/2025</v>
      </c>
    </row>
    <row r="4" spans="1:10" ht="23.7" customHeight="1" x14ac:dyDescent="0.4">
      <c r="A4" s="215"/>
      <c r="B4" s="217"/>
      <c r="C4" s="215"/>
      <c r="D4" s="522" t="s">
        <v>333</v>
      </c>
      <c r="E4" s="307" t="s">
        <v>696</v>
      </c>
      <c r="F4" s="523" t="s">
        <v>368</v>
      </c>
      <c r="G4" s="1311" t="str">
        <f>IF(ISBLANK(Descriptif!J4), "", Descriptif!J4)</f>
        <v/>
      </c>
      <c r="H4" s="1413"/>
      <c r="I4" s="523" t="s">
        <v>7</v>
      </c>
      <c r="J4" s="309" t="str">
        <f>IF(ISBLANK(Descriptif!M4), "", Descriptif!M4)</f>
        <v>Satese XX</v>
      </c>
    </row>
    <row r="5" spans="1:10" ht="21" customHeight="1" x14ac:dyDescent="0.4">
      <c r="A5" s="215"/>
      <c r="B5" s="217"/>
      <c r="C5" s="215"/>
      <c r="D5" s="524" t="s">
        <v>334</v>
      </c>
      <c r="E5" s="307"/>
      <c r="F5" s="523" t="s">
        <v>367</v>
      </c>
      <c r="G5" s="1311" t="str">
        <f>IF(ISBLANK(Descriptif!J5), "", Descriptif!J5)</f>
        <v/>
      </c>
      <c r="H5" s="1413"/>
      <c r="I5" s="523" t="s">
        <v>507</v>
      </c>
      <c r="J5" s="309" t="str">
        <f>IF(ISBLANK(Descriptif!M5), "", Descriptif!M5)</f>
        <v>François</v>
      </c>
    </row>
    <row r="6" spans="1:10" ht="41.25" customHeight="1" x14ac:dyDescent="0.4">
      <c r="A6" s="215"/>
      <c r="B6" s="217"/>
      <c r="C6" s="215"/>
      <c r="D6" s="524" t="s">
        <v>271</v>
      </c>
      <c r="E6" s="307"/>
      <c r="F6" s="523" t="s">
        <v>369</v>
      </c>
      <c r="G6" s="1311" t="str">
        <f>IF(ISBLANK(Descriptif!J6), "", Descriptif!J6)</f>
        <v/>
      </c>
      <c r="H6" s="1413"/>
      <c r="I6" s="523" t="s">
        <v>514</v>
      </c>
      <c r="J6" s="309" t="str">
        <f>IF(ISBLANK(Descriptif!M6), "", Descriptif!M6)</f>
        <v>Temps de pluie</v>
      </c>
    </row>
    <row r="7" spans="1:10" ht="23.7" customHeight="1" thickBot="1" x14ac:dyDescent="0.45">
      <c r="A7" s="215"/>
      <c r="B7" s="217"/>
      <c r="C7" s="215"/>
      <c r="D7" s="525"/>
      <c r="E7" s="308"/>
      <c r="F7" s="526" t="s">
        <v>370</v>
      </c>
      <c r="G7" s="1328" t="str">
        <f>IF(ISBLANK(Descriptif!J7), "", Descriptif!J7)</f>
        <v/>
      </c>
      <c r="H7" s="1772"/>
      <c r="I7" s="526" t="s">
        <v>515</v>
      </c>
      <c r="J7" s="310"/>
    </row>
    <row r="8" spans="1:10" ht="13.35" thickBot="1" x14ac:dyDescent="0.45">
      <c r="B8" s="3"/>
      <c r="C8" s="215"/>
      <c r="D8" s="791"/>
      <c r="E8" s="791"/>
      <c r="F8" s="791"/>
      <c r="G8" s="215"/>
      <c r="H8" s="215"/>
      <c r="J8" s="4"/>
    </row>
    <row r="9" spans="1:10" ht="27.7" customHeight="1" x14ac:dyDescent="0.4">
      <c r="B9" s="3"/>
      <c r="C9" s="215"/>
      <c r="D9" s="792" t="s">
        <v>285</v>
      </c>
      <c r="E9" s="1773"/>
      <c r="F9" s="1774"/>
      <c r="G9" s="215"/>
      <c r="H9" s="215"/>
      <c r="J9" s="4"/>
    </row>
    <row r="10" spans="1:10" ht="27.7" customHeight="1" x14ac:dyDescent="0.4">
      <c r="B10" s="3"/>
      <c r="C10" s="215"/>
      <c r="D10" s="793" t="s">
        <v>136</v>
      </c>
      <c r="E10" s="1775"/>
      <c r="F10" s="1776"/>
      <c r="G10" s="215"/>
      <c r="H10" s="215"/>
      <c r="J10" s="4"/>
    </row>
    <row r="11" spans="1:10" ht="27.7" customHeight="1" thickBot="1" x14ac:dyDescent="0.45">
      <c r="B11" s="3"/>
      <c r="C11" s="215"/>
      <c r="D11" s="794" t="s">
        <v>137</v>
      </c>
      <c r="E11" s="1777"/>
      <c r="F11" s="1778"/>
      <c r="G11" s="215"/>
      <c r="H11" s="215"/>
      <c r="J11" s="4"/>
    </row>
    <row r="12" spans="1:10" ht="21.95" customHeight="1" thickBot="1" x14ac:dyDescent="0.45">
      <c r="B12" s="3"/>
      <c r="D12" s="795"/>
      <c r="E12" s="795"/>
      <c r="F12" s="796"/>
      <c r="J12" s="4"/>
    </row>
    <row r="13" spans="1:10" ht="28" customHeight="1" thickBot="1" x14ac:dyDescent="0.45">
      <c r="B13" s="3"/>
      <c r="D13" s="797" t="s">
        <v>286</v>
      </c>
      <c r="E13" s="562"/>
      <c r="F13" s="562"/>
      <c r="G13" s="562"/>
      <c r="H13" s="562"/>
      <c r="I13" s="562"/>
      <c r="J13" s="563"/>
    </row>
    <row r="14" spans="1:10" ht="21.95" customHeight="1" outlineLevel="1" x14ac:dyDescent="0.4">
      <c r="B14" s="3"/>
      <c r="D14" s="798" t="s">
        <v>518</v>
      </c>
      <c r="E14" s="799" t="s">
        <v>280</v>
      </c>
      <c r="F14" s="800" t="s">
        <v>516</v>
      </c>
      <c r="G14" s="799"/>
      <c r="H14" s="799"/>
      <c r="I14" s="801" t="s">
        <v>281</v>
      </c>
      <c r="J14" s="802"/>
    </row>
    <row r="15" spans="1:10" ht="21.95" customHeight="1" outlineLevel="1" x14ac:dyDescent="0.4">
      <c r="B15" s="3"/>
      <c r="D15" s="803" t="s">
        <v>672</v>
      </c>
      <c r="E15" s="804"/>
      <c r="F15" s="805" t="s">
        <v>517</v>
      </c>
      <c r="G15" s="804"/>
      <c r="H15" s="804"/>
      <c r="I15" s="806"/>
      <c r="J15" s="807"/>
    </row>
    <row r="16" spans="1:10" ht="21.95" customHeight="1" outlineLevel="1" thickBot="1" x14ac:dyDescent="0.45">
      <c r="B16" s="3"/>
      <c r="D16" s="808"/>
      <c r="E16" s="809"/>
      <c r="F16" s="810"/>
      <c r="G16" s="811"/>
      <c r="H16" s="809"/>
      <c r="I16" s="812"/>
      <c r="J16" s="4"/>
    </row>
    <row r="17" spans="1:12" ht="21.95" customHeight="1" outlineLevel="1" thickBot="1" x14ac:dyDescent="0.45">
      <c r="B17" s="3"/>
      <c r="D17" s="215"/>
      <c r="E17" s="593" t="s">
        <v>329</v>
      </c>
      <c r="F17" s="587" t="s">
        <v>519</v>
      </c>
      <c r="G17" s="587" t="s">
        <v>520</v>
      </c>
      <c r="H17" s="866"/>
      <c r="J17" s="4"/>
    </row>
    <row r="18" spans="1:12" ht="21.95" customHeight="1" outlineLevel="1" x14ac:dyDescent="0.4">
      <c r="B18" s="3"/>
      <c r="D18" s="311"/>
      <c r="E18" s="606"/>
      <c r="F18" s="607"/>
      <c r="G18" s="813" t="str">
        <f>IF(E18&gt;0,E18-F18,"-")</f>
        <v>-</v>
      </c>
      <c r="H18" s="867"/>
      <c r="J18" s="4"/>
    </row>
    <row r="19" spans="1:12" ht="21.95" customHeight="1" outlineLevel="1" x14ac:dyDescent="0.4">
      <c r="B19" s="3"/>
      <c r="D19" s="215"/>
      <c r="E19" s="814"/>
      <c r="F19" s="607"/>
      <c r="G19" s="813" t="str">
        <f>IF(E19&gt;0,E19-F19,"-")</f>
        <v>-</v>
      </c>
      <c r="H19" s="867"/>
      <c r="J19" s="4"/>
    </row>
    <row r="20" spans="1:12" ht="21.95" customHeight="1" thickBot="1" x14ac:dyDescent="0.45">
      <c r="B20" s="3"/>
      <c r="D20" s="815"/>
      <c r="E20" s="815"/>
      <c r="F20" s="815"/>
      <c r="G20" s="815"/>
      <c r="H20" s="815"/>
      <c r="J20" s="4"/>
    </row>
    <row r="21" spans="1:12" ht="27.7" customHeight="1" thickBot="1" x14ac:dyDescent="0.5">
      <c r="A21" s="370"/>
      <c r="B21" s="369"/>
      <c r="C21" s="215"/>
      <c r="D21" s="797" t="s">
        <v>287</v>
      </c>
      <c r="E21" s="562"/>
      <c r="F21" s="562"/>
      <c r="G21" s="562"/>
      <c r="H21" s="562"/>
      <c r="I21" s="562"/>
      <c r="J21" s="563"/>
      <c r="K21" s="753"/>
      <c r="L21" s="215"/>
    </row>
    <row r="22" spans="1:12" ht="35" customHeight="1" thickBot="1" x14ac:dyDescent="0.45">
      <c r="A22" s="140"/>
      <c r="B22" s="234"/>
      <c r="C22" s="215"/>
      <c r="D22" s="1779" t="s">
        <v>41</v>
      </c>
      <c r="E22" s="1780"/>
      <c r="F22" s="1780"/>
      <c r="G22" s="1780"/>
      <c r="H22" s="1780"/>
      <c r="I22" s="1780"/>
      <c r="J22" s="1781"/>
      <c r="K22" s="754"/>
      <c r="L22" s="215"/>
    </row>
    <row r="23" spans="1:12" ht="21.7" customHeight="1" x14ac:dyDescent="0.4">
      <c r="A23" s="140"/>
      <c r="B23" s="234"/>
      <c r="C23" s="215"/>
      <c r="D23" s="816" t="s">
        <v>666</v>
      </c>
      <c r="E23" s="817"/>
      <c r="F23" s="817" t="s">
        <v>13</v>
      </c>
      <c r="G23" s="817" t="s">
        <v>675</v>
      </c>
      <c r="H23" s="817" t="s">
        <v>66</v>
      </c>
      <c r="I23" s="1767" t="s">
        <v>506</v>
      </c>
      <c r="J23" s="1768"/>
      <c r="K23" s="755" t="s">
        <v>67</v>
      </c>
      <c r="L23" s="215"/>
    </row>
    <row r="24" spans="1:12" ht="58" customHeight="1" x14ac:dyDescent="0.4">
      <c r="A24" s="140"/>
      <c r="B24" s="234"/>
      <c r="C24" s="818">
        <v>1</v>
      </c>
      <c r="D24" s="1782" t="str">
        <f>IFERROR(HLOOKUP(D$22,Critères!$B$3:$BM$16,$C24+2,FALSE),"")</f>
        <v>L'accès à l'ouvrage et aux équipements de mesure se fait-il en toute sécurité pour les agents en charge des opérations de contrôles et d'entretien ?</v>
      </c>
      <c r="E24" s="1783"/>
      <c r="F24" s="819"/>
      <c r="G24" s="836">
        <f>IF(OR(F24="Validé",F24="Validé avec réserve"),H24,0)</f>
        <v>0</v>
      </c>
      <c r="H24" s="868">
        <f>IFERROR(INDEX(Critères!$B$3:$BM$16, $C24+2, MATCH(D$22, Critères!$B$3:$BM$3, 0) + 2),"")</f>
        <v>10</v>
      </c>
      <c r="I24" s="1642" t="str">
        <f>IFERROR(INDEX(Critères!$B$3:$BM$16, $C24+2, MATCH(D$22, Critères!$B$3:$BM$3, 0) + 1),"")</f>
        <v>En cas d'accès necessitant des équipements de protection individuels renforcés (ARI par exemple) ou d'intervenir à 2 personnes, retenir "Validé avec réserve"</v>
      </c>
      <c r="J24" s="1642"/>
      <c r="K24" s="215" t="str">
        <f>IFERROR(INDEX(Critères!$B$3:$BM$16, $C24+2, MATCH(D$22, Critères!$B$3:$BM$3, 0) + 3),"")</f>
        <v>LISTE_3</v>
      </c>
      <c r="L24" s="215"/>
    </row>
    <row r="25" spans="1:12" ht="58" customHeight="1" x14ac:dyDescent="0.4">
      <c r="A25" s="348"/>
      <c r="B25" s="346"/>
      <c r="C25" s="820">
        <v>2</v>
      </c>
      <c r="D25" s="1782" t="str">
        <f>IFERROR(HLOOKUP(D$22,Critères!$B$3:$BM$16,$C25+2,FALSE),"")</f>
        <v>Le pluviomètre présente t-il une section suffisante ?</v>
      </c>
      <c r="E25" s="1783"/>
      <c r="F25" s="819" t="str">
        <f>IF(E15&lt;&gt;"",IF(AND(E15&gt;=15,E15&lt;=35),"Validé","Non validé"),"Non contrôlé")</f>
        <v>Non contrôlé</v>
      </c>
      <c r="G25" s="836">
        <f>IF(OR(F25="Validé",F25="Validé avec réserve"),H25,0)</f>
        <v>0</v>
      </c>
      <c r="H25" s="868">
        <f>IFERROR(INDEX(Critères!$B$3:$BM$16, $C25+2, MATCH(D$22, Critères!$B$3:$BM$3, 0) + 2),"")</f>
        <v>20</v>
      </c>
      <c r="I25" s="1642" t="str">
        <f>IFERROR(INDEX(Critères!$B$3:$BM$16, $C25+2, MATCH(D$22, Critères!$B$3:$BM$3, 0) + 1),"")</f>
        <v>Entre 180 et 1 000 cm2, soit un diamètre variant entre 15 et 35 cm.</v>
      </c>
      <c r="J25" s="1642"/>
      <c r="K25" s="215" t="str">
        <f>IFERROR(INDEX(Critères!$B$3:$BM$16, $C25+2, MATCH(D$22, Critères!$B$3:$BM$3, 0) + 3),"")</f>
        <v>LISTE_3</v>
      </c>
      <c r="L25" s="215"/>
    </row>
    <row r="26" spans="1:12" ht="58" customHeight="1" x14ac:dyDescent="0.4">
      <c r="A26" s="102"/>
      <c r="B26" s="243"/>
      <c r="C26" s="820">
        <v>3</v>
      </c>
      <c r="D26" s="1782" t="str">
        <f>IFERROR(HLOOKUP(D$22,Critères!$B$3:$BM$16,$C26+2,FALSE),"")</f>
        <v>Le pluviomètre est-il installé conformément aux règles de l'art et/ou aux prescriptions des constructeurs ?</v>
      </c>
      <c r="E26" s="1783"/>
      <c r="F26" s="819"/>
      <c r="G26" s="836">
        <f>IF(OR(F26="Validé",F26="Validé avec réserve"),H26,0)</f>
        <v>0</v>
      </c>
      <c r="H26" s="868">
        <f>IFERROR(INDEX(Critères!$B$3:$BM$16, $C26+2, MATCH(D$22, Critères!$B$3:$BM$3, 0) + 2),"")</f>
        <v>20</v>
      </c>
      <c r="I26" s="1642" t="str">
        <f>IFERROR(INDEX(Critères!$B$3:$BM$16, $C26+2, MATCH(D$22, Critères!$B$3:$BM$3, 0) + 1),"")</f>
        <v>Sur une surface horizontale, entre 0,5 et 2 mètres du sol (1 mètre recommandé), à une distance supérieure à 4 fois la hauteur d'obstacles(mur, arbres, etc…).</v>
      </c>
      <c r="J26" s="1642"/>
      <c r="K26" s="215" t="str">
        <f>IFERROR(INDEX(Critères!$B$3:$BM$16, $C26+2, MATCH(D$22, Critères!$B$3:$BM$3, 0) + 3),"")</f>
        <v>LISTE_3</v>
      </c>
      <c r="L26" s="215"/>
    </row>
    <row r="27" spans="1:12" ht="58" customHeight="1" x14ac:dyDescent="0.4">
      <c r="A27" s="102"/>
      <c r="B27" s="243"/>
      <c r="C27" s="820">
        <v>4</v>
      </c>
      <c r="D27" s="1782" t="str">
        <f>IFERROR(HLOOKUP(D$22,Critères!$B$3:$BM$16,$C27+2,FALSE),"")</f>
        <v>La propreté et l'état d'entretien du pluviomètre, sont-ils satisfaisants ?</v>
      </c>
      <c r="E27" s="1783"/>
      <c r="F27" s="819"/>
      <c r="G27" s="836">
        <f>IF(OR(F27="Validé",F27="Validé avec réserve"),H27,0)</f>
        <v>0</v>
      </c>
      <c r="H27" s="868">
        <f>IFERROR(INDEX(Critères!$B$3:$BM$16, $C27+2, MATCH(D$22, Critères!$B$3:$BM$3, 0) + 2),"")</f>
        <v>20</v>
      </c>
      <c r="I27" s="1642" t="str">
        <f>IFERROR(INDEX(Critères!$B$3:$BM$16, $C27+2, MATCH(D$22, Critères!$B$3:$BM$3, 0) + 1),"")</f>
        <v>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v>
      </c>
      <c r="J27" s="1642"/>
      <c r="K27" s="215" t="str">
        <f>IFERROR(INDEX(Critères!$B$3:$BM$16, $C27+2, MATCH(D$22, Critères!$B$3:$BM$3, 0) + 3),"")</f>
        <v>LISTE_3</v>
      </c>
      <c r="L27" s="215"/>
    </row>
    <row r="28" spans="1:12" ht="58" customHeight="1" thickBot="1" x14ac:dyDescent="0.45">
      <c r="A28" s="102"/>
      <c r="B28" s="243"/>
      <c r="C28" s="820">
        <v>5</v>
      </c>
      <c r="D28" s="1782" t="str">
        <f>IFERROR(HLOOKUP(D$22,Critères!$B$3:$BM$16,$C28+2,FALSE),"")</f>
        <v>L'écart entre d'une part la mesure de la hauteur de pluie réalisée à partir du dispositif en place et celle réalisée par l'organisme de contrôle d'autre part, est-il cohérent (EMT ± 5%) ?</v>
      </c>
      <c r="E28" s="1783"/>
      <c r="F28" s="819"/>
      <c r="G28" s="836">
        <f>IF(OR(F28="Validé",F28="Validé avec réserve"),H28,0)</f>
        <v>0</v>
      </c>
      <c r="H28" s="868">
        <f>IFERROR(INDEX(Critères!$B$3:$BM$16, $C28+2, MATCH(D$22, Critères!$B$3:$BM$3, 0) + 2),"")</f>
        <v>30</v>
      </c>
      <c r="I28" s="1642">
        <f>IFERROR(INDEX(Critères!$B$3:$BM$16, $C28+2, MATCH(D$22, Critères!$B$3:$BM$3, 0) + 1),"")</f>
        <v>0</v>
      </c>
      <c r="J28" s="1642"/>
      <c r="K28" s="215" t="str">
        <f>IFERROR(INDEX(Critères!$B$3:$BM$16, $C28+2, MATCH(D$22, Critères!$B$3:$BM$3, 0) + 3),"")</f>
        <v>LISTE_3</v>
      </c>
      <c r="L28" s="215"/>
    </row>
    <row r="29" spans="1:12" ht="19.350000000000001" customHeight="1" thickBot="1" x14ac:dyDescent="0.45">
      <c r="A29" s="102"/>
      <c r="B29" s="243"/>
      <c r="C29" s="246"/>
      <c r="D29" s="1784" t="s">
        <v>68</v>
      </c>
      <c r="E29" s="1785"/>
      <c r="F29" s="821" t="s">
        <v>69</v>
      </c>
      <c r="G29" s="822" t="s">
        <v>70</v>
      </c>
      <c r="H29" s="140"/>
      <c r="I29" s="140"/>
      <c r="J29" s="233"/>
      <c r="K29" s="153"/>
      <c r="L29" s="215"/>
    </row>
    <row r="30" spans="1:12" ht="31" customHeight="1" thickBot="1" x14ac:dyDescent="0.45">
      <c r="A30" s="102"/>
      <c r="B30" s="243"/>
      <c r="C30" s="246"/>
      <c r="D30" s="1786"/>
      <c r="E30" s="1787"/>
      <c r="F30" s="823" t="s">
        <v>201</v>
      </c>
      <c r="G30" s="824">
        <f>IF(SUM(G24:G28)&gt;100,100,SUM(G24:G28))</f>
        <v>0</v>
      </c>
      <c r="H30" s="825"/>
      <c r="I30" s="825"/>
      <c r="J30" s="218"/>
      <c r="K30" s="215"/>
      <c r="L30" s="215"/>
    </row>
    <row r="31" spans="1:12" x14ac:dyDescent="0.4">
      <c r="A31" s="102"/>
      <c r="B31" s="243"/>
      <c r="C31" s="246"/>
      <c r="D31" s="140"/>
      <c r="E31" s="140"/>
      <c r="F31" s="140"/>
      <c r="G31" s="140"/>
      <c r="H31" s="140"/>
      <c r="I31" s="140"/>
      <c r="J31" s="233"/>
      <c r="K31" s="742"/>
      <c r="L31" s="215"/>
    </row>
    <row r="32" spans="1:12" ht="13" thickBot="1" x14ac:dyDescent="0.45">
      <c r="A32" s="102"/>
      <c r="B32" s="243"/>
      <c r="C32" s="246"/>
      <c r="D32" s="140"/>
      <c r="E32" s="140"/>
      <c r="F32" s="140"/>
      <c r="G32" s="140"/>
      <c r="H32" s="140"/>
      <c r="I32" s="140"/>
      <c r="J32" s="233"/>
      <c r="K32" s="742"/>
      <c r="L32" s="215"/>
    </row>
    <row r="33" spans="1:12" ht="15.7" thickBot="1" x14ac:dyDescent="0.5">
      <c r="A33" s="214"/>
      <c r="B33" s="376"/>
      <c r="C33" s="377"/>
      <c r="D33" s="826" t="s">
        <v>81</v>
      </c>
      <c r="E33" s="827"/>
      <c r="F33" s="827"/>
      <c r="G33" s="827"/>
      <c r="H33" s="827"/>
      <c r="I33" s="827"/>
      <c r="J33" s="828"/>
      <c r="K33" s="746"/>
      <c r="L33" s="215"/>
    </row>
    <row r="34" spans="1:12" x14ac:dyDescent="0.4">
      <c r="A34" s="140"/>
      <c r="B34" s="243"/>
      <c r="C34" s="164"/>
      <c r="D34" s="378" t="s">
        <v>377</v>
      </c>
      <c r="E34" s="102"/>
      <c r="F34" s="102"/>
      <c r="G34" s="140"/>
      <c r="H34" s="140"/>
      <c r="I34" s="140"/>
      <c r="J34" s="233"/>
      <c r="K34" s="742"/>
      <c r="L34" s="215"/>
    </row>
    <row r="35" spans="1:12" x14ac:dyDescent="0.4">
      <c r="A35" s="140"/>
      <c r="B35" s="243"/>
      <c r="C35" s="164"/>
      <c r="D35" s="1667"/>
      <c r="E35" s="1668"/>
      <c r="F35" s="1668"/>
      <c r="G35" s="1668"/>
      <c r="H35" s="1668"/>
      <c r="I35" s="1669"/>
      <c r="J35" s="233"/>
      <c r="K35" s="742"/>
      <c r="L35" s="215"/>
    </row>
    <row r="36" spans="1:12" x14ac:dyDescent="0.4">
      <c r="A36" s="140"/>
      <c r="B36" s="243"/>
      <c r="C36" s="164"/>
      <c r="D36" s="1670"/>
      <c r="E36" s="1671"/>
      <c r="F36" s="1671"/>
      <c r="G36" s="1671"/>
      <c r="H36" s="1671"/>
      <c r="I36" s="1672"/>
      <c r="J36" s="233"/>
      <c r="K36" s="742"/>
      <c r="L36" s="215"/>
    </row>
    <row r="37" spans="1:12" x14ac:dyDescent="0.4">
      <c r="A37" s="140"/>
      <c r="B37" s="243"/>
      <c r="C37" s="164"/>
      <c r="D37" s="1670"/>
      <c r="E37" s="1671"/>
      <c r="F37" s="1671"/>
      <c r="G37" s="1671"/>
      <c r="H37" s="1671"/>
      <c r="I37" s="1672"/>
      <c r="J37" s="233"/>
      <c r="K37" s="742"/>
      <c r="L37" s="215"/>
    </row>
    <row r="38" spans="1:12" x14ac:dyDescent="0.4">
      <c r="A38" s="140"/>
      <c r="B38" s="243"/>
      <c r="C38" s="164"/>
      <c r="D38" s="1670"/>
      <c r="E38" s="1671"/>
      <c r="F38" s="1671"/>
      <c r="G38" s="1671"/>
      <c r="H38" s="1671"/>
      <c r="I38" s="1672"/>
      <c r="J38" s="233"/>
      <c r="K38" s="742"/>
      <c r="L38" s="215"/>
    </row>
    <row r="39" spans="1:12" x14ac:dyDescent="0.4">
      <c r="A39" s="140"/>
      <c r="B39" s="243"/>
      <c r="C39" s="164"/>
      <c r="D39" s="1673"/>
      <c r="E39" s="1674"/>
      <c r="F39" s="1674"/>
      <c r="G39" s="1674"/>
      <c r="H39" s="1674"/>
      <c r="I39" s="1675"/>
      <c r="J39" s="233"/>
      <c r="K39" s="742"/>
      <c r="L39" s="215"/>
    </row>
    <row r="40" spans="1:12" x14ac:dyDescent="0.4">
      <c r="A40" s="140"/>
      <c r="B40" s="243"/>
      <c r="C40" s="164"/>
      <c r="D40" s="102"/>
      <c r="E40" s="102"/>
      <c r="F40" s="102"/>
      <c r="G40" s="140"/>
      <c r="H40" s="140"/>
      <c r="I40" s="140"/>
      <c r="J40" s="233"/>
      <c r="K40" s="742"/>
      <c r="L40" s="215"/>
    </row>
    <row r="41" spans="1:12" ht="13" thickBot="1" x14ac:dyDescent="0.45">
      <c r="A41" s="140"/>
      <c r="B41" s="247"/>
      <c r="C41" s="248"/>
      <c r="D41" s="212"/>
      <c r="E41" s="212"/>
      <c r="F41" s="212"/>
      <c r="G41" s="226"/>
      <c r="H41" s="226"/>
      <c r="I41" s="226"/>
      <c r="J41" s="227"/>
      <c r="K41" s="742"/>
      <c r="L41" s="215"/>
    </row>
    <row r="42" spans="1:12" x14ac:dyDescent="0.4">
      <c r="A42" s="102"/>
      <c r="B42" s="102"/>
      <c r="C42" s="164"/>
      <c r="D42" s="102"/>
      <c r="E42" s="102"/>
      <c r="F42" s="102"/>
      <c r="G42" s="140"/>
      <c r="H42" s="140"/>
      <c r="I42" s="140"/>
      <c r="J42" s="140"/>
      <c r="K42" s="742"/>
      <c r="L42" s="215"/>
    </row>
  </sheetData>
  <sheetProtection selectLockedCells="1"/>
  <mergeCells count="25">
    <mergeCell ref="D35:I39"/>
    <mergeCell ref="D27:E27"/>
    <mergeCell ref="I27:J27"/>
    <mergeCell ref="D28:E28"/>
    <mergeCell ref="I28:J28"/>
    <mergeCell ref="D29:E29"/>
    <mergeCell ref="D30:E30"/>
    <mergeCell ref="D24:E24"/>
    <mergeCell ref="I24:J24"/>
    <mergeCell ref="D25:E25"/>
    <mergeCell ref="I25:J25"/>
    <mergeCell ref="D26:E26"/>
    <mergeCell ref="I26:J26"/>
    <mergeCell ref="I23:J23"/>
    <mergeCell ref="D1:J1"/>
    <mergeCell ref="E2:H2"/>
    <mergeCell ref="G3:H3"/>
    <mergeCell ref="G4:H4"/>
    <mergeCell ref="G5:H5"/>
    <mergeCell ref="G6:H6"/>
    <mergeCell ref="G7:H7"/>
    <mergeCell ref="E9:F9"/>
    <mergeCell ref="E10:F10"/>
    <mergeCell ref="E11:F11"/>
    <mergeCell ref="D22:J22"/>
  </mergeCells>
  <conditionalFormatting sqref="F30">
    <cfRule type="containsText" dxfId="21" priority="4" operator="containsText" text="Non contrôlé">
      <formula>NOT(ISERROR(SEARCH("Non contrôlé",F30)))</formula>
    </cfRule>
    <cfRule type="containsText" dxfId="20" priority="5" operator="containsText" text="Non validé">
      <formula>NOT(ISERROR(SEARCH("Non validé",F30)))</formula>
    </cfRule>
    <cfRule type="containsText" dxfId="19" priority="6" operator="containsText" text="réserve">
      <formula>NOT(ISERROR(SEARCH("réserve",F30)))</formula>
    </cfRule>
    <cfRule type="endsWith" dxfId="18" priority="7" operator="endsWith" text="Validé">
      <formula>RIGHT(F30,LEN("Validé"))="Validé"</formula>
    </cfRule>
  </conditionalFormatting>
  <conditionalFormatting sqref="G30">
    <cfRule type="cellIs" dxfId="17" priority="1" operator="greaterThanOrEqual">
      <formula>80</formula>
    </cfRule>
    <cfRule type="cellIs" dxfId="16" priority="2" operator="between">
      <formula>70</formula>
      <formula>79</formula>
    </cfRule>
    <cfRule type="cellIs" dxfId="15" priority="3" operator="lessThan">
      <formula>69</formula>
    </cfRule>
  </conditionalFormatting>
  <conditionalFormatting sqref="G18:H19">
    <cfRule type="cellIs" dxfId="14" priority="8" stopIfTrue="1" operator="equal">
      <formula>"-"</formula>
    </cfRule>
    <cfRule type="cellIs" dxfId="13" priority="9" stopIfTrue="1" operator="greaterThan">
      <formula>1</formula>
    </cfRule>
    <cfRule type="cellIs" dxfId="12" priority="10" stopIfTrue="1" operator="lessThan">
      <formula>-1</formula>
    </cfRule>
    <cfRule type="cellIs" dxfId="11" priority="11" stopIfTrue="1" operator="between">
      <formula>-1</formula>
      <formula>1</formula>
    </cfRule>
  </conditionalFormatting>
  <dataValidations count="4">
    <dataValidation type="list" allowBlank="1" showInputMessage="1" showErrorMessage="1" promptTitle="Validation par formule" prompt="Une formule permet de remplir automatiquement ce critère. Vous avez néanmoins la possibilité de forcer la valeur en sélectionnant une valeur dans la liste " sqref="F25" xr:uid="{30E0222E-C0DA-4CD5-8490-70D7C6B3CB50}">
      <formula1>INDIRECT(K25)</formula1>
    </dataValidation>
    <dataValidation type="list" allowBlank="1" showInputMessage="1" showErrorMessage="1" sqref="F24 F26:F28" xr:uid="{E5D2EF37-1301-41AA-AE8D-D06C9C961475}">
      <formula1>INDIRECT(K24)</formula1>
    </dataValidation>
    <dataValidation type="list" allowBlank="1" showInputMessage="1" showErrorMessage="1" sqref="E12 E10:F10" xr:uid="{35D1C2DB-318B-4CFB-88B9-E0120BE93955}">
      <formula1>LISTE_1</formula1>
    </dataValidation>
    <dataValidation type="list" allowBlank="1" showInputMessage="1" showErrorMessage="1" sqref="F30" xr:uid="{C4A99FDD-D6A7-4506-8579-1BA1C4064D77}">
      <formula1>LISTE_4</formula1>
    </dataValidation>
  </dataValidation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FC93C-3D2C-4426-A33E-FFCCD50F83C4}">
  <sheetPr codeName="Feuil14">
    <tabColor rgb="FF0070C0"/>
  </sheetPr>
  <dimension ref="A1:L42"/>
  <sheetViews>
    <sheetView showGridLines="0" topLeftCell="A2" zoomScale="85" zoomScaleNormal="85" workbookViewId="0">
      <selection activeCell="I30" sqref="I30"/>
    </sheetView>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6" width="33.703125" customWidth="1"/>
    <col min="7" max="7" width="14.87890625" customWidth="1"/>
    <col min="8" max="8" width="15.05859375" customWidth="1"/>
    <col min="9" max="10" width="33.703125" customWidth="1"/>
    <col min="11" max="11" width="0" hidden="1" customWidth="1"/>
  </cols>
  <sheetData>
    <row r="1" spans="1:10" ht="61" customHeight="1" thickBot="1" x14ac:dyDescent="0.45">
      <c r="A1" s="215"/>
      <c r="B1" s="216"/>
      <c r="C1" s="612"/>
      <c r="D1" s="1769" t="s">
        <v>3</v>
      </c>
      <c r="E1" s="1298"/>
      <c r="F1" s="1298"/>
      <c r="G1" s="1298"/>
      <c r="H1" s="1298"/>
      <c r="I1" s="1298"/>
      <c r="J1" s="1300"/>
    </row>
    <row r="2" spans="1:10" ht="22.7" customHeight="1" x14ac:dyDescent="0.4">
      <c r="A2" s="215"/>
      <c r="B2" s="217"/>
      <c r="C2" s="215"/>
      <c r="D2" s="521" t="s">
        <v>509</v>
      </c>
      <c r="E2" s="1770" t="str">
        <f>IF(ISBLANK(Descriptif!F2), "", Descriptif!F2)</f>
        <v>Système test</v>
      </c>
      <c r="F2" s="1771"/>
      <c r="G2" s="1771"/>
      <c r="H2" s="1771"/>
      <c r="I2" s="523" t="s">
        <v>682</v>
      </c>
      <c r="J2" s="865" t="str">
        <f>IF(ISBLANK(Descriptif!M2), "", Descriptif!M2)</f>
        <v/>
      </c>
    </row>
    <row r="3" spans="1:10" ht="33.75" customHeight="1" x14ac:dyDescent="0.4">
      <c r="A3" s="215"/>
      <c r="B3" s="217"/>
      <c r="C3" s="215"/>
      <c r="D3" s="522" t="s">
        <v>502</v>
      </c>
      <c r="E3" s="306" t="str">
        <f>IF(ISBLANK(Descriptif!F4), "", Descriptif!F4)</f>
        <v/>
      </c>
      <c r="F3" s="523" t="s">
        <v>508</v>
      </c>
      <c r="G3" s="1311" t="str">
        <f>IF(ISBLANK(Descriptif!J3), "", Descriptif!J3)</f>
        <v>Eaux de France</v>
      </c>
      <c r="H3" s="1413"/>
      <c r="I3" s="523" t="s">
        <v>5</v>
      </c>
      <c r="J3" s="309" t="str">
        <f>IF(ISBLANK(Descriptif!M3), "", Descriptif!M3)</f>
        <v>20/05/2025, 21/05/2025</v>
      </c>
    </row>
    <row r="4" spans="1:10" ht="23.7" customHeight="1" x14ac:dyDescent="0.4">
      <c r="A4" s="215"/>
      <c r="B4" s="217"/>
      <c r="C4" s="215"/>
      <c r="D4" s="522" t="s">
        <v>333</v>
      </c>
      <c r="E4" s="307" t="s">
        <v>669</v>
      </c>
      <c r="F4" s="523" t="s">
        <v>368</v>
      </c>
      <c r="G4" s="1311" t="str">
        <f>IF(ISBLANK(Descriptif!J4), "", Descriptif!J4)</f>
        <v/>
      </c>
      <c r="H4" s="1413"/>
      <c r="I4" s="523" t="s">
        <v>7</v>
      </c>
      <c r="J4" s="309" t="str">
        <f>IF(ISBLANK(Descriptif!M4), "", Descriptif!M4)</f>
        <v>Satese XX</v>
      </c>
    </row>
    <row r="5" spans="1:10" ht="21" customHeight="1" x14ac:dyDescent="0.4">
      <c r="A5" s="215"/>
      <c r="B5" s="217"/>
      <c r="C5" s="215"/>
      <c r="D5" s="524" t="s">
        <v>334</v>
      </c>
      <c r="E5" s="307"/>
      <c r="F5" s="523" t="s">
        <v>367</v>
      </c>
      <c r="G5" s="1311" t="str">
        <f>IF(ISBLANK(Descriptif!J5), "", Descriptif!J5)</f>
        <v/>
      </c>
      <c r="H5" s="1413"/>
      <c r="I5" s="523" t="s">
        <v>507</v>
      </c>
      <c r="J5" s="309" t="str">
        <f>IF(ISBLANK(Descriptif!M5), "", Descriptif!M5)</f>
        <v>François</v>
      </c>
    </row>
    <row r="6" spans="1:10" ht="41.25" customHeight="1" x14ac:dyDescent="0.4">
      <c r="A6" s="215"/>
      <c r="B6" s="217"/>
      <c r="C6" s="215"/>
      <c r="D6" s="524" t="s">
        <v>271</v>
      </c>
      <c r="E6" s="307"/>
      <c r="F6" s="523" t="s">
        <v>369</v>
      </c>
      <c r="G6" s="1311" t="str">
        <f>IF(ISBLANK(Descriptif!J6), "", Descriptif!J6)</f>
        <v/>
      </c>
      <c r="H6" s="1413"/>
      <c r="I6" s="523" t="s">
        <v>514</v>
      </c>
      <c r="J6" s="309" t="str">
        <f>IF(ISBLANK(Descriptif!M6), "", Descriptif!M6)</f>
        <v>Temps de pluie</v>
      </c>
    </row>
    <row r="7" spans="1:10" ht="23.7" customHeight="1" thickBot="1" x14ac:dyDescent="0.45">
      <c r="A7" s="215"/>
      <c r="B7" s="217"/>
      <c r="C7" s="215"/>
      <c r="D7" s="525"/>
      <c r="E7" s="308"/>
      <c r="F7" s="526" t="s">
        <v>370</v>
      </c>
      <c r="G7" s="1328" t="str">
        <f>IF(ISBLANK(Descriptif!J7), "", Descriptif!J7)</f>
        <v/>
      </c>
      <c r="H7" s="1772"/>
      <c r="I7" s="526" t="s">
        <v>515</v>
      </c>
      <c r="J7" s="310"/>
    </row>
    <row r="8" spans="1:10" ht="13.35" thickBot="1" x14ac:dyDescent="0.45">
      <c r="B8" s="3"/>
      <c r="C8" s="215"/>
      <c r="D8" s="791"/>
      <c r="E8" s="791"/>
      <c r="F8" s="791"/>
      <c r="G8" s="215"/>
      <c r="H8" s="215"/>
      <c r="J8" s="4"/>
    </row>
    <row r="9" spans="1:10" ht="27.7" customHeight="1" x14ac:dyDescent="0.4">
      <c r="B9" s="3"/>
      <c r="C9" s="215"/>
      <c r="D9" s="792" t="s">
        <v>285</v>
      </c>
      <c r="E9" s="1773"/>
      <c r="F9" s="1774"/>
      <c r="G9" s="215"/>
      <c r="H9" s="215"/>
      <c r="J9" s="4"/>
    </row>
    <row r="10" spans="1:10" ht="27.7" customHeight="1" x14ac:dyDescent="0.4">
      <c r="B10" s="3"/>
      <c r="C10" s="215"/>
      <c r="D10" s="793" t="s">
        <v>136</v>
      </c>
      <c r="E10" s="1775"/>
      <c r="F10" s="1776"/>
      <c r="G10" s="215"/>
      <c r="H10" s="215"/>
      <c r="J10" s="4"/>
    </row>
    <row r="11" spans="1:10" ht="27.7" customHeight="1" thickBot="1" x14ac:dyDescent="0.45">
      <c r="B11" s="3"/>
      <c r="C11" s="215"/>
      <c r="D11" s="794" t="s">
        <v>137</v>
      </c>
      <c r="E11" s="1777"/>
      <c r="F11" s="1778"/>
      <c r="G11" s="215"/>
      <c r="H11" s="215"/>
      <c r="J11" s="4"/>
    </row>
    <row r="12" spans="1:10" ht="21.95" customHeight="1" thickBot="1" x14ac:dyDescent="0.45">
      <c r="B12" s="3"/>
      <c r="D12" s="795"/>
      <c r="E12" s="795"/>
      <c r="F12" s="796"/>
      <c r="J12" s="4"/>
    </row>
    <row r="13" spans="1:10" ht="28" customHeight="1" thickBot="1" x14ac:dyDescent="0.45">
      <c r="B13" s="3"/>
      <c r="D13" s="797" t="s">
        <v>286</v>
      </c>
      <c r="E13" s="562"/>
      <c r="F13" s="562"/>
      <c r="G13" s="562"/>
      <c r="H13" s="562"/>
      <c r="I13" s="562"/>
      <c r="J13" s="563"/>
    </row>
    <row r="14" spans="1:10" ht="21.95" customHeight="1" outlineLevel="1" x14ac:dyDescent="0.4">
      <c r="B14" s="3"/>
      <c r="D14" s="798" t="s">
        <v>518</v>
      </c>
      <c r="E14" s="799" t="s">
        <v>280</v>
      </c>
      <c r="F14" s="800" t="s">
        <v>516</v>
      </c>
      <c r="G14" s="799"/>
      <c r="H14" s="799"/>
      <c r="I14" s="801" t="s">
        <v>281</v>
      </c>
      <c r="J14" s="802"/>
    </row>
    <row r="15" spans="1:10" ht="21.95" customHeight="1" outlineLevel="1" x14ac:dyDescent="0.4">
      <c r="B15" s="3"/>
      <c r="D15" s="803" t="s">
        <v>672</v>
      </c>
      <c r="E15" s="804"/>
      <c r="F15" s="805" t="s">
        <v>517</v>
      </c>
      <c r="G15" s="804"/>
      <c r="H15" s="804"/>
      <c r="I15" s="806"/>
      <c r="J15" s="807"/>
    </row>
    <row r="16" spans="1:10" ht="21.95" customHeight="1" outlineLevel="1" thickBot="1" x14ac:dyDescent="0.45">
      <c r="B16" s="3"/>
      <c r="D16" s="808"/>
      <c r="E16" s="809"/>
      <c r="F16" s="810"/>
      <c r="G16" s="811"/>
      <c r="H16" s="809"/>
      <c r="I16" s="812"/>
      <c r="J16" s="4"/>
    </row>
    <row r="17" spans="1:12" ht="21.95" customHeight="1" outlineLevel="1" thickBot="1" x14ac:dyDescent="0.45">
      <c r="B17" s="3"/>
      <c r="D17" s="215"/>
      <c r="E17" s="593" t="s">
        <v>329</v>
      </c>
      <c r="F17" s="587" t="s">
        <v>519</v>
      </c>
      <c r="G17" s="587" t="s">
        <v>520</v>
      </c>
      <c r="H17" s="866"/>
      <c r="J17" s="4"/>
    </row>
    <row r="18" spans="1:12" ht="21.95" customHeight="1" outlineLevel="1" x14ac:dyDescent="0.4">
      <c r="B18" s="3"/>
      <c r="D18" s="311"/>
      <c r="E18" s="606"/>
      <c r="F18" s="607"/>
      <c r="G18" s="813" t="str">
        <f>IF(E18&gt;0,E18-F18,"-")</f>
        <v>-</v>
      </c>
      <c r="H18" s="867"/>
      <c r="J18" s="4"/>
    </row>
    <row r="19" spans="1:12" ht="21.95" customHeight="1" outlineLevel="1" x14ac:dyDescent="0.4">
      <c r="B19" s="3"/>
      <c r="D19" s="215"/>
      <c r="E19" s="814"/>
      <c r="F19" s="607"/>
      <c r="G19" s="813" t="str">
        <f>IF(E19&gt;0,E19-F19,"-")</f>
        <v>-</v>
      </c>
      <c r="H19" s="867"/>
      <c r="J19" s="4"/>
    </row>
    <row r="20" spans="1:12" ht="21.95" customHeight="1" thickBot="1" x14ac:dyDescent="0.45">
      <c r="B20" s="3"/>
      <c r="D20" s="815"/>
      <c r="E20" s="815"/>
      <c r="F20" s="815"/>
      <c r="G20" s="815"/>
      <c r="H20" s="815"/>
      <c r="J20" s="4"/>
    </row>
    <row r="21" spans="1:12" ht="27.7" customHeight="1" thickBot="1" x14ac:dyDescent="0.5">
      <c r="A21" s="370"/>
      <c r="B21" s="369"/>
      <c r="C21" s="215"/>
      <c r="D21" s="797" t="s">
        <v>287</v>
      </c>
      <c r="E21" s="562"/>
      <c r="F21" s="562"/>
      <c r="G21" s="562"/>
      <c r="H21" s="562"/>
      <c r="I21" s="562"/>
      <c r="J21" s="563"/>
      <c r="K21" s="753"/>
      <c r="L21" s="215"/>
    </row>
    <row r="22" spans="1:12" ht="35" customHeight="1" thickBot="1" x14ac:dyDescent="0.45">
      <c r="A22" s="140"/>
      <c r="B22" s="234"/>
      <c r="C22" s="215"/>
      <c r="D22" s="1779" t="s">
        <v>41</v>
      </c>
      <c r="E22" s="1780"/>
      <c r="F22" s="1780"/>
      <c r="G22" s="1780"/>
      <c r="H22" s="1780"/>
      <c r="I22" s="1780"/>
      <c r="J22" s="1781"/>
      <c r="K22" s="754"/>
      <c r="L22" s="215"/>
    </row>
    <row r="23" spans="1:12" ht="21.7" customHeight="1" x14ac:dyDescent="0.4">
      <c r="A23" s="140"/>
      <c r="B23" s="234"/>
      <c r="C23" s="215"/>
      <c r="D23" s="816" t="s">
        <v>666</v>
      </c>
      <c r="E23" s="817"/>
      <c r="F23" s="817" t="s">
        <v>13</v>
      </c>
      <c r="G23" s="817" t="s">
        <v>675</v>
      </c>
      <c r="H23" s="817" t="s">
        <v>66</v>
      </c>
      <c r="I23" s="1767" t="s">
        <v>506</v>
      </c>
      <c r="J23" s="1768"/>
      <c r="K23" s="755" t="s">
        <v>67</v>
      </c>
      <c r="L23" s="215"/>
    </row>
    <row r="24" spans="1:12" ht="58" customHeight="1" x14ac:dyDescent="0.4">
      <c r="A24" s="140"/>
      <c r="B24" s="234"/>
      <c r="C24" s="818">
        <v>1</v>
      </c>
      <c r="D24" s="1782" t="str">
        <f>IFERROR(HLOOKUP(D$22,Critères!$B$3:$BM$16,$C24+2,FALSE),"")</f>
        <v>L'accès à l'ouvrage et aux équipements de mesure se fait-il en toute sécurité pour les agents en charge des opérations de contrôles et d'entretien ?</v>
      </c>
      <c r="E24" s="1783"/>
      <c r="F24" s="819"/>
      <c r="G24" s="836">
        <f>IF(OR(F24="Validé",F24="Validé avec réserve"),H24,0)</f>
        <v>0</v>
      </c>
      <c r="H24" s="868">
        <f>IFERROR(INDEX(Critères!$B$3:$BM$16, $C24+2, MATCH(D$22, Critères!$B$3:$BM$3, 0) + 2),"")</f>
        <v>10</v>
      </c>
      <c r="I24" s="1642" t="str">
        <f>IFERROR(INDEX(Critères!$B$3:$BM$16, $C24+2, MATCH(D$22, Critères!$B$3:$BM$3, 0) + 1),"")</f>
        <v>En cas d'accès necessitant des équipements de protection individuels renforcés (ARI par exemple) ou d'intervenir à 2 personnes, retenir "Validé avec réserve"</v>
      </c>
      <c r="J24" s="1642"/>
      <c r="K24" s="215" t="str">
        <f>IFERROR(INDEX(Critères!$B$3:$BM$16, $C24+2, MATCH(D$22, Critères!$B$3:$BM$3, 0) + 3),"")</f>
        <v>LISTE_3</v>
      </c>
      <c r="L24" s="215"/>
    </row>
    <row r="25" spans="1:12" ht="58" customHeight="1" x14ac:dyDescent="0.4">
      <c r="A25" s="348"/>
      <c r="B25" s="346"/>
      <c r="C25" s="820">
        <v>2</v>
      </c>
      <c r="D25" s="1782" t="str">
        <f>IFERROR(HLOOKUP(D$22,Critères!$B$3:$BM$16,$C25+2,FALSE),"")</f>
        <v>Le pluviomètre présente t-il une section suffisante ?</v>
      </c>
      <c r="E25" s="1783"/>
      <c r="F25" s="819" t="str">
        <f>IF(E15&lt;&gt;"",IF(AND(E15&gt;=15,E15&lt;=35),"Validé","Non validé"),"Non contrôlé")</f>
        <v>Non contrôlé</v>
      </c>
      <c r="G25" s="836">
        <f>IF(OR(F25="Validé",F25="Validé avec réserve"),H25,0)</f>
        <v>0</v>
      </c>
      <c r="H25" s="868">
        <f>IFERROR(INDEX(Critères!$B$3:$BM$16, $C25+2, MATCH(D$22, Critères!$B$3:$BM$3, 0) + 2),"")</f>
        <v>20</v>
      </c>
      <c r="I25" s="1642" t="str">
        <f>IFERROR(INDEX(Critères!$B$3:$BM$16, $C25+2, MATCH(D$22, Critères!$B$3:$BM$3, 0) + 1),"")</f>
        <v>Entre 180 et 1 000 cm2, soit un diamètre variant entre 15 et 35 cm.</v>
      </c>
      <c r="J25" s="1642"/>
      <c r="K25" s="215" t="str">
        <f>IFERROR(INDEX(Critères!$B$3:$BM$16, $C25+2, MATCH(D$22, Critères!$B$3:$BM$3, 0) + 3),"")</f>
        <v>LISTE_3</v>
      </c>
      <c r="L25" s="215"/>
    </row>
    <row r="26" spans="1:12" ht="58" customHeight="1" x14ac:dyDescent="0.4">
      <c r="A26" s="102"/>
      <c r="B26" s="243"/>
      <c r="C26" s="820">
        <v>3</v>
      </c>
      <c r="D26" s="1782" t="str">
        <f>IFERROR(HLOOKUP(D$22,Critères!$B$3:$BM$16,$C26+2,FALSE),"")</f>
        <v>Le pluviomètre est-il installé conformément aux règles de l'art et/ou aux prescriptions des constructeurs ?</v>
      </c>
      <c r="E26" s="1783"/>
      <c r="F26" s="819"/>
      <c r="G26" s="836">
        <f>IF(OR(F26="Validé",F26="Validé avec réserve"),H26,0)</f>
        <v>0</v>
      </c>
      <c r="H26" s="868">
        <f>IFERROR(INDEX(Critères!$B$3:$BM$16, $C26+2, MATCH(D$22, Critères!$B$3:$BM$3, 0) + 2),"")</f>
        <v>20</v>
      </c>
      <c r="I26" s="1642" t="str">
        <f>IFERROR(INDEX(Critères!$B$3:$BM$16, $C26+2, MATCH(D$22, Critères!$B$3:$BM$3, 0) + 1),"")</f>
        <v>Sur une surface horizontale, entre 0,5 et 2 mètres du sol (1 mètre recommandé), à une distance supérieure à 4 fois la hauteur d'obstacles(mur, arbres, etc…).</v>
      </c>
      <c r="J26" s="1642"/>
      <c r="K26" s="215" t="str">
        <f>IFERROR(INDEX(Critères!$B$3:$BM$16, $C26+2, MATCH(D$22, Critères!$B$3:$BM$3, 0) + 3),"")</f>
        <v>LISTE_3</v>
      </c>
      <c r="L26" s="215"/>
    </row>
    <row r="27" spans="1:12" ht="58" customHeight="1" x14ac:dyDescent="0.4">
      <c r="A27" s="102"/>
      <c r="B27" s="243"/>
      <c r="C27" s="820">
        <v>4</v>
      </c>
      <c r="D27" s="1782" t="str">
        <f>IFERROR(HLOOKUP(D$22,Critères!$B$3:$BM$16,$C27+2,FALSE),"")</f>
        <v>La propreté et l'état d'entretien du pluviomètre, sont-ils satisfaisants ?</v>
      </c>
      <c r="E27" s="1783"/>
      <c r="F27" s="819"/>
      <c r="G27" s="836">
        <f>IF(OR(F27="Validé",F27="Validé avec réserve"),H27,0)</f>
        <v>0</v>
      </c>
      <c r="H27" s="868">
        <f>IFERROR(INDEX(Critères!$B$3:$BM$16, $C27+2, MATCH(D$22, Critères!$B$3:$BM$3, 0) + 2),"")</f>
        <v>20</v>
      </c>
      <c r="I27" s="1642" t="str">
        <f>IFERROR(INDEX(Critères!$B$3:$BM$16, $C27+2, MATCH(D$22, Critères!$B$3:$BM$3, 0) + 1),"")</f>
        <v>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v>
      </c>
      <c r="J27" s="1642"/>
      <c r="K27" s="215" t="str">
        <f>IFERROR(INDEX(Critères!$B$3:$BM$16, $C27+2, MATCH(D$22, Critères!$B$3:$BM$3, 0) + 3),"")</f>
        <v>LISTE_3</v>
      </c>
      <c r="L27" s="215"/>
    </row>
    <row r="28" spans="1:12" ht="58" customHeight="1" thickBot="1" x14ac:dyDescent="0.45">
      <c r="A28" s="102"/>
      <c r="B28" s="243"/>
      <c r="C28" s="820">
        <v>5</v>
      </c>
      <c r="D28" s="1782" t="str">
        <f>IFERROR(HLOOKUP(D$22,Critères!$B$3:$BM$16,$C28+2,FALSE),"")</f>
        <v>L'écart entre d'une part la mesure de la hauteur de pluie réalisée à partir du dispositif en place et celle réalisée par l'organisme de contrôle d'autre part, est-il cohérent (EMT ± 5%) ?</v>
      </c>
      <c r="E28" s="1783"/>
      <c r="F28" s="819"/>
      <c r="G28" s="836">
        <f>IF(OR(F28="Validé",F28="Validé avec réserve"),H28,0)</f>
        <v>0</v>
      </c>
      <c r="H28" s="868">
        <f>IFERROR(INDEX(Critères!$B$3:$BM$16, $C28+2, MATCH(D$22, Critères!$B$3:$BM$3, 0) + 2),"")</f>
        <v>30</v>
      </c>
      <c r="I28" s="1642">
        <f>IFERROR(INDEX(Critères!$B$3:$BM$16, $C28+2, MATCH(D$22, Critères!$B$3:$BM$3, 0) + 1),"")</f>
        <v>0</v>
      </c>
      <c r="J28" s="1642"/>
      <c r="K28" s="215" t="str">
        <f>IFERROR(INDEX(Critères!$B$3:$BM$16, $C28+2, MATCH(D$22, Critères!$B$3:$BM$3, 0) + 3),"")</f>
        <v>LISTE_3</v>
      </c>
      <c r="L28" s="215"/>
    </row>
    <row r="29" spans="1:12" ht="19.350000000000001" customHeight="1" thickBot="1" x14ac:dyDescent="0.45">
      <c r="A29" s="102"/>
      <c r="B29" s="243"/>
      <c r="C29" s="246"/>
      <c r="D29" s="1784" t="s">
        <v>68</v>
      </c>
      <c r="E29" s="1785"/>
      <c r="F29" s="821" t="s">
        <v>69</v>
      </c>
      <c r="G29" s="822" t="s">
        <v>70</v>
      </c>
      <c r="H29" s="140"/>
      <c r="I29" s="140"/>
      <c r="J29" s="233"/>
      <c r="K29" s="153"/>
      <c r="L29" s="215"/>
    </row>
    <row r="30" spans="1:12" ht="31" customHeight="1" thickBot="1" x14ac:dyDescent="0.45">
      <c r="A30" s="102"/>
      <c r="B30" s="243"/>
      <c r="C30" s="246"/>
      <c r="D30" s="1786"/>
      <c r="E30" s="1787"/>
      <c r="F30" s="823" t="s">
        <v>201</v>
      </c>
      <c r="G30" s="824">
        <f>IF(SUM(G24:G28)&gt;100,100,SUM(G24:G28))</f>
        <v>0</v>
      </c>
      <c r="H30" s="825"/>
      <c r="I30" s="825"/>
      <c r="J30" s="218"/>
      <c r="K30" s="215"/>
      <c r="L30" s="215"/>
    </row>
    <row r="31" spans="1:12" x14ac:dyDescent="0.4">
      <c r="A31" s="102"/>
      <c r="B31" s="243"/>
      <c r="C31" s="246"/>
      <c r="D31" s="140"/>
      <c r="E31" s="140"/>
      <c r="F31" s="140"/>
      <c r="G31" s="140"/>
      <c r="H31" s="140"/>
      <c r="I31" s="140"/>
      <c r="J31" s="233"/>
      <c r="K31" s="742"/>
      <c r="L31" s="215"/>
    </row>
    <row r="32" spans="1:12" ht="13" thickBot="1" x14ac:dyDescent="0.45">
      <c r="A32" s="102"/>
      <c r="B32" s="243"/>
      <c r="C32" s="246"/>
      <c r="D32" s="140"/>
      <c r="E32" s="140"/>
      <c r="F32" s="140"/>
      <c r="G32" s="140"/>
      <c r="H32" s="140"/>
      <c r="I32" s="140"/>
      <c r="J32" s="233"/>
      <c r="K32" s="742"/>
      <c r="L32" s="215"/>
    </row>
    <row r="33" spans="1:12" ht="15.7" thickBot="1" x14ac:dyDescent="0.5">
      <c r="A33" s="214"/>
      <c r="B33" s="376"/>
      <c r="C33" s="377"/>
      <c r="D33" s="826" t="s">
        <v>81</v>
      </c>
      <c r="E33" s="827"/>
      <c r="F33" s="827"/>
      <c r="G33" s="827"/>
      <c r="H33" s="827"/>
      <c r="I33" s="827"/>
      <c r="J33" s="828"/>
      <c r="K33" s="746"/>
      <c r="L33" s="215"/>
    </row>
    <row r="34" spans="1:12" x14ac:dyDescent="0.4">
      <c r="A34" s="140"/>
      <c r="B34" s="243"/>
      <c r="C34" s="164"/>
      <c r="D34" s="378" t="s">
        <v>377</v>
      </c>
      <c r="E34" s="102"/>
      <c r="F34" s="102"/>
      <c r="G34" s="140"/>
      <c r="H34" s="140"/>
      <c r="I34" s="140"/>
      <c r="J34" s="233"/>
      <c r="K34" s="742"/>
      <c r="L34" s="215"/>
    </row>
    <row r="35" spans="1:12" x14ac:dyDescent="0.4">
      <c r="A35" s="140"/>
      <c r="B35" s="243"/>
      <c r="C35" s="164"/>
      <c r="D35" s="1667"/>
      <c r="E35" s="1668"/>
      <c r="F35" s="1668"/>
      <c r="G35" s="1668"/>
      <c r="H35" s="1668"/>
      <c r="I35" s="1669"/>
      <c r="J35" s="233"/>
      <c r="K35" s="742"/>
      <c r="L35" s="215"/>
    </row>
    <row r="36" spans="1:12" x14ac:dyDescent="0.4">
      <c r="A36" s="140"/>
      <c r="B36" s="243"/>
      <c r="C36" s="164"/>
      <c r="D36" s="1670"/>
      <c r="E36" s="1671"/>
      <c r="F36" s="1671"/>
      <c r="G36" s="1671"/>
      <c r="H36" s="1671"/>
      <c r="I36" s="1672"/>
      <c r="J36" s="233"/>
      <c r="K36" s="742"/>
      <c r="L36" s="215"/>
    </row>
    <row r="37" spans="1:12" x14ac:dyDescent="0.4">
      <c r="A37" s="140"/>
      <c r="B37" s="243"/>
      <c r="C37" s="164"/>
      <c r="D37" s="1670"/>
      <c r="E37" s="1671"/>
      <c r="F37" s="1671"/>
      <c r="G37" s="1671"/>
      <c r="H37" s="1671"/>
      <c r="I37" s="1672"/>
      <c r="J37" s="233"/>
      <c r="K37" s="742"/>
      <c r="L37" s="215"/>
    </row>
    <row r="38" spans="1:12" x14ac:dyDescent="0.4">
      <c r="A38" s="140"/>
      <c r="B38" s="243"/>
      <c r="C38" s="164"/>
      <c r="D38" s="1670"/>
      <c r="E38" s="1671"/>
      <c r="F38" s="1671"/>
      <c r="G38" s="1671"/>
      <c r="H38" s="1671"/>
      <c r="I38" s="1672"/>
      <c r="J38" s="233"/>
      <c r="K38" s="742"/>
      <c r="L38" s="215"/>
    </row>
    <row r="39" spans="1:12" x14ac:dyDescent="0.4">
      <c r="A39" s="140"/>
      <c r="B39" s="243"/>
      <c r="C39" s="164"/>
      <c r="D39" s="1673"/>
      <c r="E39" s="1674"/>
      <c r="F39" s="1674"/>
      <c r="G39" s="1674"/>
      <c r="H39" s="1674"/>
      <c r="I39" s="1675"/>
      <c r="J39" s="233"/>
      <c r="K39" s="742"/>
      <c r="L39" s="215"/>
    </row>
    <row r="40" spans="1:12" x14ac:dyDescent="0.4">
      <c r="A40" s="140"/>
      <c r="B40" s="243"/>
      <c r="C40" s="164"/>
      <c r="D40" s="102"/>
      <c r="E40" s="102"/>
      <c r="F40" s="102"/>
      <c r="G40" s="140"/>
      <c r="H40" s="140"/>
      <c r="I40" s="140"/>
      <c r="J40" s="233"/>
      <c r="K40" s="742"/>
      <c r="L40" s="215"/>
    </row>
    <row r="41" spans="1:12" ht="13" thickBot="1" x14ac:dyDescent="0.45">
      <c r="A41" s="140"/>
      <c r="B41" s="247"/>
      <c r="C41" s="248"/>
      <c r="D41" s="212"/>
      <c r="E41" s="212"/>
      <c r="F41" s="212"/>
      <c r="G41" s="226"/>
      <c r="H41" s="226"/>
      <c r="I41" s="226"/>
      <c r="J41" s="227"/>
      <c r="K41" s="742"/>
      <c r="L41" s="215"/>
    </row>
    <row r="42" spans="1:12" x14ac:dyDescent="0.4">
      <c r="A42" s="102"/>
      <c r="B42" s="102"/>
      <c r="C42" s="164"/>
      <c r="D42" s="102"/>
      <c r="E42" s="102"/>
      <c r="F42" s="102"/>
      <c r="G42" s="140"/>
      <c r="H42" s="140"/>
      <c r="I42" s="140"/>
      <c r="J42" s="140"/>
      <c r="K42" s="742"/>
      <c r="L42" s="215"/>
    </row>
  </sheetData>
  <sheetProtection selectLockedCells="1"/>
  <mergeCells count="25">
    <mergeCell ref="D35:I39"/>
    <mergeCell ref="D27:E27"/>
    <mergeCell ref="I27:J27"/>
    <mergeCell ref="D28:E28"/>
    <mergeCell ref="I28:J28"/>
    <mergeCell ref="D29:E29"/>
    <mergeCell ref="D30:E30"/>
    <mergeCell ref="D24:E24"/>
    <mergeCell ref="I24:J24"/>
    <mergeCell ref="D25:E25"/>
    <mergeCell ref="I25:J25"/>
    <mergeCell ref="D26:E26"/>
    <mergeCell ref="I26:J26"/>
    <mergeCell ref="I23:J23"/>
    <mergeCell ref="D1:J1"/>
    <mergeCell ref="E2:H2"/>
    <mergeCell ref="G3:H3"/>
    <mergeCell ref="G4:H4"/>
    <mergeCell ref="G5:H5"/>
    <mergeCell ref="G6:H6"/>
    <mergeCell ref="G7:H7"/>
    <mergeCell ref="E9:F9"/>
    <mergeCell ref="E10:F10"/>
    <mergeCell ref="E11:F11"/>
    <mergeCell ref="D22:J22"/>
  </mergeCells>
  <conditionalFormatting sqref="F30">
    <cfRule type="containsText" dxfId="10" priority="4" operator="containsText" text="Non contrôlé">
      <formula>NOT(ISERROR(SEARCH("Non contrôlé",F30)))</formula>
    </cfRule>
    <cfRule type="containsText" dxfId="9" priority="5" operator="containsText" text="Non validé">
      <formula>NOT(ISERROR(SEARCH("Non validé",F30)))</formula>
    </cfRule>
    <cfRule type="containsText" dxfId="8" priority="6" operator="containsText" text="réserve">
      <formula>NOT(ISERROR(SEARCH("réserve",F30)))</formula>
    </cfRule>
    <cfRule type="endsWith" dxfId="7" priority="7" operator="endsWith" text="Validé">
      <formula>RIGHT(F30,LEN("Validé"))="Validé"</formula>
    </cfRule>
  </conditionalFormatting>
  <conditionalFormatting sqref="G30">
    <cfRule type="cellIs" dxfId="6" priority="1" operator="greaterThanOrEqual">
      <formula>80</formula>
    </cfRule>
    <cfRule type="cellIs" dxfId="5" priority="2" operator="between">
      <formula>70</formula>
      <formula>79</formula>
    </cfRule>
    <cfRule type="cellIs" dxfId="4" priority="3" operator="lessThan">
      <formula>69</formula>
    </cfRule>
  </conditionalFormatting>
  <conditionalFormatting sqref="G18:H19">
    <cfRule type="cellIs" dxfId="3" priority="8" stopIfTrue="1" operator="equal">
      <formula>"-"</formula>
    </cfRule>
    <cfRule type="cellIs" dxfId="2" priority="9" stopIfTrue="1" operator="greaterThan">
      <formula>1</formula>
    </cfRule>
    <cfRule type="cellIs" dxfId="1" priority="10" stopIfTrue="1" operator="lessThan">
      <formula>-1</formula>
    </cfRule>
    <cfRule type="cellIs" dxfId="0" priority="11" stopIfTrue="1" operator="between">
      <formula>-1</formula>
      <formula>1</formula>
    </cfRule>
  </conditionalFormatting>
  <dataValidations count="4">
    <dataValidation type="list" allowBlank="1" showInputMessage="1" showErrorMessage="1" promptTitle="Validation par formule" prompt="Une formule permet de remplir automatiquement ce critère. Vous avez néanmoins la possibilité de forcer la valeur en sélectionnant une valeur dans la liste " sqref="F25" xr:uid="{77DFB110-DC98-4C87-8E67-EFED855DDE00}">
      <formula1>INDIRECT(K25)</formula1>
    </dataValidation>
    <dataValidation type="list" allowBlank="1" showInputMessage="1" showErrorMessage="1" sqref="F24 F26:F28" xr:uid="{496C9437-2D76-46A6-9DE6-1B4FA2A2FF56}">
      <formula1>INDIRECT(K24)</formula1>
    </dataValidation>
    <dataValidation type="list" allowBlank="1" showInputMessage="1" showErrorMessage="1" sqref="E12 E10:F10" xr:uid="{AD340EB0-8562-467F-85BA-469C87FE02E4}">
      <formula1>LISTE_1</formula1>
    </dataValidation>
    <dataValidation type="list" allowBlank="1" showInputMessage="1" showErrorMessage="1" sqref="F30" xr:uid="{8E482558-3113-49DC-89B6-8E53134F3CF1}">
      <formula1>LISTE_4</formula1>
    </dataValidation>
  </dataValidation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AD11" activePane="bottomRight" state="frozen"/>
      <selection pane="topRight" activeCell="B1" sqref="B1"/>
      <selection pane="bottomLeft" activeCell="A5" sqref="A5"/>
      <selection pane="bottomRight" activeCell="J9" sqref="J9"/>
    </sheetView>
  </sheetViews>
  <sheetFormatPr baseColWidth="10" defaultColWidth="11.41015625" defaultRowHeight="12.7" x14ac:dyDescent="0.4"/>
  <cols>
    <col min="1" max="1" width="5.41015625" style="295" bestFit="1" customWidth="1"/>
    <col min="2" max="3" width="40.703125" style="295" customWidth="1"/>
    <col min="4" max="4" width="14.29296875" style="295" customWidth="1"/>
    <col min="5" max="5" width="10.703125" style="295" customWidth="1"/>
    <col min="6" max="7" width="40.703125" style="295" customWidth="1"/>
    <col min="8" max="8" width="15.703125" style="295" customWidth="1"/>
    <col min="9" max="9" width="10.703125" style="295" customWidth="1"/>
    <col min="10" max="11" width="40.703125" style="298" customWidth="1"/>
    <col min="12" max="12" width="15.703125" style="299" customWidth="1"/>
    <col min="13" max="13" width="10.703125" style="299" customWidth="1"/>
    <col min="14" max="15" width="40.703125" style="298" customWidth="1"/>
    <col min="16" max="16" width="15.703125" style="299" customWidth="1"/>
    <col min="17" max="17" width="10.703125" style="299" customWidth="1"/>
    <col min="18" max="19" width="40.703125" style="298" customWidth="1"/>
    <col min="20" max="20" width="15.703125" style="299" customWidth="1"/>
    <col min="21" max="21" width="10.703125" style="299" customWidth="1"/>
    <col min="22" max="23" width="40.703125" style="298" customWidth="1"/>
    <col min="24" max="24" width="15.703125" style="299" customWidth="1"/>
    <col min="25" max="25" width="10.703125" style="299" customWidth="1"/>
    <col min="26" max="27" width="40.703125" style="298" customWidth="1"/>
    <col min="28" max="28" width="15.703125" style="299" customWidth="1"/>
    <col min="29" max="29" width="10.703125" style="299" customWidth="1"/>
    <col min="30" max="31" width="40.703125" style="298" customWidth="1"/>
    <col min="32" max="32" width="15.703125" style="299" customWidth="1"/>
    <col min="33" max="33" width="10.703125" style="299" customWidth="1"/>
    <col min="34" max="35" width="40.703125" style="298" customWidth="1"/>
    <col min="36" max="36" width="15.703125" style="299" customWidth="1"/>
    <col min="37" max="37" width="10.703125" style="299" customWidth="1"/>
    <col min="38" max="39" width="40.703125" style="298" customWidth="1"/>
    <col min="40" max="40" width="15.703125" style="299" customWidth="1"/>
    <col min="41" max="41" width="10.703125" style="299" customWidth="1"/>
    <col min="42" max="43" width="40.703125" style="298" customWidth="1"/>
    <col min="44" max="44" width="15.703125" style="299" customWidth="1"/>
    <col min="45" max="45" width="10.703125" style="299" customWidth="1"/>
    <col min="46" max="47" width="40.703125" style="298" customWidth="1"/>
    <col min="48" max="48" width="15.703125" style="299" customWidth="1"/>
    <col min="49" max="49" width="10.703125" style="299" customWidth="1"/>
    <col min="50" max="51" width="40.703125" style="298" customWidth="1"/>
    <col min="52" max="52" width="15.703125" style="299" customWidth="1"/>
    <col min="53" max="53" width="10.703125" style="299" customWidth="1"/>
    <col min="54" max="55" width="40.703125" style="298" customWidth="1"/>
    <col min="56" max="56" width="15.703125" style="299" customWidth="1"/>
    <col min="57" max="57" width="10.703125" style="299" customWidth="1"/>
    <col min="58" max="59" width="40.703125" style="298" customWidth="1"/>
    <col min="60" max="60" width="15.703125" style="298" customWidth="1"/>
    <col min="61" max="61" width="10.703125" style="298" customWidth="1"/>
    <col min="62" max="63" width="40.703125" style="298" customWidth="1"/>
    <col min="64" max="64" width="15.703125" style="298" customWidth="1"/>
    <col min="65" max="65" width="10.703125" style="298" customWidth="1"/>
    <col min="66" max="66" width="40.703125" style="298" customWidth="1"/>
    <col min="67" max="68" width="7.703125" style="298" customWidth="1"/>
    <col min="69" max="69" width="35.703125" style="298" customWidth="1"/>
    <col min="70" max="70" width="40.703125" style="298" customWidth="1"/>
    <col min="71" max="72" width="7.703125" style="298" customWidth="1"/>
    <col min="73" max="73" width="35.703125" style="298" customWidth="1"/>
    <col min="74" max="74" width="40.703125" style="298" customWidth="1"/>
    <col min="75" max="76" width="7.703125" style="298" customWidth="1"/>
    <col min="77" max="77" width="35.703125" style="298" customWidth="1"/>
    <col min="78" max="78" width="40.703125" style="298" customWidth="1"/>
    <col min="79" max="80" width="7.703125" style="298" customWidth="1"/>
    <col min="81" max="81" width="35.703125" style="298" customWidth="1"/>
    <col min="82" max="82" width="40.703125" style="298" customWidth="1"/>
    <col min="83" max="84" width="7.703125" style="298" customWidth="1"/>
    <col min="85" max="85" width="35.703125" style="298" customWidth="1"/>
    <col min="86" max="86" width="40.703125" style="298" customWidth="1"/>
    <col min="87" max="88" width="7.703125" style="298" customWidth="1"/>
    <col min="89" max="89" width="35.703125" style="298" customWidth="1"/>
    <col min="90" max="90" width="40.703125" style="298" customWidth="1"/>
    <col min="91" max="92" width="7.703125" style="298" customWidth="1"/>
    <col min="93" max="93" width="35.703125" style="298" customWidth="1"/>
    <col min="94" max="94" width="40.703125" style="298" customWidth="1"/>
    <col min="95" max="96" width="7.703125" style="298" customWidth="1"/>
    <col min="97" max="97" width="40.703125" style="298" customWidth="1"/>
    <col min="98" max="99" width="7.703125" style="298" customWidth="1"/>
    <col min="100" max="100" width="35.703125" style="298" customWidth="1"/>
    <col min="101" max="101" width="40.703125" style="298" customWidth="1"/>
    <col min="102" max="103" width="7.703125" style="298" customWidth="1"/>
    <col min="104" max="104" width="35.703125" style="298" customWidth="1"/>
    <col min="105" max="105" width="40.703125" style="298" customWidth="1"/>
    <col min="106" max="107" width="7.703125" style="298" customWidth="1"/>
    <col min="108" max="108" width="35.703125" style="298" customWidth="1"/>
    <col min="109" max="109" width="40.703125" style="298" customWidth="1"/>
    <col min="110" max="111" width="7.703125" style="298" customWidth="1"/>
    <col min="112" max="112" width="35.703125" style="298" customWidth="1"/>
    <col min="113" max="113" width="40.703125" style="298" customWidth="1"/>
    <col min="114" max="115" width="7.703125" style="298" customWidth="1"/>
    <col min="116" max="116" width="35.703125" style="298" customWidth="1"/>
    <col min="117" max="117" width="40.703125" style="298" customWidth="1"/>
    <col min="118" max="119" width="7.703125" style="298" customWidth="1"/>
    <col min="120" max="120" width="35.703125" style="298" customWidth="1"/>
    <col min="121" max="121" width="40.703125" style="298" customWidth="1"/>
    <col min="122" max="123" width="7.703125" style="298" customWidth="1"/>
    <col min="124" max="124" width="35.703125" style="298" customWidth="1"/>
    <col min="125" max="125" width="40.703125" style="298" customWidth="1"/>
    <col min="126" max="127" width="7.703125" style="298" customWidth="1"/>
    <col min="128" max="128" width="35.703125" style="298" customWidth="1"/>
    <col min="129" max="129" width="40.703125" style="298" customWidth="1"/>
    <col min="130" max="131" width="7.703125" style="298" customWidth="1"/>
    <col min="132" max="132" width="35.703125" style="298" customWidth="1"/>
    <col min="133" max="133" width="40.703125" style="298" customWidth="1"/>
    <col min="134" max="135" width="7.703125" style="298" customWidth="1"/>
    <col min="136" max="136" width="40.703125" style="298" customWidth="1"/>
    <col min="137" max="138" width="7.703125" style="298" customWidth="1"/>
    <col min="139" max="139" width="35.703125" style="298" customWidth="1"/>
    <col min="140" max="140" width="40.703125" style="298" customWidth="1"/>
    <col min="141" max="142" width="7.703125" style="298" customWidth="1"/>
    <col min="143" max="143" width="35.703125" style="298" customWidth="1"/>
    <col min="144" max="144" width="40.703125" style="298" customWidth="1"/>
    <col min="145" max="146" width="7.703125" style="298" customWidth="1"/>
    <col min="147" max="147" width="35.703125" style="298" customWidth="1"/>
    <col min="148" max="148" width="40.703125" style="298" customWidth="1"/>
    <col min="149" max="150" width="7.703125" style="298" customWidth="1"/>
    <col min="151" max="151" width="35.703125" style="298" customWidth="1"/>
    <col min="152" max="152" width="40.703125" style="298" customWidth="1"/>
    <col min="153" max="154" width="7.703125" style="298" customWidth="1"/>
    <col min="155" max="155" width="35.703125" style="298" customWidth="1"/>
    <col min="156" max="156" width="40.703125" style="298" customWidth="1"/>
    <col min="157" max="158" width="7.703125" style="298" customWidth="1"/>
    <col min="159" max="159" width="35.703125" style="298" customWidth="1"/>
    <col min="160" max="160" width="40.703125" style="298" customWidth="1"/>
    <col min="161" max="162" width="7.703125" style="298" customWidth="1"/>
    <col min="163" max="163" width="35.703125" style="298" customWidth="1"/>
    <col min="164" max="164" width="40.703125" style="298" customWidth="1"/>
    <col min="165" max="166" width="7.703125" style="298" customWidth="1"/>
    <col min="167" max="167" width="35.703125" style="298" customWidth="1"/>
    <col min="168" max="168" width="40.703125" style="298" customWidth="1"/>
    <col min="169" max="170" width="7.703125" style="298" customWidth="1"/>
    <col min="171" max="171" width="35.703125" style="298" customWidth="1"/>
    <col min="172" max="172" width="40.703125" style="298" customWidth="1"/>
    <col min="173" max="174" width="7.703125" style="298" customWidth="1"/>
    <col min="175" max="175" width="40.703125" style="298" customWidth="1"/>
    <col min="176" max="177" width="7.703125" style="298" customWidth="1"/>
    <col min="178" max="178" width="35.703125" style="298" customWidth="1"/>
    <col min="179" max="179" width="40.703125" style="298" customWidth="1"/>
    <col min="180" max="181" width="7.703125" style="298" customWidth="1"/>
    <col min="182" max="182" width="35.703125" style="298" customWidth="1"/>
    <col min="183" max="183" width="40.703125" style="298" customWidth="1"/>
    <col min="184" max="185" width="7.703125" style="298" customWidth="1"/>
    <col min="186" max="186" width="35.703125" style="298" customWidth="1"/>
    <col min="187" max="187" width="40.703125" style="298" customWidth="1"/>
    <col min="188" max="189" width="7.703125" style="298" customWidth="1"/>
    <col min="190" max="190" width="35.703125" style="298" customWidth="1"/>
    <col min="191" max="191" width="40.703125" style="298" customWidth="1"/>
    <col min="192" max="193" width="7.703125" style="298" customWidth="1"/>
    <col min="194" max="194" width="35.703125" style="298" customWidth="1"/>
    <col min="195" max="195" width="40.703125" style="298" customWidth="1"/>
    <col min="196" max="197" width="7.703125" style="298" customWidth="1"/>
    <col min="198" max="198" width="35.703125" style="298" customWidth="1"/>
    <col min="199" max="199" width="40.703125" style="298" customWidth="1"/>
    <col min="200" max="201" width="7.703125" style="298" customWidth="1"/>
    <col min="202" max="202" width="35.703125" style="298" customWidth="1"/>
    <col min="203" max="203" width="40.703125" style="298" customWidth="1"/>
    <col min="204" max="205" width="7.703125" style="298" customWidth="1"/>
    <col min="206" max="206" width="35.703125" style="298" customWidth="1"/>
    <col min="207" max="207" width="40.703125" style="298" customWidth="1"/>
    <col min="208" max="209" width="7.703125" style="298" customWidth="1"/>
    <col min="210" max="210" width="35.703125" style="298" customWidth="1"/>
    <col min="211" max="211" width="40.703125" style="298" customWidth="1"/>
    <col min="212" max="213" width="7.703125" style="298" customWidth="1"/>
    <col min="214" max="214" width="40.703125" style="298" customWidth="1"/>
    <col min="215" max="216" width="7.703125" style="298" customWidth="1"/>
    <col min="217" max="217" width="35.703125" style="298" customWidth="1"/>
    <col min="218" max="218" width="40.703125" style="298" customWidth="1"/>
    <col min="219" max="220" width="7.703125" style="298" customWidth="1"/>
    <col min="221" max="221" width="35.703125" style="298" customWidth="1"/>
    <col min="222" max="222" width="40.703125" style="298" customWidth="1"/>
    <col min="223" max="224" width="7.703125" style="298" customWidth="1"/>
    <col min="225" max="225" width="35.703125" style="298" customWidth="1"/>
    <col min="226" max="226" width="40.703125" style="298" customWidth="1"/>
    <col min="227" max="228" width="7.703125" style="298" customWidth="1"/>
    <col min="229" max="229" width="35.703125" style="298" customWidth="1"/>
    <col min="230" max="230" width="40.703125" style="298" customWidth="1"/>
    <col min="231" max="232" width="7.703125" style="298" customWidth="1"/>
    <col min="233" max="233" width="35.703125" style="298" customWidth="1"/>
    <col min="234" max="234" width="40.703125" style="298" customWidth="1"/>
    <col min="235" max="236" width="7.703125" style="298" customWidth="1"/>
    <col min="237" max="237" width="35.703125" style="298" customWidth="1"/>
    <col min="238" max="238" width="40.703125" style="298" customWidth="1"/>
    <col min="239" max="240" width="7.703125" style="298" customWidth="1"/>
    <col min="241" max="241" width="35.703125" style="298" customWidth="1"/>
    <col min="242" max="242" width="40.703125" style="298" customWidth="1"/>
    <col min="243" max="244" width="7.703125" style="298" customWidth="1"/>
    <col min="245" max="245" width="35.703125" style="298" customWidth="1"/>
    <col min="246" max="246" width="40.703125" style="298" customWidth="1"/>
    <col min="247" max="248" width="7.703125" style="298" customWidth="1"/>
    <col min="249" max="249" width="35.703125" style="298" customWidth="1"/>
    <col min="250" max="250" width="40.703125" style="298" customWidth="1"/>
    <col min="251" max="252" width="7.703125" style="298" customWidth="1"/>
    <col min="253" max="253" width="40.703125" style="298" customWidth="1"/>
    <col min="254" max="255" width="7.703125" style="298" customWidth="1"/>
    <col min="256" max="256" width="35.703125" style="298" customWidth="1"/>
    <col min="257" max="257" width="40.703125" style="298" customWidth="1"/>
    <col min="258" max="259" width="7.703125" style="298" customWidth="1"/>
    <col min="260" max="260" width="35.703125" style="298" customWidth="1"/>
    <col min="261" max="261" width="40.703125" style="298" customWidth="1"/>
    <col min="262" max="263" width="7.703125" style="298" customWidth="1"/>
    <col min="264" max="264" width="35.703125" style="298" customWidth="1"/>
    <col min="265" max="265" width="40.703125" style="298" customWidth="1"/>
    <col min="266" max="267" width="7.703125" style="298" customWidth="1"/>
    <col min="268" max="268" width="35.703125" style="298" customWidth="1"/>
    <col min="269" max="269" width="40.703125" style="298" customWidth="1"/>
    <col min="270" max="271" width="7.703125" style="298" customWidth="1"/>
    <col min="272" max="272" width="35.703125" style="298" customWidth="1"/>
    <col min="273" max="273" width="40.703125" style="298" customWidth="1"/>
    <col min="274" max="275" width="7.703125" style="298" customWidth="1"/>
    <col min="276" max="276" width="35.703125" style="298" customWidth="1"/>
    <col min="277" max="277" width="40.703125" style="298" customWidth="1"/>
    <col min="278" max="279" width="7.703125" style="298" customWidth="1"/>
    <col min="280" max="280" width="35.703125" style="298" customWidth="1"/>
    <col min="281" max="281" width="40.703125" style="298" customWidth="1"/>
    <col min="282" max="283" width="7.703125" style="298" customWidth="1"/>
    <col min="284" max="284" width="35.703125" style="298" customWidth="1"/>
    <col min="285" max="285" width="40.703125" style="298" customWidth="1"/>
    <col min="286" max="287" width="7.703125" style="298" customWidth="1"/>
    <col min="288" max="288" width="35.703125" style="298" customWidth="1"/>
    <col min="289" max="289" width="40.703125" style="298" customWidth="1"/>
    <col min="290" max="291" width="7.703125" style="298" customWidth="1"/>
    <col min="292" max="292" width="40.703125" style="298" customWidth="1"/>
    <col min="293" max="294" width="7.703125" style="298" customWidth="1"/>
    <col min="295" max="295" width="35.703125" style="298" customWidth="1"/>
    <col min="296" max="296" width="40.703125" style="298" customWidth="1"/>
    <col min="297" max="298" width="7.703125" style="298" customWidth="1"/>
    <col min="299" max="299" width="35.703125" style="298" customWidth="1"/>
    <col min="300" max="300" width="40.703125" style="298" customWidth="1"/>
    <col min="301" max="302" width="7.703125" style="298" customWidth="1"/>
    <col min="303" max="303" width="35.703125" style="298" customWidth="1"/>
    <col min="304" max="304" width="40.703125" style="298" customWidth="1"/>
    <col min="305" max="306" width="7.703125" style="298" customWidth="1"/>
    <col min="307" max="307" width="35.703125" style="298" customWidth="1"/>
    <col min="308" max="308" width="40.703125" style="298" customWidth="1"/>
    <col min="309" max="310" width="7.703125" style="298" customWidth="1"/>
    <col min="311" max="311" width="35.703125" style="298" customWidth="1"/>
    <col min="312" max="312" width="40.703125" style="298" customWidth="1"/>
    <col min="313" max="314" width="7.703125" style="298" customWidth="1"/>
    <col min="315" max="315" width="35.703125" style="298" customWidth="1"/>
    <col min="316" max="316" width="40.703125" style="298" customWidth="1"/>
    <col min="317" max="318" width="7.703125" style="298" customWidth="1"/>
    <col min="319" max="319" width="35.703125" style="298" customWidth="1"/>
    <col min="320" max="320" width="40.703125" style="298" customWidth="1"/>
    <col min="321" max="322" width="7.703125" style="298" customWidth="1"/>
    <col min="323" max="323" width="35.703125" style="300" customWidth="1"/>
    <col min="324" max="324" width="40.703125" style="298" customWidth="1"/>
    <col min="325" max="326" width="7.703125" style="298" customWidth="1"/>
    <col min="327" max="327" width="35.703125" style="298" customWidth="1"/>
    <col min="328" max="328" width="40.703125" style="298" customWidth="1"/>
    <col min="329" max="330" width="7.703125" style="298" customWidth="1"/>
    <col min="331" max="331" width="40.703125" style="298" customWidth="1"/>
    <col min="332" max="333" width="7.703125" style="298" customWidth="1"/>
    <col min="334" max="334" width="35.703125" style="298" customWidth="1"/>
    <col min="335" max="335" width="40.703125" style="298" customWidth="1"/>
    <col min="336" max="337" width="7.703125" style="298" customWidth="1"/>
    <col min="338" max="338" width="35.703125" style="298" customWidth="1"/>
    <col min="339" max="339" width="40.703125" style="298" customWidth="1"/>
    <col min="340" max="341" width="7.703125" style="298" customWidth="1"/>
    <col min="342" max="342" width="35.703125" style="300" customWidth="1"/>
    <col min="343" max="343" width="40.703125" style="298" customWidth="1"/>
    <col min="344" max="345" width="7.703125" style="298" customWidth="1"/>
    <col min="346" max="346" width="35.703125" style="298" customWidth="1"/>
    <col min="347" max="347" width="40.703125" style="298" customWidth="1"/>
    <col min="348" max="349" width="7.703125" style="298" customWidth="1"/>
    <col min="350" max="350" width="35.703125" style="298" customWidth="1"/>
    <col min="351" max="351" width="40.703125" style="298" customWidth="1"/>
    <col min="352" max="353" width="7.703125" style="298" customWidth="1"/>
    <col min="354" max="354" width="35.703125" style="298" customWidth="1"/>
    <col min="355" max="355" width="40.703125" style="298" customWidth="1"/>
    <col min="356" max="357" width="7.703125" style="298" customWidth="1"/>
    <col min="358" max="358" width="35.703125" style="300" customWidth="1"/>
    <col min="359" max="359" width="40.703125" style="300" customWidth="1"/>
    <col min="360" max="361" width="7.703125" style="300" customWidth="1"/>
    <col min="362" max="362" width="35.703125" style="300" customWidth="1"/>
    <col min="363" max="363" width="40.703125" style="298" customWidth="1"/>
    <col min="364" max="365" width="7.703125" style="298" customWidth="1"/>
    <col min="366" max="366" width="35.703125" style="298" customWidth="1"/>
    <col min="367" max="367" width="40.703125" style="298" customWidth="1"/>
    <col min="368" max="368" width="7.703125" style="300" customWidth="1"/>
    <col min="369" max="369" width="7.703125" style="298" customWidth="1"/>
    <col min="370" max="370" width="40.703125" style="298" customWidth="1"/>
    <col min="371" max="371" width="7.703125" style="298" customWidth="1"/>
    <col min="372" max="372" width="7.703125" style="300" customWidth="1"/>
    <col min="373" max="373" width="35.703125" style="298" customWidth="1"/>
    <col min="374" max="374" width="40.703125" style="298" customWidth="1"/>
    <col min="375" max="375" width="7.703125" style="298" customWidth="1"/>
    <col min="376" max="376" width="7.703125" style="300" customWidth="1"/>
    <col min="377" max="377" width="35.703125" style="298" customWidth="1"/>
    <col min="378" max="378" width="40.703125" style="298" customWidth="1"/>
    <col min="379" max="379" width="7.703125" style="298" customWidth="1"/>
    <col min="380" max="380" width="7.703125" style="300" customWidth="1"/>
    <col min="381" max="381" width="35.703125" style="300" customWidth="1"/>
    <col min="382" max="382" width="40.703125" style="298" customWidth="1"/>
    <col min="383" max="383" width="7.703125" style="298" customWidth="1"/>
    <col min="384" max="384" width="7.703125" style="300" customWidth="1"/>
    <col min="385" max="385" width="35.703125" style="298" customWidth="1"/>
    <col min="386" max="386" width="40.703125" style="298" customWidth="1"/>
    <col min="387" max="387" width="7.703125" style="298" customWidth="1"/>
    <col min="388" max="388" width="7.703125" style="300" customWidth="1"/>
    <col min="389" max="389" width="35.703125" style="298" customWidth="1"/>
    <col min="390" max="390" width="40.703125" style="298" customWidth="1"/>
    <col min="391" max="391" width="7.703125" style="298" customWidth="1"/>
    <col min="392" max="392" width="7.703125" style="300" customWidth="1"/>
    <col min="393" max="393" width="35.703125" style="298" customWidth="1"/>
    <col min="394" max="394" width="40.703125" style="298" customWidth="1"/>
    <col min="395" max="395" width="7.703125" style="298" customWidth="1"/>
    <col min="396" max="396" width="7.703125" style="300" customWidth="1"/>
    <col min="397" max="397" width="35.703125" style="300" customWidth="1"/>
    <col min="398" max="398" width="40.703125" style="298" customWidth="1"/>
    <col min="399" max="399" width="7.703125" style="298" customWidth="1"/>
    <col min="400" max="400" width="7.703125" style="300" customWidth="1"/>
    <col min="401" max="401" width="35.703125" style="298" customWidth="1"/>
    <col min="402" max="402" width="40.703125" style="298" customWidth="1"/>
    <col min="403" max="403" width="7.703125" style="298" customWidth="1"/>
    <col min="404" max="404" width="7.703125" style="300" customWidth="1"/>
    <col min="405" max="405" width="35.703125" style="298" customWidth="1"/>
    <col min="406" max="406" width="40.703125" style="298" customWidth="1"/>
    <col min="407" max="408" width="7.703125" style="300" customWidth="1"/>
    <col min="409" max="409" width="40.703125" style="298" customWidth="1"/>
    <col min="410" max="410" width="7.703125" style="298" customWidth="1"/>
    <col min="411" max="411" width="7.703125" style="300" customWidth="1"/>
    <col min="412" max="412" width="35.703125" style="298" customWidth="1"/>
    <col min="413" max="413" width="40.703125" style="298" customWidth="1"/>
    <col min="414" max="414" width="7.703125" style="298" customWidth="1"/>
    <col min="415" max="415" width="7.703125" style="300" customWidth="1"/>
    <col min="416" max="416" width="35.703125" style="298" customWidth="1"/>
    <col min="417" max="417" width="40.703125" style="298" customWidth="1"/>
    <col min="418" max="418" width="7.703125" style="298" customWidth="1"/>
    <col min="419" max="419" width="7.703125" style="300" customWidth="1"/>
    <col min="420" max="420" width="35.703125" style="298" customWidth="1"/>
    <col min="421" max="421" width="40.703125" style="298" customWidth="1"/>
    <col min="422" max="422" width="7.703125" style="298" customWidth="1"/>
    <col min="423" max="423" width="7.703125" style="300" customWidth="1"/>
    <col min="424" max="424" width="35.703125" style="298" customWidth="1"/>
    <col min="425" max="425" width="40.703125" style="298" customWidth="1"/>
    <col min="426" max="426" width="7.703125" style="298" customWidth="1"/>
    <col min="427" max="427" width="7.703125" style="300" customWidth="1"/>
    <col min="428" max="428" width="35.703125" style="298" customWidth="1"/>
    <col min="429" max="429" width="40.703125" style="298" customWidth="1"/>
    <col min="430" max="430" width="7.703125" style="298" customWidth="1"/>
    <col min="431" max="431" width="7.703125" style="300" customWidth="1"/>
    <col min="432" max="432" width="35.703125" style="298" customWidth="1"/>
    <col min="433" max="433" width="40.703125" style="298" customWidth="1"/>
    <col min="434" max="434" width="7.703125" style="298" customWidth="1"/>
    <col min="435" max="435" width="7.703125" style="300" customWidth="1"/>
    <col min="436" max="436" width="35.703125" style="298" customWidth="1"/>
    <col min="437" max="437" width="40.703125" style="298" customWidth="1"/>
    <col min="438" max="438" width="7.703125" style="298" customWidth="1"/>
    <col min="439" max="439" width="7.703125" style="300" customWidth="1"/>
    <col min="440" max="440" width="35.703125" style="298" customWidth="1"/>
    <col min="441" max="441" width="40.703125" style="298" customWidth="1"/>
    <col min="442" max="442" width="7.703125" style="298" customWidth="1"/>
    <col min="443" max="443" width="7.703125" style="300" customWidth="1"/>
    <col min="444" max="444" width="35.703125" style="298" customWidth="1"/>
    <col min="445" max="445" width="40.703125" style="298" customWidth="1"/>
    <col min="446" max="446" width="7.703125" style="298" customWidth="1"/>
    <col min="447" max="447" width="7.703125" style="300" customWidth="1"/>
    <col min="448" max="448" width="40.703125" style="298" customWidth="1"/>
    <col min="449" max="450" width="7.703125" style="298" customWidth="1"/>
    <col min="451" max="452" width="40.703125" style="298" customWidth="1"/>
    <col min="453" max="454" width="7.703125" style="298" customWidth="1"/>
    <col min="455" max="456" width="40.703125" style="298" customWidth="1"/>
    <col min="457" max="458" width="7.703125" style="298" customWidth="1"/>
    <col min="459" max="460" width="40.703125" style="298" customWidth="1"/>
    <col min="461" max="462" width="7.703125" style="298" customWidth="1"/>
    <col min="463" max="464" width="40.703125" style="298" customWidth="1"/>
    <col min="465" max="466" width="7.703125" style="298" customWidth="1"/>
    <col min="467" max="468" width="40.703125" style="298" customWidth="1"/>
    <col min="469" max="470" width="7.703125" style="298" customWidth="1"/>
    <col min="471" max="472" width="40.703125" style="298" customWidth="1"/>
    <col min="473" max="474" width="7.703125" style="298" customWidth="1"/>
    <col min="475" max="476" width="40.703125" style="298" customWidth="1"/>
    <col min="477" max="478" width="7.703125" style="298" customWidth="1"/>
    <col min="479" max="480" width="40.703125" style="298" customWidth="1"/>
    <col min="481" max="482" width="7.703125" style="298" customWidth="1"/>
    <col min="483" max="484" width="40.703125" style="298" customWidth="1"/>
    <col min="485" max="486" width="7.703125" style="298" customWidth="1"/>
    <col min="487" max="487" width="40.703125" style="298" customWidth="1"/>
    <col min="488" max="489" width="7.703125" style="298" customWidth="1"/>
    <col min="490" max="491" width="40.703125" style="298" customWidth="1"/>
    <col min="492" max="493" width="7.703125" style="298" customWidth="1"/>
    <col min="494" max="495" width="40.703125" style="298" customWidth="1"/>
    <col min="496" max="497" width="7.703125" style="298" customWidth="1"/>
    <col min="498" max="499" width="40.703125" style="298" customWidth="1"/>
    <col min="500" max="501" width="7.703125" style="298" customWidth="1"/>
    <col min="502" max="503" width="40.703125" style="298" customWidth="1"/>
    <col min="504" max="505" width="7.703125" style="298" customWidth="1"/>
    <col min="506" max="507" width="40.703125" style="298" customWidth="1"/>
    <col min="508" max="509" width="7.703125" style="298" customWidth="1"/>
    <col min="510" max="511" width="40.703125" style="298" customWidth="1"/>
    <col min="512" max="513" width="7.703125" style="298" customWidth="1"/>
    <col min="514" max="515" width="40.703125" style="298" customWidth="1"/>
    <col min="516" max="517" width="7.703125" style="298" customWidth="1"/>
    <col min="518" max="519" width="40.703125" style="298" customWidth="1"/>
    <col min="520" max="521" width="7.703125" style="298" customWidth="1"/>
    <col min="522" max="523" width="40.703125" style="298" customWidth="1"/>
    <col min="524" max="525" width="7.703125" style="298" customWidth="1"/>
    <col min="526" max="526" width="40.703125" style="298" customWidth="1"/>
    <col min="527" max="528" width="7.703125" style="298" customWidth="1"/>
    <col min="529" max="530" width="40.703125" style="298" customWidth="1"/>
    <col min="531" max="532" width="7.703125" style="298" customWidth="1"/>
    <col min="533" max="534" width="40.703125" style="298" customWidth="1"/>
    <col min="535" max="536" width="7.703125" style="298" customWidth="1"/>
    <col min="537" max="538" width="40.703125" style="298" customWidth="1"/>
    <col min="539" max="540" width="7.703125" style="298" customWidth="1"/>
    <col min="541" max="542" width="40.703125" style="298" customWidth="1"/>
    <col min="543" max="544" width="7.703125" style="298" customWidth="1"/>
    <col min="545" max="546" width="40.703125" style="298" customWidth="1"/>
    <col min="547" max="548" width="7.703125" style="298" customWidth="1"/>
    <col min="549" max="550" width="40.703125" style="298" customWidth="1"/>
    <col min="551" max="552" width="7.703125" style="298" customWidth="1"/>
    <col min="553" max="554" width="40.703125" style="298" customWidth="1"/>
    <col min="555" max="556" width="7.703125" style="298" customWidth="1"/>
    <col min="557" max="558" width="40.703125" style="298" customWidth="1"/>
    <col min="559" max="560" width="7.703125" style="298" customWidth="1"/>
    <col min="561" max="562" width="40.703125" style="298" customWidth="1"/>
    <col min="563" max="564" width="7.703125" style="298" customWidth="1"/>
    <col min="565" max="565" width="40.703125" style="298" customWidth="1"/>
    <col min="566" max="567" width="7.703125" style="298" customWidth="1"/>
    <col min="568" max="569" width="40.703125" style="298" customWidth="1"/>
    <col min="570" max="571" width="7.703125" style="298" customWidth="1"/>
    <col min="572" max="573" width="40.703125" style="298" customWidth="1"/>
    <col min="574" max="575" width="7.703125" style="298" customWidth="1"/>
    <col min="576" max="577" width="40.703125" style="298" customWidth="1"/>
    <col min="578" max="579" width="7.703125" style="298" customWidth="1"/>
    <col min="580" max="581" width="40.703125" style="298" customWidth="1"/>
    <col min="582" max="583" width="7.703125" style="298" customWidth="1"/>
    <col min="584" max="585" width="40.703125" style="298" customWidth="1"/>
    <col min="586" max="587" width="7.703125" style="298" customWidth="1"/>
    <col min="588" max="589" width="40.703125" style="298" customWidth="1"/>
    <col min="590" max="591" width="7.703125" style="298" customWidth="1"/>
    <col min="592" max="593" width="40.703125" style="298" customWidth="1"/>
    <col min="594" max="595" width="7.703125" style="298" customWidth="1"/>
    <col min="596" max="597" width="40.703125" style="298" customWidth="1"/>
    <col min="598" max="599" width="7.703125" style="298" customWidth="1"/>
    <col min="600" max="601" width="40.703125" style="298" customWidth="1"/>
    <col min="602" max="603" width="7.703125" style="298" customWidth="1"/>
    <col min="604" max="604" width="40.703125" style="298" customWidth="1"/>
    <col min="605" max="606" width="7.703125" style="298" customWidth="1"/>
    <col min="607" max="608" width="40.703125" style="298" customWidth="1"/>
    <col min="609" max="610" width="7.703125" style="298" customWidth="1"/>
    <col min="611" max="612" width="40.703125" style="298" customWidth="1"/>
    <col min="613" max="614" width="7.703125" style="298" customWidth="1"/>
    <col min="615" max="616" width="40.703125" style="298" customWidth="1"/>
    <col min="617" max="618" width="7.703125" style="298" customWidth="1"/>
    <col min="619" max="620" width="40.703125" style="298" customWidth="1"/>
    <col min="621" max="622" width="7.703125" style="298" customWidth="1"/>
    <col min="623" max="624" width="40.703125" style="298" customWidth="1"/>
    <col min="625" max="626" width="7.703125" style="298" customWidth="1"/>
    <col min="627" max="628" width="40.703125" style="298" customWidth="1"/>
    <col min="629" max="630" width="7.703125" style="298" customWidth="1"/>
    <col min="631" max="632" width="40.703125" style="298" customWidth="1"/>
    <col min="633" max="634" width="7.703125" style="298" customWidth="1"/>
    <col min="635" max="636" width="40.703125" style="298" customWidth="1"/>
    <col min="637" max="638" width="7.703125" style="298" customWidth="1"/>
    <col min="639" max="640" width="40.703125" style="298" customWidth="1"/>
    <col min="641" max="642" width="7.703125" style="298" customWidth="1"/>
    <col min="643" max="643" width="40.703125" style="298" customWidth="1"/>
    <col min="644" max="645" width="7.703125" style="298" customWidth="1"/>
    <col min="646" max="647" width="40.703125" style="298" customWidth="1"/>
    <col min="648" max="649" width="7.703125" style="298" customWidth="1"/>
    <col min="650" max="651" width="40.703125" style="298" customWidth="1"/>
    <col min="652" max="653" width="7.703125" style="298" customWidth="1"/>
    <col min="654" max="655" width="40.703125" style="298" customWidth="1"/>
    <col min="656" max="657" width="7.703125" style="298" customWidth="1"/>
    <col min="658" max="659" width="40.703125" style="298" customWidth="1"/>
    <col min="660" max="661" width="7.703125" style="298" customWidth="1"/>
    <col min="662" max="663" width="40.703125" style="298" customWidth="1"/>
    <col min="664" max="665" width="7.703125" style="298" customWidth="1"/>
    <col min="666" max="667" width="40.703125" style="298" customWidth="1"/>
    <col min="668" max="669" width="7.703125" style="298" customWidth="1"/>
    <col min="670" max="671" width="40.703125" style="298" customWidth="1"/>
    <col min="672" max="673" width="7.703125" style="298" customWidth="1"/>
    <col min="674" max="675" width="40.703125" style="298" customWidth="1"/>
    <col min="676" max="677" width="7.703125" style="298" customWidth="1"/>
    <col min="678" max="679" width="40.703125" style="298" customWidth="1"/>
    <col min="680" max="681" width="7.703125" style="298" customWidth="1"/>
    <col min="682" max="682" width="40.703125" style="298" customWidth="1"/>
    <col min="683" max="684" width="7.703125" style="298" customWidth="1"/>
    <col min="685" max="686" width="40.703125" style="298" customWidth="1"/>
    <col min="687" max="688" width="7.703125" style="298" customWidth="1"/>
    <col min="689" max="690" width="40.703125" style="298" customWidth="1"/>
    <col min="691" max="692" width="7.703125" style="298" customWidth="1"/>
    <col min="693" max="694" width="40.703125" style="298" customWidth="1"/>
    <col min="695" max="696" width="7.703125" style="298" customWidth="1"/>
    <col min="697" max="698" width="40.703125" style="298" customWidth="1"/>
    <col min="699" max="700" width="7.703125" style="298" customWidth="1"/>
    <col min="701" max="702" width="40.703125" style="298" customWidth="1"/>
    <col min="703" max="704" width="7.703125" style="298" customWidth="1"/>
    <col min="705" max="706" width="40.703125" style="298" customWidth="1"/>
    <col min="707" max="708" width="7.703125" style="298" customWidth="1"/>
    <col min="709" max="710" width="40.703125" style="298" customWidth="1"/>
    <col min="711" max="712" width="7.703125" style="298" customWidth="1"/>
    <col min="713" max="714" width="40.703125" style="298" customWidth="1"/>
    <col min="715" max="716" width="7.703125" style="298" customWidth="1"/>
    <col min="717" max="718" width="40.703125" style="298" customWidth="1"/>
    <col min="719" max="720" width="7.703125" style="298" customWidth="1"/>
    <col min="721" max="721" width="60.703125" style="298" customWidth="1"/>
    <col min="722" max="723" width="8.703125" style="298" customWidth="1"/>
    <col min="724" max="725" width="60.703125" style="298" customWidth="1"/>
    <col min="726" max="727" width="8.703125" style="298" customWidth="1"/>
    <col min="728" max="729" width="60.703125" style="298" customWidth="1"/>
    <col min="730" max="731" width="8.703125" style="298" customWidth="1"/>
    <col min="732" max="733" width="60.703125" style="298" customWidth="1"/>
    <col min="734" max="735" width="8.703125" style="298" customWidth="1"/>
    <col min="736" max="737" width="60.703125" style="298" customWidth="1"/>
    <col min="738" max="739" width="8.703125" style="298" customWidth="1"/>
    <col min="740" max="741" width="60.703125" style="298" customWidth="1"/>
    <col min="742" max="743" width="8.703125" style="298" customWidth="1"/>
    <col min="744" max="745" width="60.703125" style="298" customWidth="1"/>
    <col min="746" max="747" width="8.703125" style="298" customWidth="1"/>
    <col min="748" max="749" width="60.703125" style="298" customWidth="1"/>
    <col min="750" max="751" width="8.703125" style="298" customWidth="1"/>
    <col min="752" max="753" width="60.703125" style="298" customWidth="1"/>
    <col min="754" max="755" width="8.703125" style="298" customWidth="1"/>
    <col min="756" max="757" width="60.703125" style="298" customWidth="1"/>
    <col min="758" max="759" width="8.703125" style="298" customWidth="1"/>
    <col min="760" max="760" width="80.703125" style="298" customWidth="1"/>
    <col min="761" max="762" width="10.703125" style="298" customWidth="1"/>
    <col min="763" max="764" width="80.703125" style="298" customWidth="1"/>
    <col min="765" max="766" width="10.703125" style="298" customWidth="1"/>
    <col min="767" max="768" width="80.703125" style="298" customWidth="1"/>
    <col min="769" max="770" width="10.703125" style="298" customWidth="1"/>
    <col min="771" max="772" width="80.703125" style="298" customWidth="1"/>
    <col min="773" max="774" width="10.703125" style="298" customWidth="1"/>
    <col min="775" max="776" width="80.703125" style="298" customWidth="1"/>
    <col min="777" max="778" width="10.703125" style="298" customWidth="1"/>
    <col min="779" max="780" width="80.703125" style="298" customWidth="1"/>
    <col min="781" max="782" width="10.703125" style="298" customWidth="1"/>
    <col min="783" max="784" width="80.703125" style="298" customWidth="1"/>
    <col min="785" max="786" width="10.703125" style="298" customWidth="1"/>
    <col min="787" max="788" width="80.703125" style="298" customWidth="1"/>
    <col min="789" max="790" width="10.703125" style="298" customWidth="1"/>
    <col min="791" max="792" width="80.703125" style="298" customWidth="1"/>
    <col min="793" max="794" width="10.703125" style="298" customWidth="1"/>
    <col min="795" max="796" width="80.703125" style="298" customWidth="1"/>
    <col min="797" max="798" width="10.703125" style="298" customWidth="1"/>
    <col min="799" max="799" width="150.703125" style="298" customWidth="1"/>
    <col min="800" max="801" width="50.703125" style="298" customWidth="1"/>
    <col min="802" max="803" width="150.703125" style="298" customWidth="1"/>
    <col min="804" max="805" width="50.703125" style="298" customWidth="1"/>
    <col min="806" max="807" width="150.703125" style="298" customWidth="1"/>
    <col min="808" max="809" width="50.703125" style="298" customWidth="1"/>
    <col min="810" max="811" width="150.703125" style="298" customWidth="1"/>
    <col min="812" max="813" width="50.703125" style="298" customWidth="1"/>
    <col min="814" max="815" width="150.703125" style="298" customWidth="1"/>
    <col min="816" max="817" width="50.703125" style="298" customWidth="1"/>
    <col min="818" max="819" width="150.703125" style="298" customWidth="1"/>
    <col min="820" max="821" width="50.703125" style="298" customWidth="1"/>
    <col min="822" max="823" width="150.703125" style="298" customWidth="1"/>
    <col min="824" max="825" width="50.703125" style="298" customWidth="1"/>
    <col min="826" max="827" width="150.703125" style="298" customWidth="1"/>
    <col min="828" max="829" width="50.703125" style="298" customWidth="1"/>
    <col min="830" max="831" width="150.703125" style="298" customWidth="1"/>
    <col min="832" max="833" width="50.703125" style="298" customWidth="1"/>
    <col min="834" max="835" width="150.703125" style="298" customWidth="1"/>
    <col min="836" max="837" width="50.703125" style="298" customWidth="1"/>
    <col min="838" max="914" width="33.41015625" style="298" customWidth="1"/>
    <col min="915" max="930" width="30.87890625" style="298" customWidth="1"/>
    <col min="931" max="946" width="26.703125" style="298" customWidth="1"/>
    <col min="947" max="16384" width="11.41015625" style="298"/>
  </cols>
  <sheetData>
    <row r="1" spans="1:603" ht="22.7" x14ac:dyDescent="0.4">
      <c r="B1" s="296" t="s">
        <v>505</v>
      </c>
      <c r="C1" s="297"/>
      <c r="D1" s="297"/>
      <c r="E1" s="297"/>
      <c r="F1" s="297"/>
      <c r="G1" s="297"/>
      <c r="H1" s="297"/>
      <c r="I1" s="297"/>
    </row>
    <row r="2" spans="1:603" ht="13" thickBot="1" x14ac:dyDescent="0.45">
      <c r="LK2" s="298"/>
      <c r="MD2" s="298"/>
      <c r="MT2" s="298"/>
      <c r="MU2" s="298"/>
      <c r="MV2" s="298"/>
      <c r="MW2" s="298"/>
      <c r="MX2" s="298"/>
      <c r="ND2" s="298"/>
      <c r="NH2" s="298"/>
      <c r="NL2" s="298"/>
      <c r="NP2" s="298"/>
      <c r="NQ2" s="298"/>
      <c r="NT2" s="298"/>
      <c r="NX2" s="298"/>
      <c r="OB2" s="298"/>
      <c r="OF2" s="298"/>
      <c r="OG2" s="298"/>
      <c r="OJ2" s="298"/>
      <c r="ON2" s="298"/>
      <c r="OQ2" s="298"/>
      <c r="OR2" s="298"/>
      <c r="OU2" s="298"/>
      <c r="OY2" s="298"/>
      <c r="PC2" s="298"/>
      <c r="PG2" s="298"/>
      <c r="PK2" s="298"/>
      <c r="PO2" s="298"/>
      <c r="PS2" s="298"/>
      <c r="PW2" s="298"/>
      <c r="QA2" s="298"/>
      <c r="QE2" s="298"/>
    </row>
    <row r="3" spans="1:603" s="48" customFormat="1" ht="21.7" thickTop="1" x14ac:dyDescent="0.4">
      <c r="A3" s="527" t="s">
        <v>163</v>
      </c>
      <c r="B3" s="528" t="s">
        <v>415</v>
      </c>
      <c r="C3" s="528"/>
      <c r="D3" s="529"/>
      <c r="E3" s="530"/>
      <c r="F3" s="528" t="s">
        <v>416</v>
      </c>
      <c r="G3" s="528"/>
      <c r="H3" s="529"/>
      <c r="I3" s="530"/>
      <c r="J3" s="531" t="s">
        <v>164</v>
      </c>
      <c r="K3" s="528"/>
      <c r="L3" s="529"/>
      <c r="M3" s="530"/>
      <c r="N3" s="532" t="s">
        <v>167</v>
      </c>
      <c r="O3" s="533"/>
      <c r="P3" s="534"/>
      <c r="Q3" s="535"/>
      <c r="R3" s="532" t="s">
        <v>63</v>
      </c>
      <c r="S3" s="533"/>
      <c r="T3" s="534"/>
      <c r="U3" s="535"/>
      <c r="V3" s="532" t="s">
        <v>168</v>
      </c>
      <c r="W3" s="533"/>
      <c r="X3" s="534"/>
      <c r="Y3" s="535"/>
      <c r="Z3" s="532" t="s">
        <v>169</v>
      </c>
      <c r="AA3" s="533"/>
      <c r="AB3" s="534"/>
      <c r="AC3" s="535"/>
      <c r="AD3" s="532" t="s">
        <v>170</v>
      </c>
      <c r="AE3" s="528"/>
      <c r="AF3" s="529"/>
      <c r="AG3" s="530"/>
      <c r="AH3" s="532" t="s">
        <v>64</v>
      </c>
      <c r="AI3" s="533"/>
      <c r="AJ3" s="534"/>
      <c r="AK3" s="535"/>
      <c r="AL3" s="532" t="s">
        <v>171</v>
      </c>
      <c r="AM3" s="533"/>
      <c r="AN3" s="534"/>
      <c r="AO3" s="535"/>
      <c r="AP3" s="532" t="s">
        <v>172</v>
      </c>
      <c r="AQ3" s="533"/>
      <c r="AR3" s="534"/>
      <c r="AS3" s="535"/>
      <c r="AT3" s="532" t="s">
        <v>173</v>
      </c>
      <c r="AU3" s="533"/>
      <c r="AV3" s="534"/>
      <c r="AW3" s="535"/>
      <c r="AX3" s="532" t="s">
        <v>174</v>
      </c>
      <c r="AY3" s="533"/>
      <c r="AZ3" s="534"/>
      <c r="BA3" s="535"/>
      <c r="BB3" s="532" t="s">
        <v>175</v>
      </c>
      <c r="BC3" s="528"/>
      <c r="BD3" s="529"/>
      <c r="BE3" s="530"/>
      <c r="BF3" s="532" t="s">
        <v>639</v>
      </c>
      <c r="BG3" s="528"/>
      <c r="BH3" s="529"/>
      <c r="BI3" s="530"/>
      <c r="BJ3" s="532" t="s">
        <v>41</v>
      </c>
      <c r="BK3" s="528"/>
      <c r="BL3" s="529"/>
      <c r="BM3" s="530"/>
    </row>
    <row r="4" spans="1:603" s="295" customFormat="1" ht="21.7" thickBot="1" x14ac:dyDescent="0.45">
      <c r="A4" s="536"/>
      <c r="B4" s="537" t="s">
        <v>49</v>
      </c>
      <c r="C4" s="537" t="s">
        <v>417</v>
      </c>
      <c r="D4" s="537" t="s">
        <v>418</v>
      </c>
      <c r="E4" s="538" t="s">
        <v>419</v>
      </c>
      <c r="F4" s="537" t="s">
        <v>49</v>
      </c>
      <c r="G4" s="537" t="s">
        <v>417</v>
      </c>
      <c r="H4" s="537" t="s">
        <v>418</v>
      </c>
      <c r="I4" s="538" t="s">
        <v>419</v>
      </c>
      <c r="J4" s="539" t="s">
        <v>49</v>
      </c>
      <c r="K4" s="537" t="s">
        <v>417</v>
      </c>
      <c r="L4" s="537" t="s">
        <v>418</v>
      </c>
      <c r="M4" s="538" t="s">
        <v>419</v>
      </c>
      <c r="N4" s="537" t="s">
        <v>49</v>
      </c>
      <c r="O4" s="537" t="s">
        <v>417</v>
      </c>
      <c r="P4" s="537" t="s">
        <v>418</v>
      </c>
      <c r="Q4" s="538" t="s">
        <v>419</v>
      </c>
      <c r="R4" s="537" t="s">
        <v>49</v>
      </c>
      <c r="S4" s="537" t="s">
        <v>417</v>
      </c>
      <c r="T4" s="537" t="s">
        <v>418</v>
      </c>
      <c r="U4" s="538" t="s">
        <v>419</v>
      </c>
      <c r="V4" s="537" t="s">
        <v>49</v>
      </c>
      <c r="W4" s="537" t="s">
        <v>417</v>
      </c>
      <c r="X4" s="537" t="s">
        <v>418</v>
      </c>
      <c r="Y4" s="538" t="s">
        <v>419</v>
      </c>
      <c r="Z4" s="537" t="s">
        <v>49</v>
      </c>
      <c r="AA4" s="537" t="s">
        <v>417</v>
      </c>
      <c r="AB4" s="537" t="s">
        <v>418</v>
      </c>
      <c r="AC4" s="538" t="s">
        <v>419</v>
      </c>
      <c r="AD4" s="537" t="s">
        <v>49</v>
      </c>
      <c r="AE4" s="537" t="s">
        <v>417</v>
      </c>
      <c r="AF4" s="537" t="s">
        <v>418</v>
      </c>
      <c r="AG4" s="538" t="s">
        <v>419</v>
      </c>
      <c r="AH4" s="537" t="s">
        <v>49</v>
      </c>
      <c r="AI4" s="537" t="s">
        <v>417</v>
      </c>
      <c r="AJ4" s="537" t="s">
        <v>418</v>
      </c>
      <c r="AK4" s="538" t="s">
        <v>419</v>
      </c>
      <c r="AL4" s="537" t="s">
        <v>49</v>
      </c>
      <c r="AM4" s="537" t="s">
        <v>417</v>
      </c>
      <c r="AN4" s="537" t="s">
        <v>418</v>
      </c>
      <c r="AO4" s="538" t="s">
        <v>419</v>
      </c>
      <c r="AP4" s="537" t="s">
        <v>49</v>
      </c>
      <c r="AQ4" s="537" t="s">
        <v>417</v>
      </c>
      <c r="AR4" s="537" t="s">
        <v>418</v>
      </c>
      <c r="AS4" s="538" t="s">
        <v>419</v>
      </c>
      <c r="AT4" s="537" t="s">
        <v>49</v>
      </c>
      <c r="AU4" s="537" t="s">
        <v>417</v>
      </c>
      <c r="AV4" s="537" t="s">
        <v>418</v>
      </c>
      <c r="AW4" s="538" t="s">
        <v>419</v>
      </c>
      <c r="AX4" s="537" t="s">
        <v>49</v>
      </c>
      <c r="AY4" s="537" t="s">
        <v>417</v>
      </c>
      <c r="AZ4" s="537" t="s">
        <v>418</v>
      </c>
      <c r="BA4" s="538" t="s">
        <v>419</v>
      </c>
      <c r="BB4" s="537" t="s">
        <v>49</v>
      </c>
      <c r="BC4" s="537" t="s">
        <v>417</v>
      </c>
      <c r="BD4" s="537" t="s">
        <v>418</v>
      </c>
      <c r="BE4" s="538" t="s">
        <v>419</v>
      </c>
      <c r="BF4" s="537" t="s">
        <v>49</v>
      </c>
      <c r="BG4" s="537" t="s">
        <v>417</v>
      </c>
      <c r="BH4" s="537" t="s">
        <v>418</v>
      </c>
      <c r="BI4" s="538" t="s">
        <v>419</v>
      </c>
      <c r="BJ4" s="537" t="s">
        <v>49</v>
      </c>
      <c r="BK4" s="537" t="s">
        <v>417</v>
      </c>
      <c r="BL4" s="537" t="s">
        <v>418</v>
      </c>
      <c r="BM4" s="538" t="s">
        <v>419</v>
      </c>
    </row>
    <row r="5" spans="1:603" s="301" customFormat="1" ht="51" thickTop="1" x14ac:dyDescent="0.4">
      <c r="A5" s="258">
        <v>1</v>
      </c>
      <c r="B5" s="259" t="s">
        <v>420</v>
      </c>
      <c r="C5" s="260" t="s">
        <v>421</v>
      </c>
      <c r="D5" s="261">
        <v>10</v>
      </c>
      <c r="E5" s="262" t="s">
        <v>193</v>
      </c>
      <c r="F5" s="259" t="s">
        <v>420</v>
      </c>
      <c r="G5" s="260" t="s">
        <v>421</v>
      </c>
      <c r="H5" s="261">
        <v>10</v>
      </c>
      <c r="I5" s="262" t="s">
        <v>193</v>
      </c>
      <c r="J5" s="263" t="s">
        <v>420</v>
      </c>
      <c r="K5" s="260" t="s">
        <v>421</v>
      </c>
      <c r="L5" s="261">
        <v>10</v>
      </c>
      <c r="M5" s="262" t="s">
        <v>193</v>
      </c>
      <c r="N5" s="259" t="s">
        <v>420</v>
      </c>
      <c r="O5" s="260" t="s">
        <v>421</v>
      </c>
      <c r="P5" s="261">
        <v>10</v>
      </c>
      <c r="Q5" s="262" t="s">
        <v>193</v>
      </c>
      <c r="R5" s="259" t="s">
        <v>420</v>
      </c>
      <c r="S5" s="260" t="s">
        <v>421</v>
      </c>
      <c r="T5" s="261">
        <v>10</v>
      </c>
      <c r="U5" s="262" t="s">
        <v>193</v>
      </c>
      <c r="V5" s="259" t="s">
        <v>420</v>
      </c>
      <c r="W5" s="260" t="s">
        <v>421</v>
      </c>
      <c r="X5" s="261">
        <v>10</v>
      </c>
      <c r="Y5" s="262" t="s">
        <v>193</v>
      </c>
      <c r="Z5" s="259" t="s">
        <v>420</v>
      </c>
      <c r="AA5" s="260" t="s">
        <v>421</v>
      </c>
      <c r="AB5" s="261">
        <v>10</v>
      </c>
      <c r="AC5" s="262" t="s">
        <v>193</v>
      </c>
      <c r="AD5" s="263" t="s">
        <v>420</v>
      </c>
      <c r="AE5" s="260" t="s">
        <v>421</v>
      </c>
      <c r="AF5" s="261">
        <v>10</v>
      </c>
      <c r="AG5" s="262" t="s">
        <v>193</v>
      </c>
      <c r="AH5" s="263" t="s">
        <v>420</v>
      </c>
      <c r="AI5" s="260" t="s">
        <v>421</v>
      </c>
      <c r="AJ5" s="261">
        <v>10</v>
      </c>
      <c r="AK5" s="262" t="s">
        <v>193</v>
      </c>
      <c r="AL5" s="259" t="s">
        <v>420</v>
      </c>
      <c r="AM5" s="260" t="s">
        <v>421</v>
      </c>
      <c r="AN5" s="261">
        <v>10</v>
      </c>
      <c r="AO5" s="262" t="s">
        <v>193</v>
      </c>
      <c r="AP5" s="259" t="s">
        <v>420</v>
      </c>
      <c r="AQ5" s="260" t="s">
        <v>421</v>
      </c>
      <c r="AR5" s="261">
        <v>10</v>
      </c>
      <c r="AS5" s="262" t="s">
        <v>193</v>
      </c>
      <c r="AT5" s="259" t="s">
        <v>420</v>
      </c>
      <c r="AU5" s="260" t="s">
        <v>421</v>
      </c>
      <c r="AV5" s="261">
        <v>10</v>
      </c>
      <c r="AW5" s="262" t="s">
        <v>193</v>
      </c>
      <c r="AX5" s="259" t="s">
        <v>420</v>
      </c>
      <c r="AY5" s="260" t="s">
        <v>421</v>
      </c>
      <c r="AZ5" s="261">
        <v>10</v>
      </c>
      <c r="BA5" s="262" t="s">
        <v>193</v>
      </c>
      <c r="BB5" s="263" t="s">
        <v>420</v>
      </c>
      <c r="BC5" s="260" t="s">
        <v>421</v>
      </c>
      <c r="BD5" s="261">
        <v>10</v>
      </c>
      <c r="BE5" s="262" t="s">
        <v>193</v>
      </c>
      <c r="BF5" s="263" t="s">
        <v>420</v>
      </c>
      <c r="BG5" s="260" t="s">
        <v>421</v>
      </c>
      <c r="BH5" s="261">
        <v>10</v>
      </c>
      <c r="BI5" s="262" t="s">
        <v>193</v>
      </c>
      <c r="BJ5" s="263" t="s">
        <v>420</v>
      </c>
      <c r="BK5" s="260" t="s">
        <v>421</v>
      </c>
      <c r="BL5" s="261">
        <v>10</v>
      </c>
      <c r="BM5" s="262" t="s">
        <v>193</v>
      </c>
    </row>
    <row r="6" spans="1:603" s="279" customFormat="1" ht="114" x14ac:dyDescent="0.4">
      <c r="A6" s="540">
        <v>2</v>
      </c>
      <c r="B6" s="541" t="s">
        <v>422</v>
      </c>
      <c r="C6" s="542"/>
      <c r="D6" s="543">
        <v>10</v>
      </c>
      <c r="E6" s="544" t="s">
        <v>193</v>
      </c>
      <c r="F6" s="541" t="s">
        <v>422</v>
      </c>
      <c r="G6" s="542"/>
      <c r="H6" s="543">
        <v>10</v>
      </c>
      <c r="I6" s="544" t="s">
        <v>193</v>
      </c>
      <c r="J6" s="545" t="s">
        <v>423</v>
      </c>
      <c r="K6" s="542"/>
      <c r="L6" s="543">
        <v>10</v>
      </c>
      <c r="M6" s="544" t="s">
        <v>193</v>
      </c>
      <c r="N6" s="541" t="s">
        <v>423</v>
      </c>
      <c r="O6" s="542"/>
      <c r="P6" s="543">
        <v>10</v>
      </c>
      <c r="Q6" s="544" t="s">
        <v>193</v>
      </c>
      <c r="R6" s="541" t="s">
        <v>176</v>
      </c>
      <c r="S6" s="542"/>
      <c r="T6" s="543">
        <v>10</v>
      </c>
      <c r="U6" s="544" t="s">
        <v>193</v>
      </c>
      <c r="V6" s="541" t="s">
        <v>424</v>
      </c>
      <c r="W6" s="546"/>
      <c r="X6" s="543">
        <v>10</v>
      </c>
      <c r="Y6" s="544" t="s">
        <v>193</v>
      </c>
      <c r="Z6" s="541" t="s">
        <v>425</v>
      </c>
      <c r="AA6" s="546"/>
      <c r="AB6" s="543">
        <v>10</v>
      </c>
      <c r="AC6" s="544" t="s">
        <v>193</v>
      </c>
      <c r="AD6" s="541" t="s">
        <v>422</v>
      </c>
      <c r="AE6" s="542"/>
      <c r="AF6" s="543">
        <v>10</v>
      </c>
      <c r="AG6" s="544" t="s">
        <v>193</v>
      </c>
      <c r="AH6" s="541" t="s">
        <v>426</v>
      </c>
      <c r="AI6" s="542"/>
      <c r="AJ6" s="543">
        <v>10</v>
      </c>
      <c r="AK6" s="544" t="s">
        <v>193</v>
      </c>
      <c r="AL6" s="541" t="s">
        <v>427</v>
      </c>
      <c r="AM6" s="546"/>
      <c r="AN6" s="543">
        <v>10</v>
      </c>
      <c r="AO6" s="544" t="s">
        <v>193</v>
      </c>
      <c r="AP6" s="541" t="s">
        <v>428</v>
      </c>
      <c r="AQ6" s="546"/>
      <c r="AR6" s="543">
        <v>20</v>
      </c>
      <c r="AS6" s="544" t="s">
        <v>193</v>
      </c>
      <c r="AT6" s="541" t="s">
        <v>177</v>
      </c>
      <c r="AU6" s="542"/>
      <c r="AV6" s="543">
        <v>15</v>
      </c>
      <c r="AW6" s="544" t="s">
        <v>193</v>
      </c>
      <c r="AX6" s="541" t="s">
        <v>178</v>
      </c>
      <c r="AY6" s="542"/>
      <c r="AZ6" s="543">
        <v>15</v>
      </c>
      <c r="BA6" s="544" t="s">
        <v>193</v>
      </c>
      <c r="BB6" s="545" t="s">
        <v>179</v>
      </c>
      <c r="BC6" s="542"/>
      <c r="BD6" s="543">
        <v>20</v>
      </c>
      <c r="BE6" s="544" t="s">
        <v>193</v>
      </c>
      <c r="BF6" s="545" t="s">
        <v>640</v>
      </c>
      <c r="BG6" s="542" t="s">
        <v>641</v>
      </c>
      <c r="BH6" s="543">
        <v>30</v>
      </c>
      <c r="BI6" s="544" t="s">
        <v>193</v>
      </c>
      <c r="BJ6" s="541" t="s">
        <v>642</v>
      </c>
      <c r="BK6" s="542" t="s">
        <v>643</v>
      </c>
      <c r="BL6" s="543">
        <v>20</v>
      </c>
      <c r="BM6" s="544" t="s">
        <v>193</v>
      </c>
      <c r="BN6" s="547"/>
      <c r="BO6" s="547"/>
      <c r="BP6" s="547"/>
      <c r="BQ6" s="547"/>
      <c r="BR6" s="547"/>
      <c r="BS6" s="547"/>
      <c r="BT6" s="547"/>
      <c r="BU6" s="547"/>
      <c r="BV6" s="547"/>
      <c r="BW6" s="547"/>
      <c r="BX6" s="547"/>
      <c r="BY6" s="547"/>
      <c r="BZ6" s="547"/>
      <c r="CA6" s="547"/>
      <c r="CB6" s="547"/>
      <c r="CC6" s="547"/>
      <c r="CD6" s="547"/>
      <c r="CE6" s="547"/>
      <c r="CF6" s="547"/>
      <c r="CG6" s="547"/>
      <c r="CH6" s="547"/>
      <c r="CI6" s="547"/>
      <c r="CJ6" s="547"/>
      <c r="CK6" s="547"/>
      <c r="CL6" s="547"/>
      <c r="CM6" s="547"/>
      <c r="CN6" s="547"/>
      <c r="CO6" s="547"/>
      <c r="CP6" s="547"/>
      <c r="CQ6" s="547"/>
      <c r="CR6" s="547"/>
      <c r="CS6" s="547"/>
      <c r="CT6" s="547"/>
      <c r="CU6" s="547"/>
      <c r="CV6" s="547"/>
      <c r="CW6" s="547"/>
      <c r="CX6" s="547"/>
      <c r="CY6" s="547"/>
      <c r="CZ6" s="547"/>
      <c r="DA6" s="547"/>
      <c r="DB6" s="547"/>
      <c r="DC6" s="547"/>
      <c r="DD6" s="547"/>
      <c r="DE6" s="547"/>
      <c r="DF6" s="547"/>
      <c r="DG6" s="547"/>
      <c r="DH6" s="547"/>
      <c r="DI6" s="547"/>
      <c r="DJ6" s="547"/>
      <c r="DK6" s="547"/>
      <c r="DL6" s="547"/>
      <c r="DM6" s="547"/>
      <c r="DN6" s="547"/>
      <c r="DO6" s="547"/>
      <c r="DP6" s="547"/>
      <c r="DQ6" s="547"/>
      <c r="DR6" s="547"/>
      <c r="DS6" s="547"/>
      <c r="DT6" s="547"/>
      <c r="DU6" s="547"/>
      <c r="DV6" s="547"/>
      <c r="DW6" s="547"/>
      <c r="DX6" s="547"/>
      <c r="DY6" s="547"/>
      <c r="DZ6" s="547"/>
      <c r="EA6" s="547"/>
      <c r="EB6" s="547"/>
      <c r="EC6" s="547"/>
      <c r="ED6" s="547"/>
      <c r="EE6" s="547"/>
      <c r="EF6" s="547"/>
      <c r="EG6" s="547"/>
      <c r="EH6" s="547"/>
      <c r="EI6" s="547"/>
      <c r="EJ6" s="547"/>
      <c r="EK6" s="547"/>
      <c r="EL6" s="547"/>
      <c r="EM6" s="547"/>
      <c r="EN6" s="547"/>
      <c r="EO6" s="547"/>
      <c r="EP6" s="547"/>
      <c r="EQ6" s="547"/>
      <c r="ER6" s="547"/>
      <c r="ES6" s="547"/>
      <c r="ET6" s="547"/>
      <c r="EU6" s="547"/>
      <c r="EV6" s="547"/>
      <c r="EW6" s="547"/>
      <c r="EX6" s="547"/>
      <c r="EY6" s="547"/>
      <c r="EZ6" s="547"/>
      <c r="FA6" s="547"/>
      <c r="FB6" s="547"/>
      <c r="FC6" s="547"/>
      <c r="FD6" s="547"/>
      <c r="FE6" s="547"/>
      <c r="FF6" s="547"/>
      <c r="FG6" s="547"/>
      <c r="FH6" s="547"/>
      <c r="FI6" s="547"/>
      <c r="FJ6" s="547"/>
      <c r="FK6" s="547"/>
      <c r="FL6" s="547"/>
      <c r="FM6" s="547"/>
      <c r="FN6" s="547"/>
      <c r="FO6" s="547"/>
      <c r="FP6" s="547"/>
      <c r="FQ6" s="547"/>
      <c r="FR6" s="547"/>
      <c r="FS6" s="547"/>
      <c r="FT6" s="547"/>
      <c r="FU6" s="547"/>
      <c r="FV6" s="547"/>
      <c r="FW6" s="547"/>
      <c r="FX6" s="547"/>
      <c r="FY6" s="547"/>
      <c r="FZ6" s="547"/>
      <c r="GA6" s="547"/>
      <c r="GB6" s="547"/>
      <c r="GC6" s="547"/>
      <c r="GD6" s="547"/>
      <c r="GE6" s="547"/>
      <c r="GF6" s="547"/>
      <c r="GG6" s="547"/>
      <c r="GH6" s="547"/>
      <c r="GI6" s="547"/>
      <c r="GJ6" s="547"/>
      <c r="GK6" s="547"/>
      <c r="GL6" s="547"/>
      <c r="GM6" s="547"/>
      <c r="GN6" s="547"/>
      <c r="GO6" s="547"/>
      <c r="GP6" s="547"/>
      <c r="GQ6" s="547"/>
      <c r="GR6" s="547"/>
      <c r="GS6" s="547"/>
      <c r="GT6" s="547"/>
      <c r="GU6" s="547"/>
      <c r="GV6" s="547"/>
      <c r="GW6" s="547"/>
      <c r="GX6" s="547"/>
      <c r="GY6" s="547"/>
      <c r="GZ6" s="547"/>
      <c r="HA6" s="547"/>
      <c r="HB6" s="547"/>
      <c r="HC6" s="547"/>
      <c r="HD6" s="547"/>
      <c r="HE6" s="547"/>
      <c r="HF6" s="547"/>
      <c r="HG6" s="547"/>
      <c r="HH6" s="547"/>
      <c r="HI6" s="547"/>
      <c r="HJ6" s="547"/>
      <c r="HK6" s="547"/>
      <c r="HL6" s="547"/>
      <c r="HM6" s="547"/>
      <c r="HN6" s="547"/>
      <c r="HO6" s="547"/>
      <c r="HP6" s="547"/>
      <c r="HQ6" s="547"/>
      <c r="HR6" s="547"/>
      <c r="HS6" s="547"/>
      <c r="HT6" s="547"/>
      <c r="HU6" s="547"/>
      <c r="HV6" s="547"/>
      <c r="HW6" s="547"/>
      <c r="HX6" s="547"/>
      <c r="HY6" s="547"/>
      <c r="HZ6" s="547"/>
      <c r="IA6" s="547"/>
      <c r="IB6" s="547"/>
      <c r="IC6" s="547"/>
      <c r="ID6" s="547"/>
      <c r="IE6" s="547"/>
      <c r="IF6" s="547"/>
      <c r="IG6" s="547"/>
      <c r="IH6" s="547"/>
      <c r="II6" s="547"/>
      <c r="IJ6" s="547"/>
      <c r="IK6" s="547"/>
      <c r="IL6" s="547"/>
      <c r="IM6" s="547"/>
      <c r="IN6" s="547"/>
      <c r="IO6" s="547"/>
      <c r="IP6" s="547"/>
      <c r="IQ6" s="547"/>
      <c r="IR6" s="547"/>
      <c r="IS6" s="547"/>
      <c r="IT6" s="547"/>
      <c r="IU6" s="547"/>
      <c r="IV6" s="547"/>
      <c r="IW6" s="547"/>
      <c r="IX6" s="547"/>
      <c r="IY6" s="547"/>
      <c r="IZ6" s="547"/>
      <c r="JA6" s="547"/>
      <c r="JB6" s="547"/>
      <c r="JC6" s="547"/>
      <c r="JD6" s="547"/>
      <c r="JE6" s="547"/>
      <c r="JF6" s="547"/>
      <c r="JG6" s="547"/>
      <c r="JH6" s="547"/>
      <c r="JI6" s="547"/>
      <c r="JJ6" s="547"/>
      <c r="JK6" s="547"/>
      <c r="JL6" s="547"/>
      <c r="JM6" s="547"/>
      <c r="JN6" s="547"/>
      <c r="JO6" s="547"/>
      <c r="JP6" s="547"/>
      <c r="JQ6" s="547"/>
      <c r="JR6" s="547"/>
      <c r="JS6" s="547"/>
      <c r="JT6" s="547"/>
      <c r="JU6" s="547"/>
      <c r="JV6" s="547"/>
      <c r="JW6" s="547"/>
      <c r="JX6" s="547"/>
      <c r="JY6" s="547"/>
      <c r="JZ6" s="547"/>
      <c r="KA6" s="547"/>
      <c r="KB6" s="547"/>
      <c r="KC6" s="547"/>
      <c r="KD6" s="547"/>
      <c r="KE6" s="547"/>
      <c r="KF6" s="547"/>
      <c r="KG6" s="547"/>
      <c r="KH6" s="547"/>
      <c r="KI6" s="547"/>
      <c r="KJ6" s="547"/>
      <c r="KK6" s="547"/>
      <c r="KL6" s="547"/>
      <c r="KM6" s="547"/>
      <c r="KN6" s="547"/>
      <c r="KO6" s="547"/>
      <c r="KP6" s="547"/>
      <c r="KQ6" s="547"/>
      <c r="KR6" s="547"/>
      <c r="KS6" s="547"/>
      <c r="KT6" s="547"/>
      <c r="KU6" s="547"/>
      <c r="KV6" s="547"/>
      <c r="KW6" s="547"/>
      <c r="KX6" s="547"/>
      <c r="KY6" s="547"/>
      <c r="KZ6" s="547"/>
      <c r="LA6" s="547"/>
      <c r="LB6" s="547"/>
      <c r="LC6" s="547"/>
      <c r="LD6" s="547"/>
      <c r="LE6" s="547"/>
      <c r="LF6" s="547"/>
      <c r="LG6" s="547"/>
      <c r="LH6" s="547"/>
      <c r="LI6" s="547"/>
      <c r="LJ6" s="547"/>
      <c r="LK6" s="547"/>
      <c r="LL6" s="547"/>
      <c r="LM6" s="547"/>
      <c r="LN6" s="547"/>
      <c r="LO6" s="547"/>
      <c r="LP6" s="547"/>
      <c r="LQ6" s="547"/>
      <c r="LR6" s="547"/>
      <c r="LS6" s="547"/>
      <c r="LT6" s="547"/>
      <c r="LU6" s="547"/>
      <c r="LV6" s="547"/>
      <c r="LW6" s="547"/>
      <c r="LX6" s="547"/>
      <c r="LY6" s="547"/>
      <c r="LZ6" s="547"/>
      <c r="MA6" s="547"/>
      <c r="MB6" s="547"/>
      <c r="MC6" s="547"/>
      <c r="MD6" s="547"/>
      <c r="ME6" s="547"/>
      <c r="MF6" s="547"/>
      <c r="MG6" s="547"/>
      <c r="MH6" s="547"/>
      <c r="MI6" s="547"/>
      <c r="MJ6" s="547"/>
      <c r="MK6" s="547"/>
      <c r="ML6" s="547"/>
      <c r="MM6" s="547"/>
      <c r="MN6" s="547"/>
      <c r="MO6" s="547"/>
      <c r="MP6" s="547"/>
      <c r="MQ6" s="547"/>
      <c r="MR6" s="547"/>
      <c r="MS6" s="547"/>
      <c r="MT6" s="547"/>
      <c r="MU6" s="547"/>
      <c r="MV6" s="547"/>
      <c r="MW6" s="547"/>
      <c r="MX6" s="547"/>
      <c r="MY6" s="547"/>
      <c r="MZ6" s="547"/>
      <c r="NA6" s="547"/>
      <c r="NB6" s="547"/>
      <c r="NC6" s="547"/>
      <c r="ND6" s="547"/>
      <c r="NE6" s="547"/>
      <c r="NF6" s="547"/>
      <c r="NG6" s="547"/>
      <c r="NH6" s="547"/>
      <c r="NI6" s="547"/>
      <c r="NJ6" s="547"/>
      <c r="NK6" s="547"/>
      <c r="NL6" s="547"/>
      <c r="NM6" s="547"/>
      <c r="NN6" s="547"/>
      <c r="NO6" s="547"/>
      <c r="NP6" s="547"/>
      <c r="NQ6" s="547"/>
      <c r="NR6" s="547"/>
      <c r="NS6" s="547"/>
      <c r="NT6" s="547"/>
      <c r="NU6" s="547"/>
      <c r="NV6" s="547"/>
      <c r="NW6" s="547"/>
      <c r="NX6" s="547"/>
      <c r="NY6" s="547"/>
      <c r="NZ6" s="547"/>
      <c r="OA6" s="547"/>
      <c r="OB6" s="547"/>
      <c r="OC6" s="547"/>
      <c r="OD6" s="547"/>
      <c r="OE6" s="547"/>
      <c r="OF6" s="547"/>
      <c r="OG6" s="547"/>
      <c r="OH6" s="547"/>
      <c r="OI6" s="547"/>
      <c r="OJ6" s="547"/>
      <c r="OK6" s="547"/>
      <c r="OL6" s="547"/>
      <c r="OM6" s="547"/>
      <c r="ON6" s="547"/>
      <c r="OO6" s="547"/>
      <c r="OP6" s="547"/>
      <c r="OQ6" s="547"/>
      <c r="OR6" s="547"/>
      <c r="OS6" s="547"/>
      <c r="OT6" s="547"/>
      <c r="OU6" s="547"/>
      <c r="OV6" s="547"/>
      <c r="OW6" s="547"/>
      <c r="OX6" s="547"/>
      <c r="OY6" s="547"/>
      <c r="OZ6" s="547"/>
      <c r="PA6" s="547"/>
      <c r="PB6" s="547"/>
      <c r="PC6" s="547"/>
      <c r="PD6" s="547"/>
      <c r="PE6" s="547"/>
      <c r="PF6" s="547"/>
      <c r="PG6" s="547"/>
      <c r="PH6" s="547"/>
      <c r="PI6" s="547"/>
      <c r="PJ6" s="547"/>
      <c r="PK6" s="547"/>
      <c r="PL6" s="547"/>
      <c r="PM6" s="547"/>
      <c r="PN6" s="547"/>
      <c r="PO6" s="547"/>
      <c r="PP6" s="547"/>
      <c r="PQ6" s="547"/>
      <c r="PR6" s="547"/>
      <c r="PS6" s="547"/>
      <c r="PT6" s="547"/>
      <c r="PU6" s="547"/>
      <c r="PV6" s="547"/>
      <c r="PW6" s="547"/>
      <c r="PX6" s="547"/>
      <c r="PY6" s="547"/>
      <c r="PZ6" s="547"/>
      <c r="QA6" s="547"/>
      <c r="QB6" s="547"/>
      <c r="QC6" s="547"/>
      <c r="QD6" s="547"/>
      <c r="QE6" s="547"/>
      <c r="QF6" s="547"/>
      <c r="QG6" s="547"/>
      <c r="QH6" s="547"/>
      <c r="QI6" s="547"/>
      <c r="QJ6" s="547"/>
      <c r="QK6" s="547"/>
      <c r="QL6" s="547"/>
      <c r="QM6" s="547"/>
      <c r="QN6" s="547"/>
      <c r="QO6" s="547"/>
      <c r="QP6" s="547"/>
      <c r="QQ6" s="547"/>
      <c r="QR6" s="547"/>
      <c r="QS6" s="547"/>
      <c r="QT6" s="547"/>
      <c r="QU6" s="547"/>
      <c r="QV6" s="547"/>
      <c r="QW6" s="547"/>
      <c r="QX6" s="547"/>
      <c r="QY6" s="547"/>
      <c r="QZ6" s="547"/>
      <c r="RA6" s="547"/>
      <c r="RB6" s="547"/>
      <c r="RC6" s="547"/>
      <c r="RD6" s="547"/>
      <c r="RE6" s="547"/>
      <c r="RF6" s="547"/>
      <c r="RG6" s="547"/>
      <c r="RH6" s="547"/>
      <c r="RI6" s="547"/>
      <c r="RJ6" s="547"/>
      <c r="RK6" s="547"/>
      <c r="RL6" s="547"/>
      <c r="RM6" s="547"/>
      <c r="RN6" s="547"/>
      <c r="RO6" s="547"/>
      <c r="RP6" s="547"/>
      <c r="RQ6" s="547"/>
      <c r="RR6" s="547"/>
      <c r="RS6" s="547"/>
      <c r="RT6" s="547"/>
      <c r="RU6" s="547"/>
      <c r="RV6" s="547"/>
      <c r="RW6" s="547"/>
      <c r="RX6" s="547"/>
      <c r="RY6" s="547"/>
      <c r="RZ6" s="547"/>
      <c r="SA6" s="547"/>
      <c r="SB6" s="547"/>
      <c r="SC6" s="547"/>
      <c r="SD6" s="547"/>
      <c r="SE6" s="547"/>
      <c r="SF6" s="547"/>
      <c r="SG6" s="547"/>
      <c r="SH6" s="547"/>
      <c r="SI6" s="547"/>
      <c r="SJ6" s="547"/>
      <c r="SK6" s="547"/>
      <c r="SL6" s="547"/>
      <c r="SM6" s="547"/>
      <c r="SN6" s="547"/>
      <c r="SO6" s="547"/>
      <c r="SP6" s="547"/>
      <c r="SQ6" s="547"/>
      <c r="SR6" s="547"/>
      <c r="SS6" s="547"/>
      <c r="ST6" s="547"/>
      <c r="SU6" s="547"/>
      <c r="SV6" s="547"/>
      <c r="SW6" s="547"/>
      <c r="SX6" s="547"/>
      <c r="SY6" s="547"/>
      <c r="SZ6" s="547"/>
      <c r="TA6" s="547"/>
      <c r="TB6" s="547"/>
      <c r="TC6" s="547"/>
      <c r="TD6" s="547"/>
      <c r="TE6" s="547"/>
      <c r="TF6" s="547"/>
      <c r="TG6" s="547"/>
      <c r="TH6" s="547"/>
      <c r="TI6" s="547"/>
      <c r="TJ6" s="547"/>
      <c r="TK6" s="547"/>
      <c r="TL6" s="547"/>
      <c r="TM6" s="547"/>
      <c r="TN6" s="547"/>
      <c r="TO6" s="547"/>
      <c r="TP6" s="547"/>
      <c r="TQ6" s="547"/>
      <c r="TR6" s="547"/>
      <c r="TS6" s="547"/>
      <c r="TT6" s="547"/>
      <c r="TU6" s="547"/>
      <c r="TV6" s="547"/>
      <c r="TW6" s="547"/>
      <c r="TX6" s="547"/>
      <c r="TY6" s="547"/>
      <c r="TZ6" s="547"/>
      <c r="UA6" s="547"/>
      <c r="UB6" s="547"/>
      <c r="UC6" s="547"/>
      <c r="UD6" s="547"/>
      <c r="UE6" s="547"/>
      <c r="UF6" s="547"/>
      <c r="UG6" s="547"/>
      <c r="UH6" s="547"/>
      <c r="UI6" s="547"/>
      <c r="UJ6" s="547"/>
      <c r="UK6" s="547"/>
      <c r="UL6" s="547"/>
      <c r="UM6" s="547"/>
      <c r="UN6" s="547"/>
      <c r="UO6" s="547"/>
      <c r="UP6" s="547"/>
      <c r="UQ6" s="547"/>
      <c r="UR6" s="547"/>
      <c r="US6" s="547"/>
      <c r="UT6" s="547"/>
      <c r="UU6" s="547"/>
      <c r="UV6" s="547"/>
      <c r="UW6" s="547"/>
      <c r="UX6" s="547"/>
      <c r="UY6" s="547"/>
      <c r="UZ6" s="547"/>
      <c r="VA6" s="547"/>
      <c r="VB6" s="547"/>
      <c r="VC6" s="547"/>
      <c r="VD6" s="547"/>
      <c r="VE6" s="547"/>
      <c r="VF6" s="547"/>
      <c r="VG6" s="547"/>
      <c r="VH6" s="547"/>
      <c r="VI6" s="547"/>
      <c r="VJ6" s="547"/>
      <c r="VK6" s="547"/>
      <c r="VL6" s="547"/>
      <c r="VM6" s="547"/>
      <c r="VN6" s="547"/>
      <c r="VO6" s="547"/>
      <c r="VP6" s="547"/>
      <c r="VQ6" s="547"/>
      <c r="VR6" s="547"/>
      <c r="VS6" s="547"/>
      <c r="VT6" s="547"/>
      <c r="VU6" s="547"/>
      <c r="VV6" s="547"/>
      <c r="VW6" s="547"/>
      <c r="VX6" s="547"/>
      <c r="VY6" s="547"/>
      <c r="VZ6" s="547"/>
      <c r="WA6" s="547"/>
      <c r="WB6" s="547"/>
      <c r="WC6" s="547"/>
      <c r="WD6" s="547"/>
      <c r="WE6" s="547"/>
    </row>
    <row r="7" spans="1:603" s="301" customFormat="1" ht="114" x14ac:dyDescent="0.4">
      <c r="A7" s="264">
        <v>3</v>
      </c>
      <c r="B7" s="265" t="s">
        <v>429</v>
      </c>
      <c r="C7" s="266"/>
      <c r="D7" s="267">
        <v>10</v>
      </c>
      <c r="E7" s="268" t="s">
        <v>193</v>
      </c>
      <c r="F7" s="265" t="s">
        <v>429</v>
      </c>
      <c r="G7" s="266"/>
      <c r="H7" s="267">
        <v>10</v>
      </c>
      <c r="I7" s="268" t="s">
        <v>193</v>
      </c>
      <c r="J7" s="269" t="s">
        <v>430</v>
      </c>
      <c r="K7" s="266" t="s">
        <v>431</v>
      </c>
      <c r="L7" s="267">
        <v>10</v>
      </c>
      <c r="M7" s="268" t="s">
        <v>193</v>
      </c>
      <c r="N7" s="265" t="s">
        <v>430</v>
      </c>
      <c r="O7" s="266" t="s">
        <v>431</v>
      </c>
      <c r="P7" s="267">
        <v>10</v>
      </c>
      <c r="Q7" s="268" t="s">
        <v>193</v>
      </c>
      <c r="R7" s="265" t="s">
        <v>432</v>
      </c>
      <c r="S7" s="266"/>
      <c r="T7" s="267">
        <v>10</v>
      </c>
      <c r="U7" s="268" t="s">
        <v>193</v>
      </c>
      <c r="V7" s="265" t="s">
        <v>433</v>
      </c>
      <c r="W7" s="266"/>
      <c r="X7" s="267">
        <v>10</v>
      </c>
      <c r="Y7" s="268" t="s">
        <v>194</v>
      </c>
      <c r="Z7" s="265" t="s">
        <v>434</v>
      </c>
      <c r="AA7" s="266"/>
      <c r="AB7" s="267">
        <v>10</v>
      </c>
      <c r="AC7" s="268" t="s">
        <v>194</v>
      </c>
      <c r="AD7" s="265" t="s">
        <v>435</v>
      </c>
      <c r="AE7" s="266"/>
      <c r="AF7" s="267">
        <v>10</v>
      </c>
      <c r="AG7" s="268" t="s">
        <v>193</v>
      </c>
      <c r="AH7" s="265" t="s">
        <v>436</v>
      </c>
      <c r="AI7" s="270"/>
      <c r="AJ7" s="267">
        <v>10</v>
      </c>
      <c r="AK7" s="268" t="s">
        <v>193</v>
      </c>
      <c r="AL7" s="265" t="s">
        <v>437</v>
      </c>
      <c r="AM7" s="266"/>
      <c r="AN7" s="267">
        <v>10</v>
      </c>
      <c r="AO7" s="268" t="s">
        <v>194</v>
      </c>
      <c r="AP7" s="265" t="s">
        <v>438</v>
      </c>
      <c r="AQ7" s="266"/>
      <c r="AR7" s="267">
        <v>20</v>
      </c>
      <c r="AS7" s="268" t="s">
        <v>194</v>
      </c>
      <c r="AT7" s="265" t="s">
        <v>439</v>
      </c>
      <c r="AU7" s="266" t="s">
        <v>440</v>
      </c>
      <c r="AV7" s="267">
        <v>5</v>
      </c>
      <c r="AW7" s="268" t="s">
        <v>193</v>
      </c>
      <c r="AX7" s="265" t="s">
        <v>439</v>
      </c>
      <c r="AY7" s="266" t="s">
        <v>440</v>
      </c>
      <c r="AZ7" s="267">
        <v>5</v>
      </c>
      <c r="BA7" s="268" t="s">
        <v>193</v>
      </c>
      <c r="BB7" s="269" t="s">
        <v>441</v>
      </c>
      <c r="BC7" s="266"/>
      <c r="BD7" s="267">
        <v>30</v>
      </c>
      <c r="BE7" s="268" t="s">
        <v>193</v>
      </c>
      <c r="BF7" s="382" t="s">
        <v>644</v>
      </c>
      <c r="BG7" s="266" t="s">
        <v>645</v>
      </c>
      <c r="BH7" s="267">
        <v>30</v>
      </c>
      <c r="BI7" s="268" t="s">
        <v>193</v>
      </c>
      <c r="BJ7" s="382" t="s">
        <v>646</v>
      </c>
      <c r="BK7" s="383" t="s">
        <v>647</v>
      </c>
      <c r="BL7" s="267">
        <v>20</v>
      </c>
      <c r="BM7" s="268" t="s">
        <v>193</v>
      </c>
    </row>
    <row r="8" spans="1:603" s="279" customFormat="1" ht="101.35" x14ac:dyDescent="0.4">
      <c r="A8" s="540">
        <v>4</v>
      </c>
      <c r="B8" s="541" t="s">
        <v>442</v>
      </c>
      <c r="C8" s="542" t="s">
        <v>443</v>
      </c>
      <c r="D8" s="543">
        <v>40</v>
      </c>
      <c r="E8" s="544" t="s">
        <v>195</v>
      </c>
      <c r="F8" s="541" t="s">
        <v>444</v>
      </c>
      <c r="G8" s="542" t="s">
        <v>443</v>
      </c>
      <c r="H8" s="543">
        <v>40</v>
      </c>
      <c r="I8" s="544" t="s">
        <v>195</v>
      </c>
      <c r="J8" s="545" t="s">
        <v>181</v>
      </c>
      <c r="K8" s="542" t="s">
        <v>445</v>
      </c>
      <c r="L8" s="543">
        <v>10</v>
      </c>
      <c r="M8" s="544" t="s">
        <v>193</v>
      </c>
      <c r="N8" s="541" t="s">
        <v>181</v>
      </c>
      <c r="O8" s="542" t="s">
        <v>445</v>
      </c>
      <c r="P8" s="543">
        <v>10</v>
      </c>
      <c r="Q8" s="544" t="s">
        <v>193</v>
      </c>
      <c r="R8" s="541" t="s">
        <v>182</v>
      </c>
      <c r="S8" s="542" t="s">
        <v>445</v>
      </c>
      <c r="T8" s="543">
        <v>10</v>
      </c>
      <c r="U8" s="544" t="s">
        <v>193</v>
      </c>
      <c r="V8" s="541" t="s">
        <v>183</v>
      </c>
      <c r="W8" s="542" t="s">
        <v>445</v>
      </c>
      <c r="X8" s="543">
        <v>10</v>
      </c>
      <c r="Y8" s="544" t="s">
        <v>193</v>
      </c>
      <c r="Z8" s="541" t="s">
        <v>183</v>
      </c>
      <c r="AA8" s="542" t="s">
        <v>445</v>
      </c>
      <c r="AB8" s="543">
        <v>10</v>
      </c>
      <c r="AC8" s="544" t="s">
        <v>193</v>
      </c>
      <c r="AD8" s="545" t="s">
        <v>446</v>
      </c>
      <c r="AE8" s="542" t="s">
        <v>445</v>
      </c>
      <c r="AF8" s="543">
        <v>10</v>
      </c>
      <c r="AG8" s="544" t="s">
        <v>193</v>
      </c>
      <c r="AH8" s="541" t="s">
        <v>447</v>
      </c>
      <c r="AI8" s="542" t="s">
        <v>445</v>
      </c>
      <c r="AJ8" s="543">
        <v>10</v>
      </c>
      <c r="AK8" s="544" t="s">
        <v>193</v>
      </c>
      <c r="AL8" s="541" t="s">
        <v>184</v>
      </c>
      <c r="AM8" s="542" t="s">
        <v>445</v>
      </c>
      <c r="AN8" s="543">
        <v>10</v>
      </c>
      <c r="AO8" s="544" t="s">
        <v>194</v>
      </c>
      <c r="AP8" s="541" t="s">
        <v>448</v>
      </c>
      <c r="AQ8" s="542"/>
      <c r="AR8" s="543">
        <v>20</v>
      </c>
      <c r="AS8" s="544" t="s">
        <v>193</v>
      </c>
      <c r="AT8" s="541" t="s">
        <v>180</v>
      </c>
      <c r="AU8" s="542"/>
      <c r="AV8" s="543">
        <v>5</v>
      </c>
      <c r="AW8" s="544" t="s">
        <v>193</v>
      </c>
      <c r="AX8" s="541" t="s">
        <v>449</v>
      </c>
      <c r="AY8" s="542"/>
      <c r="AZ8" s="543">
        <v>5</v>
      </c>
      <c r="BA8" s="544" t="s">
        <v>193</v>
      </c>
      <c r="BB8" s="545" t="s">
        <v>185</v>
      </c>
      <c r="BC8" s="542" t="s">
        <v>440</v>
      </c>
      <c r="BD8" s="543">
        <v>20</v>
      </c>
      <c r="BE8" s="544" t="s">
        <v>193</v>
      </c>
      <c r="BF8" s="545" t="s">
        <v>648</v>
      </c>
      <c r="BG8" s="542"/>
      <c r="BH8" s="543">
        <v>30</v>
      </c>
      <c r="BI8" s="544" t="s">
        <v>193</v>
      </c>
      <c r="BJ8" s="541" t="s">
        <v>649</v>
      </c>
      <c r="BK8" s="266" t="s">
        <v>645</v>
      </c>
      <c r="BL8" s="543">
        <v>20</v>
      </c>
      <c r="BM8" s="544" t="s">
        <v>193</v>
      </c>
      <c r="BN8" s="547"/>
      <c r="BO8" s="547"/>
      <c r="BP8" s="547"/>
      <c r="BQ8" s="547"/>
      <c r="BR8" s="547"/>
      <c r="BS8" s="547"/>
      <c r="BT8" s="547"/>
      <c r="BU8" s="547"/>
      <c r="BV8" s="547"/>
      <c r="BW8" s="547"/>
      <c r="BX8" s="547"/>
      <c r="BY8" s="547"/>
      <c r="BZ8" s="547"/>
      <c r="CA8" s="547"/>
      <c r="CB8" s="547"/>
      <c r="CC8" s="547"/>
      <c r="CD8" s="547"/>
      <c r="CE8" s="547"/>
      <c r="CF8" s="547"/>
      <c r="CG8" s="547"/>
      <c r="CH8" s="547"/>
      <c r="CI8" s="547"/>
      <c r="CJ8" s="547"/>
      <c r="CK8" s="547"/>
      <c r="CL8" s="547"/>
      <c r="CM8" s="547"/>
      <c r="CN8" s="547"/>
      <c r="CO8" s="547"/>
      <c r="CP8" s="547"/>
      <c r="CQ8" s="547"/>
      <c r="CR8" s="547"/>
      <c r="CS8" s="547"/>
      <c r="CT8" s="547"/>
      <c r="CU8" s="547"/>
      <c r="CV8" s="547"/>
      <c r="CW8" s="547"/>
      <c r="CX8" s="547"/>
      <c r="CY8" s="547"/>
      <c r="CZ8" s="547"/>
      <c r="DA8" s="547"/>
      <c r="DB8" s="547"/>
      <c r="DC8" s="547"/>
      <c r="DD8" s="547"/>
      <c r="DE8" s="547"/>
      <c r="DF8" s="547"/>
      <c r="DG8" s="547"/>
      <c r="DH8" s="547"/>
      <c r="DI8" s="547"/>
      <c r="DJ8" s="547"/>
      <c r="DK8" s="547"/>
      <c r="DL8" s="547"/>
      <c r="DM8" s="547"/>
      <c r="DN8" s="547"/>
      <c r="DO8" s="547"/>
      <c r="DP8" s="547"/>
      <c r="DQ8" s="547"/>
      <c r="DR8" s="547"/>
      <c r="DS8" s="547"/>
      <c r="DT8" s="547"/>
      <c r="DU8" s="547"/>
      <c r="DV8" s="547"/>
      <c r="DW8" s="547"/>
      <c r="DX8" s="547"/>
      <c r="DY8" s="547"/>
      <c r="DZ8" s="547"/>
      <c r="EA8" s="547"/>
      <c r="EB8" s="547"/>
      <c r="EC8" s="547"/>
      <c r="ED8" s="547"/>
      <c r="EE8" s="547"/>
      <c r="EF8" s="547"/>
      <c r="EG8" s="547"/>
      <c r="EH8" s="547"/>
      <c r="EI8" s="547"/>
      <c r="EJ8" s="547"/>
      <c r="EK8" s="547"/>
      <c r="EL8" s="547"/>
      <c r="EM8" s="547"/>
      <c r="EN8" s="547"/>
      <c r="EO8" s="547"/>
      <c r="EP8" s="547"/>
      <c r="EQ8" s="547"/>
      <c r="ER8" s="547"/>
      <c r="ES8" s="547"/>
      <c r="ET8" s="547"/>
      <c r="EU8" s="547"/>
      <c r="EV8" s="547"/>
      <c r="EW8" s="547"/>
      <c r="EX8" s="547"/>
      <c r="EY8" s="547"/>
      <c r="EZ8" s="547"/>
      <c r="FA8" s="547"/>
      <c r="FB8" s="547"/>
      <c r="FC8" s="547"/>
      <c r="FD8" s="547"/>
      <c r="FE8" s="547"/>
      <c r="FF8" s="547"/>
      <c r="FG8" s="547"/>
      <c r="FH8" s="547"/>
      <c r="FI8" s="547"/>
      <c r="FJ8" s="547"/>
      <c r="FK8" s="547"/>
      <c r="FL8" s="547"/>
      <c r="FM8" s="547"/>
      <c r="FN8" s="547"/>
      <c r="FO8" s="547"/>
      <c r="FP8" s="547"/>
      <c r="FQ8" s="547"/>
      <c r="FR8" s="547"/>
      <c r="FS8" s="547"/>
      <c r="FT8" s="547"/>
      <c r="FU8" s="547"/>
      <c r="FV8" s="547"/>
      <c r="FW8" s="547"/>
      <c r="FX8" s="547"/>
      <c r="FY8" s="547"/>
      <c r="FZ8" s="547"/>
      <c r="GA8" s="547"/>
      <c r="GB8" s="547"/>
      <c r="GC8" s="547"/>
      <c r="GD8" s="547"/>
      <c r="GE8" s="547"/>
      <c r="GF8" s="547"/>
      <c r="GG8" s="547"/>
      <c r="GH8" s="547"/>
      <c r="GI8" s="547"/>
      <c r="GJ8" s="547"/>
      <c r="GK8" s="547"/>
      <c r="GL8" s="547"/>
      <c r="GM8" s="547"/>
      <c r="GN8" s="547"/>
      <c r="GO8" s="547"/>
      <c r="GP8" s="547"/>
      <c r="GQ8" s="547"/>
      <c r="GR8" s="547"/>
      <c r="GS8" s="547"/>
      <c r="GT8" s="547"/>
      <c r="GU8" s="547"/>
      <c r="GV8" s="547"/>
      <c r="GW8" s="547"/>
      <c r="GX8" s="547"/>
      <c r="GY8" s="547"/>
      <c r="GZ8" s="547"/>
      <c r="HA8" s="547"/>
      <c r="HB8" s="547"/>
      <c r="HC8" s="547"/>
      <c r="HD8" s="547"/>
      <c r="HE8" s="547"/>
      <c r="HF8" s="547"/>
      <c r="HG8" s="547"/>
      <c r="HH8" s="547"/>
      <c r="HI8" s="547"/>
      <c r="HJ8" s="547"/>
      <c r="HK8" s="547"/>
      <c r="HL8" s="547"/>
      <c r="HM8" s="547"/>
      <c r="HN8" s="547"/>
      <c r="HO8" s="547"/>
      <c r="HP8" s="547"/>
      <c r="HQ8" s="547"/>
      <c r="HR8" s="547"/>
      <c r="HS8" s="547"/>
      <c r="HT8" s="547"/>
      <c r="HU8" s="547"/>
      <c r="HV8" s="547"/>
      <c r="HW8" s="547"/>
      <c r="HX8" s="547"/>
      <c r="HY8" s="547"/>
      <c r="HZ8" s="547"/>
      <c r="IA8" s="547"/>
      <c r="IB8" s="547"/>
      <c r="IC8" s="547"/>
      <c r="ID8" s="547"/>
      <c r="IE8" s="547"/>
      <c r="IF8" s="547"/>
      <c r="IG8" s="547"/>
      <c r="IH8" s="547"/>
      <c r="II8" s="547"/>
      <c r="IJ8" s="547"/>
      <c r="IK8" s="547"/>
      <c r="IL8" s="547"/>
      <c r="IM8" s="547"/>
      <c r="IN8" s="547"/>
      <c r="IO8" s="547"/>
      <c r="IP8" s="547"/>
      <c r="IQ8" s="547"/>
      <c r="IR8" s="547"/>
      <c r="IS8" s="547"/>
      <c r="IT8" s="547"/>
      <c r="IU8" s="547"/>
      <c r="IV8" s="547"/>
      <c r="IW8" s="547"/>
      <c r="IX8" s="547"/>
      <c r="IY8" s="547"/>
      <c r="IZ8" s="547"/>
      <c r="JA8" s="547"/>
      <c r="JB8" s="547"/>
      <c r="JC8" s="547"/>
      <c r="JD8" s="547"/>
      <c r="JE8" s="547"/>
      <c r="JF8" s="547"/>
      <c r="JG8" s="547"/>
      <c r="JH8" s="547"/>
      <c r="JI8" s="547"/>
      <c r="JJ8" s="547"/>
      <c r="JK8" s="547"/>
      <c r="JL8" s="547"/>
      <c r="JM8" s="547"/>
      <c r="JN8" s="547"/>
      <c r="JO8" s="547"/>
      <c r="JP8" s="547"/>
      <c r="JQ8" s="547"/>
      <c r="JR8" s="547"/>
      <c r="JS8" s="547"/>
      <c r="JT8" s="547"/>
      <c r="JU8" s="547"/>
      <c r="JV8" s="547"/>
      <c r="JW8" s="547"/>
      <c r="JX8" s="547"/>
      <c r="JY8" s="547"/>
      <c r="JZ8" s="547"/>
      <c r="KA8" s="547"/>
      <c r="KB8" s="547"/>
      <c r="KC8" s="547"/>
      <c r="KD8" s="547"/>
      <c r="KE8" s="547"/>
      <c r="KF8" s="547"/>
      <c r="KG8" s="547"/>
      <c r="KH8" s="547"/>
      <c r="KI8" s="547"/>
      <c r="KJ8" s="547"/>
      <c r="KK8" s="547"/>
      <c r="KL8" s="547"/>
      <c r="KM8" s="547"/>
      <c r="KN8" s="547"/>
      <c r="KO8" s="547"/>
      <c r="KP8" s="547"/>
      <c r="KQ8" s="547"/>
      <c r="KR8" s="547"/>
      <c r="KS8" s="547"/>
      <c r="KT8" s="547"/>
      <c r="KU8" s="547"/>
      <c r="KV8" s="547"/>
      <c r="KW8" s="547"/>
      <c r="KX8" s="547"/>
      <c r="KY8" s="547"/>
      <c r="KZ8" s="547"/>
      <c r="LA8" s="547"/>
      <c r="LB8" s="547"/>
      <c r="LC8" s="547"/>
      <c r="LD8" s="547"/>
      <c r="LE8" s="547"/>
      <c r="LF8" s="547"/>
      <c r="LG8" s="547"/>
      <c r="LH8" s="547"/>
      <c r="LI8" s="547"/>
      <c r="LJ8" s="547"/>
      <c r="LK8" s="547"/>
      <c r="LL8" s="547"/>
      <c r="LM8" s="547"/>
      <c r="LN8" s="547"/>
      <c r="LO8" s="547"/>
      <c r="LP8" s="547"/>
      <c r="LQ8" s="547"/>
      <c r="LR8" s="547"/>
      <c r="LS8" s="547"/>
      <c r="LT8" s="547"/>
      <c r="LU8" s="547"/>
      <c r="LV8" s="547"/>
      <c r="LW8" s="547"/>
      <c r="LX8" s="547"/>
      <c r="LY8" s="547"/>
      <c r="LZ8" s="547"/>
      <c r="MA8" s="547"/>
      <c r="MB8" s="547"/>
      <c r="MC8" s="547"/>
      <c r="MD8" s="547"/>
      <c r="ME8" s="547"/>
      <c r="MF8" s="547"/>
      <c r="MG8" s="547"/>
      <c r="MH8" s="547"/>
      <c r="MI8" s="547"/>
      <c r="MJ8" s="547"/>
      <c r="MK8" s="547"/>
      <c r="ML8" s="547"/>
      <c r="MM8" s="547"/>
      <c r="MN8" s="547"/>
      <c r="MO8" s="547"/>
      <c r="MP8" s="547"/>
      <c r="MQ8" s="547"/>
      <c r="MR8" s="547"/>
      <c r="MS8" s="547"/>
      <c r="MT8" s="547"/>
      <c r="MU8" s="547"/>
      <c r="MV8" s="547"/>
      <c r="MW8" s="547"/>
      <c r="MX8" s="547"/>
      <c r="MY8" s="547"/>
      <c r="MZ8" s="547"/>
      <c r="NA8" s="547"/>
      <c r="NB8" s="547"/>
      <c r="NC8" s="547"/>
      <c r="ND8" s="547"/>
      <c r="NE8" s="547"/>
      <c r="NF8" s="547"/>
      <c r="NG8" s="547"/>
      <c r="NH8" s="547"/>
      <c r="NI8" s="547"/>
      <c r="NJ8" s="547"/>
      <c r="NK8" s="547"/>
      <c r="NL8" s="547"/>
      <c r="NM8" s="547"/>
      <c r="NN8" s="547"/>
      <c r="NO8" s="547"/>
      <c r="NP8" s="547"/>
      <c r="NQ8" s="547"/>
      <c r="NR8" s="547"/>
      <c r="NS8" s="547"/>
      <c r="NT8" s="547"/>
      <c r="NU8" s="547"/>
      <c r="NV8" s="547"/>
      <c r="NW8" s="547"/>
      <c r="NX8" s="547"/>
      <c r="NY8" s="547"/>
      <c r="NZ8" s="547"/>
      <c r="OA8" s="547"/>
      <c r="OB8" s="547"/>
      <c r="OC8" s="547"/>
      <c r="OD8" s="547"/>
      <c r="OE8" s="547"/>
      <c r="OF8" s="547"/>
      <c r="OG8" s="547"/>
      <c r="OH8" s="547"/>
      <c r="OI8" s="547"/>
      <c r="OJ8" s="547"/>
      <c r="OK8" s="547"/>
      <c r="OL8" s="547"/>
      <c r="OM8" s="547"/>
      <c r="ON8" s="547"/>
      <c r="OO8" s="547"/>
      <c r="OP8" s="547"/>
      <c r="OQ8" s="547"/>
      <c r="OR8" s="547"/>
      <c r="OS8" s="547"/>
      <c r="OT8" s="547"/>
      <c r="OU8" s="547"/>
      <c r="OV8" s="547"/>
      <c r="OW8" s="547"/>
      <c r="OX8" s="547"/>
      <c r="OY8" s="547"/>
      <c r="OZ8" s="547"/>
      <c r="PA8" s="547"/>
      <c r="PB8" s="547"/>
      <c r="PC8" s="547"/>
      <c r="PD8" s="547"/>
      <c r="PE8" s="547"/>
      <c r="PF8" s="547"/>
      <c r="PG8" s="547"/>
      <c r="PH8" s="547"/>
      <c r="PI8" s="547"/>
      <c r="PJ8" s="547"/>
      <c r="PK8" s="547"/>
      <c r="PL8" s="547"/>
      <c r="PM8" s="547"/>
      <c r="PN8" s="547"/>
      <c r="PO8" s="547"/>
      <c r="PP8" s="547"/>
      <c r="PQ8" s="547"/>
      <c r="PR8" s="547"/>
      <c r="PS8" s="547"/>
      <c r="PT8" s="547"/>
      <c r="PU8" s="547"/>
      <c r="PV8" s="547"/>
      <c r="PW8" s="547"/>
      <c r="PX8" s="547"/>
      <c r="PY8" s="547"/>
      <c r="PZ8" s="547"/>
      <c r="QA8" s="547"/>
      <c r="QB8" s="547"/>
      <c r="QC8" s="547"/>
      <c r="QD8" s="547"/>
      <c r="QE8" s="547"/>
      <c r="QF8" s="547"/>
      <c r="QG8" s="547"/>
      <c r="QH8" s="547"/>
      <c r="QI8" s="547"/>
      <c r="QJ8" s="547"/>
      <c r="QK8" s="547"/>
      <c r="QL8" s="547"/>
      <c r="QM8" s="547"/>
      <c r="QN8" s="547"/>
      <c r="QO8" s="547"/>
      <c r="QP8" s="547"/>
      <c r="QQ8" s="547"/>
      <c r="QR8" s="547"/>
      <c r="QS8" s="547"/>
      <c r="QT8" s="547"/>
      <c r="QU8" s="547"/>
      <c r="QV8" s="547"/>
      <c r="QW8" s="547"/>
      <c r="QX8" s="547"/>
      <c r="QY8" s="547"/>
      <c r="QZ8" s="547"/>
      <c r="RA8" s="547"/>
      <c r="RB8" s="547"/>
      <c r="RC8" s="547"/>
      <c r="RD8" s="547"/>
      <c r="RE8" s="547"/>
      <c r="RF8" s="547"/>
      <c r="RG8" s="547"/>
      <c r="RH8" s="547"/>
      <c r="RI8" s="547"/>
      <c r="RJ8" s="547"/>
      <c r="RK8" s="547"/>
      <c r="RL8" s="547"/>
      <c r="RM8" s="547"/>
      <c r="RN8" s="547"/>
      <c r="RO8" s="547"/>
      <c r="RP8" s="547"/>
      <c r="RQ8" s="547"/>
      <c r="RR8" s="547"/>
      <c r="RS8" s="547"/>
      <c r="RT8" s="547"/>
      <c r="RU8" s="547"/>
      <c r="RV8" s="547"/>
      <c r="RW8" s="547"/>
      <c r="RX8" s="547"/>
      <c r="RY8" s="547"/>
      <c r="RZ8" s="547"/>
      <c r="SA8" s="547"/>
      <c r="SB8" s="547"/>
      <c r="SC8" s="547"/>
      <c r="SD8" s="547"/>
      <c r="SE8" s="547"/>
      <c r="SF8" s="547"/>
      <c r="SG8" s="547"/>
      <c r="SH8" s="547"/>
      <c r="SI8" s="547"/>
      <c r="SJ8" s="547"/>
      <c r="SK8" s="547"/>
      <c r="SL8" s="547"/>
      <c r="SM8" s="547"/>
      <c r="SN8" s="547"/>
      <c r="SO8" s="547"/>
      <c r="SP8" s="547"/>
      <c r="SQ8" s="547"/>
      <c r="SR8" s="547"/>
      <c r="SS8" s="547"/>
      <c r="ST8" s="547"/>
      <c r="SU8" s="547"/>
      <c r="SV8" s="547"/>
      <c r="SW8" s="547"/>
      <c r="SX8" s="547"/>
      <c r="SY8" s="547"/>
      <c r="SZ8" s="547"/>
      <c r="TA8" s="547"/>
      <c r="TB8" s="547"/>
      <c r="TC8" s="547"/>
      <c r="TD8" s="547"/>
      <c r="TE8" s="547"/>
      <c r="TF8" s="547"/>
      <c r="TG8" s="547"/>
      <c r="TH8" s="547"/>
      <c r="TI8" s="547"/>
      <c r="TJ8" s="547"/>
      <c r="TK8" s="547"/>
      <c r="TL8" s="547"/>
      <c r="TM8" s="547"/>
      <c r="TN8" s="547"/>
      <c r="TO8" s="547"/>
      <c r="TP8" s="547"/>
      <c r="TQ8" s="547"/>
      <c r="TR8" s="547"/>
      <c r="TS8" s="547"/>
      <c r="TT8" s="547"/>
      <c r="TU8" s="547"/>
      <c r="TV8" s="547"/>
      <c r="TW8" s="547"/>
      <c r="TX8" s="547"/>
      <c r="TY8" s="547"/>
      <c r="TZ8" s="547"/>
      <c r="UA8" s="547"/>
      <c r="UB8" s="547"/>
      <c r="UC8" s="547"/>
      <c r="UD8" s="547"/>
      <c r="UE8" s="547"/>
      <c r="UF8" s="547"/>
      <c r="UG8" s="547"/>
      <c r="UH8" s="547"/>
      <c r="UI8" s="547"/>
      <c r="UJ8" s="547"/>
      <c r="UK8" s="547"/>
      <c r="UL8" s="547"/>
      <c r="UM8" s="547"/>
      <c r="UN8" s="547"/>
      <c r="UO8" s="547"/>
      <c r="UP8" s="547"/>
      <c r="UQ8" s="547"/>
      <c r="UR8" s="547"/>
      <c r="US8" s="547"/>
      <c r="UT8" s="547"/>
      <c r="UU8" s="547"/>
      <c r="UV8" s="547"/>
      <c r="UW8" s="547"/>
      <c r="UX8" s="547"/>
      <c r="UY8" s="547"/>
      <c r="UZ8" s="547"/>
      <c r="VA8" s="547"/>
      <c r="VB8" s="547"/>
      <c r="VC8" s="547"/>
      <c r="VD8" s="547"/>
      <c r="VE8" s="547"/>
      <c r="VF8" s="547"/>
      <c r="VG8" s="547"/>
      <c r="VH8" s="547"/>
      <c r="VI8" s="547"/>
      <c r="VJ8" s="547"/>
      <c r="VK8" s="547"/>
      <c r="VL8" s="547"/>
      <c r="VM8" s="547"/>
      <c r="VN8" s="547"/>
      <c r="VO8" s="547"/>
      <c r="VP8" s="547"/>
      <c r="VQ8" s="547"/>
      <c r="VR8" s="547"/>
      <c r="VS8" s="547"/>
      <c r="VT8" s="547"/>
      <c r="VU8" s="547"/>
      <c r="VV8" s="547"/>
      <c r="VW8" s="547"/>
      <c r="VX8" s="547"/>
      <c r="VY8" s="547"/>
      <c r="VZ8" s="547"/>
      <c r="WA8" s="547"/>
      <c r="WB8" s="547"/>
      <c r="WC8" s="547"/>
      <c r="WD8" s="547"/>
      <c r="WE8" s="547"/>
    </row>
    <row r="9" spans="1:603" s="301" customFormat="1" ht="114.7" x14ac:dyDescent="0.4">
      <c r="A9" s="264">
        <v>5</v>
      </c>
      <c r="B9" s="271" t="s">
        <v>450</v>
      </c>
      <c r="C9" s="272" t="s">
        <v>451</v>
      </c>
      <c r="D9" s="273">
        <v>20</v>
      </c>
      <c r="E9" s="274" t="s">
        <v>194</v>
      </c>
      <c r="F9" s="271" t="s">
        <v>452</v>
      </c>
      <c r="G9" s="272" t="s">
        <v>451</v>
      </c>
      <c r="H9" s="273">
        <v>20</v>
      </c>
      <c r="I9" s="274" t="s">
        <v>194</v>
      </c>
      <c r="J9" s="269" t="s">
        <v>186</v>
      </c>
      <c r="K9" s="266" t="s">
        <v>453</v>
      </c>
      <c r="L9" s="267">
        <v>10</v>
      </c>
      <c r="M9" s="268" t="s">
        <v>193</v>
      </c>
      <c r="N9" s="265" t="s">
        <v>186</v>
      </c>
      <c r="O9" s="266" t="s">
        <v>453</v>
      </c>
      <c r="P9" s="267">
        <v>10</v>
      </c>
      <c r="Q9" s="268" t="s">
        <v>193</v>
      </c>
      <c r="R9" s="265" t="s">
        <v>186</v>
      </c>
      <c r="S9" s="266" t="s">
        <v>454</v>
      </c>
      <c r="T9" s="267">
        <v>10</v>
      </c>
      <c r="U9" s="268" t="s">
        <v>193</v>
      </c>
      <c r="V9" s="265" t="s">
        <v>455</v>
      </c>
      <c r="W9" s="266" t="s">
        <v>454</v>
      </c>
      <c r="X9" s="267">
        <v>10</v>
      </c>
      <c r="Y9" s="268" t="s">
        <v>193</v>
      </c>
      <c r="Z9" s="265" t="s">
        <v>455</v>
      </c>
      <c r="AA9" s="266" t="s">
        <v>454</v>
      </c>
      <c r="AB9" s="267">
        <v>10</v>
      </c>
      <c r="AC9" s="268" t="s">
        <v>193</v>
      </c>
      <c r="AD9" s="269" t="s">
        <v>456</v>
      </c>
      <c r="AE9" s="266" t="s">
        <v>457</v>
      </c>
      <c r="AF9" s="267">
        <v>10</v>
      </c>
      <c r="AG9" s="268" t="s">
        <v>193</v>
      </c>
      <c r="AH9" s="265" t="s">
        <v>458</v>
      </c>
      <c r="AI9" s="275" t="s">
        <v>459</v>
      </c>
      <c r="AJ9" s="267">
        <v>10</v>
      </c>
      <c r="AK9" s="268" t="s">
        <v>193</v>
      </c>
      <c r="AL9" s="265" t="s">
        <v>460</v>
      </c>
      <c r="AM9" s="275" t="s">
        <v>459</v>
      </c>
      <c r="AN9" s="267">
        <v>10</v>
      </c>
      <c r="AO9" s="268" t="s">
        <v>193</v>
      </c>
      <c r="AP9" s="265" t="s">
        <v>461</v>
      </c>
      <c r="AQ9" s="270"/>
      <c r="AR9" s="267">
        <v>20</v>
      </c>
      <c r="AS9" s="268" t="s">
        <v>193</v>
      </c>
      <c r="AT9" s="265" t="s">
        <v>462</v>
      </c>
      <c r="AU9" s="266" t="s">
        <v>463</v>
      </c>
      <c r="AV9" s="267">
        <v>5</v>
      </c>
      <c r="AW9" s="268" t="s">
        <v>194</v>
      </c>
      <c r="AX9" s="265" t="s">
        <v>462</v>
      </c>
      <c r="AY9" s="266" t="s">
        <v>463</v>
      </c>
      <c r="AZ9" s="267">
        <v>5</v>
      </c>
      <c r="BA9" s="268" t="s">
        <v>194</v>
      </c>
      <c r="BB9" s="276" t="s">
        <v>464</v>
      </c>
      <c r="BC9" s="272"/>
      <c r="BD9" s="273">
        <v>20</v>
      </c>
      <c r="BE9" s="274" t="s">
        <v>193</v>
      </c>
      <c r="BF9" s="269"/>
      <c r="BG9" s="272"/>
      <c r="BH9" s="273"/>
      <c r="BI9" s="274"/>
      <c r="BJ9" s="269" t="s">
        <v>650</v>
      </c>
      <c r="BK9" s="272"/>
      <c r="BL9" s="267">
        <v>30</v>
      </c>
      <c r="BM9" s="268" t="s">
        <v>193</v>
      </c>
    </row>
    <row r="10" spans="1:603" s="279" customFormat="1" ht="101.35" x14ac:dyDescent="0.4">
      <c r="A10" s="540">
        <v>6</v>
      </c>
      <c r="B10" s="548" t="s">
        <v>465</v>
      </c>
      <c r="C10" s="549"/>
      <c r="D10" s="550">
        <v>20</v>
      </c>
      <c r="E10" s="551" t="s">
        <v>194</v>
      </c>
      <c r="F10" s="548" t="s">
        <v>466</v>
      </c>
      <c r="G10" s="549"/>
      <c r="H10" s="550">
        <v>20</v>
      </c>
      <c r="I10" s="551" t="s">
        <v>194</v>
      </c>
      <c r="J10" s="545" t="s">
        <v>467</v>
      </c>
      <c r="K10" s="546"/>
      <c r="L10" s="543">
        <v>10</v>
      </c>
      <c r="M10" s="544" t="s">
        <v>193</v>
      </c>
      <c r="N10" s="541" t="s">
        <v>468</v>
      </c>
      <c r="O10" s="542"/>
      <c r="P10" s="543">
        <v>10</v>
      </c>
      <c r="Q10" s="544" t="s">
        <v>193</v>
      </c>
      <c r="R10" s="541" t="s">
        <v>468</v>
      </c>
      <c r="S10" s="542"/>
      <c r="T10" s="543">
        <v>10</v>
      </c>
      <c r="U10" s="544" t="s">
        <v>193</v>
      </c>
      <c r="V10" s="541" t="s">
        <v>468</v>
      </c>
      <c r="W10" s="542"/>
      <c r="X10" s="543">
        <v>10</v>
      </c>
      <c r="Y10" s="544" t="s">
        <v>193</v>
      </c>
      <c r="Z10" s="541" t="s">
        <v>468</v>
      </c>
      <c r="AA10" s="542"/>
      <c r="AB10" s="543">
        <v>10</v>
      </c>
      <c r="AC10" s="544" t="s">
        <v>193</v>
      </c>
      <c r="AD10" s="545" t="s">
        <v>467</v>
      </c>
      <c r="AE10" s="546"/>
      <c r="AF10" s="543">
        <v>10</v>
      </c>
      <c r="AG10" s="544" t="s">
        <v>193</v>
      </c>
      <c r="AH10" s="541" t="s">
        <v>469</v>
      </c>
      <c r="AI10" s="542"/>
      <c r="AJ10" s="543">
        <v>10</v>
      </c>
      <c r="AK10" s="544" t="s">
        <v>193</v>
      </c>
      <c r="AL10" s="541" t="s">
        <v>470</v>
      </c>
      <c r="AM10" s="542"/>
      <c r="AN10" s="543">
        <v>20</v>
      </c>
      <c r="AO10" s="544" t="s">
        <v>194</v>
      </c>
      <c r="AP10" s="541" t="s">
        <v>471</v>
      </c>
      <c r="AQ10" s="542"/>
      <c r="AR10" s="543">
        <v>5</v>
      </c>
      <c r="AS10" s="544" t="s">
        <v>194</v>
      </c>
      <c r="AT10" s="541" t="s">
        <v>187</v>
      </c>
      <c r="AU10" s="542" t="s">
        <v>463</v>
      </c>
      <c r="AV10" s="543">
        <v>5</v>
      </c>
      <c r="AW10" s="544" t="s">
        <v>194</v>
      </c>
      <c r="AX10" s="541" t="s">
        <v>472</v>
      </c>
      <c r="AY10" s="542" t="s">
        <v>473</v>
      </c>
      <c r="AZ10" s="543">
        <v>10</v>
      </c>
      <c r="BA10" s="544" t="s">
        <v>193</v>
      </c>
      <c r="BB10" s="545"/>
      <c r="BC10" s="542"/>
      <c r="BD10" s="543"/>
      <c r="BE10" s="544"/>
      <c r="BF10" s="545"/>
      <c r="BG10" s="542"/>
      <c r="BH10" s="543"/>
      <c r="BI10" s="544"/>
      <c r="BJ10" s="545"/>
      <c r="BK10" s="542"/>
      <c r="BL10" s="543"/>
      <c r="BM10" s="544"/>
      <c r="BN10" s="547"/>
      <c r="BO10" s="547"/>
      <c r="BP10" s="547"/>
      <c r="BQ10" s="547"/>
      <c r="BR10" s="547"/>
      <c r="BS10" s="547"/>
      <c r="BT10" s="547"/>
      <c r="BU10" s="547"/>
      <c r="BV10" s="547"/>
      <c r="BW10" s="547"/>
      <c r="BX10" s="547"/>
      <c r="BY10" s="547"/>
      <c r="BZ10" s="547"/>
      <c r="CA10" s="547"/>
      <c r="CB10" s="547"/>
      <c r="CC10" s="547"/>
      <c r="CD10" s="547"/>
      <c r="CE10" s="547"/>
      <c r="CF10" s="547"/>
      <c r="CG10" s="547"/>
      <c r="CH10" s="547"/>
      <c r="CI10" s="547"/>
      <c r="CJ10" s="547"/>
      <c r="CK10" s="547"/>
      <c r="CL10" s="547"/>
      <c r="CM10" s="547"/>
      <c r="CN10" s="547"/>
      <c r="CO10" s="547"/>
      <c r="CP10" s="547"/>
      <c r="CQ10" s="547"/>
      <c r="CR10" s="547"/>
      <c r="CS10" s="547"/>
      <c r="CT10" s="547"/>
      <c r="CU10" s="547"/>
      <c r="CV10" s="547"/>
      <c r="CW10" s="547"/>
      <c r="CX10" s="547"/>
      <c r="CY10" s="547"/>
      <c r="CZ10" s="547"/>
      <c r="DA10" s="547"/>
      <c r="DB10" s="547"/>
      <c r="DC10" s="547"/>
      <c r="DD10" s="547"/>
      <c r="DE10" s="547"/>
      <c r="DF10" s="547"/>
      <c r="DG10" s="547"/>
      <c r="DH10" s="547"/>
      <c r="DI10" s="547"/>
      <c r="DJ10" s="547"/>
      <c r="DK10" s="547"/>
      <c r="DL10" s="547"/>
      <c r="DM10" s="547"/>
      <c r="DN10" s="547"/>
      <c r="DO10" s="547"/>
      <c r="DP10" s="547"/>
      <c r="DQ10" s="547"/>
      <c r="DR10" s="547"/>
      <c r="DS10" s="547"/>
      <c r="DT10" s="547"/>
      <c r="DU10" s="547"/>
      <c r="DV10" s="547"/>
      <c r="DW10" s="547"/>
      <c r="DX10" s="547"/>
      <c r="DY10" s="547"/>
      <c r="DZ10" s="547"/>
      <c r="EA10" s="547"/>
      <c r="EB10" s="547"/>
      <c r="EC10" s="547"/>
      <c r="ED10" s="547"/>
      <c r="EE10" s="547"/>
      <c r="EF10" s="547"/>
      <c r="EG10" s="547"/>
      <c r="EH10" s="547"/>
      <c r="EI10" s="547"/>
      <c r="EJ10" s="547"/>
      <c r="EK10" s="547"/>
      <c r="EL10" s="547"/>
      <c r="EM10" s="547"/>
      <c r="EN10" s="547"/>
      <c r="EO10" s="547"/>
      <c r="EP10" s="547"/>
      <c r="EQ10" s="547"/>
      <c r="ER10" s="547"/>
      <c r="ES10" s="547"/>
      <c r="ET10" s="547"/>
      <c r="EU10" s="547"/>
      <c r="EV10" s="547"/>
      <c r="EW10" s="547"/>
      <c r="EX10" s="547"/>
      <c r="EY10" s="547"/>
      <c r="EZ10" s="547"/>
      <c r="FA10" s="547"/>
      <c r="FB10" s="547"/>
      <c r="FC10" s="547"/>
      <c r="FD10" s="547"/>
      <c r="FE10" s="547"/>
      <c r="FF10" s="547"/>
      <c r="FG10" s="547"/>
      <c r="FH10" s="547"/>
      <c r="FI10" s="547"/>
      <c r="FJ10" s="547"/>
      <c r="FK10" s="547"/>
      <c r="FL10" s="547"/>
      <c r="FM10" s="547"/>
      <c r="FN10" s="547"/>
      <c r="FO10" s="547"/>
      <c r="FP10" s="547"/>
      <c r="FQ10" s="547"/>
      <c r="FR10" s="547"/>
      <c r="FS10" s="547"/>
      <c r="FT10" s="547"/>
      <c r="FU10" s="547"/>
      <c r="FV10" s="547"/>
      <c r="FW10" s="547"/>
      <c r="FX10" s="547"/>
      <c r="FY10" s="547"/>
      <c r="FZ10" s="547"/>
      <c r="GA10" s="547"/>
      <c r="GB10" s="547"/>
      <c r="GC10" s="547"/>
      <c r="GD10" s="547"/>
      <c r="GE10" s="547"/>
      <c r="GF10" s="547"/>
      <c r="GG10" s="547"/>
      <c r="GH10" s="547"/>
      <c r="GI10" s="547"/>
      <c r="GJ10" s="547"/>
      <c r="GK10" s="547"/>
      <c r="GL10" s="547"/>
      <c r="GM10" s="547"/>
      <c r="GN10" s="547"/>
      <c r="GO10" s="547"/>
      <c r="GP10" s="547"/>
      <c r="GQ10" s="547"/>
      <c r="GR10" s="547"/>
      <c r="GS10" s="547"/>
      <c r="GT10" s="547"/>
      <c r="GU10" s="547"/>
      <c r="GV10" s="547"/>
      <c r="GW10" s="547"/>
      <c r="GX10" s="547"/>
      <c r="GY10" s="547"/>
      <c r="GZ10" s="547"/>
      <c r="HA10" s="547"/>
      <c r="HB10" s="547"/>
      <c r="HC10" s="547"/>
      <c r="HD10" s="547"/>
      <c r="HE10" s="547"/>
      <c r="HF10" s="547"/>
      <c r="HG10" s="547"/>
      <c r="HH10" s="547"/>
      <c r="HI10" s="547"/>
      <c r="HJ10" s="547"/>
      <c r="HK10" s="547"/>
      <c r="HL10" s="547"/>
      <c r="HM10" s="547"/>
      <c r="HN10" s="547"/>
      <c r="HO10" s="547"/>
      <c r="HP10" s="547"/>
      <c r="HQ10" s="547"/>
      <c r="HR10" s="547"/>
      <c r="HS10" s="547"/>
      <c r="HT10" s="547"/>
      <c r="HU10" s="547"/>
      <c r="HV10" s="547"/>
      <c r="HW10" s="547"/>
      <c r="HX10" s="547"/>
      <c r="HY10" s="547"/>
      <c r="HZ10" s="547"/>
      <c r="IA10" s="547"/>
      <c r="IB10" s="547"/>
      <c r="IC10" s="547"/>
      <c r="ID10" s="547"/>
      <c r="IE10" s="547"/>
      <c r="IF10" s="547"/>
      <c r="IG10" s="547"/>
      <c r="IH10" s="547"/>
      <c r="II10" s="547"/>
      <c r="IJ10" s="547"/>
      <c r="IK10" s="547"/>
      <c r="IL10" s="547"/>
      <c r="IM10" s="547"/>
      <c r="IN10" s="547"/>
      <c r="IO10" s="547"/>
      <c r="IP10" s="547"/>
      <c r="IQ10" s="547"/>
      <c r="IR10" s="547"/>
      <c r="IS10" s="547"/>
      <c r="IT10" s="547"/>
      <c r="IU10" s="547"/>
      <c r="IV10" s="547"/>
      <c r="IW10" s="547"/>
      <c r="IX10" s="547"/>
      <c r="IY10" s="547"/>
      <c r="IZ10" s="547"/>
      <c r="JA10" s="547"/>
      <c r="JB10" s="547"/>
      <c r="JC10" s="547"/>
      <c r="JD10" s="547"/>
      <c r="JE10" s="547"/>
      <c r="JF10" s="547"/>
      <c r="JG10" s="547"/>
      <c r="JH10" s="547"/>
      <c r="JI10" s="547"/>
      <c r="JJ10" s="547"/>
      <c r="JK10" s="547"/>
      <c r="JL10" s="547"/>
      <c r="JM10" s="547"/>
      <c r="JN10" s="547"/>
      <c r="JO10" s="547"/>
      <c r="JP10" s="547"/>
      <c r="JQ10" s="547"/>
      <c r="JR10" s="547"/>
      <c r="JS10" s="547"/>
      <c r="JT10" s="547"/>
      <c r="JU10" s="547"/>
      <c r="JV10" s="547"/>
      <c r="JW10" s="547"/>
      <c r="JX10" s="547"/>
      <c r="JY10" s="547"/>
      <c r="JZ10" s="547"/>
      <c r="KA10" s="547"/>
      <c r="KB10" s="547"/>
      <c r="KC10" s="547"/>
      <c r="KD10" s="547"/>
      <c r="KE10" s="547"/>
      <c r="KF10" s="547"/>
      <c r="KG10" s="547"/>
      <c r="KH10" s="547"/>
      <c r="KI10" s="547"/>
      <c r="KJ10" s="547"/>
      <c r="KK10" s="547"/>
      <c r="KL10" s="547"/>
      <c r="KM10" s="547"/>
      <c r="KN10" s="547"/>
      <c r="KO10" s="547"/>
      <c r="KP10" s="547"/>
      <c r="KQ10" s="547"/>
      <c r="KR10" s="547"/>
      <c r="KS10" s="547"/>
      <c r="KT10" s="547"/>
      <c r="KU10" s="547"/>
      <c r="KV10" s="547"/>
      <c r="KW10" s="547"/>
      <c r="KX10" s="547"/>
      <c r="KY10" s="547"/>
      <c r="KZ10" s="547"/>
      <c r="LA10" s="547"/>
      <c r="LB10" s="547"/>
      <c r="LC10" s="547"/>
      <c r="LD10" s="547"/>
      <c r="LE10" s="547"/>
      <c r="LF10" s="547"/>
      <c r="LG10" s="547"/>
      <c r="LH10" s="547"/>
      <c r="LI10" s="547"/>
      <c r="LJ10" s="547"/>
      <c r="LK10" s="547"/>
      <c r="LL10" s="547"/>
      <c r="LM10" s="547"/>
      <c r="LN10" s="547"/>
      <c r="LO10" s="547"/>
      <c r="LP10" s="547"/>
      <c r="LQ10" s="547"/>
      <c r="LR10" s="547"/>
      <c r="LS10" s="547"/>
      <c r="LT10" s="547"/>
      <c r="LU10" s="547"/>
      <c r="LV10" s="547"/>
      <c r="LW10" s="547"/>
      <c r="LX10" s="547"/>
      <c r="LY10" s="547"/>
      <c r="LZ10" s="547"/>
      <c r="MA10" s="547"/>
      <c r="MB10" s="547"/>
      <c r="MC10" s="547"/>
      <c r="MD10" s="547"/>
      <c r="ME10" s="547"/>
      <c r="MF10" s="547"/>
      <c r="MG10" s="547"/>
      <c r="MH10" s="547"/>
      <c r="MI10" s="547"/>
      <c r="MJ10" s="547"/>
      <c r="MK10" s="547"/>
      <c r="ML10" s="547"/>
      <c r="MM10" s="547"/>
      <c r="MN10" s="547"/>
      <c r="MO10" s="547"/>
      <c r="MP10" s="547"/>
      <c r="MQ10" s="547"/>
      <c r="MR10" s="547"/>
      <c r="MS10" s="547"/>
      <c r="MT10" s="547"/>
      <c r="MU10" s="547"/>
      <c r="MV10" s="547"/>
      <c r="MW10" s="547"/>
      <c r="MX10" s="547"/>
      <c r="MY10" s="547"/>
      <c r="MZ10" s="547"/>
      <c r="NA10" s="547"/>
      <c r="NB10" s="547"/>
      <c r="NC10" s="547"/>
      <c r="ND10" s="547"/>
      <c r="NE10" s="547"/>
      <c r="NF10" s="547"/>
      <c r="NG10" s="547"/>
      <c r="NH10" s="547"/>
      <c r="NI10" s="547"/>
      <c r="NJ10" s="547"/>
      <c r="NK10" s="547"/>
      <c r="NL10" s="547"/>
      <c r="NM10" s="547"/>
      <c r="NN10" s="547"/>
      <c r="NO10" s="547"/>
      <c r="NP10" s="547"/>
      <c r="NQ10" s="547"/>
      <c r="NR10" s="547"/>
      <c r="NS10" s="547"/>
      <c r="NT10" s="547"/>
      <c r="NU10" s="547"/>
      <c r="NV10" s="547"/>
      <c r="NW10" s="547"/>
      <c r="NX10" s="547"/>
      <c r="NY10" s="547"/>
      <c r="NZ10" s="547"/>
      <c r="OA10" s="547"/>
      <c r="OB10" s="547"/>
      <c r="OC10" s="547"/>
      <c r="OD10" s="547"/>
      <c r="OE10" s="547"/>
      <c r="OF10" s="547"/>
      <c r="OG10" s="547"/>
      <c r="OH10" s="547"/>
      <c r="OI10" s="547"/>
      <c r="OJ10" s="547"/>
      <c r="OK10" s="547"/>
      <c r="OL10" s="547"/>
      <c r="OM10" s="547"/>
      <c r="ON10" s="547"/>
      <c r="OO10" s="547"/>
      <c r="OP10" s="547"/>
      <c r="OQ10" s="547"/>
      <c r="OR10" s="547"/>
      <c r="OS10" s="547"/>
      <c r="OT10" s="547"/>
      <c r="OU10" s="547"/>
      <c r="OV10" s="547"/>
      <c r="OW10" s="547"/>
      <c r="OX10" s="547"/>
      <c r="OY10" s="547"/>
      <c r="OZ10" s="547"/>
      <c r="PA10" s="547"/>
      <c r="PB10" s="547"/>
      <c r="PC10" s="547"/>
      <c r="PD10" s="547"/>
      <c r="PE10" s="547"/>
      <c r="PF10" s="547"/>
      <c r="PG10" s="547"/>
      <c r="PH10" s="547"/>
      <c r="PI10" s="547"/>
      <c r="PJ10" s="547"/>
      <c r="PK10" s="547"/>
      <c r="PL10" s="547"/>
      <c r="PM10" s="547"/>
      <c r="PN10" s="547"/>
      <c r="PO10" s="547"/>
      <c r="PP10" s="547"/>
      <c r="PQ10" s="547"/>
      <c r="PR10" s="547"/>
      <c r="PS10" s="547"/>
      <c r="PT10" s="547"/>
      <c r="PU10" s="547"/>
      <c r="PV10" s="547"/>
      <c r="PW10" s="547"/>
      <c r="PX10" s="547"/>
      <c r="PY10" s="547"/>
      <c r="PZ10" s="547"/>
      <c r="QA10" s="547"/>
      <c r="QB10" s="547"/>
      <c r="QC10" s="547"/>
      <c r="QD10" s="547"/>
      <c r="QE10" s="547"/>
      <c r="QF10" s="547"/>
      <c r="QG10" s="547"/>
      <c r="QH10" s="547"/>
      <c r="QI10" s="547"/>
      <c r="QJ10" s="547"/>
      <c r="QK10" s="547"/>
      <c r="QL10" s="547"/>
      <c r="QM10" s="547"/>
      <c r="QN10" s="547"/>
      <c r="QO10" s="547"/>
      <c r="QP10" s="547"/>
      <c r="QQ10" s="547"/>
      <c r="QR10" s="547"/>
      <c r="QS10" s="547"/>
      <c r="QT10" s="547"/>
      <c r="QU10" s="547"/>
      <c r="QV10" s="547"/>
      <c r="QW10" s="547"/>
      <c r="QX10" s="547"/>
      <c r="QY10" s="547"/>
      <c r="QZ10" s="547"/>
      <c r="RA10" s="547"/>
      <c r="RB10" s="547"/>
      <c r="RC10" s="547"/>
      <c r="RD10" s="547"/>
      <c r="RE10" s="547"/>
      <c r="RF10" s="547"/>
      <c r="RG10" s="547"/>
      <c r="RH10" s="547"/>
      <c r="RI10" s="547"/>
      <c r="RJ10" s="547"/>
      <c r="RK10" s="547"/>
      <c r="RL10" s="547"/>
      <c r="RM10" s="547"/>
      <c r="RN10" s="547"/>
      <c r="RO10" s="547"/>
      <c r="RP10" s="547"/>
      <c r="RQ10" s="547"/>
      <c r="RR10" s="547"/>
      <c r="RS10" s="547"/>
      <c r="RT10" s="547"/>
      <c r="RU10" s="547"/>
      <c r="RV10" s="547"/>
      <c r="RW10" s="547"/>
      <c r="RX10" s="547"/>
      <c r="RY10" s="547"/>
      <c r="RZ10" s="547"/>
      <c r="SA10" s="547"/>
      <c r="SB10" s="547"/>
      <c r="SC10" s="547"/>
      <c r="SD10" s="547"/>
      <c r="SE10" s="547"/>
      <c r="SF10" s="547"/>
      <c r="SG10" s="547"/>
      <c r="SH10" s="547"/>
      <c r="SI10" s="547"/>
      <c r="SJ10" s="547"/>
      <c r="SK10" s="547"/>
      <c r="SL10" s="547"/>
      <c r="SM10" s="547"/>
      <c r="SN10" s="547"/>
      <c r="SO10" s="547"/>
      <c r="SP10" s="547"/>
      <c r="SQ10" s="547"/>
      <c r="SR10" s="547"/>
      <c r="SS10" s="547"/>
      <c r="ST10" s="547"/>
      <c r="SU10" s="547"/>
      <c r="SV10" s="547"/>
      <c r="SW10" s="547"/>
      <c r="SX10" s="547"/>
      <c r="SY10" s="547"/>
      <c r="SZ10" s="547"/>
      <c r="TA10" s="547"/>
      <c r="TB10" s="547"/>
      <c r="TC10" s="547"/>
      <c r="TD10" s="547"/>
      <c r="TE10" s="547"/>
      <c r="TF10" s="547"/>
      <c r="TG10" s="547"/>
      <c r="TH10" s="547"/>
      <c r="TI10" s="547"/>
      <c r="TJ10" s="547"/>
      <c r="TK10" s="547"/>
      <c r="TL10" s="547"/>
      <c r="TM10" s="547"/>
      <c r="TN10" s="547"/>
      <c r="TO10" s="547"/>
      <c r="TP10" s="547"/>
      <c r="TQ10" s="547"/>
      <c r="TR10" s="547"/>
      <c r="TS10" s="547"/>
      <c r="TT10" s="547"/>
      <c r="TU10" s="547"/>
      <c r="TV10" s="547"/>
      <c r="TW10" s="547"/>
      <c r="TX10" s="547"/>
      <c r="TY10" s="547"/>
      <c r="TZ10" s="547"/>
      <c r="UA10" s="547"/>
      <c r="UB10" s="547"/>
      <c r="UC10" s="547"/>
      <c r="UD10" s="547"/>
      <c r="UE10" s="547"/>
      <c r="UF10" s="547"/>
      <c r="UG10" s="547"/>
      <c r="UH10" s="547"/>
      <c r="UI10" s="547"/>
      <c r="UJ10" s="547"/>
      <c r="UK10" s="547"/>
      <c r="UL10" s="547"/>
      <c r="UM10" s="547"/>
      <c r="UN10" s="547"/>
      <c r="UO10" s="547"/>
      <c r="UP10" s="547"/>
      <c r="UQ10" s="547"/>
      <c r="UR10" s="547"/>
      <c r="US10" s="547"/>
      <c r="UT10" s="547"/>
      <c r="UU10" s="547"/>
      <c r="UV10" s="547"/>
      <c r="UW10" s="547"/>
      <c r="UX10" s="547"/>
      <c r="UY10" s="547"/>
      <c r="UZ10" s="547"/>
      <c r="VA10" s="547"/>
      <c r="VB10" s="547"/>
      <c r="VC10" s="547"/>
      <c r="VD10" s="547"/>
      <c r="VE10" s="547"/>
      <c r="VF10" s="547"/>
      <c r="VG10" s="547"/>
      <c r="VH10" s="547"/>
      <c r="VI10" s="547"/>
      <c r="VJ10" s="547"/>
      <c r="VK10" s="547"/>
      <c r="VL10" s="547"/>
      <c r="VM10" s="547"/>
      <c r="VN10" s="547"/>
      <c r="VO10" s="547"/>
      <c r="VP10" s="547"/>
      <c r="VQ10" s="547"/>
      <c r="VR10" s="547"/>
      <c r="VS10" s="547"/>
      <c r="VT10" s="547"/>
      <c r="VU10" s="547"/>
      <c r="VV10" s="547"/>
      <c r="VW10" s="547"/>
      <c r="VX10" s="547"/>
      <c r="VY10" s="547"/>
      <c r="VZ10" s="547"/>
      <c r="WA10" s="547"/>
      <c r="WB10" s="547"/>
      <c r="WC10" s="547"/>
      <c r="WD10" s="547"/>
      <c r="WE10" s="547"/>
    </row>
    <row r="11" spans="1:603" s="301" customFormat="1" ht="140.35" x14ac:dyDescent="0.4">
      <c r="A11" s="264">
        <v>7</v>
      </c>
      <c r="B11" s="271" t="s">
        <v>474</v>
      </c>
      <c r="C11" s="272"/>
      <c r="D11" s="273">
        <v>20</v>
      </c>
      <c r="E11" s="274" t="s">
        <v>194</v>
      </c>
      <c r="F11" s="271" t="s">
        <v>475</v>
      </c>
      <c r="G11" s="272"/>
      <c r="H11" s="273">
        <v>20</v>
      </c>
      <c r="I11" s="274" t="s">
        <v>194</v>
      </c>
      <c r="J11" s="269" t="s">
        <v>476</v>
      </c>
      <c r="K11" s="266"/>
      <c r="L11" s="267">
        <v>10</v>
      </c>
      <c r="M11" s="268" t="s">
        <v>194</v>
      </c>
      <c r="N11" s="265" t="s">
        <v>476</v>
      </c>
      <c r="O11" s="266"/>
      <c r="P11" s="267">
        <v>10</v>
      </c>
      <c r="Q11" s="268" t="s">
        <v>194</v>
      </c>
      <c r="R11" s="265" t="s">
        <v>477</v>
      </c>
      <c r="S11" s="266"/>
      <c r="T11" s="267">
        <v>15</v>
      </c>
      <c r="U11" s="268" t="s">
        <v>194</v>
      </c>
      <c r="V11" s="265" t="s">
        <v>477</v>
      </c>
      <c r="W11" s="266"/>
      <c r="X11" s="267">
        <v>15</v>
      </c>
      <c r="Y11" s="268" t="s">
        <v>194</v>
      </c>
      <c r="Z11" s="265" t="s">
        <v>477</v>
      </c>
      <c r="AA11" s="266"/>
      <c r="AB11" s="267">
        <v>15</v>
      </c>
      <c r="AC11" s="268" t="s">
        <v>194</v>
      </c>
      <c r="AD11" s="269" t="s">
        <v>476</v>
      </c>
      <c r="AE11" s="266"/>
      <c r="AF11" s="267">
        <v>10</v>
      </c>
      <c r="AG11" s="268" t="s">
        <v>194</v>
      </c>
      <c r="AH11" s="265" t="s">
        <v>478</v>
      </c>
      <c r="AI11" s="270"/>
      <c r="AJ11" s="267">
        <v>15</v>
      </c>
      <c r="AK11" s="268" t="s">
        <v>194</v>
      </c>
      <c r="AL11" s="277" t="s">
        <v>479</v>
      </c>
      <c r="AM11" s="266"/>
      <c r="AN11" s="267">
        <v>20</v>
      </c>
      <c r="AO11" s="268" t="s">
        <v>194</v>
      </c>
      <c r="AP11" s="265" t="s">
        <v>480</v>
      </c>
      <c r="AQ11" s="266"/>
      <c r="AR11" s="267">
        <v>5</v>
      </c>
      <c r="AS11" s="268" t="s">
        <v>194</v>
      </c>
      <c r="AT11" s="265" t="s">
        <v>472</v>
      </c>
      <c r="AU11" s="266" t="s">
        <v>473</v>
      </c>
      <c r="AV11" s="267">
        <v>10</v>
      </c>
      <c r="AW11" s="268" t="s">
        <v>193</v>
      </c>
      <c r="AX11" s="269" t="s">
        <v>188</v>
      </c>
      <c r="AY11" s="266"/>
      <c r="AZ11" s="267">
        <v>5</v>
      </c>
      <c r="BA11" s="278" t="s">
        <v>194</v>
      </c>
      <c r="BB11" s="269"/>
      <c r="BC11" s="266"/>
      <c r="BD11" s="267"/>
      <c r="BE11" s="268"/>
      <c r="BF11" s="269"/>
      <c r="BG11" s="266"/>
      <c r="BH11" s="267"/>
      <c r="BI11" s="268"/>
      <c r="BJ11" s="269"/>
      <c r="BK11" s="266"/>
      <c r="BL11" s="267"/>
      <c r="BM11" s="268"/>
    </row>
    <row r="12" spans="1:603" s="279" customFormat="1" ht="178.35" x14ac:dyDescent="0.4">
      <c r="A12" s="540">
        <v>8</v>
      </c>
      <c r="B12" s="552" t="s">
        <v>481</v>
      </c>
      <c r="C12" s="547" t="s">
        <v>482</v>
      </c>
      <c r="D12" s="543">
        <v>10</v>
      </c>
      <c r="E12" s="544" t="s">
        <v>194</v>
      </c>
      <c r="F12" s="541" t="s">
        <v>481</v>
      </c>
      <c r="G12" s="542" t="s">
        <v>482</v>
      </c>
      <c r="H12" s="543">
        <v>10</v>
      </c>
      <c r="I12" s="544" t="s">
        <v>194</v>
      </c>
      <c r="J12" s="545" t="s">
        <v>483</v>
      </c>
      <c r="K12" s="542" t="s">
        <v>484</v>
      </c>
      <c r="L12" s="543">
        <v>10</v>
      </c>
      <c r="M12" s="544" t="s">
        <v>194</v>
      </c>
      <c r="N12" s="541" t="s">
        <v>483</v>
      </c>
      <c r="O12" s="542" t="s">
        <v>484</v>
      </c>
      <c r="P12" s="543">
        <v>10</v>
      </c>
      <c r="Q12" s="544" t="s">
        <v>194</v>
      </c>
      <c r="R12" s="541" t="s">
        <v>485</v>
      </c>
      <c r="S12" s="542" t="s">
        <v>484</v>
      </c>
      <c r="T12" s="543">
        <v>15</v>
      </c>
      <c r="U12" s="544" t="s">
        <v>194</v>
      </c>
      <c r="V12" s="541" t="s">
        <v>486</v>
      </c>
      <c r="W12" s="542" t="s">
        <v>484</v>
      </c>
      <c r="X12" s="543">
        <v>15</v>
      </c>
      <c r="Y12" s="544" t="s">
        <v>194</v>
      </c>
      <c r="Z12" s="541" t="s">
        <v>486</v>
      </c>
      <c r="AA12" s="542" t="s">
        <v>484</v>
      </c>
      <c r="AB12" s="543">
        <v>15</v>
      </c>
      <c r="AC12" s="544" t="s">
        <v>194</v>
      </c>
      <c r="AD12" s="545" t="s">
        <v>487</v>
      </c>
      <c r="AE12" s="542"/>
      <c r="AF12" s="543">
        <v>10</v>
      </c>
      <c r="AG12" s="544" t="s">
        <v>194</v>
      </c>
      <c r="AH12" s="541" t="s">
        <v>488</v>
      </c>
      <c r="AI12" s="542" t="s">
        <v>489</v>
      </c>
      <c r="AJ12" s="543">
        <v>15</v>
      </c>
      <c r="AK12" s="544" t="s">
        <v>194</v>
      </c>
      <c r="AL12" s="548" t="s">
        <v>490</v>
      </c>
      <c r="AM12" s="549" t="s">
        <v>491</v>
      </c>
      <c r="AN12" s="550">
        <v>20</v>
      </c>
      <c r="AO12" s="551" t="s">
        <v>194</v>
      </c>
      <c r="AP12" s="541"/>
      <c r="AQ12" s="542"/>
      <c r="AR12" s="543"/>
      <c r="AS12" s="544"/>
      <c r="AT12" s="541" t="s">
        <v>188</v>
      </c>
      <c r="AU12" s="542"/>
      <c r="AV12" s="543">
        <v>5</v>
      </c>
      <c r="AW12" s="544" t="s">
        <v>194</v>
      </c>
      <c r="AX12" s="541" t="s">
        <v>492</v>
      </c>
      <c r="AY12" s="542"/>
      <c r="AZ12" s="543">
        <v>15</v>
      </c>
      <c r="BA12" s="544" t="s">
        <v>194</v>
      </c>
      <c r="BB12" s="545"/>
      <c r="BC12" s="542"/>
      <c r="BD12" s="543"/>
      <c r="BE12" s="544"/>
      <c r="BF12" s="545"/>
      <c r="BG12" s="542"/>
      <c r="BH12" s="543"/>
      <c r="BI12" s="544"/>
      <c r="BJ12" s="545"/>
      <c r="BK12" s="542"/>
      <c r="BL12" s="543"/>
      <c r="BM12" s="544"/>
      <c r="BN12" s="547"/>
      <c r="BO12" s="547"/>
      <c r="BP12" s="547"/>
      <c r="BQ12" s="547"/>
      <c r="BR12" s="547"/>
      <c r="BS12" s="547"/>
      <c r="BT12" s="547"/>
      <c r="BU12" s="547"/>
      <c r="BV12" s="547"/>
      <c r="BW12" s="547"/>
      <c r="BX12" s="547"/>
      <c r="BY12" s="547"/>
      <c r="BZ12" s="547"/>
      <c r="CA12" s="547"/>
      <c r="CB12" s="547"/>
      <c r="CC12" s="547"/>
      <c r="CD12" s="547"/>
      <c r="CE12" s="547"/>
      <c r="CF12" s="547"/>
      <c r="CG12" s="547"/>
      <c r="CH12" s="547"/>
      <c r="CI12" s="547"/>
      <c r="CJ12" s="547"/>
      <c r="CK12" s="547"/>
      <c r="CL12" s="547"/>
      <c r="CM12" s="547"/>
      <c r="CN12" s="547"/>
      <c r="CO12" s="547"/>
      <c r="CP12" s="547"/>
      <c r="CQ12" s="547"/>
      <c r="CR12" s="547"/>
      <c r="CS12" s="547"/>
      <c r="CT12" s="547"/>
      <c r="CU12" s="547"/>
      <c r="CV12" s="547"/>
      <c r="CW12" s="547"/>
      <c r="CX12" s="547"/>
      <c r="CY12" s="547"/>
      <c r="CZ12" s="547"/>
      <c r="DA12" s="547"/>
      <c r="DB12" s="547"/>
      <c r="DC12" s="547"/>
      <c r="DD12" s="547"/>
      <c r="DE12" s="547"/>
      <c r="DF12" s="547"/>
      <c r="DG12" s="547"/>
      <c r="DH12" s="547"/>
      <c r="DI12" s="547"/>
      <c r="DJ12" s="547"/>
      <c r="DK12" s="547"/>
      <c r="DL12" s="547"/>
      <c r="DM12" s="547"/>
      <c r="DN12" s="547"/>
      <c r="DO12" s="547"/>
      <c r="DP12" s="547"/>
      <c r="DQ12" s="547"/>
      <c r="DR12" s="547"/>
      <c r="DS12" s="547"/>
      <c r="DT12" s="547"/>
      <c r="DU12" s="547"/>
      <c r="DV12" s="547"/>
      <c r="DW12" s="547"/>
      <c r="DX12" s="547"/>
      <c r="DY12" s="547"/>
      <c r="DZ12" s="547"/>
      <c r="EA12" s="547"/>
      <c r="EB12" s="547"/>
      <c r="EC12" s="547"/>
      <c r="ED12" s="547"/>
      <c r="EE12" s="547"/>
      <c r="EF12" s="547"/>
      <c r="EG12" s="547"/>
      <c r="EH12" s="547"/>
      <c r="EI12" s="547"/>
      <c r="EJ12" s="547"/>
      <c r="EK12" s="547"/>
      <c r="EL12" s="547"/>
      <c r="EM12" s="547"/>
      <c r="EN12" s="547"/>
      <c r="EO12" s="547"/>
      <c r="EP12" s="547"/>
      <c r="EQ12" s="547"/>
      <c r="ER12" s="547"/>
      <c r="ES12" s="547"/>
      <c r="ET12" s="547"/>
      <c r="EU12" s="547"/>
      <c r="EV12" s="547"/>
      <c r="EW12" s="547"/>
      <c r="EX12" s="547"/>
      <c r="EY12" s="547"/>
      <c r="EZ12" s="547"/>
      <c r="FA12" s="547"/>
      <c r="FB12" s="547"/>
      <c r="FC12" s="547"/>
      <c r="FD12" s="547"/>
      <c r="FE12" s="547"/>
      <c r="FF12" s="547"/>
      <c r="FG12" s="547"/>
      <c r="FH12" s="547"/>
      <c r="FI12" s="547"/>
      <c r="FJ12" s="547"/>
      <c r="FK12" s="547"/>
      <c r="FL12" s="547"/>
      <c r="FM12" s="547"/>
      <c r="FN12" s="547"/>
      <c r="FO12" s="547"/>
      <c r="FP12" s="547"/>
      <c r="FQ12" s="547"/>
      <c r="FR12" s="547"/>
      <c r="FS12" s="547"/>
      <c r="FT12" s="547"/>
      <c r="FU12" s="547"/>
      <c r="FV12" s="547"/>
      <c r="FW12" s="547"/>
      <c r="FX12" s="547"/>
      <c r="FY12" s="547"/>
      <c r="FZ12" s="547"/>
      <c r="GA12" s="547"/>
      <c r="GB12" s="547"/>
      <c r="GC12" s="547"/>
      <c r="GD12" s="547"/>
      <c r="GE12" s="547"/>
      <c r="GF12" s="547"/>
      <c r="GG12" s="547"/>
      <c r="GH12" s="547"/>
      <c r="GI12" s="547"/>
      <c r="GJ12" s="547"/>
      <c r="GK12" s="547"/>
      <c r="GL12" s="547"/>
      <c r="GM12" s="547"/>
      <c r="GN12" s="547"/>
      <c r="GO12" s="547"/>
      <c r="GP12" s="547"/>
      <c r="GQ12" s="547"/>
      <c r="GR12" s="547"/>
      <c r="GS12" s="547"/>
      <c r="GT12" s="547"/>
      <c r="GU12" s="547"/>
      <c r="GV12" s="547"/>
      <c r="GW12" s="547"/>
      <c r="GX12" s="547"/>
      <c r="GY12" s="547"/>
      <c r="GZ12" s="547"/>
      <c r="HA12" s="547"/>
      <c r="HB12" s="547"/>
      <c r="HC12" s="547"/>
      <c r="HD12" s="547"/>
      <c r="HE12" s="547"/>
      <c r="HF12" s="547"/>
      <c r="HG12" s="547"/>
      <c r="HH12" s="547"/>
      <c r="HI12" s="547"/>
      <c r="HJ12" s="547"/>
      <c r="HK12" s="547"/>
      <c r="HL12" s="547"/>
      <c r="HM12" s="547"/>
      <c r="HN12" s="547"/>
      <c r="HO12" s="547"/>
      <c r="HP12" s="547"/>
      <c r="HQ12" s="547"/>
      <c r="HR12" s="547"/>
      <c r="HS12" s="547"/>
      <c r="HT12" s="547"/>
      <c r="HU12" s="547"/>
      <c r="HV12" s="547"/>
      <c r="HW12" s="547"/>
      <c r="HX12" s="547"/>
      <c r="HY12" s="547"/>
      <c r="HZ12" s="547"/>
      <c r="IA12" s="547"/>
      <c r="IB12" s="547"/>
      <c r="IC12" s="547"/>
      <c r="ID12" s="547"/>
      <c r="IE12" s="547"/>
      <c r="IF12" s="547"/>
      <c r="IG12" s="547"/>
      <c r="IH12" s="547"/>
      <c r="II12" s="547"/>
      <c r="IJ12" s="547"/>
      <c r="IK12" s="547"/>
      <c r="IL12" s="547"/>
      <c r="IM12" s="547"/>
      <c r="IN12" s="547"/>
      <c r="IO12" s="547"/>
      <c r="IP12" s="547"/>
      <c r="IQ12" s="547"/>
      <c r="IR12" s="547"/>
      <c r="IS12" s="547"/>
      <c r="IT12" s="547"/>
      <c r="IU12" s="547"/>
      <c r="IV12" s="547"/>
      <c r="IW12" s="547"/>
      <c r="IX12" s="547"/>
      <c r="IY12" s="547"/>
      <c r="IZ12" s="547"/>
      <c r="JA12" s="547"/>
      <c r="JB12" s="547"/>
      <c r="JC12" s="547"/>
      <c r="JD12" s="547"/>
      <c r="JE12" s="547"/>
      <c r="JF12" s="547"/>
      <c r="JG12" s="547"/>
      <c r="JH12" s="547"/>
      <c r="JI12" s="547"/>
      <c r="JJ12" s="547"/>
      <c r="JK12" s="547"/>
      <c r="JL12" s="547"/>
      <c r="JM12" s="547"/>
      <c r="JN12" s="547"/>
      <c r="JO12" s="547"/>
      <c r="JP12" s="547"/>
      <c r="JQ12" s="547"/>
      <c r="JR12" s="547"/>
      <c r="JS12" s="547"/>
      <c r="JT12" s="547"/>
      <c r="JU12" s="547"/>
      <c r="JV12" s="547"/>
      <c r="JW12" s="547"/>
      <c r="JX12" s="547"/>
      <c r="JY12" s="547"/>
      <c r="JZ12" s="547"/>
      <c r="KA12" s="547"/>
      <c r="KB12" s="547"/>
      <c r="KC12" s="547"/>
      <c r="KD12" s="547"/>
      <c r="KE12" s="547"/>
      <c r="KF12" s="547"/>
      <c r="KG12" s="547"/>
      <c r="KH12" s="547"/>
      <c r="KI12" s="547"/>
      <c r="KJ12" s="547"/>
      <c r="KK12" s="547"/>
      <c r="KL12" s="547"/>
      <c r="KM12" s="547"/>
      <c r="KN12" s="547"/>
      <c r="KO12" s="547"/>
      <c r="KP12" s="547"/>
      <c r="KQ12" s="547"/>
      <c r="KR12" s="547"/>
      <c r="KS12" s="547"/>
      <c r="KT12" s="547"/>
      <c r="KU12" s="547"/>
      <c r="KV12" s="547"/>
      <c r="KW12" s="547"/>
      <c r="KX12" s="547"/>
      <c r="KY12" s="547"/>
      <c r="KZ12" s="547"/>
      <c r="LA12" s="547"/>
      <c r="LB12" s="547"/>
      <c r="LC12" s="547"/>
      <c r="LD12" s="547"/>
      <c r="LE12" s="547"/>
      <c r="LF12" s="547"/>
      <c r="LG12" s="547"/>
      <c r="LH12" s="547"/>
      <c r="LI12" s="547"/>
      <c r="LJ12" s="547"/>
      <c r="LK12" s="547"/>
      <c r="LL12" s="547"/>
      <c r="LM12" s="547"/>
      <c r="LN12" s="547"/>
      <c r="LO12" s="547"/>
      <c r="LP12" s="547"/>
      <c r="LQ12" s="547"/>
      <c r="LR12" s="547"/>
      <c r="LS12" s="547"/>
      <c r="LT12" s="547"/>
      <c r="LU12" s="547"/>
      <c r="LV12" s="547"/>
      <c r="LW12" s="547"/>
      <c r="LX12" s="547"/>
      <c r="LY12" s="547"/>
      <c r="LZ12" s="547"/>
      <c r="MA12" s="547"/>
      <c r="MB12" s="547"/>
      <c r="MC12" s="547"/>
      <c r="MD12" s="547"/>
      <c r="ME12" s="547"/>
      <c r="MF12" s="547"/>
      <c r="MG12" s="547"/>
      <c r="MH12" s="547"/>
      <c r="MI12" s="547"/>
      <c r="MJ12" s="547"/>
      <c r="MK12" s="547"/>
      <c r="ML12" s="547"/>
      <c r="MM12" s="547"/>
      <c r="MN12" s="547"/>
      <c r="MO12" s="547"/>
      <c r="MP12" s="547"/>
      <c r="MQ12" s="547"/>
      <c r="MR12" s="547"/>
      <c r="MS12" s="547"/>
      <c r="MT12" s="547"/>
      <c r="MU12" s="547"/>
      <c r="MV12" s="547"/>
      <c r="MW12" s="547"/>
      <c r="MX12" s="547"/>
      <c r="MY12" s="547"/>
      <c r="MZ12" s="547"/>
      <c r="NA12" s="547"/>
      <c r="NB12" s="547"/>
      <c r="NC12" s="547"/>
      <c r="ND12" s="547"/>
      <c r="NE12" s="547"/>
      <c r="NF12" s="547"/>
      <c r="NG12" s="547"/>
      <c r="NH12" s="547"/>
      <c r="NI12" s="547"/>
      <c r="NJ12" s="547"/>
      <c r="NK12" s="547"/>
      <c r="NL12" s="547"/>
      <c r="NM12" s="547"/>
      <c r="NN12" s="547"/>
      <c r="NO12" s="547"/>
      <c r="NP12" s="547"/>
      <c r="NQ12" s="547"/>
      <c r="NR12" s="547"/>
      <c r="NS12" s="547"/>
      <c r="NT12" s="547"/>
      <c r="NU12" s="547"/>
      <c r="NV12" s="547"/>
      <c r="NW12" s="547"/>
      <c r="NX12" s="547"/>
      <c r="NY12" s="547"/>
      <c r="NZ12" s="547"/>
      <c r="OA12" s="547"/>
      <c r="OB12" s="547"/>
      <c r="OC12" s="547"/>
      <c r="OD12" s="547"/>
      <c r="OE12" s="547"/>
      <c r="OF12" s="547"/>
      <c r="OG12" s="547"/>
      <c r="OH12" s="547"/>
      <c r="OI12" s="547"/>
      <c r="OJ12" s="547"/>
      <c r="OK12" s="547"/>
      <c r="OL12" s="547"/>
      <c r="OM12" s="547"/>
      <c r="ON12" s="547"/>
      <c r="OO12" s="547"/>
      <c r="OP12" s="547"/>
      <c r="OQ12" s="547"/>
      <c r="OR12" s="547"/>
      <c r="OS12" s="547"/>
      <c r="OT12" s="547"/>
      <c r="OU12" s="547"/>
      <c r="OV12" s="547"/>
      <c r="OW12" s="547"/>
      <c r="OX12" s="547"/>
      <c r="OY12" s="547"/>
      <c r="OZ12" s="547"/>
      <c r="PA12" s="547"/>
      <c r="PB12" s="547"/>
      <c r="PC12" s="547"/>
      <c r="PD12" s="547"/>
      <c r="PE12" s="547"/>
      <c r="PF12" s="547"/>
      <c r="PG12" s="547"/>
      <c r="PH12" s="547"/>
      <c r="PI12" s="547"/>
      <c r="PJ12" s="547"/>
      <c r="PK12" s="547"/>
      <c r="PL12" s="547"/>
      <c r="PM12" s="547"/>
      <c r="PN12" s="547"/>
      <c r="PO12" s="547"/>
      <c r="PP12" s="547"/>
      <c r="PQ12" s="547"/>
      <c r="PR12" s="547"/>
      <c r="PS12" s="547"/>
      <c r="PT12" s="547"/>
      <c r="PU12" s="547"/>
      <c r="PV12" s="547"/>
      <c r="PW12" s="547"/>
      <c r="PX12" s="547"/>
      <c r="PY12" s="547"/>
      <c r="PZ12" s="547"/>
      <c r="QA12" s="547"/>
      <c r="QB12" s="547"/>
      <c r="QC12" s="547"/>
      <c r="QD12" s="547"/>
      <c r="QE12" s="547"/>
      <c r="QF12" s="547"/>
      <c r="QG12" s="547"/>
      <c r="QH12" s="547"/>
      <c r="QI12" s="547"/>
      <c r="QJ12" s="547"/>
      <c r="QK12" s="547"/>
      <c r="QL12" s="547"/>
      <c r="QM12" s="547"/>
      <c r="QN12" s="547"/>
      <c r="QO12" s="547"/>
      <c r="QP12" s="547"/>
      <c r="QQ12" s="547"/>
      <c r="QR12" s="547"/>
      <c r="QS12" s="547"/>
      <c r="QT12" s="547"/>
      <c r="QU12" s="547"/>
      <c r="QV12" s="547"/>
      <c r="QW12" s="547"/>
      <c r="QX12" s="547"/>
      <c r="QY12" s="547"/>
      <c r="QZ12" s="547"/>
      <c r="RA12" s="547"/>
      <c r="RB12" s="547"/>
      <c r="RC12" s="547"/>
      <c r="RD12" s="547"/>
      <c r="RE12" s="547"/>
      <c r="RF12" s="547"/>
      <c r="RG12" s="547"/>
      <c r="RH12" s="547"/>
      <c r="RI12" s="547"/>
      <c r="RJ12" s="547"/>
      <c r="RK12" s="547"/>
      <c r="RL12" s="547"/>
      <c r="RM12" s="547"/>
      <c r="RN12" s="547"/>
      <c r="RO12" s="547"/>
      <c r="RP12" s="547"/>
      <c r="RQ12" s="547"/>
      <c r="RR12" s="547"/>
      <c r="RS12" s="547"/>
      <c r="RT12" s="547"/>
      <c r="RU12" s="547"/>
      <c r="RV12" s="547"/>
      <c r="RW12" s="547"/>
      <c r="RX12" s="547"/>
      <c r="RY12" s="547"/>
      <c r="RZ12" s="547"/>
      <c r="SA12" s="547"/>
      <c r="SB12" s="547"/>
      <c r="SC12" s="547"/>
      <c r="SD12" s="547"/>
      <c r="SE12" s="547"/>
      <c r="SF12" s="547"/>
      <c r="SG12" s="547"/>
      <c r="SH12" s="547"/>
      <c r="SI12" s="547"/>
      <c r="SJ12" s="547"/>
      <c r="SK12" s="547"/>
      <c r="SL12" s="547"/>
      <c r="SM12" s="547"/>
      <c r="SN12" s="547"/>
      <c r="SO12" s="547"/>
      <c r="SP12" s="547"/>
      <c r="SQ12" s="547"/>
      <c r="SR12" s="547"/>
      <c r="SS12" s="547"/>
      <c r="ST12" s="547"/>
      <c r="SU12" s="547"/>
      <c r="SV12" s="547"/>
      <c r="SW12" s="547"/>
      <c r="SX12" s="547"/>
      <c r="SY12" s="547"/>
      <c r="SZ12" s="547"/>
      <c r="TA12" s="547"/>
      <c r="TB12" s="547"/>
      <c r="TC12" s="547"/>
      <c r="TD12" s="547"/>
      <c r="TE12" s="547"/>
      <c r="TF12" s="547"/>
      <c r="TG12" s="547"/>
      <c r="TH12" s="547"/>
      <c r="TI12" s="547"/>
      <c r="TJ12" s="547"/>
      <c r="TK12" s="547"/>
      <c r="TL12" s="547"/>
      <c r="TM12" s="547"/>
      <c r="TN12" s="547"/>
      <c r="TO12" s="547"/>
      <c r="TP12" s="547"/>
      <c r="TQ12" s="547"/>
      <c r="TR12" s="547"/>
      <c r="TS12" s="547"/>
      <c r="TT12" s="547"/>
      <c r="TU12" s="547"/>
      <c r="TV12" s="547"/>
      <c r="TW12" s="547"/>
      <c r="TX12" s="547"/>
      <c r="TY12" s="547"/>
      <c r="TZ12" s="547"/>
      <c r="UA12" s="547"/>
      <c r="UB12" s="547"/>
      <c r="UC12" s="547"/>
      <c r="UD12" s="547"/>
      <c r="UE12" s="547"/>
      <c r="UF12" s="547"/>
      <c r="UG12" s="547"/>
      <c r="UH12" s="547"/>
      <c r="UI12" s="547"/>
      <c r="UJ12" s="547"/>
      <c r="UK12" s="547"/>
      <c r="UL12" s="547"/>
      <c r="UM12" s="547"/>
      <c r="UN12" s="547"/>
      <c r="UO12" s="547"/>
      <c r="UP12" s="547"/>
      <c r="UQ12" s="547"/>
      <c r="UR12" s="547"/>
      <c r="US12" s="547"/>
      <c r="UT12" s="547"/>
      <c r="UU12" s="547"/>
      <c r="UV12" s="547"/>
      <c r="UW12" s="547"/>
      <c r="UX12" s="547"/>
      <c r="UY12" s="547"/>
      <c r="UZ12" s="547"/>
      <c r="VA12" s="547"/>
      <c r="VB12" s="547"/>
      <c r="VC12" s="547"/>
      <c r="VD12" s="547"/>
      <c r="VE12" s="547"/>
      <c r="VF12" s="547"/>
      <c r="VG12" s="547"/>
      <c r="VH12" s="547"/>
      <c r="VI12" s="547"/>
      <c r="VJ12" s="547"/>
      <c r="VK12" s="547"/>
      <c r="VL12" s="547"/>
      <c r="VM12" s="547"/>
      <c r="VN12" s="547"/>
      <c r="VO12" s="547"/>
      <c r="VP12" s="547"/>
      <c r="VQ12" s="547"/>
      <c r="VR12" s="547"/>
      <c r="VS12" s="547"/>
      <c r="VT12" s="547"/>
      <c r="VU12" s="547"/>
      <c r="VV12" s="547"/>
      <c r="VW12" s="547"/>
      <c r="VX12" s="547"/>
      <c r="VY12" s="547"/>
      <c r="VZ12" s="547"/>
      <c r="WA12" s="547"/>
      <c r="WB12" s="547"/>
      <c r="WC12" s="547"/>
      <c r="WD12" s="547"/>
      <c r="WE12" s="547"/>
    </row>
    <row r="13" spans="1:603" s="301" customFormat="1" ht="93.35" x14ac:dyDescent="0.4">
      <c r="A13" s="280">
        <v>9</v>
      </c>
      <c r="B13" s="281" t="s">
        <v>189</v>
      </c>
      <c r="C13" s="282"/>
      <c r="D13" s="283">
        <v>20</v>
      </c>
      <c r="E13" s="284" t="s">
        <v>192</v>
      </c>
      <c r="F13" s="285" t="s">
        <v>189</v>
      </c>
      <c r="G13" s="286"/>
      <c r="H13" s="287">
        <v>20</v>
      </c>
      <c r="I13" s="288" t="s">
        <v>192</v>
      </c>
      <c r="J13" s="289" t="s">
        <v>493</v>
      </c>
      <c r="K13" s="286" t="s">
        <v>494</v>
      </c>
      <c r="L13" s="287">
        <v>10</v>
      </c>
      <c r="M13" s="288" t="s">
        <v>194</v>
      </c>
      <c r="N13" s="285" t="s">
        <v>493</v>
      </c>
      <c r="O13" s="286" t="s">
        <v>494</v>
      </c>
      <c r="P13" s="287">
        <v>10</v>
      </c>
      <c r="Q13" s="288" t="s">
        <v>194</v>
      </c>
      <c r="R13" s="281" t="s">
        <v>495</v>
      </c>
      <c r="S13" s="282"/>
      <c r="T13" s="283">
        <v>10</v>
      </c>
      <c r="U13" s="284" t="s">
        <v>192</v>
      </c>
      <c r="V13" s="281" t="s">
        <v>495</v>
      </c>
      <c r="W13" s="286"/>
      <c r="X13" s="287">
        <v>10</v>
      </c>
      <c r="Y13" s="284" t="s">
        <v>192</v>
      </c>
      <c r="Z13" s="281" t="s">
        <v>495</v>
      </c>
      <c r="AA13" s="286"/>
      <c r="AB13" s="287">
        <v>10</v>
      </c>
      <c r="AC13" s="284" t="s">
        <v>192</v>
      </c>
      <c r="AD13" s="289" t="s">
        <v>493</v>
      </c>
      <c r="AE13" s="286" t="s">
        <v>494</v>
      </c>
      <c r="AF13" s="287">
        <v>10</v>
      </c>
      <c r="AG13" s="288" t="s">
        <v>194</v>
      </c>
      <c r="AH13" s="285" t="s">
        <v>496</v>
      </c>
      <c r="AI13" s="286"/>
      <c r="AJ13" s="287">
        <v>10</v>
      </c>
      <c r="AK13" s="288" t="s">
        <v>192</v>
      </c>
      <c r="AL13" s="290" t="s">
        <v>497</v>
      </c>
      <c r="AM13" s="291"/>
      <c r="AN13" s="292">
        <v>20</v>
      </c>
      <c r="AO13" s="293" t="s">
        <v>194</v>
      </c>
      <c r="AP13" s="265"/>
      <c r="AQ13" s="286"/>
      <c r="AR13" s="287"/>
      <c r="AS13" s="288" t="s">
        <v>193</v>
      </c>
      <c r="AT13" s="285" t="s">
        <v>492</v>
      </c>
      <c r="AU13" s="294"/>
      <c r="AV13" s="287">
        <v>15</v>
      </c>
      <c r="AW13" s="288" t="s">
        <v>194</v>
      </c>
      <c r="AX13" s="285" t="s">
        <v>191</v>
      </c>
      <c r="AY13" s="286"/>
      <c r="AZ13" s="287">
        <v>30</v>
      </c>
      <c r="BA13" s="288" t="s">
        <v>194</v>
      </c>
      <c r="BB13" s="289"/>
      <c r="BC13" s="286"/>
      <c r="BD13" s="287"/>
      <c r="BE13" s="288"/>
      <c r="BF13" s="289"/>
      <c r="BG13" s="286"/>
      <c r="BH13" s="287"/>
      <c r="BI13" s="288"/>
      <c r="BJ13" s="289"/>
      <c r="BK13" s="286"/>
      <c r="BL13" s="287"/>
      <c r="BM13" s="288"/>
    </row>
    <row r="14" spans="1:603" s="279" customFormat="1" ht="38.35" thickBot="1" x14ac:dyDescent="0.45">
      <c r="A14" s="553">
        <v>10</v>
      </c>
      <c r="B14" s="554"/>
      <c r="C14" s="555"/>
      <c r="D14" s="556"/>
      <c r="E14" s="557"/>
      <c r="F14" s="554"/>
      <c r="G14" s="555"/>
      <c r="H14" s="556"/>
      <c r="I14" s="557"/>
      <c r="J14" s="558" t="s">
        <v>495</v>
      </c>
      <c r="K14" s="555"/>
      <c r="L14" s="556">
        <v>10</v>
      </c>
      <c r="M14" s="557" t="s">
        <v>192</v>
      </c>
      <c r="N14" s="554" t="s">
        <v>495</v>
      </c>
      <c r="O14" s="555"/>
      <c r="P14" s="556">
        <v>10</v>
      </c>
      <c r="Q14" s="557" t="s">
        <v>192</v>
      </c>
      <c r="R14" s="554"/>
      <c r="S14" s="555"/>
      <c r="T14" s="556"/>
      <c r="U14" s="557"/>
      <c r="V14" s="554"/>
      <c r="W14" s="555"/>
      <c r="X14" s="556"/>
      <c r="Y14" s="557"/>
      <c r="Z14" s="554"/>
      <c r="AA14" s="555"/>
      <c r="AB14" s="556"/>
      <c r="AC14" s="557"/>
      <c r="AD14" s="554" t="s">
        <v>495</v>
      </c>
      <c r="AE14" s="555"/>
      <c r="AF14" s="556">
        <v>10</v>
      </c>
      <c r="AG14" s="557" t="s">
        <v>192</v>
      </c>
      <c r="AH14" s="554"/>
      <c r="AI14" s="555"/>
      <c r="AJ14" s="556"/>
      <c r="AK14" s="557"/>
      <c r="AL14" s="554" t="s">
        <v>498</v>
      </c>
      <c r="AM14" s="555"/>
      <c r="AN14" s="556">
        <v>10</v>
      </c>
      <c r="AO14" s="557" t="s">
        <v>192</v>
      </c>
      <c r="AP14" s="554"/>
      <c r="AQ14" s="555"/>
      <c r="AR14" s="556"/>
      <c r="AS14" s="557"/>
      <c r="AT14" s="554" t="s">
        <v>191</v>
      </c>
      <c r="AU14" s="555"/>
      <c r="AV14" s="556">
        <v>25</v>
      </c>
      <c r="AW14" s="557" t="s">
        <v>194</v>
      </c>
      <c r="AX14" s="554"/>
      <c r="AY14" s="555"/>
      <c r="AZ14" s="556"/>
      <c r="BA14" s="557"/>
      <c r="BB14" s="558"/>
      <c r="BC14" s="555"/>
      <c r="BD14" s="556"/>
      <c r="BE14" s="557"/>
      <c r="BF14" s="558"/>
      <c r="BG14" s="555"/>
      <c r="BH14" s="556"/>
      <c r="BI14" s="557"/>
      <c r="BJ14" s="558"/>
      <c r="BK14" s="555"/>
      <c r="BL14" s="556"/>
      <c r="BM14" s="557"/>
      <c r="BN14" s="547"/>
      <c r="BO14" s="547"/>
      <c r="BP14" s="547"/>
      <c r="BQ14" s="547"/>
      <c r="BR14" s="547"/>
      <c r="BS14" s="547"/>
      <c r="BT14" s="547"/>
      <c r="BU14" s="547"/>
      <c r="BV14" s="547"/>
      <c r="BW14" s="547"/>
      <c r="BX14" s="547"/>
      <c r="BY14" s="547"/>
      <c r="BZ14" s="547"/>
      <c r="CA14" s="547"/>
      <c r="CB14" s="547"/>
      <c r="CC14" s="547"/>
      <c r="CD14" s="547"/>
      <c r="CE14" s="547"/>
      <c r="CF14" s="547"/>
      <c r="CG14" s="547"/>
      <c r="CH14" s="547"/>
      <c r="CI14" s="547"/>
      <c r="CJ14" s="547"/>
      <c r="CK14" s="547"/>
      <c r="CL14" s="547"/>
      <c r="CM14" s="547"/>
      <c r="CN14" s="547"/>
      <c r="CO14" s="547"/>
      <c r="CP14" s="547"/>
      <c r="CQ14" s="547"/>
      <c r="CR14" s="547"/>
      <c r="CS14" s="547"/>
      <c r="CT14" s="547"/>
      <c r="CU14" s="547"/>
      <c r="CV14" s="547"/>
      <c r="CW14" s="547"/>
      <c r="CX14" s="547"/>
      <c r="CY14" s="547"/>
      <c r="CZ14" s="547"/>
      <c r="DA14" s="547"/>
      <c r="DB14" s="547"/>
      <c r="DC14" s="547"/>
      <c r="DD14" s="547"/>
      <c r="DE14" s="547"/>
      <c r="DF14" s="547"/>
      <c r="DG14" s="547"/>
      <c r="DH14" s="547"/>
      <c r="DI14" s="547"/>
      <c r="DJ14" s="547"/>
      <c r="DK14" s="547"/>
      <c r="DL14" s="547"/>
      <c r="DM14" s="547"/>
      <c r="DN14" s="547"/>
      <c r="DO14" s="547"/>
      <c r="DP14" s="547"/>
      <c r="DQ14" s="547"/>
      <c r="DR14" s="547"/>
      <c r="DS14" s="547"/>
      <c r="DT14" s="547"/>
      <c r="DU14" s="547"/>
      <c r="DV14" s="547"/>
      <c r="DW14" s="547"/>
      <c r="DX14" s="547"/>
      <c r="DY14" s="547"/>
      <c r="DZ14" s="547"/>
      <c r="EA14" s="547"/>
      <c r="EB14" s="547"/>
      <c r="EC14" s="547"/>
      <c r="ED14" s="547"/>
      <c r="EE14" s="547"/>
      <c r="EF14" s="547"/>
      <c r="EG14" s="547"/>
      <c r="EH14" s="547"/>
      <c r="EI14" s="547"/>
      <c r="EJ14" s="547"/>
      <c r="EK14" s="547"/>
      <c r="EL14" s="547"/>
      <c r="EM14" s="547"/>
      <c r="EN14" s="547"/>
      <c r="EO14" s="547"/>
      <c r="EP14" s="547"/>
      <c r="EQ14" s="547"/>
      <c r="ER14" s="547"/>
      <c r="ES14" s="547"/>
      <c r="ET14" s="547"/>
      <c r="EU14" s="547"/>
      <c r="EV14" s="547"/>
      <c r="EW14" s="547"/>
      <c r="EX14" s="547"/>
      <c r="EY14" s="547"/>
      <c r="EZ14" s="547"/>
      <c r="FA14" s="547"/>
      <c r="FB14" s="547"/>
      <c r="FC14" s="547"/>
      <c r="FD14" s="547"/>
      <c r="FE14" s="547"/>
      <c r="FF14" s="547"/>
      <c r="FG14" s="547"/>
      <c r="FH14" s="547"/>
      <c r="FI14" s="547"/>
      <c r="FJ14" s="547"/>
      <c r="FK14" s="547"/>
      <c r="FL14" s="547"/>
      <c r="FM14" s="547"/>
      <c r="FN14" s="547"/>
      <c r="FO14" s="547"/>
      <c r="FP14" s="547"/>
      <c r="FQ14" s="547"/>
      <c r="FR14" s="547"/>
      <c r="FS14" s="547"/>
      <c r="FT14" s="547"/>
      <c r="FU14" s="547"/>
      <c r="FV14" s="547"/>
      <c r="FW14" s="547"/>
      <c r="FX14" s="547"/>
      <c r="FY14" s="547"/>
      <c r="FZ14" s="547"/>
      <c r="GA14" s="547"/>
      <c r="GB14" s="547"/>
      <c r="GC14" s="547"/>
      <c r="GD14" s="547"/>
      <c r="GE14" s="547"/>
      <c r="GF14" s="547"/>
      <c r="GG14" s="547"/>
      <c r="GH14" s="547"/>
      <c r="GI14" s="547"/>
      <c r="GJ14" s="547"/>
      <c r="GK14" s="547"/>
      <c r="GL14" s="547"/>
      <c r="GM14" s="547"/>
      <c r="GN14" s="547"/>
      <c r="GO14" s="547"/>
      <c r="GP14" s="547"/>
      <c r="GQ14" s="547"/>
      <c r="GR14" s="547"/>
      <c r="GS14" s="547"/>
      <c r="GT14" s="547"/>
      <c r="GU14" s="547"/>
      <c r="GV14" s="547"/>
      <c r="GW14" s="547"/>
      <c r="GX14" s="547"/>
      <c r="GY14" s="547"/>
      <c r="GZ14" s="547"/>
      <c r="HA14" s="547"/>
      <c r="HB14" s="547"/>
      <c r="HC14" s="547"/>
      <c r="HD14" s="547"/>
      <c r="HE14" s="547"/>
      <c r="HF14" s="547"/>
      <c r="HG14" s="547"/>
      <c r="HH14" s="547"/>
      <c r="HI14" s="547"/>
      <c r="HJ14" s="547"/>
      <c r="HK14" s="547"/>
      <c r="HL14" s="547"/>
      <c r="HM14" s="547"/>
      <c r="HN14" s="547"/>
      <c r="HO14" s="547"/>
      <c r="HP14" s="547"/>
      <c r="HQ14" s="547"/>
      <c r="HR14" s="547"/>
      <c r="HS14" s="547"/>
      <c r="HT14" s="547"/>
      <c r="HU14" s="547"/>
      <c r="HV14" s="547"/>
      <c r="HW14" s="547"/>
      <c r="HX14" s="547"/>
      <c r="HY14" s="547"/>
      <c r="HZ14" s="547"/>
      <c r="IA14" s="547"/>
      <c r="IB14" s="547"/>
      <c r="IC14" s="547"/>
      <c r="ID14" s="547"/>
      <c r="IE14" s="547"/>
      <c r="IF14" s="547"/>
      <c r="IG14" s="547"/>
      <c r="IH14" s="547"/>
      <c r="II14" s="547"/>
      <c r="IJ14" s="547"/>
      <c r="IK14" s="547"/>
      <c r="IL14" s="547"/>
      <c r="IM14" s="547"/>
      <c r="IN14" s="547"/>
      <c r="IO14" s="547"/>
      <c r="IP14" s="547"/>
      <c r="IQ14" s="547"/>
      <c r="IR14" s="547"/>
      <c r="IS14" s="547"/>
      <c r="IT14" s="547"/>
      <c r="IU14" s="547"/>
      <c r="IV14" s="547"/>
      <c r="IW14" s="547"/>
      <c r="IX14" s="547"/>
      <c r="IY14" s="547"/>
      <c r="IZ14" s="547"/>
      <c r="JA14" s="547"/>
      <c r="JB14" s="547"/>
      <c r="JC14" s="547"/>
      <c r="JD14" s="547"/>
      <c r="JE14" s="547"/>
      <c r="JF14" s="547"/>
      <c r="JG14" s="547"/>
      <c r="JH14" s="547"/>
      <c r="JI14" s="547"/>
      <c r="JJ14" s="547"/>
      <c r="JK14" s="547"/>
      <c r="JL14" s="547"/>
      <c r="JM14" s="547"/>
      <c r="JN14" s="547"/>
      <c r="JO14" s="547"/>
      <c r="JP14" s="547"/>
      <c r="JQ14" s="547"/>
      <c r="JR14" s="547"/>
      <c r="JS14" s="547"/>
      <c r="JT14" s="547"/>
      <c r="JU14" s="547"/>
      <c r="JV14" s="547"/>
      <c r="JW14" s="547"/>
      <c r="JX14" s="547"/>
      <c r="JY14" s="547"/>
      <c r="JZ14" s="547"/>
      <c r="KA14" s="547"/>
      <c r="KB14" s="547"/>
      <c r="KC14" s="547"/>
      <c r="KD14" s="547"/>
      <c r="KE14" s="547"/>
      <c r="KF14" s="547"/>
      <c r="KG14" s="547"/>
      <c r="KH14" s="547"/>
      <c r="KI14" s="547"/>
      <c r="KJ14" s="547"/>
      <c r="KK14" s="547"/>
      <c r="KL14" s="547"/>
      <c r="KM14" s="547"/>
      <c r="KN14" s="547"/>
      <c r="KO14" s="547"/>
      <c r="KP14" s="547"/>
      <c r="KQ14" s="547"/>
      <c r="KR14" s="547"/>
      <c r="KS14" s="547"/>
      <c r="KT14" s="547"/>
      <c r="KU14" s="547"/>
      <c r="KV14" s="547"/>
      <c r="KW14" s="547"/>
      <c r="KX14" s="547"/>
      <c r="KY14" s="547"/>
      <c r="KZ14" s="547"/>
      <c r="LA14" s="547"/>
      <c r="LB14" s="547"/>
      <c r="LC14" s="547"/>
      <c r="LD14" s="547"/>
      <c r="LE14" s="547"/>
      <c r="LF14" s="547"/>
      <c r="LG14" s="547"/>
      <c r="LH14" s="547"/>
      <c r="LI14" s="547"/>
      <c r="LJ14" s="547"/>
      <c r="LK14" s="547"/>
      <c r="LL14" s="547"/>
      <c r="LM14" s="547"/>
      <c r="LN14" s="547"/>
      <c r="LO14" s="547"/>
      <c r="LP14" s="547"/>
      <c r="LQ14" s="547"/>
      <c r="LR14" s="547"/>
      <c r="LS14" s="547"/>
      <c r="LT14" s="547"/>
      <c r="LU14" s="547"/>
      <c r="LV14" s="547"/>
      <c r="LW14" s="547"/>
      <c r="LX14" s="547"/>
      <c r="LY14" s="547"/>
      <c r="LZ14" s="547"/>
      <c r="MA14" s="547"/>
      <c r="MB14" s="547"/>
      <c r="MC14" s="547"/>
      <c r="MD14" s="547"/>
      <c r="ME14" s="547"/>
      <c r="MF14" s="547"/>
      <c r="MG14" s="547"/>
      <c r="MH14" s="547"/>
      <c r="MI14" s="547"/>
      <c r="MJ14" s="547"/>
      <c r="MK14" s="547"/>
      <c r="ML14" s="547"/>
      <c r="MM14" s="547"/>
      <c r="MN14" s="547"/>
      <c r="MO14" s="547"/>
      <c r="MP14" s="547"/>
      <c r="MQ14" s="547"/>
      <c r="MR14" s="547"/>
      <c r="MS14" s="547"/>
      <c r="MT14" s="547"/>
      <c r="MU14" s="547"/>
      <c r="MV14" s="547"/>
      <c r="MW14" s="547"/>
      <c r="MX14" s="547"/>
      <c r="MY14" s="547"/>
      <c r="MZ14" s="547"/>
      <c r="NA14" s="547"/>
      <c r="NB14" s="547"/>
      <c r="NC14" s="547"/>
      <c r="ND14" s="547"/>
      <c r="NE14" s="547"/>
      <c r="NF14" s="547"/>
      <c r="NG14" s="547"/>
      <c r="NH14" s="547"/>
      <c r="NI14" s="547"/>
      <c r="NJ14" s="547"/>
      <c r="NK14" s="547"/>
      <c r="NL14" s="547"/>
      <c r="NM14" s="547"/>
      <c r="NN14" s="547"/>
      <c r="NO14" s="547"/>
      <c r="NP14" s="547"/>
      <c r="NQ14" s="547"/>
      <c r="NR14" s="547"/>
      <c r="NS14" s="547"/>
      <c r="NT14" s="547"/>
      <c r="NU14" s="547"/>
      <c r="NV14" s="547"/>
      <c r="NW14" s="547"/>
      <c r="NX14" s="547"/>
      <c r="NY14" s="547"/>
      <c r="NZ14" s="547"/>
      <c r="OA14" s="547"/>
      <c r="OB14" s="547"/>
      <c r="OC14" s="547"/>
      <c r="OD14" s="547"/>
      <c r="OE14" s="547"/>
      <c r="OF14" s="547"/>
      <c r="OG14" s="547"/>
      <c r="OH14" s="547"/>
      <c r="OI14" s="547"/>
      <c r="OJ14" s="547"/>
      <c r="OK14" s="547"/>
      <c r="OL14" s="547"/>
      <c r="OM14" s="547"/>
      <c r="ON14" s="547"/>
      <c r="OO14" s="547"/>
      <c r="OP14" s="547"/>
      <c r="OQ14" s="547"/>
      <c r="OR14" s="547"/>
      <c r="OS14" s="547"/>
      <c r="OT14" s="547"/>
      <c r="OU14" s="547"/>
      <c r="OV14" s="547"/>
      <c r="OW14" s="547"/>
      <c r="OX14" s="547"/>
      <c r="OY14" s="547"/>
      <c r="OZ14" s="547"/>
      <c r="PA14" s="547"/>
      <c r="PB14" s="547"/>
      <c r="PC14" s="547"/>
      <c r="PD14" s="547"/>
      <c r="PE14" s="547"/>
      <c r="PF14" s="547"/>
      <c r="PG14" s="547"/>
      <c r="PH14" s="547"/>
      <c r="PI14" s="547"/>
      <c r="PJ14" s="547"/>
      <c r="PK14" s="547"/>
      <c r="PL14" s="547"/>
      <c r="PM14" s="547"/>
      <c r="PN14" s="547"/>
      <c r="PO14" s="547"/>
      <c r="PP14" s="547"/>
      <c r="PQ14" s="547"/>
      <c r="PR14" s="547"/>
      <c r="PS14" s="547"/>
      <c r="PT14" s="547"/>
      <c r="PU14" s="547"/>
      <c r="PV14" s="547"/>
      <c r="PW14" s="547"/>
      <c r="PX14" s="547"/>
      <c r="PY14" s="547"/>
      <c r="PZ14" s="547"/>
      <c r="QA14" s="547"/>
      <c r="QB14" s="547"/>
      <c r="QC14" s="547"/>
      <c r="QD14" s="547"/>
      <c r="QE14" s="547"/>
      <c r="QF14" s="547"/>
      <c r="QG14" s="547"/>
      <c r="QH14" s="547"/>
      <c r="QI14" s="547"/>
      <c r="QJ14" s="547"/>
      <c r="QK14" s="547"/>
      <c r="QL14" s="547"/>
      <c r="QM14" s="547"/>
      <c r="QN14" s="547"/>
      <c r="QO14" s="547"/>
      <c r="QP14" s="547"/>
      <c r="QQ14" s="547"/>
      <c r="QR14" s="547"/>
      <c r="QS14" s="547"/>
      <c r="QT14" s="547"/>
      <c r="QU14" s="547"/>
      <c r="QV14" s="547"/>
      <c r="QW14" s="547"/>
      <c r="QX14" s="547"/>
      <c r="QY14" s="547"/>
      <c r="QZ14" s="547"/>
      <c r="RA14" s="547"/>
      <c r="RB14" s="547"/>
      <c r="RC14" s="547"/>
      <c r="RD14" s="547"/>
      <c r="RE14" s="547"/>
      <c r="RF14" s="547"/>
      <c r="RG14" s="547"/>
      <c r="RH14" s="547"/>
      <c r="RI14" s="547"/>
      <c r="RJ14" s="547"/>
      <c r="RK14" s="547"/>
      <c r="RL14" s="547"/>
      <c r="RM14" s="547"/>
      <c r="RN14" s="547"/>
      <c r="RO14" s="547"/>
      <c r="RP14" s="547"/>
      <c r="RQ14" s="547"/>
      <c r="RR14" s="547"/>
      <c r="RS14" s="547"/>
      <c r="RT14" s="547"/>
      <c r="RU14" s="547"/>
      <c r="RV14" s="547"/>
      <c r="RW14" s="547"/>
      <c r="RX14" s="547"/>
      <c r="RY14" s="547"/>
      <c r="RZ14" s="547"/>
      <c r="SA14" s="547"/>
      <c r="SB14" s="547"/>
      <c r="SC14" s="547"/>
      <c r="SD14" s="547"/>
      <c r="SE14" s="547"/>
      <c r="SF14" s="547"/>
      <c r="SG14" s="547"/>
      <c r="SH14" s="547"/>
      <c r="SI14" s="547"/>
      <c r="SJ14" s="547"/>
      <c r="SK14" s="547"/>
      <c r="SL14" s="547"/>
      <c r="SM14" s="547"/>
      <c r="SN14" s="547"/>
      <c r="SO14" s="547"/>
      <c r="SP14" s="547"/>
      <c r="SQ14" s="547"/>
      <c r="SR14" s="547"/>
      <c r="SS14" s="547"/>
      <c r="ST14" s="547"/>
      <c r="SU14" s="547"/>
      <c r="SV14" s="547"/>
      <c r="SW14" s="547"/>
      <c r="SX14" s="547"/>
      <c r="SY14" s="547"/>
      <c r="SZ14" s="547"/>
      <c r="TA14" s="547"/>
      <c r="TB14" s="547"/>
      <c r="TC14" s="547"/>
      <c r="TD14" s="547"/>
      <c r="TE14" s="547"/>
      <c r="TF14" s="547"/>
      <c r="TG14" s="547"/>
      <c r="TH14" s="547"/>
      <c r="TI14" s="547"/>
      <c r="TJ14" s="547"/>
      <c r="TK14" s="547"/>
      <c r="TL14" s="547"/>
      <c r="TM14" s="547"/>
      <c r="TN14" s="547"/>
      <c r="TO14" s="547"/>
      <c r="TP14" s="547"/>
      <c r="TQ14" s="547"/>
      <c r="TR14" s="547"/>
      <c r="TS14" s="547"/>
      <c r="TT14" s="547"/>
      <c r="TU14" s="547"/>
      <c r="TV14" s="547"/>
      <c r="TW14" s="547"/>
      <c r="TX14" s="547"/>
      <c r="TY14" s="547"/>
      <c r="TZ14" s="547"/>
      <c r="UA14" s="547"/>
      <c r="UB14" s="547"/>
      <c r="UC14" s="547"/>
      <c r="UD14" s="547"/>
      <c r="UE14" s="547"/>
      <c r="UF14" s="547"/>
      <c r="UG14" s="547"/>
      <c r="UH14" s="547"/>
      <c r="UI14" s="547"/>
      <c r="UJ14" s="547"/>
      <c r="UK14" s="547"/>
      <c r="UL14" s="547"/>
      <c r="UM14" s="547"/>
      <c r="UN14" s="547"/>
      <c r="UO14" s="547"/>
      <c r="UP14" s="547"/>
      <c r="UQ14" s="547"/>
      <c r="UR14" s="547"/>
      <c r="US14" s="547"/>
      <c r="UT14" s="547"/>
      <c r="UU14" s="547"/>
      <c r="UV14" s="547"/>
      <c r="UW14" s="547"/>
      <c r="UX14" s="547"/>
      <c r="UY14" s="547"/>
      <c r="UZ14" s="547"/>
      <c r="VA14" s="547"/>
      <c r="VB14" s="547"/>
      <c r="VC14" s="547"/>
      <c r="VD14" s="547"/>
      <c r="VE14" s="547"/>
      <c r="VF14" s="547"/>
      <c r="VG14" s="547"/>
      <c r="VH14" s="547"/>
      <c r="VI14" s="547"/>
      <c r="VJ14" s="547"/>
      <c r="VK14" s="547"/>
      <c r="VL14" s="547"/>
      <c r="VM14" s="547"/>
      <c r="VN14" s="547"/>
      <c r="VO14" s="547"/>
      <c r="VP14" s="547"/>
      <c r="VQ14" s="547"/>
      <c r="VR14" s="547"/>
      <c r="VS14" s="547"/>
      <c r="VT14" s="547"/>
      <c r="VU14" s="547"/>
      <c r="VV14" s="547"/>
      <c r="VW14" s="547"/>
      <c r="VX14" s="547"/>
      <c r="VY14" s="547"/>
      <c r="VZ14" s="547"/>
      <c r="WA14" s="547"/>
      <c r="WB14" s="547"/>
      <c r="WC14" s="547"/>
      <c r="WD14" s="547"/>
      <c r="WE14" s="547"/>
    </row>
    <row r="15" spans="1:603" s="279" customFormat="1" x14ac:dyDescent="0.4">
      <c r="A15" s="295"/>
      <c r="B15" s="295"/>
      <c r="C15" s="295"/>
      <c r="D15" s="295"/>
      <c r="E15" s="295"/>
      <c r="F15" s="295"/>
      <c r="G15" s="295"/>
      <c r="H15" s="295"/>
      <c r="I15" s="295"/>
      <c r="J15" s="298"/>
      <c r="K15" s="298"/>
      <c r="L15" s="299"/>
      <c r="M15" s="299"/>
      <c r="N15" s="298"/>
      <c r="O15" s="298"/>
      <c r="P15" s="299"/>
      <c r="Q15" s="299"/>
      <c r="R15" s="298"/>
      <c r="S15" s="298"/>
      <c r="T15" s="299"/>
      <c r="U15" s="299"/>
      <c r="V15" s="298"/>
      <c r="W15" s="298"/>
      <c r="X15" s="299"/>
      <c r="Y15" s="299"/>
      <c r="Z15" s="298"/>
      <c r="AA15" s="298"/>
      <c r="AB15" s="299"/>
      <c r="AC15" s="299"/>
      <c r="AD15" s="298"/>
      <c r="AE15" s="298"/>
      <c r="AF15" s="299"/>
      <c r="AG15" s="299"/>
      <c r="AH15" s="298"/>
      <c r="AI15" s="298"/>
      <c r="AJ15" s="299"/>
      <c r="AK15" s="299"/>
      <c r="AL15" s="298"/>
      <c r="AM15" s="298"/>
      <c r="AN15" s="299"/>
      <c r="AO15" s="299"/>
      <c r="AP15" s="298"/>
      <c r="AQ15" s="298"/>
      <c r="AR15" s="299"/>
      <c r="AS15" s="299"/>
      <c r="AT15" s="298"/>
      <c r="AU15" s="298"/>
      <c r="AV15" s="299"/>
      <c r="AW15" s="299"/>
      <c r="AX15" s="298"/>
      <c r="AY15" s="298"/>
      <c r="AZ15" s="299"/>
      <c r="BA15" s="299"/>
      <c r="BB15" s="298"/>
      <c r="BC15" s="298"/>
      <c r="BD15" s="299"/>
      <c r="BE15" s="299"/>
      <c r="BF15" s="298"/>
      <c r="BG15" s="298"/>
      <c r="BH15" s="298"/>
      <c r="BI15" s="298"/>
      <c r="BJ15" s="298"/>
      <c r="BK15" s="298"/>
      <c r="BL15" s="298"/>
      <c r="BM15" s="298"/>
      <c r="BN15" s="298"/>
      <c r="BO15" s="298"/>
      <c r="BP15" s="298"/>
      <c r="BQ15" s="298"/>
      <c r="BR15" s="298"/>
      <c r="BS15" s="298"/>
      <c r="BT15" s="298"/>
      <c r="BU15" s="298"/>
      <c r="BV15" s="298"/>
      <c r="BW15" s="298"/>
      <c r="BX15" s="298"/>
      <c r="BY15" s="298"/>
      <c r="BZ15" s="298"/>
      <c r="CA15" s="298"/>
      <c r="CB15" s="298"/>
      <c r="CC15" s="298"/>
      <c r="CD15" s="298"/>
      <c r="CE15" s="298"/>
      <c r="CF15" s="298"/>
      <c r="CG15" s="298"/>
      <c r="CH15" s="298"/>
      <c r="CI15" s="298"/>
      <c r="CJ15" s="298"/>
      <c r="CK15" s="298"/>
      <c r="CL15" s="298"/>
      <c r="CM15" s="298"/>
      <c r="CN15" s="298"/>
      <c r="CO15" s="298"/>
      <c r="CP15" s="298"/>
      <c r="CQ15" s="298"/>
      <c r="CR15" s="298"/>
      <c r="CS15" s="298"/>
      <c r="CT15" s="298"/>
      <c r="CU15" s="298"/>
      <c r="CV15" s="298"/>
      <c r="CW15" s="298"/>
      <c r="CX15" s="298"/>
      <c r="CY15" s="298"/>
      <c r="CZ15" s="298"/>
      <c r="DA15" s="298"/>
      <c r="DB15" s="298"/>
      <c r="DC15" s="298"/>
      <c r="DD15" s="298"/>
      <c r="DE15" s="298"/>
      <c r="DF15" s="298"/>
      <c r="DG15" s="298"/>
      <c r="DH15" s="298"/>
      <c r="DI15" s="298"/>
      <c r="DJ15" s="298"/>
      <c r="DK15" s="298"/>
      <c r="DL15" s="298"/>
      <c r="DM15" s="298"/>
      <c r="DN15" s="298"/>
      <c r="DO15" s="298"/>
      <c r="DP15" s="298"/>
      <c r="DQ15" s="298"/>
      <c r="DR15" s="298"/>
      <c r="DS15" s="298"/>
      <c r="DT15" s="298"/>
      <c r="DU15" s="298"/>
      <c r="DV15" s="298"/>
      <c r="DW15" s="298"/>
      <c r="DX15" s="298"/>
      <c r="DY15" s="298"/>
      <c r="DZ15" s="298"/>
      <c r="EA15" s="298"/>
      <c r="EB15" s="298"/>
      <c r="EC15" s="298"/>
      <c r="ED15" s="298"/>
      <c r="EE15" s="298"/>
      <c r="EF15" s="298"/>
      <c r="EG15" s="298"/>
      <c r="EH15" s="298"/>
      <c r="EI15" s="298"/>
      <c r="EJ15" s="298"/>
      <c r="EK15" s="298"/>
      <c r="EL15" s="298"/>
      <c r="EM15" s="298"/>
      <c r="EN15" s="298"/>
      <c r="EO15" s="298"/>
      <c r="EP15" s="298"/>
      <c r="EQ15" s="298"/>
      <c r="ER15" s="298"/>
      <c r="ES15" s="298"/>
      <c r="ET15" s="298"/>
      <c r="EU15" s="298"/>
      <c r="EV15" s="298"/>
      <c r="EW15" s="298"/>
      <c r="EX15" s="298"/>
      <c r="EY15" s="298"/>
      <c r="EZ15" s="298"/>
      <c r="FA15" s="298"/>
      <c r="FB15" s="298"/>
      <c r="FC15" s="298"/>
      <c r="FD15" s="298"/>
      <c r="FE15" s="298"/>
      <c r="FF15" s="298"/>
      <c r="FG15" s="298"/>
      <c r="FH15" s="298"/>
      <c r="FI15" s="298"/>
      <c r="FJ15" s="298"/>
      <c r="FK15" s="298"/>
      <c r="FL15" s="298"/>
      <c r="FM15" s="298"/>
      <c r="FN15" s="298"/>
      <c r="FO15" s="298"/>
      <c r="FP15" s="298"/>
      <c r="FQ15" s="298"/>
      <c r="FR15" s="298"/>
      <c r="FS15" s="298"/>
      <c r="FT15" s="298"/>
      <c r="FU15" s="298"/>
      <c r="FV15" s="298"/>
      <c r="FW15" s="298"/>
      <c r="FX15" s="298"/>
      <c r="FY15" s="298"/>
      <c r="FZ15" s="298"/>
      <c r="GA15" s="298"/>
      <c r="GB15" s="298"/>
      <c r="GC15" s="298"/>
      <c r="GD15" s="298"/>
      <c r="GE15" s="298"/>
      <c r="GF15" s="298"/>
      <c r="GG15" s="298"/>
      <c r="GH15" s="298"/>
      <c r="GI15" s="298"/>
      <c r="GJ15" s="298"/>
      <c r="GK15" s="298"/>
      <c r="GL15" s="298"/>
      <c r="GM15" s="298"/>
      <c r="GN15" s="298"/>
      <c r="GO15" s="298"/>
      <c r="GP15" s="298"/>
      <c r="GQ15" s="298"/>
      <c r="GR15" s="298"/>
      <c r="GS15" s="298"/>
      <c r="GT15" s="298"/>
      <c r="GU15" s="298"/>
      <c r="GV15" s="298"/>
      <c r="GW15" s="298"/>
      <c r="GX15" s="298"/>
      <c r="GY15" s="298"/>
      <c r="GZ15" s="298"/>
      <c r="HA15" s="298"/>
      <c r="HB15" s="298"/>
      <c r="HC15" s="298"/>
      <c r="HD15" s="298"/>
      <c r="HE15" s="298"/>
      <c r="HF15" s="298"/>
      <c r="HG15" s="298"/>
      <c r="HH15" s="298"/>
      <c r="HI15" s="298"/>
      <c r="HJ15" s="298"/>
      <c r="HK15" s="298"/>
      <c r="HL15" s="298"/>
      <c r="HM15" s="298"/>
      <c r="HN15" s="298"/>
      <c r="HO15" s="298"/>
      <c r="HP15" s="298"/>
      <c r="HQ15" s="298"/>
      <c r="HR15" s="298"/>
      <c r="HS15" s="298"/>
      <c r="HT15" s="298"/>
      <c r="HU15" s="298"/>
      <c r="HV15" s="298"/>
      <c r="HW15" s="298"/>
      <c r="HX15" s="298"/>
      <c r="HY15" s="298"/>
      <c r="HZ15" s="298"/>
      <c r="IA15" s="298"/>
      <c r="IB15" s="298"/>
      <c r="IC15" s="298"/>
      <c r="ID15" s="298"/>
      <c r="IE15" s="298"/>
      <c r="IF15" s="298"/>
      <c r="IG15" s="298"/>
      <c r="IH15" s="298"/>
      <c r="II15" s="298"/>
      <c r="IJ15" s="298"/>
      <c r="IK15" s="298"/>
      <c r="IL15" s="298"/>
      <c r="IM15" s="298"/>
      <c r="IN15" s="298"/>
      <c r="IO15" s="298"/>
      <c r="IP15" s="298"/>
      <c r="IQ15" s="298"/>
      <c r="IR15" s="298"/>
      <c r="IS15" s="298"/>
      <c r="IT15" s="298"/>
      <c r="IU15" s="298"/>
      <c r="IV15" s="298"/>
      <c r="IW15" s="298"/>
      <c r="IX15" s="298"/>
      <c r="IY15" s="298"/>
      <c r="IZ15" s="298"/>
      <c r="JA15" s="298"/>
      <c r="JB15" s="298"/>
      <c r="JC15" s="298"/>
      <c r="JD15" s="298"/>
      <c r="JE15" s="298"/>
      <c r="JF15" s="298"/>
      <c r="JG15" s="298"/>
      <c r="JH15" s="298"/>
      <c r="JI15" s="298"/>
      <c r="JJ15" s="298"/>
      <c r="JK15" s="298"/>
      <c r="JL15" s="298"/>
      <c r="JM15" s="298"/>
      <c r="JN15" s="298"/>
      <c r="JO15" s="298"/>
      <c r="JP15" s="298"/>
      <c r="JQ15" s="298"/>
      <c r="JR15" s="298"/>
      <c r="JS15" s="298"/>
      <c r="JT15" s="298"/>
      <c r="JU15" s="298"/>
      <c r="JV15" s="298"/>
      <c r="JW15" s="298"/>
      <c r="JX15" s="298"/>
      <c r="JY15" s="298"/>
      <c r="JZ15" s="298"/>
      <c r="KA15" s="298"/>
      <c r="KB15" s="298"/>
      <c r="KC15" s="298"/>
      <c r="KD15" s="298"/>
      <c r="KE15" s="298"/>
      <c r="KF15" s="298"/>
      <c r="KG15" s="298"/>
      <c r="KH15" s="298"/>
      <c r="KI15" s="298"/>
      <c r="KJ15" s="298"/>
      <c r="KK15" s="298"/>
      <c r="KL15" s="298"/>
      <c r="KM15" s="298"/>
      <c r="KN15" s="298"/>
      <c r="KO15" s="298"/>
      <c r="KP15" s="298"/>
      <c r="KQ15" s="298"/>
      <c r="KR15" s="298"/>
      <c r="KS15" s="298"/>
      <c r="KT15" s="298"/>
      <c r="KU15" s="298"/>
      <c r="KV15" s="298"/>
      <c r="KW15" s="298"/>
      <c r="KX15" s="298"/>
      <c r="KY15" s="298"/>
      <c r="KZ15" s="298"/>
      <c r="LA15" s="298"/>
      <c r="LB15" s="298"/>
      <c r="LC15" s="298"/>
      <c r="LD15" s="298"/>
      <c r="LE15" s="298"/>
      <c r="LF15" s="298"/>
      <c r="LG15" s="298"/>
      <c r="LH15" s="298"/>
      <c r="LI15" s="298"/>
      <c r="LJ15" s="298"/>
      <c r="LK15" s="298"/>
      <c r="LL15" s="298"/>
      <c r="LM15" s="298"/>
      <c r="LN15" s="298"/>
      <c r="LO15" s="298"/>
      <c r="LP15" s="298"/>
      <c r="LQ15" s="298"/>
      <c r="LR15" s="298"/>
      <c r="LS15" s="298"/>
      <c r="LT15" s="298"/>
      <c r="LU15" s="298"/>
      <c r="LV15" s="298"/>
      <c r="LW15" s="298"/>
      <c r="LX15" s="298"/>
      <c r="LY15" s="298"/>
      <c r="LZ15" s="298"/>
      <c r="MA15" s="298"/>
      <c r="MB15" s="298"/>
      <c r="MC15" s="298"/>
      <c r="MD15" s="298"/>
      <c r="ME15" s="298"/>
      <c r="MF15" s="298"/>
      <c r="MG15" s="298"/>
      <c r="MH15" s="298"/>
      <c r="MI15" s="298"/>
      <c r="MJ15" s="298"/>
      <c r="MK15" s="298"/>
      <c r="ML15" s="298"/>
      <c r="MM15" s="298"/>
      <c r="MN15" s="298"/>
      <c r="MO15" s="298"/>
      <c r="MP15" s="298"/>
      <c r="MQ15" s="298"/>
      <c r="MR15" s="298"/>
      <c r="MS15" s="298"/>
      <c r="MT15" s="298"/>
      <c r="MU15" s="298"/>
      <c r="MV15" s="298"/>
      <c r="MW15" s="298"/>
      <c r="MX15" s="298"/>
      <c r="MY15" s="298"/>
      <c r="MZ15" s="298"/>
      <c r="NA15" s="298"/>
      <c r="NB15" s="298"/>
      <c r="NC15" s="298"/>
      <c r="ND15" s="298"/>
      <c r="NE15" s="298"/>
      <c r="NF15" s="298"/>
      <c r="NG15" s="298"/>
      <c r="NH15" s="298"/>
      <c r="NI15" s="298"/>
      <c r="NJ15" s="298"/>
      <c r="NK15" s="298"/>
      <c r="NL15" s="298"/>
      <c r="NM15" s="298"/>
      <c r="NN15" s="298"/>
      <c r="NO15" s="298"/>
      <c r="NP15" s="298"/>
      <c r="NQ15" s="298"/>
      <c r="NR15" s="298"/>
      <c r="NS15" s="298"/>
      <c r="NT15" s="298"/>
      <c r="NU15" s="298"/>
      <c r="NV15" s="298"/>
      <c r="NW15" s="298"/>
      <c r="NX15" s="298"/>
      <c r="NY15" s="298"/>
      <c r="NZ15" s="298"/>
      <c r="OA15" s="298"/>
      <c r="OB15" s="298"/>
      <c r="OC15" s="298"/>
      <c r="OD15" s="298"/>
      <c r="OE15" s="298"/>
      <c r="OF15" s="298"/>
      <c r="OG15" s="298"/>
      <c r="OH15" s="298"/>
      <c r="OI15" s="298"/>
      <c r="OJ15" s="298"/>
      <c r="OK15" s="298"/>
      <c r="OL15" s="298"/>
      <c r="OM15" s="298"/>
      <c r="ON15" s="298"/>
      <c r="OO15" s="298"/>
      <c r="OP15" s="298"/>
      <c r="OQ15" s="298"/>
      <c r="OR15" s="298"/>
      <c r="OS15" s="298"/>
      <c r="OT15" s="298"/>
      <c r="OU15" s="298"/>
      <c r="OV15" s="298"/>
      <c r="OW15" s="298"/>
      <c r="OX15" s="298"/>
      <c r="OY15" s="298"/>
      <c r="OZ15" s="298"/>
      <c r="PA15" s="298"/>
      <c r="PB15" s="298"/>
      <c r="PC15" s="298"/>
      <c r="PD15" s="298"/>
      <c r="PE15" s="298"/>
      <c r="PF15" s="298"/>
      <c r="PG15" s="298"/>
      <c r="PH15" s="298"/>
      <c r="PI15" s="298"/>
      <c r="PJ15" s="298"/>
      <c r="PK15" s="298"/>
      <c r="PL15" s="298"/>
      <c r="PM15" s="298"/>
      <c r="PN15" s="298"/>
      <c r="PO15" s="298"/>
      <c r="PP15" s="298"/>
      <c r="PQ15" s="298"/>
      <c r="PR15" s="298"/>
      <c r="PS15" s="298"/>
      <c r="PT15" s="298"/>
      <c r="PU15" s="298"/>
      <c r="PV15" s="298"/>
      <c r="PW15" s="298"/>
      <c r="PX15" s="298"/>
      <c r="PY15" s="298"/>
      <c r="PZ15" s="298"/>
      <c r="QA15" s="298"/>
      <c r="QB15" s="298"/>
      <c r="QC15" s="298"/>
      <c r="QD15" s="298"/>
      <c r="QE15" s="298"/>
      <c r="QF15" s="298"/>
      <c r="QG15" s="298"/>
      <c r="QH15" s="298"/>
      <c r="QI15" s="298"/>
      <c r="QJ15" s="298"/>
      <c r="QK15" s="298"/>
      <c r="QL15" s="298"/>
      <c r="QM15" s="298"/>
      <c r="QN15" s="298"/>
      <c r="QO15" s="298"/>
      <c r="QP15" s="298"/>
      <c r="QQ15" s="298"/>
      <c r="QR15" s="298"/>
      <c r="QS15" s="298"/>
      <c r="QT15" s="298"/>
      <c r="QU15" s="298"/>
      <c r="QV15" s="298"/>
      <c r="QW15" s="298"/>
      <c r="QX15" s="298"/>
      <c r="QY15" s="298"/>
      <c r="QZ15" s="298"/>
      <c r="RA15" s="298"/>
      <c r="RB15" s="298"/>
      <c r="RC15" s="298"/>
      <c r="RD15" s="298"/>
      <c r="RE15" s="298"/>
      <c r="RF15" s="298"/>
      <c r="RG15" s="298"/>
      <c r="RH15" s="298"/>
      <c r="RI15" s="298"/>
      <c r="RJ15" s="298"/>
      <c r="RK15" s="298"/>
      <c r="RL15" s="298"/>
      <c r="RM15" s="298"/>
      <c r="RN15" s="298"/>
      <c r="RO15" s="298"/>
      <c r="RP15" s="298"/>
      <c r="RQ15" s="298"/>
      <c r="RR15" s="298"/>
      <c r="RS15" s="298"/>
      <c r="RT15" s="298"/>
      <c r="RU15" s="298"/>
      <c r="RV15" s="298"/>
      <c r="RW15" s="298"/>
      <c r="RX15" s="298"/>
      <c r="RY15" s="298"/>
      <c r="RZ15" s="298"/>
      <c r="SA15" s="298"/>
      <c r="SB15" s="298"/>
      <c r="SC15" s="298"/>
      <c r="SD15" s="298"/>
      <c r="SE15" s="298"/>
      <c r="SF15" s="298"/>
      <c r="SG15" s="298"/>
      <c r="SH15" s="298"/>
      <c r="SI15" s="298"/>
      <c r="SJ15" s="298"/>
      <c r="SK15" s="298"/>
      <c r="SL15" s="298"/>
      <c r="SM15" s="298"/>
      <c r="SN15" s="298"/>
      <c r="SO15" s="298"/>
      <c r="SP15" s="298"/>
      <c r="SQ15" s="298"/>
      <c r="SR15" s="298"/>
      <c r="SS15" s="298"/>
      <c r="ST15" s="298"/>
      <c r="SU15" s="298"/>
      <c r="SV15" s="298"/>
      <c r="SW15" s="298"/>
      <c r="SX15" s="298"/>
      <c r="SY15" s="298"/>
      <c r="SZ15" s="298"/>
      <c r="TA15" s="298"/>
      <c r="TB15" s="298"/>
      <c r="TC15" s="298"/>
      <c r="TD15" s="298"/>
      <c r="TE15" s="298"/>
      <c r="TF15" s="298"/>
      <c r="TG15" s="298"/>
      <c r="TH15" s="298"/>
      <c r="TI15" s="298"/>
      <c r="TJ15" s="298"/>
      <c r="TK15" s="298"/>
      <c r="TL15" s="298"/>
      <c r="TM15" s="298"/>
      <c r="TN15" s="298"/>
      <c r="TO15" s="298"/>
      <c r="TP15" s="298"/>
      <c r="TQ15" s="298"/>
      <c r="TR15" s="298"/>
      <c r="TS15" s="298"/>
      <c r="TT15" s="298"/>
      <c r="TU15" s="298"/>
      <c r="TV15" s="298"/>
      <c r="TW15" s="298"/>
      <c r="TX15" s="298"/>
      <c r="TY15" s="298"/>
      <c r="TZ15" s="298"/>
      <c r="UA15" s="298"/>
      <c r="UB15" s="298"/>
      <c r="UC15" s="298"/>
      <c r="UD15" s="298"/>
      <c r="UE15" s="298"/>
      <c r="UF15" s="298"/>
      <c r="UG15" s="298"/>
      <c r="UH15" s="298"/>
      <c r="UI15" s="298"/>
      <c r="UJ15" s="298"/>
      <c r="UK15" s="298"/>
      <c r="UL15" s="298"/>
      <c r="UM15" s="298"/>
      <c r="UN15" s="298"/>
      <c r="UO15" s="298"/>
      <c r="UP15" s="298"/>
      <c r="UQ15" s="298"/>
      <c r="UR15" s="298"/>
      <c r="US15" s="298"/>
      <c r="UT15" s="298"/>
      <c r="UU15" s="298"/>
      <c r="UV15" s="298"/>
      <c r="UW15" s="298"/>
      <c r="UX15" s="298"/>
      <c r="UY15" s="298"/>
      <c r="UZ15" s="298"/>
      <c r="VA15" s="298"/>
      <c r="VB15" s="298"/>
      <c r="VC15" s="298"/>
      <c r="VD15" s="298"/>
      <c r="VE15" s="298"/>
      <c r="VF15" s="298"/>
      <c r="VG15" s="298"/>
      <c r="VH15" s="298"/>
      <c r="VI15" s="298"/>
      <c r="VJ15" s="298"/>
      <c r="VK15" s="298"/>
      <c r="VL15" s="298"/>
      <c r="VM15" s="298"/>
      <c r="VN15" s="298"/>
      <c r="VO15" s="298"/>
      <c r="VP15" s="298"/>
      <c r="VQ15" s="298"/>
      <c r="VR15" s="298"/>
      <c r="VS15" s="298"/>
      <c r="VT15" s="298"/>
      <c r="VU15" s="298"/>
      <c r="VV15" s="298"/>
      <c r="VW15" s="298"/>
      <c r="VX15" s="298"/>
      <c r="VY15" s="298"/>
      <c r="VZ15" s="298"/>
      <c r="WA15" s="298"/>
      <c r="WB15" s="298"/>
      <c r="WC15" s="298"/>
      <c r="WD15" s="298"/>
      <c r="WE15" s="298"/>
    </row>
    <row r="16" spans="1:603" s="279" customFormat="1" x14ac:dyDescent="0.4">
      <c r="A16" s="295"/>
      <c r="B16" s="295"/>
      <c r="C16" s="295"/>
      <c r="D16" s="295"/>
      <c r="E16" s="295"/>
      <c r="F16" s="295"/>
      <c r="G16" s="295"/>
      <c r="H16" s="295"/>
      <c r="I16" s="295"/>
      <c r="J16" s="298"/>
      <c r="K16" s="298"/>
      <c r="L16" s="299"/>
      <c r="M16" s="299"/>
      <c r="N16" s="298"/>
      <c r="O16" s="298"/>
      <c r="P16" s="299"/>
      <c r="Q16" s="299"/>
      <c r="R16" s="298"/>
      <c r="S16" s="298"/>
      <c r="T16" s="299"/>
      <c r="U16" s="299"/>
      <c r="V16" s="298"/>
      <c r="W16" s="298"/>
      <c r="X16" s="299"/>
      <c r="Y16" s="299"/>
      <c r="Z16" s="298"/>
      <c r="AA16" s="298"/>
      <c r="AB16" s="299"/>
      <c r="AC16" s="299"/>
      <c r="AD16" s="298"/>
      <c r="AE16" s="298"/>
      <c r="AF16" s="299"/>
      <c r="AG16" s="299"/>
      <c r="AH16" s="298"/>
      <c r="AI16" s="298"/>
      <c r="AJ16" s="299"/>
      <c r="AK16" s="299"/>
      <c r="AL16" s="298"/>
      <c r="AM16" s="298"/>
      <c r="AN16" s="299"/>
      <c r="AO16" s="299"/>
      <c r="AP16" s="298"/>
      <c r="AQ16" s="298"/>
      <c r="AR16" s="299"/>
      <c r="AS16" s="299"/>
      <c r="AT16" s="298"/>
      <c r="AU16" s="298"/>
      <c r="AV16" s="299"/>
      <c r="AW16" s="299"/>
      <c r="AX16" s="298"/>
      <c r="AY16" s="298"/>
      <c r="AZ16" s="299"/>
      <c r="BA16" s="299"/>
      <c r="BB16" s="298"/>
      <c r="BC16" s="298"/>
      <c r="BD16" s="299"/>
      <c r="BE16" s="299"/>
      <c r="BF16" s="298"/>
      <c r="BG16" s="298"/>
      <c r="BH16" s="298"/>
      <c r="BI16" s="298"/>
      <c r="BJ16" s="298"/>
      <c r="BK16" s="298"/>
      <c r="BL16" s="298"/>
      <c r="BM16" s="298"/>
      <c r="BN16" s="298"/>
      <c r="BO16" s="298"/>
      <c r="BP16" s="298"/>
      <c r="BQ16" s="298"/>
      <c r="BR16" s="298"/>
      <c r="BS16" s="298"/>
      <c r="BT16" s="298"/>
      <c r="BU16" s="298"/>
      <c r="BV16" s="298"/>
      <c r="BW16" s="298"/>
      <c r="BX16" s="298"/>
      <c r="BY16" s="298"/>
      <c r="BZ16" s="298"/>
      <c r="CA16" s="298"/>
      <c r="CB16" s="298"/>
      <c r="CC16" s="298"/>
      <c r="CD16" s="298"/>
      <c r="CE16" s="298"/>
      <c r="CF16" s="298"/>
      <c r="CG16" s="298"/>
      <c r="CH16" s="298"/>
      <c r="CI16" s="298"/>
      <c r="CJ16" s="298"/>
      <c r="CK16" s="298"/>
      <c r="CL16" s="298"/>
      <c r="CM16" s="298"/>
      <c r="CN16" s="298"/>
      <c r="CO16" s="298"/>
      <c r="CP16" s="298"/>
      <c r="CQ16" s="298"/>
      <c r="CR16" s="298"/>
      <c r="CS16" s="298"/>
      <c r="CT16" s="298"/>
      <c r="CU16" s="298"/>
      <c r="CV16" s="298"/>
      <c r="CW16" s="298"/>
      <c r="CX16" s="298"/>
      <c r="CY16" s="298"/>
      <c r="CZ16" s="298"/>
      <c r="DA16" s="298"/>
      <c r="DB16" s="298"/>
      <c r="DC16" s="298"/>
      <c r="DD16" s="298"/>
      <c r="DE16" s="298"/>
      <c r="DF16" s="298"/>
      <c r="DG16" s="298"/>
      <c r="DH16" s="298"/>
      <c r="DI16" s="298"/>
      <c r="DJ16" s="298"/>
      <c r="DK16" s="298"/>
      <c r="DL16" s="298"/>
      <c r="DM16" s="298"/>
      <c r="DN16" s="298"/>
      <c r="DO16" s="298"/>
      <c r="DP16" s="298"/>
      <c r="DQ16" s="298"/>
      <c r="DR16" s="298"/>
      <c r="DS16" s="298"/>
      <c r="DT16" s="298"/>
      <c r="DU16" s="298"/>
      <c r="DV16" s="298"/>
      <c r="DW16" s="298"/>
      <c r="DX16" s="298"/>
      <c r="DY16" s="298"/>
      <c r="DZ16" s="298"/>
      <c r="EA16" s="298"/>
      <c r="EB16" s="298"/>
      <c r="EC16" s="298"/>
      <c r="ED16" s="298"/>
      <c r="EE16" s="298"/>
      <c r="EF16" s="298"/>
      <c r="EG16" s="298"/>
      <c r="EH16" s="298"/>
      <c r="EI16" s="298"/>
      <c r="EJ16" s="298"/>
      <c r="EK16" s="298"/>
      <c r="EL16" s="298"/>
      <c r="EM16" s="298"/>
      <c r="EN16" s="298"/>
      <c r="EO16" s="298"/>
      <c r="EP16" s="298"/>
      <c r="EQ16" s="298"/>
      <c r="ER16" s="298"/>
      <c r="ES16" s="298"/>
      <c r="ET16" s="298"/>
      <c r="EU16" s="298"/>
      <c r="EV16" s="298"/>
      <c r="EW16" s="298"/>
      <c r="EX16" s="298"/>
      <c r="EY16" s="298"/>
      <c r="EZ16" s="298"/>
      <c r="FA16" s="298"/>
      <c r="FB16" s="298"/>
      <c r="FC16" s="298"/>
      <c r="FD16" s="298"/>
      <c r="FE16" s="298"/>
      <c r="FF16" s="298"/>
      <c r="FG16" s="298"/>
      <c r="FH16" s="298"/>
      <c r="FI16" s="298"/>
      <c r="FJ16" s="298"/>
      <c r="FK16" s="298"/>
      <c r="FL16" s="298"/>
      <c r="FM16" s="298"/>
      <c r="FN16" s="298"/>
      <c r="FO16" s="298"/>
      <c r="FP16" s="298"/>
      <c r="FQ16" s="298"/>
      <c r="FR16" s="298"/>
      <c r="FS16" s="298"/>
      <c r="FT16" s="298"/>
      <c r="FU16" s="298"/>
      <c r="FV16" s="298"/>
      <c r="FW16" s="298"/>
      <c r="FX16" s="298"/>
      <c r="FY16" s="298"/>
      <c r="FZ16" s="298"/>
      <c r="GA16" s="298"/>
      <c r="GB16" s="298"/>
      <c r="GC16" s="298"/>
      <c r="GD16" s="298"/>
      <c r="GE16" s="298"/>
      <c r="GF16" s="298"/>
      <c r="GG16" s="298"/>
      <c r="GH16" s="298"/>
      <c r="GI16" s="298"/>
      <c r="GJ16" s="298"/>
      <c r="GK16" s="298"/>
      <c r="GL16" s="298"/>
      <c r="GM16" s="298"/>
      <c r="GN16" s="298"/>
      <c r="GO16" s="298"/>
      <c r="GP16" s="298"/>
      <c r="GQ16" s="298"/>
      <c r="GR16" s="298"/>
      <c r="GS16" s="298"/>
      <c r="GT16" s="298"/>
      <c r="GU16" s="298"/>
      <c r="GV16" s="298"/>
      <c r="GW16" s="298"/>
      <c r="GX16" s="298"/>
      <c r="GY16" s="298"/>
      <c r="GZ16" s="298"/>
      <c r="HA16" s="298"/>
      <c r="HB16" s="298"/>
      <c r="HC16" s="298"/>
      <c r="HD16" s="298"/>
      <c r="HE16" s="298"/>
      <c r="HF16" s="298"/>
      <c r="HG16" s="298"/>
      <c r="HH16" s="298"/>
      <c r="HI16" s="298"/>
      <c r="HJ16" s="298"/>
      <c r="HK16" s="298"/>
      <c r="HL16" s="298"/>
      <c r="HM16" s="298"/>
      <c r="HN16" s="298"/>
      <c r="HO16" s="298"/>
      <c r="HP16" s="298"/>
      <c r="HQ16" s="298"/>
      <c r="HR16" s="298"/>
      <c r="HS16" s="298"/>
      <c r="HT16" s="298"/>
      <c r="HU16" s="298"/>
      <c r="HV16" s="298"/>
      <c r="HW16" s="298"/>
      <c r="HX16" s="298"/>
      <c r="HY16" s="298"/>
      <c r="HZ16" s="298"/>
      <c r="IA16" s="298"/>
      <c r="IB16" s="298"/>
      <c r="IC16" s="298"/>
      <c r="ID16" s="298"/>
      <c r="IE16" s="298"/>
      <c r="IF16" s="298"/>
      <c r="IG16" s="298"/>
      <c r="IH16" s="298"/>
      <c r="II16" s="298"/>
      <c r="IJ16" s="298"/>
      <c r="IK16" s="298"/>
      <c r="IL16" s="298"/>
      <c r="IM16" s="298"/>
      <c r="IN16" s="298"/>
      <c r="IO16" s="298"/>
      <c r="IP16" s="298"/>
      <c r="IQ16" s="298"/>
      <c r="IR16" s="298"/>
      <c r="IS16" s="298"/>
      <c r="IT16" s="298"/>
      <c r="IU16" s="298"/>
      <c r="IV16" s="298"/>
      <c r="IW16" s="298"/>
      <c r="IX16" s="298"/>
      <c r="IY16" s="298"/>
      <c r="IZ16" s="298"/>
      <c r="JA16" s="298"/>
      <c r="JB16" s="298"/>
      <c r="JC16" s="298"/>
      <c r="JD16" s="298"/>
      <c r="JE16" s="298"/>
      <c r="JF16" s="298"/>
      <c r="JG16" s="298"/>
      <c r="JH16" s="298"/>
      <c r="JI16" s="298"/>
      <c r="JJ16" s="298"/>
      <c r="JK16" s="298"/>
      <c r="JL16" s="298"/>
      <c r="JM16" s="298"/>
      <c r="JN16" s="298"/>
      <c r="JO16" s="298"/>
      <c r="JP16" s="298"/>
      <c r="JQ16" s="298"/>
      <c r="JR16" s="298"/>
      <c r="JS16" s="298"/>
      <c r="JT16" s="298"/>
      <c r="JU16" s="298"/>
      <c r="JV16" s="298"/>
      <c r="JW16" s="298"/>
      <c r="JX16" s="298"/>
      <c r="JY16" s="298"/>
      <c r="JZ16" s="298"/>
      <c r="KA16" s="298"/>
      <c r="KB16" s="298"/>
      <c r="KC16" s="298"/>
      <c r="KD16" s="298"/>
      <c r="KE16" s="298"/>
      <c r="KF16" s="298"/>
      <c r="KG16" s="298"/>
      <c r="KH16" s="298"/>
      <c r="KI16" s="298"/>
      <c r="KJ16" s="298"/>
      <c r="KK16" s="298"/>
      <c r="KL16" s="298"/>
      <c r="KM16" s="298"/>
      <c r="KN16" s="298"/>
      <c r="KO16" s="298"/>
      <c r="KP16" s="298"/>
      <c r="KQ16" s="298"/>
      <c r="KR16" s="298"/>
      <c r="KS16" s="298"/>
      <c r="KT16" s="298"/>
      <c r="KU16" s="298"/>
      <c r="KV16" s="298"/>
      <c r="KW16" s="298"/>
      <c r="KX16" s="298"/>
      <c r="KY16" s="298"/>
      <c r="KZ16" s="298"/>
      <c r="LA16" s="298"/>
      <c r="LB16" s="298"/>
      <c r="LC16" s="298"/>
      <c r="LD16" s="298"/>
      <c r="LE16" s="298"/>
      <c r="LF16" s="298"/>
      <c r="LG16" s="298"/>
      <c r="LH16" s="298"/>
      <c r="LI16" s="298"/>
      <c r="LJ16" s="298"/>
      <c r="LK16" s="298"/>
      <c r="LL16" s="298"/>
      <c r="LM16" s="298"/>
      <c r="LN16" s="298"/>
      <c r="LO16" s="298"/>
      <c r="LP16" s="298"/>
      <c r="LQ16" s="298"/>
      <c r="LR16" s="298"/>
      <c r="LS16" s="298"/>
      <c r="LT16" s="298"/>
      <c r="LU16" s="298"/>
      <c r="LV16" s="298"/>
      <c r="LW16" s="298"/>
      <c r="LX16" s="298"/>
      <c r="LY16" s="298"/>
      <c r="LZ16" s="298"/>
      <c r="MA16" s="298"/>
      <c r="MB16" s="298"/>
      <c r="MC16" s="298"/>
      <c r="MD16" s="298"/>
      <c r="ME16" s="298"/>
      <c r="MF16" s="298"/>
      <c r="MG16" s="298"/>
      <c r="MH16" s="298"/>
      <c r="MI16" s="298"/>
      <c r="MJ16" s="298"/>
      <c r="MK16" s="298"/>
      <c r="ML16" s="298"/>
      <c r="MM16" s="298"/>
      <c r="MN16" s="298"/>
      <c r="MO16" s="298"/>
      <c r="MP16" s="298"/>
      <c r="MQ16" s="298"/>
      <c r="MR16" s="298"/>
      <c r="MS16" s="298"/>
      <c r="MT16" s="298"/>
      <c r="MU16" s="298"/>
      <c r="MV16" s="298"/>
      <c r="MW16" s="298"/>
      <c r="MX16" s="298"/>
      <c r="MY16" s="298"/>
      <c r="MZ16" s="298"/>
      <c r="NA16" s="298"/>
      <c r="NB16" s="298"/>
      <c r="NC16" s="298"/>
      <c r="ND16" s="298"/>
      <c r="NE16" s="298"/>
      <c r="NF16" s="298"/>
      <c r="NG16" s="298"/>
      <c r="NH16" s="298"/>
      <c r="NI16" s="298"/>
      <c r="NJ16" s="298"/>
      <c r="NK16" s="298"/>
      <c r="NL16" s="298"/>
      <c r="NM16" s="298"/>
      <c r="NN16" s="298"/>
      <c r="NO16" s="298"/>
      <c r="NP16" s="298"/>
      <c r="NQ16" s="298"/>
      <c r="NR16" s="298"/>
      <c r="NS16" s="298"/>
      <c r="NT16" s="298"/>
      <c r="NU16" s="298"/>
      <c r="NV16" s="298"/>
      <c r="NW16" s="298"/>
      <c r="NX16" s="298"/>
      <c r="NY16" s="298"/>
      <c r="NZ16" s="298"/>
      <c r="OA16" s="298"/>
      <c r="OB16" s="298"/>
      <c r="OC16" s="298"/>
      <c r="OD16" s="298"/>
      <c r="OE16" s="298"/>
      <c r="OF16" s="298"/>
      <c r="OG16" s="298"/>
      <c r="OH16" s="298"/>
      <c r="OI16" s="298"/>
      <c r="OJ16" s="298"/>
      <c r="OK16" s="298"/>
      <c r="OL16" s="298"/>
      <c r="OM16" s="298"/>
      <c r="ON16" s="298"/>
      <c r="OO16" s="298"/>
      <c r="OP16" s="298"/>
      <c r="OQ16" s="298"/>
      <c r="OR16" s="298"/>
      <c r="OS16" s="298"/>
      <c r="OT16" s="298"/>
      <c r="OU16" s="298"/>
      <c r="OV16" s="298"/>
      <c r="OW16" s="298"/>
      <c r="OX16" s="298"/>
      <c r="OY16" s="298"/>
      <c r="OZ16" s="298"/>
      <c r="PA16" s="298"/>
      <c r="PB16" s="298"/>
      <c r="PC16" s="298"/>
      <c r="PD16" s="298"/>
      <c r="PE16" s="298"/>
      <c r="PF16" s="298"/>
      <c r="PG16" s="298"/>
      <c r="PH16" s="298"/>
      <c r="PI16" s="298"/>
      <c r="PJ16" s="298"/>
      <c r="PK16" s="298"/>
      <c r="PL16" s="298"/>
      <c r="PM16" s="298"/>
      <c r="PN16" s="298"/>
      <c r="PO16" s="298"/>
      <c r="PP16" s="298"/>
      <c r="PQ16" s="298"/>
      <c r="PR16" s="298"/>
      <c r="PS16" s="298"/>
      <c r="PT16" s="298"/>
      <c r="PU16" s="298"/>
      <c r="PV16" s="298"/>
      <c r="PW16" s="298"/>
      <c r="PX16" s="298"/>
      <c r="PY16" s="298"/>
      <c r="PZ16" s="298"/>
      <c r="QA16" s="298"/>
      <c r="QB16" s="298"/>
      <c r="QC16" s="298"/>
      <c r="QD16" s="298"/>
      <c r="QE16" s="298"/>
      <c r="QF16" s="298"/>
      <c r="QG16" s="298"/>
      <c r="QH16" s="298"/>
      <c r="QI16" s="298"/>
      <c r="QJ16" s="298"/>
      <c r="QK16" s="298"/>
      <c r="QL16" s="298"/>
      <c r="QM16" s="298"/>
      <c r="QN16" s="298"/>
      <c r="QO16" s="298"/>
      <c r="QP16" s="298"/>
      <c r="QQ16" s="298"/>
      <c r="QR16" s="298"/>
      <c r="QS16" s="298"/>
      <c r="QT16" s="298"/>
      <c r="QU16" s="298"/>
      <c r="QV16" s="298"/>
      <c r="QW16" s="298"/>
      <c r="QX16" s="298"/>
      <c r="QY16" s="298"/>
      <c r="QZ16" s="298"/>
      <c r="RA16" s="298"/>
      <c r="RB16" s="298"/>
      <c r="RC16" s="298"/>
      <c r="RD16" s="298"/>
      <c r="RE16" s="298"/>
      <c r="RF16" s="298"/>
      <c r="RG16" s="298"/>
      <c r="RH16" s="298"/>
      <c r="RI16" s="298"/>
      <c r="RJ16" s="298"/>
      <c r="RK16" s="298"/>
      <c r="RL16" s="298"/>
      <c r="RM16" s="298"/>
      <c r="RN16" s="298"/>
      <c r="RO16" s="298"/>
      <c r="RP16" s="298"/>
      <c r="RQ16" s="298"/>
      <c r="RR16" s="298"/>
      <c r="RS16" s="298"/>
      <c r="RT16" s="298"/>
      <c r="RU16" s="298"/>
      <c r="RV16" s="298"/>
      <c r="RW16" s="298"/>
      <c r="RX16" s="298"/>
      <c r="RY16" s="298"/>
      <c r="RZ16" s="298"/>
      <c r="SA16" s="298"/>
      <c r="SB16" s="298"/>
      <c r="SC16" s="298"/>
      <c r="SD16" s="298"/>
      <c r="SE16" s="298"/>
      <c r="SF16" s="298"/>
      <c r="SG16" s="298"/>
      <c r="SH16" s="298"/>
      <c r="SI16" s="298"/>
      <c r="SJ16" s="298"/>
      <c r="SK16" s="298"/>
      <c r="SL16" s="298"/>
      <c r="SM16" s="298"/>
      <c r="SN16" s="298"/>
      <c r="SO16" s="298"/>
      <c r="SP16" s="298"/>
      <c r="SQ16" s="298"/>
      <c r="SR16" s="298"/>
      <c r="SS16" s="298"/>
      <c r="ST16" s="298"/>
      <c r="SU16" s="298"/>
      <c r="SV16" s="298"/>
      <c r="SW16" s="298"/>
      <c r="SX16" s="298"/>
      <c r="SY16" s="298"/>
      <c r="SZ16" s="298"/>
      <c r="TA16" s="298"/>
      <c r="TB16" s="298"/>
      <c r="TC16" s="298"/>
      <c r="TD16" s="298"/>
      <c r="TE16" s="298"/>
      <c r="TF16" s="298"/>
      <c r="TG16" s="298"/>
      <c r="TH16" s="298"/>
      <c r="TI16" s="298"/>
      <c r="TJ16" s="298"/>
      <c r="TK16" s="298"/>
      <c r="TL16" s="298"/>
      <c r="TM16" s="298"/>
      <c r="TN16" s="298"/>
      <c r="TO16" s="298"/>
      <c r="TP16" s="298"/>
      <c r="TQ16" s="298"/>
      <c r="TR16" s="298"/>
      <c r="TS16" s="298"/>
      <c r="TT16" s="298"/>
      <c r="TU16" s="298"/>
      <c r="TV16" s="298"/>
      <c r="TW16" s="298"/>
      <c r="TX16" s="298"/>
      <c r="TY16" s="298"/>
      <c r="TZ16" s="298"/>
      <c r="UA16" s="298"/>
      <c r="UB16" s="298"/>
      <c r="UC16" s="298"/>
      <c r="UD16" s="298"/>
      <c r="UE16" s="298"/>
      <c r="UF16" s="298"/>
      <c r="UG16" s="298"/>
      <c r="UH16" s="298"/>
      <c r="UI16" s="298"/>
      <c r="UJ16" s="298"/>
      <c r="UK16" s="298"/>
      <c r="UL16" s="298"/>
      <c r="UM16" s="298"/>
      <c r="UN16" s="298"/>
      <c r="UO16" s="298"/>
      <c r="UP16" s="298"/>
      <c r="UQ16" s="298"/>
      <c r="UR16" s="298"/>
      <c r="US16" s="298"/>
      <c r="UT16" s="298"/>
      <c r="UU16" s="298"/>
      <c r="UV16" s="298"/>
      <c r="UW16" s="298"/>
      <c r="UX16" s="298"/>
      <c r="UY16" s="298"/>
      <c r="UZ16" s="298"/>
      <c r="VA16" s="298"/>
      <c r="VB16" s="298"/>
      <c r="VC16" s="298"/>
      <c r="VD16" s="298"/>
      <c r="VE16" s="298"/>
      <c r="VF16" s="298"/>
      <c r="VG16" s="298"/>
      <c r="VH16" s="298"/>
      <c r="VI16" s="298"/>
      <c r="VJ16" s="298"/>
      <c r="VK16" s="298"/>
      <c r="VL16" s="298"/>
      <c r="VM16" s="298"/>
      <c r="VN16" s="298"/>
      <c r="VO16" s="298"/>
      <c r="VP16" s="298"/>
      <c r="VQ16" s="298"/>
      <c r="VR16" s="298"/>
      <c r="VS16" s="298"/>
      <c r="VT16" s="298"/>
      <c r="VU16" s="298"/>
      <c r="VV16" s="298"/>
      <c r="VW16" s="298"/>
      <c r="VX16" s="298"/>
      <c r="VY16" s="298"/>
      <c r="VZ16" s="298"/>
      <c r="WA16" s="298"/>
      <c r="WB16" s="298"/>
      <c r="WC16" s="298"/>
      <c r="WD16" s="298"/>
      <c r="WE16" s="298"/>
    </row>
    <row r="17" spans="1:603" s="279" customFormat="1" x14ac:dyDescent="0.4">
      <c r="A17" s="295"/>
      <c r="B17" s="295"/>
      <c r="C17" s="295"/>
      <c r="D17" s="295"/>
      <c r="E17" s="295"/>
      <c r="F17" s="295"/>
      <c r="G17" s="295"/>
      <c r="H17" s="295"/>
      <c r="I17" s="295"/>
      <c r="J17" s="298"/>
      <c r="K17" s="298"/>
      <c r="L17" s="299"/>
      <c r="M17" s="299"/>
      <c r="N17" s="298"/>
      <c r="O17" s="298"/>
      <c r="P17" s="299"/>
      <c r="Q17" s="299"/>
      <c r="R17" s="298"/>
      <c r="S17" s="298"/>
      <c r="T17" s="299"/>
      <c r="U17" s="299"/>
      <c r="V17" s="298"/>
      <c r="W17" s="298"/>
      <c r="X17" s="299"/>
      <c r="Y17" s="299"/>
      <c r="Z17" s="298"/>
      <c r="AA17" s="298"/>
      <c r="AB17" s="299"/>
      <c r="AC17" s="299"/>
      <c r="AD17" s="298"/>
      <c r="AE17" s="298"/>
      <c r="AF17" s="299"/>
      <c r="AG17" s="299"/>
      <c r="AH17" s="298"/>
      <c r="AI17" s="298"/>
      <c r="AJ17" s="299"/>
      <c r="AK17" s="299"/>
      <c r="AL17" s="298"/>
      <c r="AM17" s="298"/>
      <c r="AN17" s="299"/>
      <c r="AO17" s="299"/>
      <c r="AP17" s="298"/>
      <c r="AQ17" s="298"/>
      <c r="AR17" s="299"/>
      <c r="AS17" s="299"/>
      <c r="AT17" s="298"/>
      <c r="AU17" s="298"/>
      <c r="AV17" s="299"/>
      <c r="AW17" s="299"/>
      <c r="AX17" s="298"/>
      <c r="AY17" s="298"/>
      <c r="AZ17" s="299"/>
      <c r="BA17" s="299"/>
      <c r="BB17" s="298"/>
      <c r="BC17" s="298"/>
      <c r="BD17" s="299"/>
      <c r="BE17" s="299"/>
      <c r="BF17" s="298"/>
      <c r="BG17" s="298"/>
      <c r="BH17" s="298"/>
      <c r="BI17" s="298"/>
      <c r="BJ17" s="298"/>
      <c r="BK17" s="298"/>
      <c r="BL17" s="298"/>
      <c r="BM17" s="298"/>
      <c r="BN17" s="298"/>
      <c r="BO17" s="298"/>
      <c r="BP17" s="298"/>
      <c r="BQ17" s="298"/>
      <c r="BR17" s="298"/>
      <c r="BS17" s="298"/>
      <c r="BT17" s="298"/>
      <c r="BU17" s="298"/>
      <c r="BV17" s="298"/>
      <c r="BW17" s="298"/>
      <c r="BX17" s="298"/>
      <c r="BY17" s="298"/>
      <c r="BZ17" s="298"/>
      <c r="CA17" s="298"/>
      <c r="CB17" s="298"/>
      <c r="CC17" s="298"/>
      <c r="CD17" s="298"/>
      <c r="CE17" s="298"/>
      <c r="CF17" s="298"/>
      <c r="CG17" s="298"/>
      <c r="CH17" s="298"/>
      <c r="CI17" s="298"/>
      <c r="CJ17" s="298"/>
      <c r="CK17" s="298"/>
      <c r="CL17" s="298"/>
      <c r="CM17" s="298"/>
      <c r="CN17" s="298"/>
      <c r="CO17" s="298"/>
      <c r="CP17" s="298"/>
      <c r="CQ17" s="298"/>
      <c r="CR17" s="298"/>
      <c r="CS17" s="298"/>
      <c r="CT17" s="298"/>
      <c r="CU17" s="298"/>
      <c r="CV17" s="298"/>
      <c r="CW17" s="298"/>
      <c r="CX17" s="298"/>
      <c r="CY17" s="298"/>
      <c r="CZ17" s="298"/>
      <c r="DA17" s="298"/>
      <c r="DB17" s="298"/>
      <c r="DC17" s="298"/>
      <c r="DD17" s="298"/>
      <c r="DE17" s="298"/>
      <c r="DF17" s="298"/>
      <c r="DG17" s="298"/>
      <c r="DH17" s="298"/>
      <c r="DI17" s="298"/>
      <c r="DJ17" s="298"/>
      <c r="DK17" s="298"/>
      <c r="DL17" s="298"/>
      <c r="DM17" s="298"/>
      <c r="DN17" s="298"/>
      <c r="DO17" s="298"/>
      <c r="DP17" s="298"/>
      <c r="DQ17" s="298"/>
      <c r="DR17" s="298"/>
      <c r="DS17" s="298"/>
      <c r="DT17" s="298"/>
      <c r="DU17" s="298"/>
      <c r="DV17" s="298"/>
      <c r="DW17" s="298"/>
      <c r="DX17" s="298"/>
      <c r="DY17" s="298"/>
      <c r="DZ17" s="298"/>
      <c r="EA17" s="298"/>
      <c r="EB17" s="298"/>
      <c r="EC17" s="298"/>
      <c r="ED17" s="298"/>
      <c r="EE17" s="298"/>
      <c r="EF17" s="298"/>
      <c r="EG17" s="298"/>
      <c r="EH17" s="298"/>
      <c r="EI17" s="298"/>
      <c r="EJ17" s="298"/>
      <c r="EK17" s="298"/>
      <c r="EL17" s="298"/>
      <c r="EM17" s="298"/>
      <c r="EN17" s="298"/>
      <c r="EO17" s="298"/>
      <c r="EP17" s="298"/>
      <c r="EQ17" s="298"/>
      <c r="ER17" s="298"/>
      <c r="ES17" s="298"/>
      <c r="ET17" s="298"/>
      <c r="EU17" s="298"/>
      <c r="EV17" s="298"/>
      <c r="EW17" s="298"/>
      <c r="EX17" s="298"/>
      <c r="EY17" s="298"/>
      <c r="EZ17" s="298"/>
      <c r="FA17" s="298"/>
      <c r="FB17" s="298"/>
      <c r="FC17" s="298"/>
      <c r="FD17" s="298"/>
      <c r="FE17" s="298"/>
      <c r="FF17" s="298"/>
      <c r="FG17" s="298"/>
      <c r="FH17" s="298"/>
      <c r="FI17" s="298"/>
      <c r="FJ17" s="298"/>
      <c r="FK17" s="298"/>
      <c r="FL17" s="298"/>
      <c r="FM17" s="298"/>
      <c r="FN17" s="298"/>
      <c r="FO17" s="298"/>
      <c r="FP17" s="298"/>
      <c r="FQ17" s="298"/>
      <c r="FR17" s="298"/>
      <c r="FS17" s="298"/>
      <c r="FT17" s="298"/>
      <c r="FU17" s="298"/>
      <c r="FV17" s="298"/>
      <c r="FW17" s="298"/>
      <c r="FX17" s="298"/>
      <c r="FY17" s="298"/>
      <c r="FZ17" s="298"/>
      <c r="GA17" s="298"/>
      <c r="GB17" s="298"/>
      <c r="GC17" s="298"/>
      <c r="GD17" s="298"/>
      <c r="GE17" s="298"/>
      <c r="GF17" s="298"/>
      <c r="GG17" s="298"/>
      <c r="GH17" s="298"/>
      <c r="GI17" s="298"/>
      <c r="GJ17" s="298"/>
      <c r="GK17" s="298"/>
      <c r="GL17" s="298"/>
      <c r="GM17" s="298"/>
      <c r="GN17" s="298"/>
      <c r="GO17" s="298"/>
      <c r="GP17" s="298"/>
      <c r="GQ17" s="298"/>
      <c r="GR17" s="298"/>
      <c r="GS17" s="298"/>
      <c r="GT17" s="298"/>
      <c r="GU17" s="298"/>
      <c r="GV17" s="298"/>
      <c r="GW17" s="298"/>
      <c r="GX17" s="298"/>
      <c r="GY17" s="298"/>
      <c r="GZ17" s="298"/>
      <c r="HA17" s="298"/>
      <c r="HB17" s="298"/>
      <c r="HC17" s="298"/>
      <c r="HD17" s="298"/>
      <c r="HE17" s="298"/>
      <c r="HF17" s="298"/>
      <c r="HG17" s="298"/>
      <c r="HH17" s="298"/>
      <c r="HI17" s="298"/>
      <c r="HJ17" s="298"/>
      <c r="HK17" s="298"/>
      <c r="HL17" s="298"/>
      <c r="HM17" s="298"/>
      <c r="HN17" s="298"/>
      <c r="HO17" s="298"/>
      <c r="HP17" s="298"/>
      <c r="HQ17" s="298"/>
      <c r="HR17" s="298"/>
      <c r="HS17" s="298"/>
      <c r="HT17" s="298"/>
      <c r="HU17" s="298"/>
      <c r="HV17" s="298"/>
      <c r="HW17" s="298"/>
      <c r="HX17" s="298"/>
      <c r="HY17" s="298"/>
      <c r="HZ17" s="298"/>
      <c r="IA17" s="298"/>
      <c r="IB17" s="298"/>
      <c r="IC17" s="298"/>
      <c r="ID17" s="298"/>
      <c r="IE17" s="298"/>
      <c r="IF17" s="298"/>
      <c r="IG17" s="298"/>
      <c r="IH17" s="298"/>
      <c r="II17" s="298"/>
      <c r="IJ17" s="298"/>
      <c r="IK17" s="298"/>
      <c r="IL17" s="298"/>
      <c r="IM17" s="298"/>
      <c r="IN17" s="298"/>
      <c r="IO17" s="298"/>
      <c r="IP17" s="298"/>
      <c r="IQ17" s="298"/>
      <c r="IR17" s="298"/>
      <c r="IS17" s="298"/>
      <c r="IT17" s="298"/>
      <c r="IU17" s="298"/>
      <c r="IV17" s="298"/>
      <c r="IW17" s="298"/>
      <c r="IX17" s="298"/>
      <c r="IY17" s="298"/>
      <c r="IZ17" s="298"/>
      <c r="JA17" s="298"/>
      <c r="JB17" s="298"/>
      <c r="JC17" s="298"/>
      <c r="JD17" s="298"/>
      <c r="JE17" s="298"/>
      <c r="JF17" s="298"/>
      <c r="JG17" s="298"/>
      <c r="JH17" s="298"/>
      <c r="JI17" s="298"/>
      <c r="JJ17" s="298"/>
      <c r="JK17" s="298"/>
      <c r="JL17" s="298"/>
      <c r="JM17" s="298"/>
      <c r="JN17" s="298"/>
      <c r="JO17" s="298"/>
      <c r="JP17" s="298"/>
      <c r="JQ17" s="298"/>
      <c r="JR17" s="298"/>
      <c r="JS17" s="298"/>
      <c r="JT17" s="298"/>
      <c r="JU17" s="298"/>
      <c r="JV17" s="298"/>
      <c r="JW17" s="298"/>
      <c r="JX17" s="298"/>
      <c r="JY17" s="298"/>
      <c r="JZ17" s="298"/>
      <c r="KA17" s="298"/>
      <c r="KB17" s="298"/>
      <c r="KC17" s="298"/>
      <c r="KD17" s="298"/>
      <c r="KE17" s="298"/>
      <c r="KF17" s="298"/>
      <c r="KG17" s="298"/>
      <c r="KH17" s="298"/>
      <c r="KI17" s="298"/>
      <c r="KJ17" s="298"/>
      <c r="KK17" s="298"/>
      <c r="KL17" s="298"/>
      <c r="KM17" s="298"/>
      <c r="KN17" s="298"/>
      <c r="KO17" s="298"/>
      <c r="KP17" s="298"/>
      <c r="KQ17" s="298"/>
      <c r="KR17" s="298"/>
      <c r="KS17" s="298"/>
      <c r="KT17" s="298"/>
      <c r="KU17" s="298"/>
      <c r="KV17" s="298"/>
      <c r="KW17" s="298"/>
      <c r="KX17" s="298"/>
      <c r="KY17" s="298"/>
      <c r="KZ17" s="298"/>
      <c r="LA17" s="298"/>
      <c r="LB17" s="298"/>
      <c r="LC17" s="298"/>
      <c r="LD17" s="298"/>
      <c r="LE17" s="298"/>
      <c r="LF17" s="298"/>
      <c r="LG17" s="298"/>
      <c r="LH17" s="298"/>
      <c r="LI17" s="298"/>
      <c r="LJ17" s="298"/>
      <c r="LK17" s="298"/>
      <c r="LL17" s="298"/>
      <c r="LM17" s="298"/>
      <c r="LN17" s="298"/>
      <c r="LO17" s="298"/>
      <c r="LP17" s="298"/>
      <c r="LQ17" s="298"/>
      <c r="LR17" s="298"/>
      <c r="LS17" s="298"/>
      <c r="LT17" s="298"/>
      <c r="LU17" s="298"/>
      <c r="LV17" s="298"/>
      <c r="LW17" s="298"/>
      <c r="LX17" s="298"/>
      <c r="LY17" s="298"/>
      <c r="LZ17" s="298"/>
      <c r="MA17" s="298"/>
      <c r="MB17" s="298"/>
      <c r="MC17" s="298"/>
      <c r="MD17" s="298"/>
      <c r="ME17" s="298"/>
      <c r="MF17" s="298"/>
      <c r="MG17" s="298"/>
      <c r="MH17" s="298"/>
      <c r="MI17" s="298"/>
      <c r="MJ17" s="298"/>
      <c r="MK17" s="298"/>
      <c r="ML17" s="298"/>
      <c r="MM17" s="298"/>
      <c r="MN17" s="298"/>
      <c r="MO17" s="298"/>
      <c r="MP17" s="298"/>
      <c r="MQ17" s="298"/>
      <c r="MR17" s="298"/>
      <c r="MS17" s="298"/>
      <c r="MT17" s="298"/>
      <c r="MU17" s="298"/>
      <c r="MV17" s="298"/>
      <c r="MW17" s="298"/>
      <c r="MX17" s="298"/>
      <c r="MY17" s="298"/>
      <c r="MZ17" s="298"/>
      <c r="NA17" s="298"/>
      <c r="NB17" s="298"/>
      <c r="NC17" s="298"/>
      <c r="ND17" s="298"/>
      <c r="NE17" s="298"/>
      <c r="NF17" s="298"/>
      <c r="NG17" s="298"/>
      <c r="NH17" s="298"/>
      <c r="NI17" s="298"/>
      <c r="NJ17" s="298"/>
      <c r="NK17" s="298"/>
      <c r="NL17" s="298"/>
      <c r="NM17" s="298"/>
      <c r="NN17" s="298"/>
      <c r="NO17" s="298"/>
      <c r="NP17" s="298"/>
      <c r="NQ17" s="298"/>
      <c r="NR17" s="298"/>
      <c r="NS17" s="298"/>
      <c r="NT17" s="298"/>
      <c r="NU17" s="298"/>
      <c r="NV17" s="298"/>
      <c r="NW17" s="298"/>
      <c r="NX17" s="298"/>
      <c r="NY17" s="298"/>
      <c r="NZ17" s="298"/>
      <c r="OA17" s="298"/>
      <c r="OB17" s="298"/>
      <c r="OC17" s="298"/>
      <c r="OD17" s="298"/>
      <c r="OE17" s="298"/>
      <c r="OF17" s="298"/>
      <c r="OG17" s="298"/>
      <c r="OH17" s="298"/>
      <c r="OI17" s="298"/>
      <c r="OJ17" s="298"/>
      <c r="OK17" s="298"/>
      <c r="OL17" s="298"/>
      <c r="OM17" s="298"/>
      <c r="ON17" s="298"/>
      <c r="OO17" s="298"/>
      <c r="OP17" s="298"/>
      <c r="OQ17" s="298"/>
      <c r="OR17" s="298"/>
      <c r="OS17" s="298"/>
      <c r="OT17" s="298"/>
      <c r="OU17" s="298"/>
      <c r="OV17" s="298"/>
      <c r="OW17" s="298"/>
      <c r="OX17" s="298"/>
      <c r="OY17" s="298"/>
      <c r="OZ17" s="298"/>
      <c r="PA17" s="298"/>
      <c r="PB17" s="298"/>
      <c r="PC17" s="298"/>
      <c r="PD17" s="298"/>
      <c r="PE17" s="298"/>
      <c r="PF17" s="298"/>
      <c r="PG17" s="298"/>
      <c r="PH17" s="298"/>
      <c r="PI17" s="298"/>
      <c r="PJ17" s="298"/>
      <c r="PK17" s="298"/>
      <c r="PL17" s="298"/>
      <c r="PM17" s="298"/>
      <c r="PN17" s="298"/>
      <c r="PO17" s="298"/>
      <c r="PP17" s="298"/>
      <c r="PQ17" s="298"/>
      <c r="PR17" s="298"/>
      <c r="PS17" s="298"/>
      <c r="PT17" s="298"/>
      <c r="PU17" s="298"/>
      <c r="PV17" s="298"/>
      <c r="PW17" s="298"/>
      <c r="PX17" s="298"/>
      <c r="PY17" s="298"/>
      <c r="PZ17" s="298"/>
      <c r="QA17" s="298"/>
      <c r="QB17" s="298"/>
      <c r="QC17" s="298"/>
      <c r="QD17" s="298"/>
      <c r="QE17" s="298"/>
      <c r="QF17" s="298"/>
      <c r="QG17" s="298"/>
      <c r="QH17" s="298"/>
      <c r="QI17" s="298"/>
      <c r="QJ17" s="298"/>
      <c r="QK17" s="298"/>
      <c r="QL17" s="298"/>
      <c r="QM17" s="298"/>
      <c r="QN17" s="298"/>
      <c r="QO17" s="298"/>
      <c r="QP17" s="298"/>
      <c r="QQ17" s="298"/>
      <c r="QR17" s="298"/>
      <c r="QS17" s="298"/>
      <c r="QT17" s="298"/>
      <c r="QU17" s="298"/>
      <c r="QV17" s="298"/>
      <c r="QW17" s="298"/>
      <c r="QX17" s="298"/>
      <c r="QY17" s="298"/>
      <c r="QZ17" s="298"/>
      <c r="RA17" s="298"/>
      <c r="RB17" s="298"/>
      <c r="RC17" s="298"/>
      <c r="RD17" s="298"/>
      <c r="RE17" s="298"/>
      <c r="RF17" s="298"/>
      <c r="RG17" s="298"/>
      <c r="RH17" s="298"/>
      <c r="RI17" s="298"/>
      <c r="RJ17" s="298"/>
      <c r="RK17" s="298"/>
      <c r="RL17" s="298"/>
      <c r="RM17" s="298"/>
      <c r="RN17" s="298"/>
      <c r="RO17" s="298"/>
      <c r="RP17" s="298"/>
      <c r="RQ17" s="298"/>
      <c r="RR17" s="298"/>
      <c r="RS17" s="298"/>
      <c r="RT17" s="298"/>
      <c r="RU17" s="298"/>
      <c r="RV17" s="298"/>
      <c r="RW17" s="298"/>
      <c r="RX17" s="298"/>
      <c r="RY17" s="298"/>
      <c r="RZ17" s="298"/>
      <c r="SA17" s="298"/>
      <c r="SB17" s="298"/>
      <c r="SC17" s="298"/>
      <c r="SD17" s="298"/>
      <c r="SE17" s="298"/>
      <c r="SF17" s="298"/>
      <c r="SG17" s="298"/>
      <c r="SH17" s="298"/>
      <c r="SI17" s="298"/>
      <c r="SJ17" s="298"/>
      <c r="SK17" s="298"/>
      <c r="SL17" s="298"/>
      <c r="SM17" s="298"/>
      <c r="SN17" s="298"/>
      <c r="SO17" s="298"/>
      <c r="SP17" s="298"/>
      <c r="SQ17" s="298"/>
      <c r="SR17" s="298"/>
      <c r="SS17" s="298"/>
      <c r="ST17" s="298"/>
      <c r="SU17" s="298"/>
      <c r="SV17" s="298"/>
      <c r="SW17" s="298"/>
      <c r="SX17" s="298"/>
      <c r="SY17" s="298"/>
      <c r="SZ17" s="298"/>
      <c r="TA17" s="298"/>
      <c r="TB17" s="298"/>
      <c r="TC17" s="298"/>
      <c r="TD17" s="298"/>
      <c r="TE17" s="298"/>
      <c r="TF17" s="298"/>
      <c r="TG17" s="298"/>
      <c r="TH17" s="298"/>
      <c r="TI17" s="298"/>
      <c r="TJ17" s="298"/>
      <c r="TK17" s="298"/>
      <c r="TL17" s="298"/>
      <c r="TM17" s="298"/>
      <c r="TN17" s="298"/>
      <c r="TO17" s="298"/>
      <c r="TP17" s="298"/>
      <c r="TQ17" s="298"/>
      <c r="TR17" s="298"/>
      <c r="TS17" s="298"/>
      <c r="TT17" s="298"/>
      <c r="TU17" s="298"/>
      <c r="TV17" s="298"/>
      <c r="TW17" s="298"/>
      <c r="TX17" s="298"/>
      <c r="TY17" s="298"/>
      <c r="TZ17" s="298"/>
      <c r="UA17" s="298"/>
      <c r="UB17" s="298"/>
      <c r="UC17" s="298"/>
      <c r="UD17" s="298"/>
      <c r="UE17" s="298"/>
      <c r="UF17" s="298"/>
      <c r="UG17" s="298"/>
      <c r="UH17" s="298"/>
      <c r="UI17" s="298"/>
      <c r="UJ17" s="298"/>
      <c r="UK17" s="298"/>
      <c r="UL17" s="298"/>
      <c r="UM17" s="298"/>
      <c r="UN17" s="298"/>
      <c r="UO17" s="298"/>
      <c r="UP17" s="298"/>
      <c r="UQ17" s="298"/>
      <c r="UR17" s="298"/>
      <c r="US17" s="298"/>
      <c r="UT17" s="298"/>
      <c r="UU17" s="298"/>
      <c r="UV17" s="298"/>
      <c r="UW17" s="298"/>
      <c r="UX17" s="298"/>
      <c r="UY17" s="298"/>
      <c r="UZ17" s="298"/>
      <c r="VA17" s="298"/>
      <c r="VB17" s="298"/>
      <c r="VC17" s="298"/>
      <c r="VD17" s="298"/>
      <c r="VE17" s="298"/>
      <c r="VF17" s="298"/>
      <c r="VG17" s="298"/>
      <c r="VH17" s="298"/>
      <c r="VI17" s="298"/>
      <c r="VJ17" s="298"/>
      <c r="VK17" s="298"/>
      <c r="VL17" s="298"/>
      <c r="VM17" s="298"/>
      <c r="VN17" s="298"/>
      <c r="VO17" s="298"/>
      <c r="VP17" s="298"/>
      <c r="VQ17" s="298"/>
      <c r="VR17" s="298"/>
      <c r="VS17" s="298"/>
      <c r="VT17" s="298"/>
      <c r="VU17" s="298"/>
      <c r="VV17" s="298"/>
      <c r="VW17" s="298"/>
      <c r="VX17" s="298"/>
      <c r="VY17" s="298"/>
      <c r="VZ17" s="298"/>
      <c r="WA17" s="298"/>
      <c r="WB17" s="298"/>
      <c r="WC17" s="298"/>
      <c r="WD17" s="298"/>
      <c r="WE17" s="298"/>
    </row>
    <row r="18" spans="1:603" s="279" customFormat="1" x14ac:dyDescent="0.4">
      <c r="A18" s="295"/>
      <c r="B18" s="295"/>
      <c r="C18" s="295"/>
      <c r="D18" s="295"/>
      <c r="E18" s="295"/>
      <c r="F18" s="295"/>
      <c r="G18" s="295"/>
      <c r="H18" s="295"/>
      <c r="I18" s="295"/>
      <c r="J18" s="298"/>
      <c r="K18" s="298"/>
      <c r="L18" s="299"/>
      <c r="M18" s="299"/>
      <c r="N18" s="298"/>
      <c r="O18" s="298"/>
      <c r="P18" s="299"/>
      <c r="Q18" s="299"/>
      <c r="R18" s="298"/>
      <c r="S18" s="298"/>
      <c r="T18" s="299"/>
      <c r="U18" s="299"/>
      <c r="V18" s="298"/>
      <c r="W18" s="298"/>
      <c r="X18" s="299"/>
      <c r="Y18" s="299"/>
      <c r="Z18" s="298"/>
      <c r="AA18" s="298"/>
      <c r="AB18" s="299"/>
      <c r="AC18" s="299"/>
      <c r="AD18" s="298"/>
      <c r="AE18" s="298"/>
      <c r="AF18" s="299"/>
      <c r="AG18" s="299"/>
      <c r="AH18" s="298"/>
      <c r="AI18" s="298"/>
      <c r="AJ18" s="299"/>
      <c r="AK18" s="299"/>
      <c r="AL18" s="298"/>
      <c r="AM18" s="298"/>
      <c r="AN18" s="299"/>
      <c r="AO18" s="299"/>
      <c r="AP18" s="298"/>
      <c r="AQ18" s="298"/>
      <c r="AR18" s="299"/>
      <c r="AS18" s="299"/>
      <c r="AT18" s="298"/>
      <c r="AU18" s="298"/>
      <c r="AV18" s="299"/>
      <c r="AW18" s="299"/>
      <c r="AX18" s="298"/>
      <c r="AY18" s="298"/>
      <c r="AZ18" s="299"/>
      <c r="BA18" s="299"/>
      <c r="BB18" s="298"/>
      <c r="BC18" s="298"/>
      <c r="BD18" s="299"/>
      <c r="BE18" s="299"/>
      <c r="BF18" s="298"/>
      <c r="BG18" s="298"/>
      <c r="BH18" s="298"/>
      <c r="BI18" s="298"/>
      <c r="BJ18" s="298"/>
      <c r="BK18" s="298"/>
      <c r="BL18" s="298"/>
      <c r="BM18" s="298"/>
      <c r="BN18" s="298"/>
      <c r="BO18" s="298"/>
      <c r="BP18" s="298"/>
      <c r="BQ18" s="298"/>
      <c r="BR18" s="298"/>
      <c r="BS18" s="298"/>
      <c r="BT18" s="298"/>
      <c r="BU18" s="298"/>
      <c r="BV18" s="298"/>
      <c r="BW18" s="298"/>
      <c r="BX18" s="298"/>
      <c r="BY18" s="298"/>
      <c r="BZ18" s="298"/>
      <c r="CA18" s="298"/>
      <c r="CB18" s="298"/>
      <c r="CC18" s="298"/>
      <c r="CD18" s="298"/>
      <c r="CE18" s="298"/>
      <c r="CF18" s="298"/>
      <c r="CG18" s="298"/>
      <c r="CH18" s="298"/>
      <c r="CI18" s="298"/>
      <c r="CJ18" s="298"/>
      <c r="CK18" s="298"/>
      <c r="CL18" s="298"/>
      <c r="CM18" s="298"/>
      <c r="CN18" s="298"/>
      <c r="CO18" s="298"/>
      <c r="CP18" s="298"/>
      <c r="CQ18" s="298"/>
      <c r="CR18" s="298"/>
      <c r="CS18" s="298"/>
      <c r="CT18" s="298"/>
      <c r="CU18" s="298"/>
      <c r="CV18" s="298"/>
      <c r="CW18" s="298"/>
      <c r="CX18" s="298"/>
      <c r="CY18" s="298"/>
      <c r="CZ18" s="298"/>
      <c r="DA18" s="298"/>
      <c r="DB18" s="298"/>
      <c r="DC18" s="298"/>
      <c r="DD18" s="298"/>
      <c r="DE18" s="298"/>
      <c r="DF18" s="298"/>
      <c r="DG18" s="298"/>
      <c r="DH18" s="298"/>
      <c r="DI18" s="298"/>
      <c r="DJ18" s="298"/>
      <c r="DK18" s="298"/>
      <c r="DL18" s="298"/>
      <c r="DM18" s="298"/>
      <c r="DN18" s="298"/>
      <c r="DO18" s="298"/>
      <c r="DP18" s="298"/>
      <c r="DQ18" s="298"/>
      <c r="DR18" s="298"/>
      <c r="DS18" s="298"/>
      <c r="DT18" s="298"/>
      <c r="DU18" s="298"/>
      <c r="DV18" s="298"/>
      <c r="DW18" s="298"/>
      <c r="DX18" s="298"/>
      <c r="DY18" s="298"/>
      <c r="DZ18" s="298"/>
      <c r="EA18" s="298"/>
      <c r="EB18" s="298"/>
      <c r="EC18" s="298"/>
      <c r="ED18" s="298"/>
      <c r="EE18" s="298"/>
      <c r="EF18" s="298"/>
      <c r="EG18" s="298"/>
      <c r="EH18" s="298"/>
      <c r="EI18" s="298"/>
      <c r="EJ18" s="298"/>
      <c r="EK18" s="298"/>
      <c r="EL18" s="298"/>
      <c r="EM18" s="298"/>
      <c r="EN18" s="298"/>
      <c r="EO18" s="298"/>
      <c r="EP18" s="298"/>
      <c r="EQ18" s="298"/>
      <c r="ER18" s="298"/>
      <c r="ES18" s="298"/>
      <c r="ET18" s="298"/>
      <c r="EU18" s="298"/>
      <c r="EV18" s="298"/>
      <c r="EW18" s="298"/>
      <c r="EX18" s="298"/>
      <c r="EY18" s="298"/>
      <c r="EZ18" s="298"/>
      <c r="FA18" s="298"/>
      <c r="FB18" s="298"/>
      <c r="FC18" s="298"/>
      <c r="FD18" s="298"/>
      <c r="FE18" s="298"/>
      <c r="FF18" s="298"/>
      <c r="FG18" s="298"/>
      <c r="FH18" s="298"/>
      <c r="FI18" s="298"/>
      <c r="FJ18" s="298"/>
      <c r="FK18" s="298"/>
      <c r="FL18" s="298"/>
      <c r="FM18" s="298"/>
      <c r="FN18" s="298"/>
      <c r="FO18" s="298"/>
      <c r="FP18" s="298"/>
      <c r="FQ18" s="298"/>
      <c r="FR18" s="298"/>
      <c r="FS18" s="298"/>
      <c r="FT18" s="298"/>
      <c r="FU18" s="298"/>
      <c r="FV18" s="298"/>
      <c r="FW18" s="298"/>
      <c r="FX18" s="298"/>
      <c r="FY18" s="298"/>
      <c r="FZ18" s="298"/>
      <c r="GA18" s="298"/>
      <c r="GB18" s="298"/>
      <c r="GC18" s="298"/>
      <c r="GD18" s="298"/>
      <c r="GE18" s="298"/>
      <c r="GF18" s="298"/>
      <c r="GG18" s="298"/>
      <c r="GH18" s="298"/>
      <c r="GI18" s="298"/>
      <c r="GJ18" s="298"/>
      <c r="GK18" s="298"/>
      <c r="GL18" s="298"/>
      <c r="GM18" s="298"/>
      <c r="GN18" s="298"/>
      <c r="GO18" s="298"/>
      <c r="GP18" s="298"/>
      <c r="GQ18" s="298"/>
      <c r="GR18" s="298"/>
      <c r="GS18" s="298"/>
      <c r="GT18" s="298"/>
      <c r="GU18" s="298"/>
      <c r="GV18" s="298"/>
      <c r="GW18" s="298"/>
      <c r="GX18" s="298"/>
      <c r="GY18" s="298"/>
      <c r="GZ18" s="298"/>
      <c r="HA18" s="298"/>
      <c r="HB18" s="298"/>
      <c r="HC18" s="298"/>
      <c r="HD18" s="298"/>
      <c r="HE18" s="298"/>
      <c r="HF18" s="298"/>
      <c r="HG18" s="298"/>
      <c r="HH18" s="298"/>
      <c r="HI18" s="298"/>
      <c r="HJ18" s="298"/>
      <c r="HK18" s="298"/>
      <c r="HL18" s="298"/>
      <c r="HM18" s="298"/>
      <c r="HN18" s="298"/>
      <c r="HO18" s="298"/>
      <c r="HP18" s="298"/>
      <c r="HQ18" s="298"/>
      <c r="HR18" s="298"/>
      <c r="HS18" s="298"/>
      <c r="HT18" s="298"/>
      <c r="HU18" s="298"/>
      <c r="HV18" s="298"/>
      <c r="HW18" s="298"/>
      <c r="HX18" s="298"/>
      <c r="HY18" s="298"/>
      <c r="HZ18" s="298"/>
      <c r="IA18" s="298"/>
      <c r="IB18" s="298"/>
      <c r="IC18" s="298"/>
      <c r="ID18" s="298"/>
      <c r="IE18" s="298"/>
      <c r="IF18" s="298"/>
      <c r="IG18" s="298"/>
      <c r="IH18" s="298"/>
      <c r="II18" s="298"/>
      <c r="IJ18" s="298"/>
      <c r="IK18" s="298"/>
      <c r="IL18" s="298"/>
      <c r="IM18" s="298"/>
      <c r="IN18" s="298"/>
      <c r="IO18" s="298"/>
      <c r="IP18" s="298"/>
      <c r="IQ18" s="298"/>
      <c r="IR18" s="298"/>
      <c r="IS18" s="298"/>
      <c r="IT18" s="298"/>
      <c r="IU18" s="298"/>
      <c r="IV18" s="298"/>
      <c r="IW18" s="298"/>
      <c r="IX18" s="298"/>
      <c r="IY18" s="298"/>
      <c r="IZ18" s="298"/>
      <c r="JA18" s="298"/>
      <c r="JB18" s="298"/>
      <c r="JC18" s="298"/>
      <c r="JD18" s="298"/>
      <c r="JE18" s="298"/>
      <c r="JF18" s="298"/>
      <c r="JG18" s="298"/>
      <c r="JH18" s="298"/>
      <c r="JI18" s="298"/>
      <c r="JJ18" s="298"/>
      <c r="JK18" s="298"/>
      <c r="JL18" s="298"/>
      <c r="JM18" s="298"/>
      <c r="JN18" s="298"/>
      <c r="JO18" s="298"/>
      <c r="JP18" s="298"/>
      <c r="JQ18" s="298"/>
      <c r="JR18" s="298"/>
      <c r="JS18" s="298"/>
      <c r="JT18" s="298"/>
      <c r="JU18" s="298"/>
      <c r="JV18" s="298"/>
      <c r="JW18" s="298"/>
      <c r="JX18" s="298"/>
      <c r="JY18" s="298"/>
      <c r="JZ18" s="298"/>
      <c r="KA18" s="298"/>
      <c r="KB18" s="298"/>
      <c r="KC18" s="298"/>
      <c r="KD18" s="298"/>
      <c r="KE18" s="298"/>
      <c r="KF18" s="298"/>
      <c r="KG18" s="298"/>
      <c r="KH18" s="298"/>
      <c r="KI18" s="298"/>
      <c r="KJ18" s="298"/>
      <c r="KK18" s="298"/>
      <c r="KL18" s="298"/>
      <c r="KM18" s="298"/>
      <c r="KN18" s="298"/>
      <c r="KO18" s="298"/>
      <c r="KP18" s="298"/>
      <c r="KQ18" s="298"/>
      <c r="KR18" s="298"/>
      <c r="KS18" s="298"/>
      <c r="KT18" s="298"/>
      <c r="KU18" s="298"/>
      <c r="KV18" s="298"/>
      <c r="KW18" s="298"/>
      <c r="KX18" s="298"/>
      <c r="KY18" s="298"/>
      <c r="KZ18" s="298"/>
      <c r="LA18" s="298"/>
      <c r="LB18" s="298"/>
      <c r="LC18" s="298"/>
      <c r="LD18" s="298"/>
      <c r="LE18" s="298"/>
      <c r="LF18" s="298"/>
      <c r="LG18" s="298"/>
      <c r="LH18" s="298"/>
      <c r="LI18" s="298"/>
      <c r="LJ18" s="298"/>
      <c r="LK18" s="298"/>
      <c r="LL18" s="298"/>
      <c r="LM18" s="298"/>
      <c r="LN18" s="298"/>
      <c r="LO18" s="298"/>
      <c r="LP18" s="298"/>
      <c r="LQ18" s="298"/>
      <c r="LR18" s="298"/>
      <c r="LS18" s="298"/>
      <c r="LT18" s="298"/>
      <c r="LU18" s="298"/>
      <c r="LV18" s="298"/>
      <c r="LW18" s="298"/>
      <c r="LX18" s="298"/>
      <c r="LY18" s="298"/>
      <c r="LZ18" s="298"/>
      <c r="MA18" s="298"/>
      <c r="MB18" s="298"/>
      <c r="MC18" s="298"/>
      <c r="MD18" s="298"/>
      <c r="ME18" s="298"/>
      <c r="MF18" s="298"/>
      <c r="MG18" s="298"/>
      <c r="MH18" s="298"/>
      <c r="MI18" s="298"/>
      <c r="MJ18" s="298"/>
      <c r="MK18" s="298"/>
      <c r="ML18" s="298"/>
      <c r="MM18" s="298"/>
      <c r="MN18" s="298"/>
      <c r="MO18" s="298"/>
      <c r="MP18" s="298"/>
      <c r="MQ18" s="298"/>
      <c r="MR18" s="298"/>
      <c r="MS18" s="298"/>
      <c r="MT18" s="298"/>
      <c r="MU18" s="298"/>
      <c r="MV18" s="298"/>
      <c r="MW18" s="298"/>
      <c r="MX18" s="298"/>
      <c r="MY18" s="298"/>
      <c r="MZ18" s="298"/>
      <c r="NA18" s="298"/>
      <c r="NB18" s="298"/>
      <c r="NC18" s="298"/>
      <c r="ND18" s="298"/>
      <c r="NE18" s="298"/>
      <c r="NF18" s="298"/>
      <c r="NG18" s="298"/>
      <c r="NH18" s="298"/>
      <c r="NI18" s="298"/>
      <c r="NJ18" s="298"/>
      <c r="NK18" s="298"/>
      <c r="NL18" s="298"/>
      <c r="NM18" s="298"/>
      <c r="NN18" s="298"/>
      <c r="NO18" s="298"/>
      <c r="NP18" s="298"/>
      <c r="NQ18" s="298"/>
      <c r="NR18" s="298"/>
      <c r="NS18" s="298"/>
      <c r="NT18" s="298"/>
      <c r="NU18" s="298"/>
      <c r="NV18" s="298"/>
      <c r="NW18" s="298"/>
      <c r="NX18" s="298"/>
      <c r="NY18" s="298"/>
      <c r="NZ18" s="298"/>
      <c r="OA18" s="298"/>
      <c r="OB18" s="298"/>
      <c r="OC18" s="298"/>
      <c r="OD18" s="298"/>
      <c r="OE18" s="298"/>
      <c r="OF18" s="298"/>
      <c r="OG18" s="298"/>
      <c r="OH18" s="298"/>
      <c r="OI18" s="298"/>
      <c r="OJ18" s="298"/>
      <c r="OK18" s="298"/>
      <c r="OL18" s="298"/>
      <c r="OM18" s="298"/>
      <c r="ON18" s="298"/>
      <c r="OO18" s="298"/>
      <c r="OP18" s="298"/>
      <c r="OQ18" s="298"/>
      <c r="OR18" s="298"/>
      <c r="OS18" s="298"/>
      <c r="OT18" s="298"/>
      <c r="OU18" s="298"/>
      <c r="OV18" s="298"/>
      <c r="OW18" s="298"/>
      <c r="OX18" s="298"/>
      <c r="OY18" s="298"/>
      <c r="OZ18" s="298"/>
      <c r="PA18" s="298"/>
      <c r="PB18" s="298"/>
      <c r="PC18" s="298"/>
      <c r="PD18" s="298"/>
      <c r="PE18" s="298"/>
      <c r="PF18" s="298"/>
      <c r="PG18" s="298"/>
      <c r="PH18" s="298"/>
      <c r="PI18" s="298"/>
      <c r="PJ18" s="298"/>
      <c r="PK18" s="298"/>
      <c r="PL18" s="298"/>
      <c r="PM18" s="298"/>
      <c r="PN18" s="298"/>
      <c r="PO18" s="298"/>
      <c r="PP18" s="298"/>
      <c r="PQ18" s="298"/>
      <c r="PR18" s="298"/>
      <c r="PS18" s="298"/>
      <c r="PT18" s="298"/>
      <c r="PU18" s="298"/>
      <c r="PV18" s="298"/>
      <c r="PW18" s="298"/>
      <c r="PX18" s="298"/>
      <c r="PY18" s="298"/>
      <c r="PZ18" s="298"/>
      <c r="QA18" s="298"/>
      <c r="QB18" s="298"/>
      <c r="QC18" s="298"/>
      <c r="QD18" s="298"/>
      <c r="QE18" s="298"/>
      <c r="QF18" s="298"/>
      <c r="QG18" s="298"/>
      <c r="QH18" s="298"/>
      <c r="QI18" s="298"/>
      <c r="QJ18" s="298"/>
      <c r="QK18" s="298"/>
      <c r="QL18" s="298"/>
      <c r="QM18" s="298"/>
      <c r="QN18" s="298"/>
      <c r="QO18" s="298"/>
      <c r="QP18" s="298"/>
      <c r="QQ18" s="298"/>
      <c r="QR18" s="298"/>
      <c r="QS18" s="298"/>
      <c r="QT18" s="298"/>
      <c r="QU18" s="298"/>
      <c r="QV18" s="298"/>
      <c r="QW18" s="298"/>
      <c r="QX18" s="298"/>
      <c r="QY18" s="298"/>
      <c r="QZ18" s="298"/>
      <c r="RA18" s="298"/>
      <c r="RB18" s="298"/>
      <c r="RC18" s="298"/>
      <c r="RD18" s="298"/>
      <c r="RE18" s="298"/>
      <c r="RF18" s="298"/>
      <c r="RG18" s="298"/>
      <c r="RH18" s="298"/>
      <c r="RI18" s="298"/>
      <c r="RJ18" s="298"/>
      <c r="RK18" s="298"/>
      <c r="RL18" s="298"/>
      <c r="RM18" s="298"/>
      <c r="RN18" s="298"/>
      <c r="RO18" s="298"/>
      <c r="RP18" s="298"/>
      <c r="RQ18" s="298"/>
      <c r="RR18" s="298"/>
      <c r="RS18" s="298"/>
      <c r="RT18" s="298"/>
      <c r="RU18" s="298"/>
      <c r="RV18" s="298"/>
      <c r="RW18" s="298"/>
      <c r="RX18" s="298"/>
      <c r="RY18" s="298"/>
      <c r="RZ18" s="298"/>
      <c r="SA18" s="298"/>
      <c r="SB18" s="298"/>
      <c r="SC18" s="298"/>
      <c r="SD18" s="298"/>
      <c r="SE18" s="298"/>
      <c r="SF18" s="298"/>
      <c r="SG18" s="298"/>
      <c r="SH18" s="298"/>
      <c r="SI18" s="298"/>
      <c r="SJ18" s="298"/>
      <c r="SK18" s="298"/>
      <c r="SL18" s="298"/>
      <c r="SM18" s="298"/>
      <c r="SN18" s="298"/>
      <c r="SO18" s="298"/>
      <c r="SP18" s="298"/>
      <c r="SQ18" s="298"/>
      <c r="SR18" s="298"/>
      <c r="SS18" s="298"/>
      <c r="ST18" s="298"/>
      <c r="SU18" s="298"/>
      <c r="SV18" s="298"/>
      <c r="SW18" s="298"/>
      <c r="SX18" s="298"/>
      <c r="SY18" s="298"/>
      <c r="SZ18" s="298"/>
      <c r="TA18" s="298"/>
      <c r="TB18" s="298"/>
      <c r="TC18" s="298"/>
      <c r="TD18" s="298"/>
      <c r="TE18" s="298"/>
      <c r="TF18" s="298"/>
      <c r="TG18" s="298"/>
      <c r="TH18" s="298"/>
      <c r="TI18" s="298"/>
      <c r="TJ18" s="298"/>
      <c r="TK18" s="298"/>
      <c r="TL18" s="298"/>
      <c r="TM18" s="298"/>
      <c r="TN18" s="298"/>
      <c r="TO18" s="298"/>
      <c r="TP18" s="298"/>
      <c r="TQ18" s="298"/>
      <c r="TR18" s="298"/>
      <c r="TS18" s="298"/>
      <c r="TT18" s="298"/>
      <c r="TU18" s="298"/>
      <c r="TV18" s="298"/>
      <c r="TW18" s="298"/>
      <c r="TX18" s="298"/>
      <c r="TY18" s="298"/>
      <c r="TZ18" s="298"/>
      <c r="UA18" s="298"/>
      <c r="UB18" s="298"/>
      <c r="UC18" s="298"/>
      <c r="UD18" s="298"/>
      <c r="UE18" s="298"/>
      <c r="UF18" s="298"/>
      <c r="UG18" s="298"/>
      <c r="UH18" s="298"/>
      <c r="UI18" s="298"/>
      <c r="UJ18" s="298"/>
      <c r="UK18" s="298"/>
      <c r="UL18" s="298"/>
      <c r="UM18" s="298"/>
      <c r="UN18" s="298"/>
      <c r="UO18" s="298"/>
      <c r="UP18" s="298"/>
      <c r="UQ18" s="298"/>
      <c r="UR18" s="298"/>
      <c r="US18" s="298"/>
      <c r="UT18" s="298"/>
      <c r="UU18" s="298"/>
      <c r="UV18" s="298"/>
      <c r="UW18" s="298"/>
      <c r="UX18" s="298"/>
      <c r="UY18" s="298"/>
      <c r="UZ18" s="298"/>
      <c r="VA18" s="298"/>
      <c r="VB18" s="298"/>
      <c r="VC18" s="298"/>
      <c r="VD18" s="298"/>
      <c r="VE18" s="298"/>
      <c r="VF18" s="298"/>
      <c r="VG18" s="298"/>
      <c r="VH18" s="298"/>
      <c r="VI18" s="298"/>
      <c r="VJ18" s="298"/>
      <c r="VK18" s="298"/>
      <c r="VL18" s="298"/>
      <c r="VM18" s="298"/>
      <c r="VN18" s="298"/>
      <c r="VO18" s="298"/>
      <c r="VP18" s="298"/>
      <c r="VQ18" s="298"/>
      <c r="VR18" s="298"/>
      <c r="VS18" s="298"/>
      <c r="VT18" s="298"/>
      <c r="VU18" s="298"/>
      <c r="VV18" s="298"/>
      <c r="VW18" s="298"/>
      <c r="VX18" s="298"/>
      <c r="VY18" s="298"/>
      <c r="VZ18" s="298"/>
      <c r="WA18" s="298"/>
      <c r="WB18" s="298"/>
      <c r="WC18" s="298"/>
      <c r="WD18" s="298"/>
      <c r="WE18" s="298"/>
    </row>
    <row r="19" spans="1:603" s="279" customFormat="1" x14ac:dyDescent="0.4">
      <c r="A19" s="295"/>
      <c r="B19" s="295"/>
      <c r="C19" s="295"/>
      <c r="D19" s="295"/>
      <c r="E19" s="295"/>
      <c r="F19" s="295"/>
      <c r="G19" s="295"/>
      <c r="H19" s="295"/>
      <c r="I19" s="295"/>
      <c r="J19" s="298"/>
      <c r="K19" s="298"/>
      <c r="L19" s="299"/>
      <c r="M19" s="299"/>
      <c r="N19" s="298"/>
      <c r="O19" s="298"/>
      <c r="P19" s="299"/>
      <c r="Q19" s="299"/>
      <c r="R19" s="298"/>
      <c r="S19" s="298"/>
      <c r="T19" s="299"/>
      <c r="U19" s="299"/>
      <c r="V19" s="298"/>
      <c r="W19" s="298"/>
      <c r="X19" s="299"/>
      <c r="Y19" s="299"/>
      <c r="Z19" s="298"/>
      <c r="AA19" s="298"/>
      <c r="AB19" s="299"/>
      <c r="AC19" s="299"/>
      <c r="AD19" s="298"/>
      <c r="AE19" s="298"/>
      <c r="AF19" s="299"/>
      <c r="AG19" s="299"/>
      <c r="AH19" s="298"/>
      <c r="AI19" s="298"/>
      <c r="AJ19" s="299"/>
      <c r="AK19" s="299"/>
      <c r="AL19" s="298"/>
      <c r="AM19" s="298"/>
      <c r="AN19" s="299"/>
      <c r="AO19" s="299"/>
      <c r="AP19" s="298"/>
      <c r="AQ19" s="298"/>
      <c r="AR19" s="299"/>
      <c r="AS19" s="299"/>
      <c r="AT19" s="298"/>
      <c r="AU19" s="298"/>
      <c r="AV19" s="299"/>
      <c r="AW19" s="299"/>
      <c r="AX19" s="298"/>
      <c r="AY19" s="298"/>
      <c r="AZ19" s="299"/>
      <c r="BA19" s="299"/>
      <c r="BB19" s="298"/>
      <c r="BC19" s="298"/>
      <c r="BD19" s="299"/>
      <c r="BE19" s="299"/>
      <c r="BF19" s="298"/>
      <c r="BG19" s="298"/>
      <c r="BH19" s="298"/>
      <c r="BI19" s="298"/>
      <c r="BJ19" s="298"/>
      <c r="BK19" s="298"/>
      <c r="BL19" s="298"/>
      <c r="BM19" s="298"/>
      <c r="BN19" s="298"/>
      <c r="BO19" s="298"/>
      <c r="BP19" s="298"/>
      <c r="BQ19" s="298"/>
      <c r="BR19" s="298"/>
      <c r="BS19" s="298"/>
      <c r="BT19" s="298"/>
      <c r="BU19" s="298"/>
      <c r="BV19" s="298"/>
      <c r="BW19" s="298"/>
      <c r="BX19" s="298"/>
      <c r="BY19" s="298"/>
      <c r="BZ19" s="298"/>
      <c r="CA19" s="298"/>
      <c r="CB19" s="298"/>
      <c r="CC19" s="298"/>
      <c r="CD19" s="298"/>
      <c r="CE19" s="298"/>
      <c r="CF19" s="298"/>
      <c r="CG19" s="298"/>
      <c r="CH19" s="298"/>
      <c r="CI19" s="298"/>
      <c r="CJ19" s="298"/>
      <c r="CK19" s="298"/>
      <c r="CL19" s="298"/>
      <c r="CM19" s="298"/>
      <c r="CN19" s="298"/>
      <c r="CO19" s="298"/>
      <c r="CP19" s="298"/>
      <c r="CQ19" s="298"/>
      <c r="CR19" s="298"/>
      <c r="CS19" s="298"/>
      <c r="CT19" s="298"/>
      <c r="CU19" s="298"/>
      <c r="CV19" s="298"/>
      <c r="CW19" s="298"/>
      <c r="CX19" s="298"/>
      <c r="CY19" s="298"/>
      <c r="CZ19" s="298"/>
      <c r="DA19" s="298"/>
      <c r="DB19" s="298"/>
      <c r="DC19" s="298"/>
      <c r="DD19" s="298"/>
      <c r="DE19" s="298"/>
      <c r="DF19" s="298"/>
      <c r="DG19" s="298"/>
      <c r="DH19" s="298"/>
      <c r="DI19" s="298"/>
      <c r="DJ19" s="298"/>
      <c r="DK19" s="298"/>
      <c r="DL19" s="298"/>
      <c r="DM19" s="298"/>
      <c r="DN19" s="298"/>
      <c r="DO19" s="298"/>
      <c r="DP19" s="298"/>
      <c r="DQ19" s="298"/>
      <c r="DR19" s="298"/>
      <c r="DS19" s="298"/>
      <c r="DT19" s="298"/>
      <c r="DU19" s="298"/>
      <c r="DV19" s="298"/>
      <c r="DW19" s="298"/>
      <c r="DX19" s="298"/>
      <c r="DY19" s="298"/>
      <c r="DZ19" s="298"/>
      <c r="EA19" s="298"/>
      <c r="EB19" s="298"/>
      <c r="EC19" s="298"/>
      <c r="ED19" s="298"/>
      <c r="EE19" s="298"/>
      <c r="EF19" s="298"/>
      <c r="EG19" s="298"/>
      <c r="EH19" s="298"/>
      <c r="EI19" s="298"/>
      <c r="EJ19" s="298"/>
      <c r="EK19" s="298"/>
      <c r="EL19" s="298"/>
      <c r="EM19" s="298"/>
      <c r="EN19" s="298"/>
      <c r="EO19" s="298"/>
      <c r="EP19" s="298"/>
      <c r="EQ19" s="298"/>
      <c r="ER19" s="298"/>
      <c r="ES19" s="298"/>
      <c r="ET19" s="298"/>
      <c r="EU19" s="298"/>
      <c r="EV19" s="298"/>
      <c r="EW19" s="298"/>
      <c r="EX19" s="298"/>
      <c r="EY19" s="298"/>
      <c r="EZ19" s="298"/>
      <c r="FA19" s="298"/>
      <c r="FB19" s="298"/>
      <c r="FC19" s="298"/>
      <c r="FD19" s="298"/>
      <c r="FE19" s="298"/>
      <c r="FF19" s="298"/>
      <c r="FG19" s="298"/>
      <c r="FH19" s="298"/>
      <c r="FI19" s="298"/>
      <c r="FJ19" s="298"/>
      <c r="FK19" s="298"/>
      <c r="FL19" s="298"/>
      <c r="FM19" s="298"/>
      <c r="FN19" s="298"/>
      <c r="FO19" s="298"/>
      <c r="FP19" s="298"/>
      <c r="FQ19" s="298"/>
      <c r="FR19" s="298"/>
      <c r="FS19" s="298"/>
      <c r="FT19" s="298"/>
      <c r="FU19" s="298"/>
      <c r="FV19" s="298"/>
      <c r="FW19" s="298"/>
      <c r="FX19" s="298"/>
      <c r="FY19" s="298"/>
      <c r="FZ19" s="298"/>
      <c r="GA19" s="298"/>
      <c r="GB19" s="298"/>
      <c r="GC19" s="298"/>
      <c r="GD19" s="298"/>
      <c r="GE19" s="298"/>
      <c r="GF19" s="298"/>
      <c r="GG19" s="298"/>
      <c r="GH19" s="298"/>
      <c r="GI19" s="298"/>
      <c r="GJ19" s="298"/>
      <c r="GK19" s="298"/>
      <c r="GL19" s="298"/>
      <c r="GM19" s="298"/>
      <c r="GN19" s="298"/>
      <c r="GO19" s="298"/>
      <c r="GP19" s="298"/>
      <c r="GQ19" s="298"/>
      <c r="GR19" s="298"/>
      <c r="GS19" s="298"/>
      <c r="GT19" s="298"/>
      <c r="GU19" s="298"/>
      <c r="GV19" s="298"/>
      <c r="GW19" s="298"/>
      <c r="GX19" s="298"/>
      <c r="GY19" s="298"/>
      <c r="GZ19" s="298"/>
      <c r="HA19" s="298"/>
      <c r="HB19" s="298"/>
      <c r="HC19" s="298"/>
      <c r="HD19" s="298"/>
      <c r="HE19" s="298"/>
      <c r="HF19" s="298"/>
      <c r="HG19" s="298"/>
      <c r="HH19" s="298"/>
      <c r="HI19" s="298"/>
      <c r="HJ19" s="298"/>
      <c r="HK19" s="298"/>
      <c r="HL19" s="298"/>
      <c r="HM19" s="298"/>
      <c r="HN19" s="298"/>
      <c r="HO19" s="298"/>
      <c r="HP19" s="298"/>
      <c r="HQ19" s="298"/>
      <c r="HR19" s="298"/>
      <c r="HS19" s="298"/>
      <c r="HT19" s="298"/>
      <c r="HU19" s="298"/>
      <c r="HV19" s="298"/>
      <c r="HW19" s="298"/>
      <c r="HX19" s="298"/>
      <c r="HY19" s="298"/>
      <c r="HZ19" s="298"/>
      <c r="IA19" s="298"/>
      <c r="IB19" s="298"/>
      <c r="IC19" s="298"/>
      <c r="ID19" s="298"/>
      <c r="IE19" s="298"/>
      <c r="IF19" s="298"/>
      <c r="IG19" s="298"/>
      <c r="IH19" s="298"/>
      <c r="II19" s="298"/>
      <c r="IJ19" s="298"/>
      <c r="IK19" s="298"/>
      <c r="IL19" s="298"/>
      <c r="IM19" s="298"/>
      <c r="IN19" s="298"/>
      <c r="IO19" s="298"/>
      <c r="IP19" s="298"/>
      <c r="IQ19" s="298"/>
      <c r="IR19" s="298"/>
      <c r="IS19" s="298"/>
      <c r="IT19" s="298"/>
      <c r="IU19" s="298"/>
      <c r="IV19" s="298"/>
      <c r="IW19" s="298"/>
      <c r="IX19" s="298"/>
      <c r="IY19" s="298"/>
      <c r="IZ19" s="298"/>
      <c r="JA19" s="298"/>
      <c r="JB19" s="298"/>
      <c r="JC19" s="298"/>
      <c r="JD19" s="298"/>
      <c r="JE19" s="298"/>
      <c r="JF19" s="298"/>
      <c r="JG19" s="298"/>
      <c r="JH19" s="298"/>
      <c r="JI19" s="298"/>
      <c r="JJ19" s="298"/>
      <c r="JK19" s="298"/>
      <c r="JL19" s="298"/>
      <c r="JM19" s="298"/>
      <c r="JN19" s="298"/>
      <c r="JO19" s="298"/>
      <c r="JP19" s="298"/>
      <c r="JQ19" s="298"/>
      <c r="JR19" s="298"/>
      <c r="JS19" s="298"/>
      <c r="JT19" s="298"/>
      <c r="JU19" s="298"/>
      <c r="JV19" s="298"/>
      <c r="JW19" s="298"/>
      <c r="JX19" s="298"/>
      <c r="JY19" s="298"/>
      <c r="JZ19" s="298"/>
      <c r="KA19" s="298"/>
      <c r="KB19" s="298"/>
      <c r="KC19" s="298"/>
      <c r="KD19" s="298"/>
      <c r="KE19" s="298"/>
      <c r="KF19" s="298"/>
      <c r="KG19" s="298"/>
      <c r="KH19" s="298"/>
      <c r="KI19" s="298"/>
      <c r="KJ19" s="298"/>
      <c r="KK19" s="298"/>
      <c r="KL19" s="298"/>
      <c r="KM19" s="298"/>
      <c r="KN19" s="298"/>
      <c r="KO19" s="298"/>
      <c r="KP19" s="298"/>
      <c r="KQ19" s="298"/>
      <c r="KR19" s="298"/>
      <c r="KS19" s="298"/>
      <c r="KT19" s="298"/>
      <c r="KU19" s="298"/>
      <c r="KV19" s="298"/>
      <c r="KW19" s="298"/>
      <c r="KX19" s="298"/>
      <c r="KY19" s="298"/>
      <c r="KZ19" s="298"/>
      <c r="LA19" s="298"/>
      <c r="LB19" s="298"/>
      <c r="LC19" s="298"/>
      <c r="LD19" s="298"/>
      <c r="LE19" s="298"/>
      <c r="LF19" s="298"/>
      <c r="LG19" s="298"/>
      <c r="LH19" s="298"/>
      <c r="LI19" s="298"/>
      <c r="LJ19" s="298"/>
      <c r="LK19" s="298"/>
      <c r="LL19" s="298"/>
      <c r="LM19" s="298"/>
      <c r="LN19" s="298"/>
      <c r="LO19" s="298"/>
      <c r="LP19" s="298"/>
      <c r="LQ19" s="298"/>
      <c r="LR19" s="298"/>
      <c r="LS19" s="298"/>
      <c r="LT19" s="298"/>
      <c r="LU19" s="298"/>
      <c r="LV19" s="298"/>
      <c r="LW19" s="298"/>
      <c r="LX19" s="298"/>
      <c r="LY19" s="298"/>
      <c r="LZ19" s="298"/>
      <c r="MA19" s="298"/>
      <c r="MB19" s="298"/>
      <c r="MC19" s="298"/>
      <c r="MD19" s="298"/>
      <c r="ME19" s="298"/>
      <c r="MF19" s="298"/>
      <c r="MG19" s="298"/>
      <c r="MH19" s="298"/>
      <c r="MI19" s="298"/>
      <c r="MJ19" s="298"/>
      <c r="MK19" s="298"/>
      <c r="ML19" s="298"/>
      <c r="MM19" s="298"/>
      <c r="MN19" s="298"/>
      <c r="MO19" s="298"/>
      <c r="MP19" s="298"/>
      <c r="MQ19" s="298"/>
      <c r="MR19" s="298"/>
      <c r="MS19" s="298"/>
      <c r="MT19" s="298"/>
      <c r="MU19" s="298"/>
      <c r="MV19" s="298"/>
      <c r="MW19" s="298"/>
      <c r="MX19" s="298"/>
      <c r="MY19" s="298"/>
      <c r="MZ19" s="298"/>
      <c r="NA19" s="298"/>
      <c r="NB19" s="298"/>
      <c r="NC19" s="298"/>
      <c r="ND19" s="298"/>
      <c r="NE19" s="298"/>
      <c r="NF19" s="298"/>
      <c r="NG19" s="298"/>
      <c r="NH19" s="298"/>
      <c r="NI19" s="298"/>
      <c r="NJ19" s="298"/>
      <c r="NK19" s="298"/>
      <c r="NL19" s="298"/>
      <c r="NM19" s="298"/>
      <c r="NN19" s="298"/>
      <c r="NO19" s="298"/>
      <c r="NP19" s="298"/>
      <c r="NQ19" s="298"/>
      <c r="NR19" s="298"/>
      <c r="NS19" s="298"/>
      <c r="NT19" s="298"/>
      <c r="NU19" s="298"/>
      <c r="NV19" s="298"/>
      <c r="NW19" s="298"/>
      <c r="NX19" s="298"/>
      <c r="NY19" s="298"/>
      <c r="NZ19" s="298"/>
      <c r="OA19" s="298"/>
      <c r="OB19" s="298"/>
      <c r="OC19" s="298"/>
      <c r="OD19" s="298"/>
      <c r="OE19" s="298"/>
      <c r="OF19" s="298"/>
      <c r="OG19" s="298"/>
      <c r="OH19" s="298"/>
      <c r="OI19" s="298"/>
      <c r="OJ19" s="298"/>
      <c r="OK19" s="298"/>
      <c r="OL19" s="298"/>
      <c r="OM19" s="298"/>
      <c r="ON19" s="298"/>
      <c r="OO19" s="298"/>
      <c r="OP19" s="298"/>
      <c r="OQ19" s="298"/>
      <c r="OR19" s="298"/>
      <c r="OS19" s="298"/>
      <c r="OT19" s="298"/>
      <c r="OU19" s="298"/>
      <c r="OV19" s="298"/>
      <c r="OW19" s="298"/>
      <c r="OX19" s="298"/>
      <c r="OY19" s="298"/>
      <c r="OZ19" s="298"/>
      <c r="PA19" s="298"/>
      <c r="PB19" s="298"/>
      <c r="PC19" s="298"/>
      <c r="PD19" s="298"/>
      <c r="PE19" s="298"/>
      <c r="PF19" s="298"/>
      <c r="PG19" s="298"/>
      <c r="PH19" s="298"/>
      <c r="PI19" s="298"/>
      <c r="PJ19" s="298"/>
      <c r="PK19" s="298"/>
      <c r="PL19" s="298"/>
      <c r="PM19" s="298"/>
      <c r="PN19" s="298"/>
      <c r="PO19" s="298"/>
      <c r="PP19" s="298"/>
      <c r="PQ19" s="298"/>
      <c r="PR19" s="298"/>
      <c r="PS19" s="298"/>
      <c r="PT19" s="298"/>
      <c r="PU19" s="298"/>
      <c r="PV19" s="298"/>
      <c r="PW19" s="298"/>
      <c r="PX19" s="298"/>
      <c r="PY19" s="298"/>
      <c r="PZ19" s="298"/>
      <c r="QA19" s="298"/>
      <c r="QB19" s="298"/>
      <c r="QC19" s="298"/>
      <c r="QD19" s="298"/>
      <c r="QE19" s="298"/>
      <c r="QF19" s="298"/>
      <c r="QG19" s="298"/>
      <c r="QH19" s="298"/>
      <c r="QI19" s="298"/>
      <c r="QJ19" s="298"/>
      <c r="QK19" s="298"/>
      <c r="QL19" s="298"/>
      <c r="QM19" s="298"/>
      <c r="QN19" s="298"/>
      <c r="QO19" s="298"/>
      <c r="QP19" s="298"/>
      <c r="QQ19" s="298"/>
      <c r="QR19" s="298"/>
      <c r="QS19" s="298"/>
      <c r="QT19" s="298"/>
      <c r="QU19" s="298"/>
      <c r="QV19" s="298"/>
      <c r="QW19" s="298"/>
      <c r="QX19" s="298"/>
      <c r="QY19" s="298"/>
      <c r="QZ19" s="298"/>
      <c r="RA19" s="298"/>
      <c r="RB19" s="298"/>
      <c r="RC19" s="298"/>
      <c r="RD19" s="298"/>
      <c r="RE19" s="298"/>
      <c r="RF19" s="298"/>
      <c r="RG19" s="298"/>
      <c r="RH19" s="298"/>
      <c r="RI19" s="298"/>
      <c r="RJ19" s="298"/>
      <c r="RK19" s="298"/>
      <c r="RL19" s="298"/>
      <c r="RM19" s="298"/>
      <c r="RN19" s="298"/>
      <c r="RO19" s="298"/>
      <c r="RP19" s="298"/>
      <c r="RQ19" s="298"/>
      <c r="RR19" s="298"/>
      <c r="RS19" s="298"/>
      <c r="RT19" s="298"/>
      <c r="RU19" s="298"/>
      <c r="RV19" s="298"/>
      <c r="RW19" s="298"/>
      <c r="RX19" s="298"/>
      <c r="RY19" s="298"/>
      <c r="RZ19" s="298"/>
      <c r="SA19" s="298"/>
      <c r="SB19" s="298"/>
      <c r="SC19" s="298"/>
      <c r="SD19" s="298"/>
      <c r="SE19" s="298"/>
      <c r="SF19" s="298"/>
      <c r="SG19" s="298"/>
      <c r="SH19" s="298"/>
      <c r="SI19" s="298"/>
      <c r="SJ19" s="298"/>
      <c r="SK19" s="298"/>
      <c r="SL19" s="298"/>
      <c r="SM19" s="298"/>
      <c r="SN19" s="298"/>
      <c r="SO19" s="298"/>
      <c r="SP19" s="298"/>
      <c r="SQ19" s="298"/>
      <c r="SR19" s="298"/>
      <c r="SS19" s="298"/>
      <c r="ST19" s="298"/>
      <c r="SU19" s="298"/>
      <c r="SV19" s="298"/>
      <c r="SW19" s="298"/>
      <c r="SX19" s="298"/>
      <c r="SY19" s="298"/>
      <c r="SZ19" s="298"/>
      <c r="TA19" s="298"/>
      <c r="TB19" s="298"/>
      <c r="TC19" s="298"/>
      <c r="TD19" s="298"/>
      <c r="TE19" s="298"/>
      <c r="TF19" s="298"/>
      <c r="TG19" s="298"/>
      <c r="TH19" s="298"/>
      <c r="TI19" s="298"/>
      <c r="TJ19" s="298"/>
      <c r="TK19" s="298"/>
      <c r="TL19" s="298"/>
      <c r="TM19" s="298"/>
      <c r="TN19" s="298"/>
      <c r="TO19" s="298"/>
      <c r="TP19" s="298"/>
      <c r="TQ19" s="298"/>
      <c r="TR19" s="298"/>
      <c r="TS19" s="298"/>
      <c r="TT19" s="298"/>
      <c r="TU19" s="298"/>
      <c r="TV19" s="298"/>
      <c r="TW19" s="298"/>
      <c r="TX19" s="298"/>
      <c r="TY19" s="298"/>
      <c r="TZ19" s="298"/>
      <c r="UA19" s="298"/>
      <c r="UB19" s="298"/>
      <c r="UC19" s="298"/>
      <c r="UD19" s="298"/>
      <c r="UE19" s="298"/>
      <c r="UF19" s="298"/>
      <c r="UG19" s="298"/>
      <c r="UH19" s="298"/>
      <c r="UI19" s="298"/>
      <c r="UJ19" s="298"/>
      <c r="UK19" s="298"/>
      <c r="UL19" s="298"/>
      <c r="UM19" s="298"/>
      <c r="UN19" s="298"/>
      <c r="UO19" s="298"/>
      <c r="UP19" s="298"/>
      <c r="UQ19" s="298"/>
      <c r="UR19" s="298"/>
      <c r="US19" s="298"/>
      <c r="UT19" s="298"/>
      <c r="UU19" s="298"/>
      <c r="UV19" s="298"/>
      <c r="UW19" s="298"/>
      <c r="UX19" s="298"/>
      <c r="UY19" s="298"/>
      <c r="UZ19" s="298"/>
      <c r="VA19" s="298"/>
      <c r="VB19" s="298"/>
      <c r="VC19" s="298"/>
      <c r="VD19" s="298"/>
      <c r="VE19" s="298"/>
      <c r="VF19" s="298"/>
      <c r="VG19" s="298"/>
      <c r="VH19" s="298"/>
      <c r="VI19" s="298"/>
      <c r="VJ19" s="298"/>
      <c r="VK19" s="298"/>
      <c r="VL19" s="298"/>
      <c r="VM19" s="298"/>
      <c r="VN19" s="298"/>
      <c r="VO19" s="298"/>
      <c r="VP19" s="298"/>
      <c r="VQ19" s="298"/>
      <c r="VR19" s="298"/>
      <c r="VS19" s="298"/>
      <c r="VT19" s="298"/>
      <c r="VU19" s="298"/>
      <c r="VV19" s="298"/>
      <c r="VW19" s="298"/>
      <c r="VX19" s="298"/>
      <c r="VY19" s="298"/>
      <c r="VZ19" s="298"/>
      <c r="WA19" s="298"/>
      <c r="WB19" s="298"/>
      <c r="WC19" s="298"/>
      <c r="WD19" s="298"/>
      <c r="WE19" s="298"/>
    </row>
    <row r="20" spans="1:603" s="279" customFormat="1" x14ac:dyDescent="0.4">
      <c r="A20" s="295"/>
      <c r="B20" s="295"/>
      <c r="C20" s="295"/>
      <c r="D20" s="295"/>
      <c r="E20" s="295"/>
      <c r="F20" s="295"/>
      <c r="G20" s="295"/>
      <c r="H20" s="295"/>
      <c r="I20" s="295"/>
      <c r="J20" s="298"/>
      <c r="K20" s="298"/>
      <c r="L20" s="299"/>
      <c r="M20" s="299"/>
      <c r="N20" s="298"/>
      <c r="O20" s="298"/>
      <c r="P20" s="299"/>
      <c r="Q20" s="299"/>
      <c r="R20" s="298"/>
      <c r="S20" s="298"/>
      <c r="T20" s="299"/>
      <c r="U20" s="299"/>
      <c r="V20" s="298"/>
      <c r="W20" s="298"/>
      <c r="X20" s="299"/>
      <c r="Y20" s="299"/>
      <c r="Z20" s="298"/>
      <c r="AA20" s="298"/>
      <c r="AB20" s="299"/>
      <c r="AC20" s="299"/>
      <c r="AD20" s="298"/>
      <c r="AE20" s="298"/>
      <c r="AF20" s="299"/>
      <c r="AG20" s="299"/>
      <c r="AH20" s="298"/>
      <c r="AI20" s="298"/>
      <c r="AJ20" s="299"/>
      <c r="AK20" s="299"/>
      <c r="AL20" s="298"/>
      <c r="AM20" s="298"/>
      <c r="AN20" s="299"/>
      <c r="AO20" s="299"/>
      <c r="AP20" s="298"/>
      <c r="AQ20" s="298"/>
      <c r="AR20" s="299"/>
      <c r="AS20" s="299"/>
      <c r="AT20" s="298"/>
      <c r="AU20" s="298"/>
      <c r="AV20" s="299"/>
      <c r="AW20" s="299"/>
      <c r="AX20" s="298"/>
      <c r="AY20" s="298"/>
      <c r="AZ20" s="299"/>
      <c r="BA20" s="299"/>
      <c r="BB20" s="298"/>
      <c r="BC20" s="298"/>
      <c r="BD20" s="299"/>
      <c r="BE20" s="299"/>
      <c r="BF20" s="298"/>
      <c r="BG20" s="298"/>
      <c r="BH20" s="298"/>
      <c r="BI20" s="298"/>
      <c r="BJ20" s="298"/>
      <c r="BK20" s="298"/>
      <c r="BL20" s="298"/>
      <c r="BM20" s="298"/>
      <c r="BN20" s="298"/>
      <c r="BO20" s="298"/>
      <c r="BP20" s="298"/>
      <c r="BQ20" s="298"/>
      <c r="BR20" s="298"/>
      <c r="BS20" s="298"/>
      <c r="BT20" s="298"/>
      <c r="BU20" s="298"/>
      <c r="BV20" s="298"/>
      <c r="BW20" s="298"/>
      <c r="BX20" s="298"/>
      <c r="BY20" s="298"/>
      <c r="BZ20" s="298"/>
      <c r="CA20" s="298"/>
      <c r="CB20" s="298"/>
      <c r="CC20" s="298"/>
      <c r="CD20" s="298"/>
      <c r="CE20" s="298"/>
      <c r="CF20" s="298"/>
      <c r="CG20" s="298"/>
      <c r="CH20" s="298"/>
      <c r="CI20" s="298"/>
      <c r="CJ20" s="298"/>
      <c r="CK20" s="298"/>
      <c r="CL20" s="298"/>
      <c r="CM20" s="298"/>
      <c r="CN20" s="298"/>
      <c r="CO20" s="298"/>
      <c r="CP20" s="298"/>
      <c r="CQ20" s="298"/>
      <c r="CR20" s="298"/>
      <c r="CS20" s="298"/>
      <c r="CT20" s="298"/>
      <c r="CU20" s="298"/>
      <c r="CV20" s="298"/>
      <c r="CW20" s="298"/>
      <c r="CX20" s="298"/>
      <c r="CY20" s="298"/>
      <c r="CZ20" s="298"/>
      <c r="DA20" s="298"/>
      <c r="DB20" s="298"/>
      <c r="DC20" s="298"/>
      <c r="DD20" s="298"/>
      <c r="DE20" s="298"/>
      <c r="DF20" s="298"/>
      <c r="DG20" s="298"/>
      <c r="DH20" s="298"/>
      <c r="DI20" s="298"/>
      <c r="DJ20" s="298"/>
      <c r="DK20" s="298"/>
      <c r="DL20" s="298"/>
      <c r="DM20" s="298"/>
      <c r="DN20" s="298"/>
      <c r="DO20" s="298"/>
      <c r="DP20" s="298"/>
      <c r="DQ20" s="298"/>
      <c r="DR20" s="298"/>
      <c r="DS20" s="298"/>
      <c r="DT20" s="298"/>
      <c r="DU20" s="298"/>
      <c r="DV20" s="298"/>
      <c r="DW20" s="298"/>
      <c r="DX20" s="298"/>
      <c r="DY20" s="298"/>
      <c r="DZ20" s="298"/>
      <c r="EA20" s="298"/>
      <c r="EB20" s="298"/>
      <c r="EC20" s="298"/>
      <c r="ED20" s="298"/>
      <c r="EE20" s="298"/>
      <c r="EF20" s="298"/>
      <c r="EG20" s="298"/>
      <c r="EH20" s="298"/>
      <c r="EI20" s="298"/>
      <c r="EJ20" s="298"/>
      <c r="EK20" s="298"/>
      <c r="EL20" s="298"/>
      <c r="EM20" s="298"/>
      <c r="EN20" s="298"/>
      <c r="EO20" s="298"/>
      <c r="EP20" s="298"/>
      <c r="EQ20" s="298"/>
      <c r="ER20" s="298"/>
      <c r="ES20" s="298"/>
      <c r="ET20" s="298"/>
      <c r="EU20" s="298"/>
      <c r="EV20" s="298"/>
      <c r="EW20" s="298"/>
      <c r="EX20" s="298"/>
      <c r="EY20" s="298"/>
      <c r="EZ20" s="298"/>
      <c r="FA20" s="298"/>
      <c r="FB20" s="298"/>
      <c r="FC20" s="298"/>
      <c r="FD20" s="298"/>
      <c r="FE20" s="298"/>
      <c r="FF20" s="298"/>
      <c r="FG20" s="298"/>
      <c r="FH20" s="298"/>
      <c r="FI20" s="298"/>
      <c r="FJ20" s="298"/>
      <c r="FK20" s="298"/>
      <c r="FL20" s="298"/>
      <c r="FM20" s="298"/>
      <c r="FN20" s="298"/>
      <c r="FO20" s="298"/>
      <c r="FP20" s="298"/>
      <c r="FQ20" s="298"/>
      <c r="FR20" s="298"/>
      <c r="FS20" s="298"/>
      <c r="FT20" s="298"/>
      <c r="FU20" s="298"/>
      <c r="FV20" s="298"/>
      <c r="FW20" s="298"/>
      <c r="FX20" s="298"/>
      <c r="FY20" s="298"/>
      <c r="FZ20" s="298"/>
      <c r="GA20" s="298"/>
      <c r="GB20" s="298"/>
      <c r="GC20" s="298"/>
      <c r="GD20" s="298"/>
      <c r="GE20" s="298"/>
      <c r="GF20" s="298"/>
      <c r="GG20" s="298"/>
      <c r="GH20" s="298"/>
      <c r="GI20" s="298"/>
      <c r="GJ20" s="298"/>
      <c r="GK20" s="298"/>
      <c r="GL20" s="298"/>
      <c r="GM20" s="298"/>
      <c r="GN20" s="298"/>
      <c r="GO20" s="298"/>
      <c r="GP20" s="298"/>
      <c r="GQ20" s="298"/>
      <c r="GR20" s="298"/>
      <c r="GS20" s="298"/>
      <c r="GT20" s="298"/>
      <c r="GU20" s="298"/>
      <c r="GV20" s="298"/>
      <c r="GW20" s="298"/>
      <c r="GX20" s="298"/>
      <c r="GY20" s="298"/>
      <c r="GZ20" s="298"/>
      <c r="HA20" s="298"/>
      <c r="HB20" s="298"/>
      <c r="HC20" s="298"/>
      <c r="HD20" s="298"/>
      <c r="HE20" s="298"/>
      <c r="HF20" s="298"/>
      <c r="HG20" s="298"/>
      <c r="HH20" s="298"/>
      <c r="HI20" s="298"/>
      <c r="HJ20" s="298"/>
      <c r="HK20" s="298"/>
      <c r="HL20" s="298"/>
      <c r="HM20" s="298"/>
      <c r="HN20" s="298"/>
      <c r="HO20" s="298"/>
      <c r="HP20" s="298"/>
      <c r="HQ20" s="298"/>
      <c r="HR20" s="298"/>
      <c r="HS20" s="298"/>
      <c r="HT20" s="298"/>
      <c r="HU20" s="298"/>
      <c r="HV20" s="298"/>
      <c r="HW20" s="298"/>
      <c r="HX20" s="298"/>
      <c r="HY20" s="298"/>
      <c r="HZ20" s="298"/>
      <c r="IA20" s="298"/>
      <c r="IB20" s="298"/>
      <c r="IC20" s="298"/>
      <c r="ID20" s="298"/>
      <c r="IE20" s="298"/>
      <c r="IF20" s="298"/>
      <c r="IG20" s="298"/>
      <c r="IH20" s="298"/>
      <c r="II20" s="298"/>
      <c r="IJ20" s="298"/>
      <c r="IK20" s="298"/>
      <c r="IL20" s="298"/>
      <c r="IM20" s="298"/>
      <c r="IN20" s="298"/>
      <c r="IO20" s="298"/>
      <c r="IP20" s="298"/>
      <c r="IQ20" s="298"/>
      <c r="IR20" s="298"/>
      <c r="IS20" s="298"/>
      <c r="IT20" s="298"/>
      <c r="IU20" s="298"/>
      <c r="IV20" s="298"/>
      <c r="IW20" s="298"/>
      <c r="IX20" s="298"/>
      <c r="IY20" s="298"/>
      <c r="IZ20" s="298"/>
      <c r="JA20" s="298"/>
      <c r="JB20" s="298"/>
      <c r="JC20" s="298"/>
      <c r="JD20" s="298"/>
      <c r="JE20" s="298"/>
      <c r="JF20" s="298"/>
      <c r="JG20" s="298"/>
      <c r="JH20" s="298"/>
      <c r="JI20" s="298"/>
      <c r="JJ20" s="298"/>
      <c r="JK20" s="298"/>
      <c r="JL20" s="298"/>
      <c r="JM20" s="298"/>
      <c r="JN20" s="298"/>
      <c r="JO20" s="298"/>
      <c r="JP20" s="298"/>
      <c r="JQ20" s="298"/>
      <c r="JR20" s="298"/>
      <c r="JS20" s="298"/>
      <c r="JT20" s="298"/>
      <c r="JU20" s="298"/>
      <c r="JV20" s="298"/>
      <c r="JW20" s="298"/>
      <c r="JX20" s="298"/>
      <c r="JY20" s="298"/>
      <c r="JZ20" s="298"/>
      <c r="KA20" s="298"/>
      <c r="KB20" s="298"/>
      <c r="KC20" s="298"/>
      <c r="KD20" s="298"/>
      <c r="KE20" s="298"/>
      <c r="KF20" s="298"/>
      <c r="KG20" s="298"/>
      <c r="KH20" s="298"/>
      <c r="KI20" s="298"/>
      <c r="KJ20" s="298"/>
      <c r="KK20" s="298"/>
      <c r="KL20" s="298"/>
      <c r="KM20" s="298"/>
      <c r="KN20" s="298"/>
      <c r="KO20" s="298"/>
      <c r="KP20" s="298"/>
      <c r="KQ20" s="298"/>
      <c r="KR20" s="298"/>
      <c r="KS20" s="298"/>
      <c r="KT20" s="298"/>
      <c r="KU20" s="298"/>
      <c r="KV20" s="298"/>
      <c r="KW20" s="298"/>
      <c r="KX20" s="298"/>
      <c r="KY20" s="298"/>
      <c r="KZ20" s="298"/>
      <c r="LA20" s="298"/>
      <c r="LB20" s="298"/>
      <c r="LC20" s="298"/>
      <c r="LD20" s="298"/>
      <c r="LE20" s="298"/>
      <c r="LF20" s="298"/>
      <c r="LG20" s="298"/>
      <c r="LH20" s="298"/>
      <c r="LI20" s="298"/>
      <c r="LJ20" s="298"/>
      <c r="LK20" s="298"/>
      <c r="LL20" s="298"/>
      <c r="LM20" s="298"/>
      <c r="LN20" s="298"/>
      <c r="LO20" s="298"/>
      <c r="LP20" s="298"/>
      <c r="LQ20" s="298"/>
      <c r="LR20" s="298"/>
      <c r="LS20" s="298"/>
      <c r="LT20" s="298"/>
      <c r="LU20" s="298"/>
      <c r="LV20" s="298"/>
      <c r="LW20" s="298"/>
      <c r="LX20" s="298"/>
      <c r="LY20" s="298"/>
      <c r="LZ20" s="298"/>
      <c r="MA20" s="298"/>
      <c r="MB20" s="298"/>
      <c r="MC20" s="298"/>
      <c r="MD20" s="298"/>
      <c r="ME20" s="298"/>
      <c r="MF20" s="298"/>
      <c r="MG20" s="298"/>
      <c r="MH20" s="298"/>
      <c r="MI20" s="298"/>
      <c r="MJ20" s="298"/>
      <c r="MK20" s="298"/>
      <c r="ML20" s="298"/>
      <c r="MM20" s="298"/>
      <c r="MN20" s="298"/>
      <c r="MO20" s="298"/>
      <c r="MP20" s="298"/>
      <c r="MQ20" s="298"/>
      <c r="MR20" s="298"/>
      <c r="MS20" s="298"/>
      <c r="MT20" s="298"/>
      <c r="MU20" s="298"/>
      <c r="MV20" s="298"/>
      <c r="MW20" s="298"/>
      <c r="MX20" s="298"/>
      <c r="MY20" s="298"/>
      <c r="MZ20" s="298"/>
      <c r="NA20" s="298"/>
      <c r="NB20" s="298"/>
      <c r="NC20" s="298"/>
      <c r="ND20" s="298"/>
      <c r="NE20" s="298"/>
      <c r="NF20" s="298"/>
      <c r="NG20" s="298"/>
      <c r="NH20" s="298"/>
      <c r="NI20" s="298"/>
      <c r="NJ20" s="298"/>
      <c r="NK20" s="298"/>
      <c r="NL20" s="298"/>
      <c r="NM20" s="298"/>
      <c r="NN20" s="298"/>
      <c r="NO20" s="298"/>
      <c r="NP20" s="298"/>
      <c r="NQ20" s="298"/>
      <c r="NR20" s="298"/>
      <c r="NS20" s="298"/>
      <c r="NT20" s="298"/>
      <c r="NU20" s="298"/>
      <c r="NV20" s="298"/>
      <c r="NW20" s="298"/>
      <c r="NX20" s="298"/>
      <c r="NY20" s="298"/>
      <c r="NZ20" s="298"/>
      <c r="OA20" s="298"/>
      <c r="OB20" s="298"/>
      <c r="OC20" s="298"/>
      <c r="OD20" s="298"/>
      <c r="OE20" s="298"/>
      <c r="OF20" s="298"/>
      <c r="OG20" s="298"/>
      <c r="OH20" s="298"/>
      <c r="OI20" s="298"/>
      <c r="OJ20" s="298"/>
      <c r="OK20" s="298"/>
      <c r="OL20" s="298"/>
      <c r="OM20" s="298"/>
      <c r="ON20" s="298"/>
      <c r="OO20" s="298"/>
      <c r="OP20" s="298"/>
      <c r="OQ20" s="298"/>
      <c r="OR20" s="298"/>
      <c r="OS20" s="298"/>
      <c r="OT20" s="298"/>
      <c r="OU20" s="298"/>
      <c r="OV20" s="298"/>
      <c r="OW20" s="298"/>
      <c r="OX20" s="298"/>
      <c r="OY20" s="298"/>
      <c r="OZ20" s="298"/>
      <c r="PA20" s="298"/>
      <c r="PB20" s="298"/>
      <c r="PC20" s="298"/>
      <c r="PD20" s="298"/>
      <c r="PE20" s="298"/>
      <c r="PF20" s="298"/>
      <c r="PG20" s="298"/>
      <c r="PH20" s="298"/>
      <c r="PI20" s="298"/>
      <c r="PJ20" s="298"/>
      <c r="PK20" s="298"/>
      <c r="PL20" s="298"/>
      <c r="PM20" s="298"/>
      <c r="PN20" s="298"/>
      <c r="PO20" s="298"/>
      <c r="PP20" s="298"/>
      <c r="PQ20" s="298"/>
      <c r="PR20" s="298"/>
      <c r="PS20" s="298"/>
      <c r="PT20" s="298"/>
      <c r="PU20" s="298"/>
      <c r="PV20" s="298"/>
      <c r="PW20" s="298"/>
      <c r="PX20" s="298"/>
      <c r="PY20" s="298"/>
      <c r="PZ20" s="298"/>
      <c r="QA20" s="298"/>
      <c r="QB20" s="298"/>
      <c r="QC20" s="298"/>
      <c r="QD20" s="298"/>
      <c r="QE20" s="298"/>
      <c r="QF20" s="298"/>
      <c r="QG20" s="298"/>
      <c r="QH20" s="298"/>
      <c r="QI20" s="298"/>
      <c r="QJ20" s="298"/>
      <c r="QK20" s="298"/>
      <c r="QL20" s="298"/>
      <c r="QM20" s="298"/>
      <c r="QN20" s="298"/>
      <c r="QO20" s="298"/>
      <c r="QP20" s="298"/>
      <c r="QQ20" s="298"/>
      <c r="QR20" s="298"/>
      <c r="QS20" s="298"/>
      <c r="QT20" s="298"/>
      <c r="QU20" s="298"/>
      <c r="QV20" s="298"/>
      <c r="QW20" s="298"/>
      <c r="QX20" s="298"/>
      <c r="QY20" s="298"/>
      <c r="QZ20" s="298"/>
      <c r="RA20" s="298"/>
      <c r="RB20" s="298"/>
      <c r="RC20" s="298"/>
      <c r="RD20" s="298"/>
      <c r="RE20" s="298"/>
      <c r="RF20" s="298"/>
      <c r="RG20" s="298"/>
      <c r="RH20" s="298"/>
      <c r="RI20" s="298"/>
      <c r="RJ20" s="298"/>
      <c r="RK20" s="298"/>
      <c r="RL20" s="298"/>
      <c r="RM20" s="298"/>
      <c r="RN20" s="298"/>
      <c r="RO20" s="298"/>
      <c r="RP20" s="298"/>
      <c r="RQ20" s="298"/>
      <c r="RR20" s="298"/>
      <c r="RS20" s="298"/>
      <c r="RT20" s="298"/>
      <c r="RU20" s="298"/>
      <c r="RV20" s="298"/>
      <c r="RW20" s="298"/>
      <c r="RX20" s="298"/>
      <c r="RY20" s="298"/>
      <c r="RZ20" s="298"/>
      <c r="SA20" s="298"/>
      <c r="SB20" s="298"/>
      <c r="SC20" s="298"/>
      <c r="SD20" s="298"/>
      <c r="SE20" s="298"/>
      <c r="SF20" s="298"/>
      <c r="SG20" s="298"/>
      <c r="SH20" s="298"/>
      <c r="SI20" s="298"/>
      <c r="SJ20" s="298"/>
      <c r="SK20" s="298"/>
      <c r="SL20" s="298"/>
      <c r="SM20" s="298"/>
      <c r="SN20" s="298"/>
      <c r="SO20" s="298"/>
      <c r="SP20" s="298"/>
      <c r="SQ20" s="298"/>
      <c r="SR20" s="298"/>
      <c r="SS20" s="298"/>
      <c r="ST20" s="298"/>
      <c r="SU20" s="298"/>
      <c r="SV20" s="298"/>
      <c r="SW20" s="298"/>
      <c r="SX20" s="298"/>
      <c r="SY20" s="298"/>
      <c r="SZ20" s="298"/>
      <c r="TA20" s="298"/>
      <c r="TB20" s="298"/>
      <c r="TC20" s="298"/>
      <c r="TD20" s="298"/>
      <c r="TE20" s="298"/>
      <c r="TF20" s="298"/>
      <c r="TG20" s="298"/>
      <c r="TH20" s="298"/>
      <c r="TI20" s="298"/>
      <c r="TJ20" s="298"/>
      <c r="TK20" s="298"/>
      <c r="TL20" s="298"/>
      <c r="TM20" s="298"/>
      <c r="TN20" s="298"/>
      <c r="TO20" s="298"/>
      <c r="TP20" s="298"/>
      <c r="TQ20" s="298"/>
      <c r="TR20" s="298"/>
      <c r="TS20" s="298"/>
      <c r="TT20" s="298"/>
      <c r="TU20" s="298"/>
      <c r="TV20" s="298"/>
      <c r="TW20" s="298"/>
      <c r="TX20" s="298"/>
      <c r="TY20" s="298"/>
      <c r="TZ20" s="298"/>
      <c r="UA20" s="298"/>
      <c r="UB20" s="298"/>
      <c r="UC20" s="298"/>
      <c r="UD20" s="298"/>
      <c r="UE20" s="298"/>
      <c r="UF20" s="298"/>
      <c r="UG20" s="298"/>
      <c r="UH20" s="298"/>
      <c r="UI20" s="298"/>
      <c r="UJ20" s="298"/>
      <c r="UK20" s="298"/>
      <c r="UL20" s="298"/>
      <c r="UM20" s="298"/>
      <c r="UN20" s="298"/>
      <c r="UO20" s="298"/>
      <c r="UP20" s="298"/>
      <c r="UQ20" s="298"/>
      <c r="UR20" s="298"/>
      <c r="US20" s="298"/>
      <c r="UT20" s="298"/>
      <c r="UU20" s="298"/>
      <c r="UV20" s="298"/>
      <c r="UW20" s="298"/>
      <c r="UX20" s="298"/>
      <c r="UY20" s="298"/>
      <c r="UZ20" s="298"/>
      <c r="VA20" s="298"/>
      <c r="VB20" s="298"/>
      <c r="VC20" s="298"/>
      <c r="VD20" s="298"/>
      <c r="VE20" s="298"/>
      <c r="VF20" s="298"/>
      <c r="VG20" s="298"/>
      <c r="VH20" s="298"/>
      <c r="VI20" s="298"/>
      <c r="VJ20" s="298"/>
      <c r="VK20" s="298"/>
      <c r="VL20" s="298"/>
      <c r="VM20" s="298"/>
      <c r="VN20" s="298"/>
      <c r="VO20" s="298"/>
      <c r="VP20" s="298"/>
      <c r="VQ20" s="298"/>
      <c r="VR20" s="298"/>
      <c r="VS20" s="298"/>
      <c r="VT20" s="298"/>
      <c r="VU20" s="298"/>
      <c r="VV20" s="298"/>
      <c r="VW20" s="298"/>
      <c r="VX20" s="298"/>
      <c r="VY20" s="298"/>
      <c r="VZ20" s="298"/>
      <c r="WA20" s="298"/>
      <c r="WB20" s="298"/>
      <c r="WC20" s="298"/>
      <c r="WD20" s="298"/>
      <c r="WE20" s="298"/>
    </row>
    <row r="21" spans="1:603" s="279" customFormat="1" x14ac:dyDescent="0.4">
      <c r="A21" s="295"/>
      <c r="B21" s="295"/>
      <c r="C21" s="295"/>
      <c r="D21" s="295"/>
      <c r="E21" s="295"/>
      <c r="F21" s="295"/>
      <c r="G21" s="295"/>
      <c r="H21" s="295"/>
      <c r="I21" s="295"/>
      <c r="J21" s="298"/>
      <c r="K21" s="298"/>
      <c r="L21" s="299"/>
      <c r="M21" s="299"/>
      <c r="N21" s="298"/>
      <c r="O21" s="298"/>
      <c r="P21" s="299"/>
      <c r="Q21" s="299"/>
      <c r="R21" s="298"/>
      <c r="S21" s="298"/>
      <c r="T21" s="299"/>
      <c r="U21" s="299"/>
      <c r="V21" s="298"/>
      <c r="W21" s="298"/>
      <c r="X21" s="299"/>
      <c r="Y21" s="299"/>
      <c r="Z21" s="298"/>
      <c r="AA21" s="298"/>
      <c r="AB21" s="299"/>
      <c r="AC21" s="299"/>
      <c r="AD21" s="298"/>
      <c r="AE21" s="298"/>
      <c r="AF21" s="299"/>
      <c r="AG21" s="299"/>
      <c r="AH21" s="298"/>
      <c r="AI21" s="298"/>
      <c r="AJ21" s="299"/>
      <c r="AK21" s="299"/>
      <c r="AL21" s="298"/>
      <c r="AM21" s="298"/>
      <c r="AN21" s="299"/>
      <c r="AO21" s="299"/>
      <c r="AP21" s="298"/>
      <c r="AQ21" s="298"/>
      <c r="AR21" s="299"/>
      <c r="AS21" s="299"/>
      <c r="AT21" s="298"/>
      <c r="AU21" s="298"/>
      <c r="AV21" s="299"/>
      <c r="AW21" s="299"/>
      <c r="AX21" s="298"/>
      <c r="AY21" s="298"/>
      <c r="AZ21" s="299"/>
      <c r="BA21" s="299"/>
      <c r="BB21" s="298"/>
      <c r="BC21" s="298"/>
      <c r="BD21" s="299"/>
      <c r="BE21" s="299"/>
      <c r="BF21" s="298"/>
      <c r="BG21" s="298"/>
      <c r="BH21" s="298"/>
      <c r="BI21" s="298"/>
      <c r="BJ21" s="298"/>
      <c r="BK21" s="298"/>
      <c r="BL21" s="298"/>
      <c r="BM21" s="298"/>
      <c r="BN21" s="298"/>
      <c r="BO21" s="298"/>
      <c r="BP21" s="298"/>
      <c r="BQ21" s="298"/>
      <c r="BR21" s="298"/>
      <c r="BS21" s="298"/>
      <c r="BT21" s="298"/>
      <c r="BU21" s="298"/>
      <c r="BV21" s="298"/>
      <c r="BW21" s="298"/>
      <c r="BX21" s="298"/>
      <c r="BY21" s="298"/>
      <c r="BZ21" s="298"/>
      <c r="CA21" s="298"/>
      <c r="CB21" s="298"/>
      <c r="CC21" s="298"/>
      <c r="CD21" s="298"/>
      <c r="CE21" s="298"/>
      <c r="CF21" s="298"/>
      <c r="CG21" s="298"/>
      <c r="CH21" s="298"/>
      <c r="CI21" s="298"/>
      <c r="CJ21" s="298"/>
      <c r="CK21" s="298"/>
      <c r="CL21" s="298"/>
      <c r="CM21" s="298"/>
      <c r="CN21" s="298"/>
      <c r="CO21" s="298"/>
      <c r="CP21" s="298"/>
      <c r="CQ21" s="298"/>
      <c r="CR21" s="298"/>
      <c r="CS21" s="298"/>
      <c r="CT21" s="298"/>
      <c r="CU21" s="298"/>
      <c r="CV21" s="298"/>
      <c r="CW21" s="298"/>
      <c r="CX21" s="298"/>
      <c r="CY21" s="298"/>
      <c r="CZ21" s="298"/>
      <c r="DA21" s="298"/>
      <c r="DB21" s="298"/>
      <c r="DC21" s="298"/>
      <c r="DD21" s="298"/>
      <c r="DE21" s="298"/>
      <c r="DF21" s="298"/>
      <c r="DG21" s="298"/>
      <c r="DH21" s="298"/>
      <c r="DI21" s="298"/>
      <c r="DJ21" s="298"/>
      <c r="DK21" s="298"/>
      <c r="DL21" s="298"/>
      <c r="DM21" s="298"/>
      <c r="DN21" s="298"/>
      <c r="DO21" s="298"/>
      <c r="DP21" s="298"/>
      <c r="DQ21" s="298"/>
      <c r="DR21" s="298"/>
      <c r="DS21" s="298"/>
      <c r="DT21" s="298"/>
      <c r="DU21" s="298"/>
      <c r="DV21" s="298"/>
      <c r="DW21" s="298"/>
      <c r="DX21" s="298"/>
      <c r="DY21" s="298"/>
      <c r="DZ21" s="298"/>
      <c r="EA21" s="298"/>
      <c r="EB21" s="298"/>
      <c r="EC21" s="298"/>
      <c r="ED21" s="298"/>
      <c r="EE21" s="298"/>
      <c r="EF21" s="298"/>
      <c r="EG21" s="298"/>
      <c r="EH21" s="298"/>
      <c r="EI21" s="298"/>
      <c r="EJ21" s="298"/>
      <c r="EK21" s="298"/>
      <c r="EL21" s="298"/>
      <c r="EM21" s="298"/>
      <c r="EN21" s="298"/>
      <c r="EO21" s="298"/>
      <c r="EP21" s="298"/>
      <c r="EQ21" s="298"/>
      <c r="ER21" s="298"/>
      <c r="ES21" s="298"/>
      <c r="ET21" s="298"/>
      <c r="EU21" s="298"/>
      <c r="EV21" s="298"/>
      <c r="EW21" s="298"/>
      <c r="EX21" s="298"/>
      <c r="EY21" s="298"/>
      <c r="EZ21" s="298"/>
      <c r="FA21" s="298"/>
      <c r="FB21" s="298"/>
      <c r="FC21" s="298"/>
      <c r="FD21" s="298"/>
      <c r="FE21" s="298"/>
      <c r="FF21" s="298"/>
      <c r="FG21" s="298"/>
      <c r="FH21" s="298"/>
      <c r="FI21" s="298"/>
      <c r="FJ21" s="298"/>
      <c r="FK21" s="298"/>
      <c r="FL21" s="298"/>
      <c r="FM21" s="298"/>
      <c r="FN21" s="298"/>
      <c r="FO21" s="298"/>
      <c r="FP21" s="298"/>
      <c r="FQ21" s="298"/>
      <c r="FR21" s="298"/>
      <c r="FS21" s="298"/>
      <c r="FT21" s="298"/>
      <c r="FU21" s="298"/>
      <c r="FV21" s="298"/>
      <c r="FW21" s="298"/>
      <c r="FX21" s="298"/>
      <c r="FY21" s="298"/>
      <c r="FZ21" s="298"/>
      <c r="GA21" s="298"/>
      <c r="GB21" s="298"/>
      <c r="GC21" s="298"/>
      <c r="GD21" s="298"/>
      <c r="GE21" s="298"/>
      <c r="GF21" s="298"/>
      <c r="GG21" s="298"/>
      <c r="GH21" s="298"/>
      <c r="GI21" s="298"/>
      <c r="GJ21" s="298"/>
      <c r="GK21" s="298"/>
      <c r="GL21" s="298"/>
      <c r="GM21" s="298"/>
      <c r="GN21" s="298"/>
      <c r="GO21" s="298"/>
      <c r="GP21" s="298"/>
      <c r="GQ21" s="298"/>
      <c r="GR21" s="298"/>
      <c r="GS21" s="298"/>
      <c r="GT21" s="298"/>
      <c r="GU21" s="298"/>
      <c r="GV21" s="298"/>
      <c r="GW21" s="298"/>
      <c r="GX21" s="298"/>
      <c r="GY21" s="298"/>
      <c r="GZ21" s="298"/>
      <c r="HA21" s="298"/>
      <c r="HB21" s="298"/>
      <c r="HC21" s="298"/>
      <c r="HD21" s="298"/>
      <c r="HE21" s="298"/>
      <c r="HF21" s="298"/>
      <c r="HG21" s="298"/>
      <c r="HH21" s="298"/>
      <c r="HI21" s="298"/>
      <c r="HJ21" s="298"/>
      <c r="HK21" s="298"/>
      <c r="HL21" s="298"/>
      <c r="HM21" s="298"/>
      <c r="HN21" s="298"/>
      <c r="HO21" s="298"/>
      <c r="HP21" s="298"/>
      <c r="HQ21" s="298"/>
      <c r="HR21" s="298"/>
      <c r="HS21" s="298"/>
      <c r="HT21" s="298"/>
      <c r="HU21" s="298"/>
      <c r="HV21" s="298"/>
      <c r="HW21" s="298"/>
      <c r="HX21" s="298"/>
      <c r="HY21" s="298"/>
      <c r="HZ21" s="298"/>
      <c r="IA21" s="298"/>
      <c r="IB21" s="298"/>
      <c r="IC21" s="298"/>
      <c r="ID21" s="298"/>
      <c r="IE21" s="298"/>
      <c r="IF21" s="298"/>
      <c r="IG21" s="298"/>
      <c r="IH21" s="298"/>
      <c r="II21" s="298"/>
      <c r="IJ21" s="298"/>
      <c r="IK21" s="298"/>
      <c r="IL21" s="298"/>
      <c r="IM21" s="298"/>
      <c r="IN21" s="298"/>
      <c r="IO21" s="298"/>
      <c r="IP21" s="298"/>
      <c r="IQ21" s="298"/>
      <c r="IR21" s="298"/>
      <c r="IS21" s="298"/>
      <c r="IT21" s="298"/>
      <c r="IU21" s="298"/>
      <c r="IV21" s="298"/>
      <c r="IW21" s="298"/>
      <c r="IX21" s="298"/>
      <c r="IY21" s="298"/>
      <c r="IZ21" s="298"/>
      <c r="JA21" s="298"/>
      <c r="JB21" s="298"/>
      <c r="JC21" s="298"/>
      <c r="JD21" s="298"/>
      <c r="JE21" s="298"/>
      <c r="JF21" s="298"/>
      <c r="JG21" s="298"/>
      <c r="JH21" s="298"/>
      <c r="JI21" s="298"/>
      <c r="JJ21" s="298"/>
      <c r="JK21" s="298"/>
      <c r="JL21" s="298"/>
      <c r="JM21" s="298"/>
      <c r="JN21" s="298"/>
      <c r="JO21" s="298"/>
      <c r="JP21" s="298"/>
      <c r="JQ21" s="298"/>
      <c r="JR21" s="298"/>
      <c r="JS21" s="298"/>
      <c r="JT21" s="298"/>
      <c r="JU21" s="298"/>
      <c r="JV21" s="298"/>
      <c r="JW21" s="298"/>
      <c r="JX21" s="298"/>
      <c r="JY21" s="298"/>
      <c r="JZ21" s="298"/>
      <c r="KA21" s="298"/>
      <c r="KB21" s="298"/>
      <c r="KC21" s="298"/>
      <c r="KD21" s="298"/>
      <c r="KE21" s="298"/>
      <c r="KF21" s="298"/>
      <c r="KG21" s="298"/>
      <c r="KH21" s="298"/>
      <c r="KI21" s="298"/>
      <c r="KJ21" s="298"/>
      <c r="KK21" s="298"/>
      <c r="KL21" s="298"/>
      <c r="KM21" s="298"/>
      <c r="KN21" s="298"/>
      <c r="KO21" s="298"/>
      <c r="KP21" s="298"/>
      <c r="KQ21" s="298"/>
      <c r="KR21" s="298"/>
      <c r="KS21" s="298"/>
      <c r="KT21" s="298"/>
      <c r="KU21" s="298"/>
      <c r="KV21" s="298"/>
      <c r="KW21" s="298"/>
      <c r="KX21" s="298"/>
      <c r="KY21" s="298"/>
      <c r="KZ21" s="298"/>
      <c r="LA21" s="298"/>
      <c r="LB21" s="298"/>
      <c r="LC21" s="298"/>
      <c r="LD21" s="298"/>
      <c r="LE21" s="298"/>
      <c r="LF21" s="298"/>
      <c r="LG21" s="298"/>
      <c r="LH21" s="298"/>
      <c r="LI21" s="298"/>
      <c r="LJ21" s="298"/>
      <c r="LK21" s="298"/>
      <c r="LL21" s="298"/>
      <c r="LM21" s="298"/>
      <c r="LN21" s="298"/>
      <c r="LO21" s="298"/>
      <c r="LP21" s="298"/>
      <c r="LQ21" s="298"/>
      <c r="LR21" s="298"/>
      <c r="LS21" s="298"/>
      <c r="LT21" s="298"/>
      <c r="LU21" s="298"/>
      <c r="LV21" s="298"/>
      <c r="LW21" s="298"/>
      <c r="LX21" s="298"/>
      <c r="LY21" s="298"/>
      <c r="LZ21" s="298"/>
      <c r="MA21" s="298"/>
      <c r="MB21" s="298"/>
      <c r="MC21" s="298"/>
      <c r="MD21" s="298"/>
      <c r="ME21" s="298"/>
      <c r="MF21" s="298"/>
      <c r="MG21" s="298"/>
      <c r="MH21" s="298"/>
      <c r="MI21" s="298"/>
      <c r="MJ21" s="298"/>
      <c r="MK21" s="298"/>
      <c r="ML21" s="298"/>
      <c r="MM21" s="298"/>
      <c r="MN21" s="298"/>
      <c r="MO21" s="298"/>
      <c r="MP21" s="298"/>
      <c r="MQ21" s="298"/>
      <c r="MR21" s="298"/>
      <c r="MS21" s="298"/>
      <c r="MT21" s="298"/>
      <c r="MU21" s="298"/>
      <c r="MV21" s="298"/>
      <c r="MW21" s="298"/>
      <c r="MX21" s="298"/>
      <c r="MY21" s="298"/>
      <c r="MZ21" s="298"/>
      <c r="NA21" s="298"/>
      <c r="NB21" s="298"/>
      <c r="NC21" s="298"/>
      <c r="ND21" s="298"/>
      <c r="NE21" s="298"/>
      <c r="NF21" s="298"/>
      <c r="NG21" s="298"/>
      <c r="NH21" s="298"/>
      <c r="NI21" s="298"/>
      <c r="NJ21" s="298"/>
      <c r="NK21" s="298"/>
      <c r="NL21" s="298"/>
      <c r="NM21" s="298"/>
      <c r="NN21" s="298"/>
      <c r="NO21" s="298"/>
      <c r="NP21" s="298"/>
      <c r="NQ21" s="298"/>
      <c r="NR21" s="298"/>
      <c r="NS21" s="298"/>
      <c r="NT21" s="298"/>
      <c r="NU21" s="298"/>
      <c r="NV21" s="298"/>
      <c r="NW21" s="298"/>
      <c r="NX21" s="298"/>
      <c r="NY21" s="298"/>
      <c r="NZ21" s="298"/>
      <c r="OA21" s="298"/>
      <c r="OB21" s="298"/>
      <c r="OC21" s="298"/>
      <c r="OD21" s="298"/>
      <c r="OE21" s="298"/>
      <c r="OF21" s="298"/>
      <c r="OG21" s="298"/>
      <c r="OH21" s="298"/>
      <c r="OI21" s="298"/>
      <c r="OJ21" s="298"/>
      <c r="OK21" s="298"/>
      <c r="OL21" s="298"/>
      <c r="OM21" s="298"/>
      <c r="ON21" s="298"/>
      <c r="OO21" s="298"/>
      <c r="OP21" s="298"/>
      <c r="OQ21" s="298"/>
      <c r="OR21" s="298"/>
      <c r="OS21" s="298"/>
      <c r="OT21" s="298"/>
      <c r="OU21" s="298"/>
      <c r="OV21" s="298"/>
      <c r="OW21" s="298"/>
      <c r="OX21" s="298"/>
      <c r="OY21" s="298"/>
      <c r="OZ21" s="298"/>
      <c r="PA21" s="298"/>
      <c r="PB21" s="298"/>
      <c r="PC21" s="298"/>
      <c r="PD21" s="298"/>
      <c r="PE21" s="298"/>
      <c r="PF21" s="298"/>
      <c r="PG21" s="298"/>
      <c r="PH21" s="298"/>
      <c r="PI21" s="298"/>
      <c r="PJ21" s="298"/>
      <c r="PK21" s="298"/>
      <c r="PL21" s="298"/>
      <c r="PM21" s="298"/>
      <c r="PN21" s="298"/>
      <c r="PO21" s="298"/>
      <c r="PP21" s="298"/>
      <c r="PQ21" s="298"/>
      <c r="PR21" s="298"/>
      <c r="PS21" s="298"/>
      <c r="PT21" s="298"/>
      <c r="PU21" s="298"/>
      <c r="PV21" s="298"/>
      <c r="PW21" s="298"/>
      <c r="PX21" s="298"/>
      <c r="PY21" s="298"/>
      <c r="PZ21" s="298"/>
      <c r="QA21" s="298"/>
      <c r="QB21" s="298"/>
      <c r="QC21" s="298"/>
      <c r="QD21" s="298"/>
      <c r="QE21" s="298"/>
      <c r="QF21" s="298"/>
      <c r="QG21" s="298"/>
      <c r="QH21" s="298"/>
      <c r="QI21" s="298"/>
      <c r="QJ21" s="298"/>
      <c r="QK21" s="298"/>
      <c r="QL21" s="298"/>
      <c r="QM21" s="298"/>
      <c r="QN21" s="298"/>
      <c r="QO21" s="298"/>
      <c r="QP21" s="298"/>
      <c r="QQ21" s="298"/>
      <c r="QR21" s="298"/>
      <c r="QS21" s="298"/>
      <c r="QT21" s="298"/>
      <c r="QU21" s="298"/>
      <c r="QV21" s="298"/>
      <c r="QW21" s="298"/>
      <c r="QX21" s="298"/>
      <c r="QY21" s="298"/>
      <c r="QZ21" s="298"/>
      <c r="RA21" s="298"/>
      <c r="RB21" s="298"/>
      <c r="RC21" s="298"/>
      <c r="RD21" s="298"/>
      <c r="RE21" s="298"/>
      <c r="RF21" s="298"/>
      <c r="RG21" s="298"/>
      <c r="RH21" s="298"/>
      <c r="RI21" s="298"/>
      <c r="RJ21" s="298"/>
      <c r="RK21" s="298"/>
      <c r="RL21" s="298"/>
      <c r="RM21" s="298"/>
      <c r="RN21" s="298"/>
      <c r="RO21" s="298"/>
      <c r="RP21" s="298"/>
      <c r="RQ21" s="298"/>
      <c r="RR21" s="298"/>
      <c r="RS21" s="298"/>
      <c r="RT21" s="298"/>
      <c r="RU21" s="298"/>
      <c r="RV21" s="298"/>
      <c r="RW21" s="298"/>
      <c r="RX21" s="298"/>
      <c r="RY21" s="298"/>
      <c r="RZ21" s="298"/>
      <c r="SA21" s="298"/>
      <c r="SB21" s="298"/>
      <c r="SC21" s="298"/>
      <c r="SD21" s="298"/>
      <c r="SE21" s="298"/>
      <c r="SF21" s="298"/>
      <c r="SG21" s="298"/>
      <c r="SH21" s="298"/>
      <c r="SI21" s="298"/>
      <c r="SJ21" s="298"/>
      <c r="SK21" s="298"/>
      <c r="SL21" s="298"/>
      <c r="SM21" s="298"/>
      <c r="SN21" s="298"/>
      <c r="SO21" s="298"/>
      <c r="SP21" s="298"/>
      <c r="SQ21" s="298"/>
      <c r="SR21" s="298"/>
      <c r="SS21" s="298"/>
      <c r="ST21" s="298"/>
      <c r="SU21" s="298"/>
      <c r="SV21" s="298"/>
      <c r="SW21" s="298"/>
      <c r="SX21" s="298"/>
      <c r="SY21" s="298"/>
      <c r="SZ21" s="298"/>
      <c r="TA21" s="298"/>
      <c r="TB21" s="298"/>
      <c r="TC21" s="298"/>
      <c r="TD21" s="298"/>
      <c r="TE21" s="298"/>
      <c r="TF21" s="298"/>
      <c r="TG21" s="298"/>
      <c r="TH21" s="298"/>
      <c r="TI21" s="298"/>
      <c r="TJ21" s="298"/>
      <c r="TK21" s="298"/>
      <c r="TL21" s="298"/>
      <c r="TM21" s="298"/>
      <c r="TN21" s="298"/>
      <c r="TO21" s="298"/>
      <c r="TP21" s="298"/>
      <c r="TQ21" s="298"/>
      <c r="TR21" s="298"/>
      <c r="TS21" s="298"/>
      <c r="TT21" s="298"/>
      <c r="TU21" s="298"/>
      <c r="TV21" s="298"/>
      <c r="TW21" s="298"/>
      <c r="TX21" s="298"/>
      <c r="TY21" s="298"/>
      <c r="TZ21" s="298"/>
      <c r="UA21" s="298"/>
      <c r="UB21" s="298"/>
      <c r="UC21" s="298"/>
      <c r="UD21" s="298"/>
      <c r="UE21" s="298"/>
      <c r="UF21" s="298"/>
      <c r="UG21" s="298"/>
      <c r="UH21" s="298"/>
      <c r="UI21" s="298"/>
      <c r="UJ21" s="298"/>
      <c r="UK21" s="298"/>
      <c r="UL21" s="298"/>
      <c r="UM21" s="298"/>
      <c r="UN21" s="298"/>
      <c r="UO21" s="298"/>
      <c r="UP21" s="298"/>
      <c r="UQ21" s="298"/>
      <c r="UR21" s="298"/>
      <c r="US21" s="298"/>
      <c r="UT21" s="298"/>
      <c r="UU21" s="298"/>
      <c r="UV21" s="298"/>
      <c r="UW21" s="298"/>
      <c r="UX21" s="298"/>
      <c r="UY21" s="298"/>
      <c r="UZ21" s="298"/>
      <c r="VA21" s="298"/>
      <c r="VB21" s="298"/>
      <c r="VC21" s="298"/>
      <c r="VD21" s="298"/>
      <c r="VE21" s="298"/>
      <c r="VF21" s="298"/>
      <c r="VG21" s="298"/>
      <c r="VH21" s="298"/>
      <c r="VI21" s="298"/>
      <c r="VJ21" s="298"/>
      <c r="VK21" s="298"/>
      <c r="VL21" s="298"/>
      <c r="VM21" s="298"/>
      <c r="VN21" s="298"/>
      <c r="VO21" s="298"/>
      <c r="VP21" s="298"/>
      <c r="VQ21" s="298"/>
      <c r="VR21" s="298"/>
      <c r="VS21" s="298"/>
      <c r="VT21" s="298"/>
      <c r="VU21" s="298"/>
      <c r="VV21" s="298"/>
      <c r="VW21" s="298"/>
      <c r="VX21" s="298"/>
      <c r="VY21" s="298"/>
      <c r="VZ21" s="298"/>
      <c r="WA21" s="298"/>
      <c r="WB21" s="298"/>
      <c r="WC21" s="298"/>
      <c r="WD21" s="298"/>
      <c r="WE21" s="298"/>
    </row>
    <row r="22" spans="1:603" s="279" customFormat="1" x14ac:dyDescent="0.4">
      <c r="A22" s="295"/>
      <c r="B22" s="295"/>
      <c r="C22" s="295"/>
      <c r="D22" s="295"/>
      <c r="E22" s="295"/>
      <c r="F22" s="295"/>
      <c r="G22" s="295"/>
      <c r="H22" s="295"/>
      <c r="I22" s="295"/>
      <c r="J22" s="298"/>
      <c r="K22" s="298"/>
      <c r="L22" s="299"/>
      <c r="M22" s="299"/>
      <c r="N22" s="298"/>
      <c r="O22" s="298"/>
      <c r="P22" s="299"/>
      <c r="Q22" s="299"/>
      <c r="R22" s="298"/>
      <c r="S22" s="298"/>
      <c r="T22" s="299"/>
      <c r="U22" s="299"/>
      <c r="V22" s="298"/>
      <c r="W22" s="298"/>
      <c r="X22" s="299"/>
      <c r="Y22" s="299"/>
      <c r="Z22" s="298"/>
      <c r="AA22" s="298"/>
      <c r="AB22" s="299"/>
      <c r="AC22" s="299"/>
      <c r="AD22" s="298"/>
      <c r="AE22" s="298"/>
      <c r="AF22" s="299"/>
      <c r="AG22" s="299"/>
      <c r="AH22" s="298"/>
      <c r="AI22" s="298"/>
      <c r="AJ22" s="299"/>
      <c r="AK22" s="299"/>
      <c r="AL22" s="298"/>
      <c r="AM22" s="298"/>
      <c r="AN22" s="299"/>
      <c r="AO22" s="299"/>
      <c r="AP22" s="298"/>
      <c r="AQ22" s="298"/>
      <c r="AR22" s="299"/>
      <c r="AS22" s="299"/>
      <c r="AT22" s="298"/>
      <c r="AU22" s="298"/>
      <c r="AV22" s="299"/>
      <c r="AW22" s="299"/>
      <c r="AX22" s="298"/>
      <c r="AY22" s="298"/>
      <c r="AZ22" s="299"/>
      <c r="BA22" s="299"/>
      <c r="BB22" s="298"/>
      <c r="BC22" s="298"/>
      <c r="BD22" s="299"/>
      <c r="BE22" s="299"/>
      <c r="BF22" s="298"/>
      <c r="BG22" s="298"/>
      <c r="BH22" s="298"/>
      <c r="BI22" s="298"/>
      <c r="BJ22" s="298"/>
      <c r="BK22" s="298"/>
      <c r="BL22" s="298"/>
      <c r="BM22" s="298"/>
      <c r="BN22" s="298"/>
      <c r="BO22" s="298"/>
      <c r="BP22" s="298"/>
      <c r="BQ22" s="298"/>
      <c r="BR22" s="298"/>
      <c r="BS22" s="298"/>
      <c r="BT22" s="298"/>
      <c r="BU22" s="298"/>
      <c r="BV22" s="298"/>
      <c r="BW22" s="298"/>
      <c r="BX22" s="298"/>
      <c r="BY22" s="298"/>
      <c r="BZ22" s="298"/>
      <c r="CA22" s="298"/>
      <c r="CB22" s="298"/>
      <c r="CC22" s="298"/>
      <c r="CD22" s="298"/>
      <c r="CE22" s="298"/>
      <c r="CF22" s="298"/>
      <c r="CG22" s="298"/>
      <c r="CH22" s="298"/>
      <c r="CI22" s="298"/>
      <c r="CJ22" s="298"/>
      <c r="CK22" s="298"/>
      <c r="CL22" s="298"/>
      <c r="CM22" s="298"/>
      <c r="CN22" s="298"/>
      <c r="CO22" s="298"/>
      <c r="CP22" s="298"/>
      <c r="CQ22" s="298"/>
      <c r="CR22" s="298"/>
      <c r="CS22" s="298"/>
      <c r="CT22" s="298"/>
      <c r="CU22" s="298"/>
      <c r="CV22" s="298"/>
      <c r="CW22" s="298"/>
      <c r="CX22" s="298"/>
      <c r="CY22" s="298"/>
      <c r="CZ22" s="298"/>
      <c r="DA22" s="298"/>
      <c r="DB22" s="298"/>
      <c r="DC22" s="298"/>
      <c r="DD22" s="298"/>
      <c r="DE22" s="298"/>
      <c r="DF22" s="298"/>
      <c r="DG22" s="298"/>
      <c r="DH22" s="298"/>
      <c r="DI22" s="298"/>
      <c r="DJ22" s="298"/>
      <c r="DK22" s="298"/>
      <c r="DL22" s="298"/>
      <c r="DM22" s="298"/>
      <c r="DN22" s="298"/>
      <c r="DO22" s="298"/>
      <c r="DP22" s="298"/>
      <c r="DQ22" s="298"/>
      <c r="DR22" s="298"/>
      <c r="DS22" s="298"/>
      <c r="DT22" s="298"/>
      <c r="DU22" s="298"/>
      <c r="DV22" s="298"/>
      <c r="DW22" s="298"/>
      <c r="DX22" s="298"/>
      <c r="DY22" s="298"/>
      <c r="DZ22" s="298"/>
      <c r="EA22" s="298"/>
      <c r="EB22" s="298"/>
      <c r="EC22" s="298"/>
      <c r="ED22" s="298"/>
      <c r="EE22" s="298"/>
      <c r="EF22" s="298"/>
      <c r="EG22" s="298"/>
      <c r="EH22" s="298"/>
      <c r="EI22" s="298"/>
      <c r="EJ22" s="298"/>
      <c r="EK22" s="298"/>
      <c r="EL22" s="298"/>
      <c r="EM22" s="298"/>
      <c r="EN22" s="298"/>
      <c r="EO22" s="298"/>
      <c r="EP22" s="298"/>
      <c r="EQ22" s="298"/>
      <c r="ER22" s="298"/>
      <c r="ES22" s="298"/>
      <c r="ET22" s="298"/>
      <c r="EU22" s="298"/>
      <c r="EV22" s="298"/>
      <c r="EW22" s="298"/>
      <c r="EX22" s="298"/>
      <c r="EY22" s="298"/>
      <c r="EZ22" s="298"/>
      <c r="FA22" s="298"/>
      <c r="FB22" s="298"/>
      <c r="FC22" s="298"/>
      <c r="FD22" s="298"/>
      <c r="FE22" s="298"/>
      <c r="FF22" s="298"/>
      <c r="FG22" s="298"/>
      <c r="FH22" s="298"/>
      <c r="FI22" s="298"/>
      <c r="FJ22" s="298"/>
      <c r="FK22" s="298"/>
      <c r="FL22" s="298"/>
      <c r="FM22" s="298"/>
      <c r="FN22" s="298"/>
      <c r="FO22" s="298"/>
      <c r="FP22" s="298"/>
      <c r="FQ22" s="298"/>
      <c r="FR22" s="298"/>
      <c r="FS22" s="298"/>
      <c r="FT22" s="298"/>
      <c r="FU22" s="298"/>
      <c r="FV22" s="298"/>
      <c r="FW22" s="298"/>
      <c r="FX22" s="298"/>
      <c r="FY22" s="298"/>
      <c r="FZ22" s="298"/>
      <c r="GA22" s="298"/>
      <c r="GB22" s="298"/>
      <c r="GC22" s="298"/>
      <c r="GD22" s="298"/>
      <c r="GE22" s="298"/>
      <c r="GF22" s="298"/>
      <c r="GG22" s="298"/>
      <c r="GH22" s="298"/>
      <c r="GI22" s="298"/>
      <c r="GJ22" s="298"/>
      <c r="GK22" s="298"/>
      <c r="GL22" s="298"/>
      <c r="GM22" s="298"/>
      <c r="GN22" s="298"/>
      <c r="GO22" s="298"/>
      <c r="GP22" s="298"/>
      <c r="GQ22" s="298"/>
      <c r="GR22" s="298"/>
      <c r="GS22" s="298"/>
      <c r="GT22" s="298"/>
      <c r="GU22" s="298"/>
      <c r="GV22" s="298"/>
      <c r="GW22" s="298"/>
      <c r="GX22" s="298"/>
      <c r="GY22" s="298"/>
      <c r="GZ22" s="298"/>
      <c r="HA22" s="298"/>
      <c r="HB22" s="298"/>
      <c r="HC22" s="298"/>
      <c r="HD22" s="298"/>
      <c r="HE22" s="298"/>
      <c r="HF22" s="298"/>
      <c r="HG22" s="298"/>
      <c r="HH22" s="298"/>
      <c r="HI22" s="298"/>
      <c r="HJ22" s="298"/>
      <c r="HK22" s="298"/>
      <c r="HL22" s="298"/>
      <c r="HM22" s="298"/>
      <c r="HN22" s="298"/>
      <c r="HO22" s="298"/>
      <c r="HP22" s="298"/>
      <c r="HQ22" s="298"/>
      <c r="HR22" s="298"/>
      <c r="HS22" s="298"/>
      <c r="HT22" s="298"/>
      <c r="HU22" s="298"/>
      <c r="HV22" s="298"/>
      <c r="HW22" s="298"/>
      <c r="HX22" s="298"/>
      <c r="HY22" s="298"/>
      <c r="HZ22" s="298"/>
      <c r="IA22" s="298"/>
      <c r="IB22" s="298"/>
      <c r="IC22" s="298"/>
      <c r="ID22" s="298"/>
      <c r="IE22" s="298"/>
      <c r="IF22" s="298"/>
      <c r="IG22" s="298"/>
      <c r="IH22" s="298"/>
      <c r="II22" s="298"/>
      <c r="IJ22" s="298"/>
      <c r="IK22" s="298"/>
      <c r="IL22" s="298"/>
      <c r="IM22" s="298"/>
      <c r="IN22" s="298"/>
      <c r="IO22" s="298"/>
      <c r="IP22" s="298"/>
      <c r="IQ22" s="298"/>
      <c r="IR22" s="298"/>
      <c r="IS22" s="298"/>
      <c r="IT22" s="298"/>
      <c r="IU22" s="298"/>
      <c r="IV22" s="298"/>
      <c r="IW22" s="298"/>
      <c r="IX22" s="298"/>
      <c r="IY22" s="298"/>
      <c r="IZ22" s="298"/>
      <c r="JA22" s="298"/>
      <c r="JB22" s="298"/>
      <c r="JC22" s="298"/>
      <c r="JD22" s="298"/>
      <c r="JE22" s="298"/>
      <c r="JF22" s="298"/>
      <c r="JG22" s="298"/>
      <c r="JH22" s="298"/>
      <c r="JI22" s="298"/>
      <c r="JJ22" s="298"/>
      <c r="JK22" s="298"/>
      <c r="JL22" s="298"/>
      <c r="JM22" s="298"/>
      <c r="JN22" s="298"/>
      <c r="JO22" s="298"/>
      <c r="JP22" s="298"/>
      <c r="JQ22" s="298"/>
      <c r="JR22" s="298"/>
      <c r="JS22" s="298"/>
      <c r="JT22" s="298"/>
      <c r="JU22" s="298"/>
      <c r="JV22" s="298"/>
      <c r="JW22" s="298"/>
      <c r="JX22" s="298"/>
      <c r="JY22" s="298"/>
      <c r="JZ22" s="298"/>
      <c r="KA22" s="298"/>
      <c r="KB22" s="298"/>
      <c r="KC22" s="298"/>
      <c r="KD22" s="298"/>
      <c r="KE22" s="298"/>
      <c r="KF22" s="298"/>
      <c r="KG22" s="298"/>
      <c r="KH22" s="298"/>
      <c r="KI22" s="298"/>
      <c r="KJ22" s="298"/>
      <c r="KK22" s="298"/>
      <c r="KL22" s="298"/>
      <c r="KM22" s="298"/>
      <c r="KN22" s="298"/>
      <c r="KO22" s="298"/>
      <c r="KP22" s="298"/>
      <c r="KQ22" s="298"/>
      <c r="KR22" s="298"/>
      <c r="KS22" s="298"/>
      <c r="KT22" s="298"/>
      <c r="KU22" s="298"/>
      <c r="KV22" s="298"/>
      <c r="KW22" s="298"/>
      <c r="KX22" s="298"/>
      <c r="KY22" s="298"/>
      <c r="KZ22" s="298"/>
      <c r="LA22" s="298"/>
      <c r="LB22" s="298"/>
      <c r="LC22" s="298"/>
      <c r="LD22" s="298"/>
      <c r="LE22" s="298"/>
      <c r="LF22" s="298"/>
      <c r="LG22" s="298"/>
      <c r="LH22" s="298"/>
      <c r="LI22" s="298"/>
      <c r="LJ22" s="298"/>
      <c r="LK22" s="298"/>
      <c r="LL22" s="298"/>
      <c r="LM22" s="298"/>
      <c r="LN22" s="298"/>
      <c r="LO22" s="298"/>
      <c r="LP22" s="298"/>
      <c r="LQ22" s="298"/>
      <c r="LR22" s="298"/>
      <c r="LS22" s="298"/>
      <c r="LT22" s="298"/>
      <c r="LU22" s="298"/>
      <c r="LV22" s="298"/>
      <c r="LW22" s="298"/>
      <c r="LX22" s="298"/>
      <c r="LY22" s="298"/>
      <c r="LZ22" s="298"/>
      <c r="MA22" s="298"/>
      <c r="MB22" s="298"/>
      <c r="MC22" s="298"/>
      <c r="MD22" s="298"/>
      <c r="ME22" s="298"/>
      <c r="MF22" s="298"/>
      <c r="MG22" s="298"/>
      <c r="MH22" s="298"/>
      <c r="MI22" s="298"/>
      <c r="MJ22" s="298"/>
      <c r="MK22" s="298"/>
      <c r="ML22" s="298"/>
      <c r="MM22" s="298"/>
      <c r="MN22" s="298"/>
      <c r="MO22" s="298"/>
      <c r="MP22" s="298"/>
      <c r="MQ22" s="298"/>
      <c r="MR22" s="298"/>
      <c r="MS22" s="298"/>
      <c r="MT22" s="298"/>
      <c r="MU22" s="298"/>
      <c r="MV22" s="298"/>
      <c r="MW22" s="298"/>
      <c r="MX22" s="298"/>
      <c r="MY22" s="298"/>
      <c r="MZ22" s="298"/>
      <c r="NA22" s="298"/>
      <c r="NB22" s="298"/>
      <c r="NC22" s="298"/>
      <c r="ND22" s="298"/>
      <c r="NE22" s="298"/>
      <c r="NF22" s="298"/>
      <c r="NG22" s="298"/>
      <c r="NH22" s="298"/>
      <c r="NI22" s="298"/>
      <c r="NJ22" s="298"/>
      <c r="NK22" s="298"/>
      <c r="NL22" s="298"/>
      <c r="NM22" s="298"/>
      <c r="NN22" s="298"/>
      <c r="NO22" s="298"/>
      <c r="NP22" s="298"/>
      <c r="NQ22" s="298"/>
      <c r="NR22" s="298"/>
      <c r="NS22" s="298"/>
      <c r="NT22" s="298"/>
      <c r="NU22" s="298"/>
      <c r="NV22" s="298"/>
      <c r="NW22" s="298"/>
      <c r="NX22" s="298"/>
      <c r="NY22" s="298"/>
      <c r="NZ22" s="298"/>
      <c r="OA22" s="298"/>
      <c r="OB22" s="298"/>
      <c r="OC22" s="298"/>
      <c r="OD22" s="298"/>
      <c r="OE22" s="298"/>
      <c r="OF22" s="298"/>
      <c r="OG22" s="298"/>
      <c r="OH22" s="298"/>
      <c r="OI22" s="298"/>
      <c r="OJ22" s="298"/>
      <c r="OK22" s="298"/>
      <c r="OL22" s="298"/>
      <c r="OM22" s="298"/>
      <c r="ON22" s="298"/>
      <c r="OO22" s="298"/>
      <c r="OP22" s="298"/>
      <c r="OQ22" s="298"/>
      <c r="OR22" s="298"/>
      <c r="OS22" s="298"/>
      <c r="OT22" s="298"/>
      <c r="OU22" s="298"/>
      <c r="OV22" s="298"/>
      <c r="OW22" s="298"/>
      <c r="OX22" s="298"/>
      <c r="OY22" s="298"/>
      <c r="OZ22" s="298"/>
      <c r="PA22" s="298"/>
      <c r="PB22" s="298"/>
      <c r="PC22" s="298"/>
      <c r="PD22" s="298"/>
      <c r="PE22" s="298"/>
      <c r="PF22" s="298"/>
      <c r="PG22" s="298"/>
      <c r="PH22" s="298"/>
      <c r="PI22" s="298"/>
      <c r="PJ22" s="298"/>
      <c r="PK22" s="298"/>
      <c r="PL22" s="298"/>
      <c r="PM22" s="298"/>
      <c r="PN22" s="298"/>
      <c r="PO22" s="298"/>
      <c r="PP22" s="298"/>
      <c r="PQ22" s="298"/>
      <c r="PR22" s="298"/>
      <c r="PS22" s="298"/>
      <c r="PT22" s="298"/>
      <c r="PU22" s="298"/>
      <c r="PV22" s="298"/>
      <c r="PW22" s="298"/>
      <c r="PX22" s="298"/>
      <c r="PY22" s="298"/>
      <c r="PZ22" s="298"/>
      <c r="QA22" s="298"/>
      <c r="QB22" s="298"/>
      <c r="QC22" s="298"/>
      <c r="QD22" s="298"/>
      <c r="QE22" s="298"/>
      <c r="QF22" s="298"/>
      <c r="QG22" s="298"/>
      <c r="QH22" s="298"/>
      <c r="QI22" s="298"/>
      <c r="QJ22" s="298"/>
      <c r="QK22" s="298"/>
      <c r="QL22" s="298"/>
      <c r="QM22" s="298"/>
      <c r="QN22" s="298"/>
      <c r="QO22" s="298"/>
      <c r="QP22" s="298"/>
      <c r="QQ22" s="298"/>
      <c r="QR22" s="298"/>
      <c r="QS22" s="298"/>
      <c r="QT22" s="298"/>
      <c r="QU22" s="298"/>
      <c r="QV22" s="298"/>
      <c r="QW22" s="298"/>
      <c r="QX22" s="298"/>
      <c r="QY22" s="298"/>
      <c r="QZ22" s="298"/>
      <c r="RA22" s="298"/>
      <c r="RB22" s="298"/>
      <c r="RC22" s="298"/>
      <c r="RD22" s="298"/>
      <c r="RE22" s="298"/>
      <c r="RF22" s="298"/>
      <c r="RG22" s="298"/>
      <c r="RH22" s="298"/>
      <c r="RI22" s="298"/>
      <c r="RJ22" s="298"/>
      <c r="RK22" s="298"/>
      <c r="RL22" s="298"/>
      <c r="RM22" s="298"/>
      <c r="RN22" s="298"/>
      <c r="RO22" s="298"/>
      <c r="RP22" s="298"/>
      <c r="RQ22" s="298"/>
      <c r="RR22" s="298"/>
      <c r="RS22" s="298"/>
      <c r="RT22" s="298"/>
      <c r="RU22" s="298"/>
      <c r="RV22" s="298"/>
      <c r="RW22" s="298"/>
      <c r="RX22" s="298"/>
      <c r="RY22" s="298"/>
      <c r="RZ22" s="298"/>
      <c r="SA22" s="298"/>
      <c r="SB22" s="298"/>
      <c r="SC22" s="298"/>
      <c r="SD22" s="298"/>
      <c r="SE22" s="298"/>
      <c r="SF22" s="298"/>
      <c r="SG22" s="298"/>
      <c r="SH22" s="298"/>
      <c r="SI22" s="298"/>
      <c r="SJ22" s="298"/>
      <c r="SK22" s="298"/>
      <c r="SL22" s="298"/>
      <c r="SM22" s="298"/>
      <c r="SN22" s="298"/>
      <c r="SO22" s="298"/>
      <c r="SP22" s="298"/>
      <c r="SQ22" s="298"/>
      <c r="SR22" s="298"/>
      <c r="SS22" s="298"/>
      <c r="ST22" s="298"/>
      <c r="SU22" s="298"/>
      <c r="SV22" s="298"/>
      <c r="SW22" s="298"/>
      <c r="SX22" s="298"/>
      <c r="SY22" s="298"/>
      <c r="SZ22" s="298"/>
      <c r="TA22" s="298"/>
      <c r="TB22" s="298"/>
      <c r="TC22" s="298"/>
      <c r="TD22" s="298"/>
      <c r="TE22" s="298"/>
      <c r="TF22" s="298"/>
      <c r="TG22" s="298"/>
      <c r="TH22" s="298"/>
      <c r="TI22" s="298"/>
      <c r="TJ22" s="298"/>
      <c r="TK22" s="298"/>
      <c r="TL22" s="298"/>
      <c r="TM22" s="298"/>
      <c r="TN22" s="298"/>
      <c r="TO22" s="298"/>
      <c r="TP22" s="298"/>
      <c r="TQ22" s="298"/>
      <c r="TR22" s="298"/>
      <c r="TS22" s="298"/>
      <c r="TT22" s="298"/>
      <c r="TU22" s="298"/>
      <c r="TV22" s="298"/>
      <c r="TW22" s="298"/>
      <c r="TX22" s="298"/>
      <c r="TY22" s="298"/>
      <c r="TZ22" s="298"/>
      <c r="UA22" s="298"/>
      <c r="UB22" s="298"/>
      <c r="UC22" s="298"/>
      <c r="UD22" s="298"/>
      <c r="UE22" s="298"/>
      <c r="UF22" s="298"/>
      <c r="UG22" s="298"/>
      <c r="UH22" s="298"/>
      <c r="UI22" s="298"/>
      <c r="UJ22" s="298"/>
      <c r="UK22" s="298"/>
      <c r="UL22" s="298"/>
      <c r="UM22" s="298"/>
      <c r="UN22" s="298"/>
      <c r="UO22" s="298"/>
      <c r="UP22" s="298"/>
      <c r="UQ22" s="298"/>
      <c r="UR22" s="298"/>
      <c r="US22" s="298"/>
      <c r="UT22" s="298"/>
      <c r="UU22" s="298"/>
      <c r="UV22" s="298"/>
      <c r="UW22" s="298"/>
      <c r="UX22" s="298"/>
      <c r="UY22" s="298"/>
      <c r="UZ22" s="298"/>
      <c r="VA22" s="298"/>
      <c r="VB22" s="298"/>
      <c r="VC22" s="298"/>
      <c r="VD22" s="298"/>
      <c r="VE22" s="298"/>
      <c r="VF22" s="298"/>
      <c r="VG22" s="298"/>
      <c r="VH22" s="298"/>
      <c r="VI22" s="298"/>
      <c r="VJ22" s="298"/>
      <c r="VK22" s="298"/>
      <c r="VL22" s="298"/>
      <c r="VM22" s="298"/>
      <c r="VN22" s="298"/>
      <c r="VO22" s="298"/>
      <c r="VP22" s="298"/>
      <c r="VQ22" s="298"/>
      <c r="VR22" s="298"/>
      <c r="VS22" s="298"/>
      <c r="VT22" s="298"/>
      <c r="VU22" s="298"/>
      <c r="VV22" s="298"/>
      <c r="VW22" s="298"/>
      <c r="VX22" s="298"/>
      <c r="VY22" s="298"/>
      <c r="VZ22" s="298"/>
      <c r="WA22" s="298"/>
      <c r="WB22" s="298"/>
      <c r="WC22" s="298"/>
      <c r="WD22" s="298"/>
      <c r="WE22" s="298"/>
    </row>
    <row r="23" spans="1:603" s="279" customFormat="1" x14ac:dyDescent="0.4">
      <c r="A23" s="295"/>
      <c r="B23" s="295"/>
      <c r="C23" s="295"/>
      <c r="D23" s="295"/>
      <c r="E23" s="295"/>
      <c r="F23" s="295"/>
      <c r="G23" s="295"/>
      <c r="H23" s="295"/>
      <c r="I23" s="295"/>
      <c r="J23" s="298"/>
      <c r="K23" s="298"/>
      <c r="L23" s="299"/>
      <c r="M23" s="299"/>
      <c r="N23" s="298"/>
      <c r="O23" s="298"/>
      <c r="P23" s="299"/>
      <c r="Q23" s="299"/>
      <c r="R23" s="298"/>
      <c r="S23" s="298"/>
      <c r="T23" s="299"/>
      <c r="U23" s="299"/>
      <c r="V23" s="298"/>
      <c r="W23" s="298"/>
      <c r="X23" s="299"/>
      <c r="Y23" s="299"/>
      <c r="Z23" s="298"/>
      <c r="AA23" s="298"/>
      <c r="AB23" s="299"/>
      <c r="AC23" s="299"/>
      <c r="AD23" s="298"/>
      <c r="AE23" s="298"/>
      <c r="AF23" s="299"/>
      <c r="AG23" s="299"/>
      <c r="AH23" s="298"/>
      <c r="AI23" s="298"/>
      <c r="AJ23" s="299"/>
      <c r="AK23" s="299"/>
      <c r="AL23" s="298"/>
      <c r="AM23" s="298"/>
      <c r="AN23" s="299"/>
      <c r="AO23" s="299"/>
      <c r="AP23" s="298"/>
      <c r="AQ23" s="298"/>
      <c r="AR23" s="299"/>
      <c r="AS23" s="299"/>
      <c r="AT23" s="298"/>
      <c r="AU23" s="298"/>
      <c r="AV23" s="299"/>
      <c r="AW23" s="299"/>
      <c r="AX23" s="298"/>
      <c r="AY23" s="298"/>
      <c r="AZ23" s="299"/>
      <c r="BA23" s="299"/>
      <c r="BB23" s="298"/>
      <c r="BC23" s="298"/>
      <c r="BD23" s="299"/>
      <c r="BE23" s="299"/>
      <c r="BF23" s="298"/>
      <c r="BG23" s="298"/>
      <c r="BH23" s="298"/>
      <c r="BI23" s="298"/>
      <c r="BJ23" s="298"/>
      <c r="BK23" s="298"/>
      <c r="BL23" s="298"/>
      <c r="BM23" s="298"/>
      <c r="BN23" s="298"/>
      <c r="BO23" s="298"/>
      <c r="BP23" s="298"/>
      <c r="BQ23" s="298"/>
      <c r="BR23" s="298"/>
      <c r="BS23" s="298"/>
      <c r="BT23" s="298"/>
      <c r="BU23" s="298"/>
      <c r="BV23" s="298"/>
      <c r="BW23" s="298"/>
      <c r="BX23" s="298"/>
      <c r="BY23" s="298"/>
      <c r="BZ23" s="298"/>
      <c r="CA23" s="298"/>
      <c r="CB23" s="298"/>
      <c r="CC23" s="298"/>
      <c r="CD23" s="298"/>
      <c r="CE23" s="298"/>
      <c r="CF23" s="298"/>
      <c r="CG23" s="298"/>
      <c r="CH23" s="298"/>
      <c r="CI23" s="298"/>
      <c r="CJ23" s="298"/>
      <c r="CK23" s="298"/>
      <c r="CL23" s="298"/>
      <c r="CM23" s="298"/>
      <c r="CN23" s="298"/>
      <c r="CO23" s="298"/>
      <c r="CP23" s="298"/>
      <c r="CQ23" s="298"/>
      <c r="CR23" s="298"/>
      <c r="CS23" s="298"/>
      <c r="CT23" s="298"/>
      <c r="CU23" s="298"/>
      <c r="CV23" s="298"/>
      <c r="CW23" s="298"/>
      <c r="CX23" s="298"/>
      <c r="CY23" s="298"/>
      <c r="CZ23" s="298"/>
      <c r="DA23" s="298"/>
      <c r="DB23" s="298"/>
      <c r="DC23" s="298"/>
      <c r="DD23" s="298"/>
      <c r="DE23" s="298"/>
      <c r="DF23" s="298"/>
      <c r="DG23" s="298"/>
      <c r="DH23" s="298"/>
      <c r="DI23" s="298"/>
      <c r="DJ23" s="298"/>
      <c r="DK23" s="298"/>
      <c r="DL23" s="298"/>
      <c r="DM23" s="298"/>
      <c r="DN23" s="298"/>
      <c r="DO23" s="298"/>
      <c r="DP23" s="298"/>
      <c r="DQ23" s="298"/>
      <c r="DR23" s="298"/>
      <c r="DS23" s="298"/>
      <c r="DT23" s="298"/>
      <c r="DU23" s="298"/>
      <c r="DV23" s="298"/>
      <c r="DW23" s="298"/>
      <c r="DX23" s="298"/>
      <c r="DY23" s="298"/>
      <c r="DZ23" s="298"/>
      <c r="EA23" s="298"/>
      <c r="EB23" s="298"/>
      <c r="EC23" s="298"/>
      <c r="ED23" s="298"/>
      <c r="EE23" s="298"/>
      <c r="EF23" s="298"/>
      <c r="EG23" s="298"/>
      <c r="EH23" s="298"/>
      <c r="EI23" s="298"/>
      <c r="EJ23" s="298"/>
      <c r="EK23" s="298"/>
      <c r="EL23" s="298"/>
      <c r="EM23" s="298"/>
      <c r="EN23" s="298"/>
      <c r="EO23" s="298"/>
      <c r="EP23" s="298"/>
      <c r="EQ23" s="298"/>
      <c r="ER23" s="298"/>
      <c r="ES23" s="298"/>
      <c r="ET23" s="298"/>
      <c r="EU23" s="298"/>
      <c r="EV23" s="298"/>
      <c r="EW23" s="298"/>
      <c r="EX23" s="298"/>
      <c r="EY23" s="298"/>
      <c r="EZ23" s="298"/>
      <c r="FA23" s="298"/>
      <c r="FB23" s="298"/>
      <c r="FC23" s="298"/>
      <c r="FD23" s="298"/>
      <c r="FE23" s="298"/>
      <c r="FF23" s="298"/>
      <c r="FG23" s="298"/>
      <c r="FH23" s="298"/>
      <c r="FI23" s="298"/>
      <c r="FJ23" s="298"/>
      <c r="FK23" s="298"/>
      <c r="FL23" s="298"/>
      <c r="FM23" s="298"/>
      <c r="FN23" s="298"/>
      <c r="FO23" s="298"/>
      <c r="FP23" s="298"/>
      <c r="FQ23" s="298"/>
      <c r="FR23" s="298"/>
      <c r="FS23" s="298"/>
      <c r="FT23" s="298"/>
      <c r="FU23" s="298"/>
      <c r="FV23" s="298"/>
      <c r="FW23" s="298"/>
      <c r="FX23" s="298"/>
      <c r="FY23" s="298"/>
      <c r="FZ23" s="298"/>
      <c r="GA23" s="298"/>
      <c r="GB23" s="298"/>
      <c r="GC23" s="298"/>
      <c r="GD23" s="298"/>
      <c r="GE23" s="298"/>
      <c r="GF23" s="298"/>
      <c r="GG23" s="298"/>
      <c r="GH23" s="298"/>
      <c r="GI23" s="298"/>
      <c r="GJ23" s="298"/>
      <c r="GK23" s="298"/>
      <c r="GL23" s="298"/>
      <c r="GM23" s="298"/>
      <c r="GN23" s="298"/>
      <c r="GO23" s="298"/>
      <c r="GP23" s="298"/>
      <c r="GQ23" s="298"/>
      <c r="GR23" s="298"/>
      <c r="GS23" s="298"/>
      <c r="GT23" s="298"/>
      <c r="GU23" s="298"/>
      <c r="GV23" s="298"/>
      <c r="GW23" s="298"/>
      <c r="GX23" s="298"/>
      <c r="GY23" s="298"/>
      <c r="GZ23" s="298"/>
      <c r="HA23" s="298"/>
      <c r="HB23" s="298"/>
      <c r="HC23" s="298"/>
      <c r="HD23" s="298"/>
      <c r="HE23" s="298"/>
      <c r="HF23" s="298"/>
      <c r="HG23" s="298"/>
      <c r="HH23" s="298"/>
      <c r="HI23" s="298"/>
      <c r="HJ23" s="298"/>
      <c r="HK23" s="298"/>
      <c r="HL23" s="298"/>
      <c r="HM23" s="298"/>
      <c r="HN23" s="298"/>
      <c r="HO23" s="298"/>
      <c r="HP23" s="298"/>
      <c r="HQ23" s="298"/>
      <c r="HR23" s="298"/>
      <c r="HS23" s="298"/>
      <c r="HT23" s="298"/>
      <c r="HU23" s="298"/>
      <c r="HV23" s="298"/>
      <c r="HW23" s="298"/>
      <c r="HX23" s="298"/>
      <c r="HY23" s="298"/>
      <c r="HZ23" s="298"/>
      <c r="IA23" s="298"/>
      <c r="IB23" s="298"/>
      <c r="IC23" s="298"/>
      <c r="ID23" s="298"/>
      <c r="IE23" s="298"/>
      <c r="IF23" s="298"/>
      <c r="IG23" s="298"/>
      <c r="IH23" s="298"/>
      <c r="II23" s="298"/>
      <c r="IJ23" s="298"/>
      <c r="IK23" s="298"/>
      <c r="IL23" s="298"/>
      <c r="IM23" s="298"/>
      <c r="IN23" s="298"/>
      <c r="IO23" s="298"/>
      <c r="IP23" s="298"/>
      <c r="IQ23" s="298"/>
      <c r="IR23" s="298"/>
      <c r="IS23" s="298"/>
      <c r="IT23" s="298"/>
      <c r="IU23" s="298"/>
      <c r="IV23" s="298"/>
      <c r="IW23" s="298"/>
      <c r="IX23" s="298"/>
      <c r="IY23" s="298"/>
      <c r="IZ23" s="298"/>
      <c r="JA23" s="298"/>
      <c r="JB23" s="298"/>
      <c r="JC23" s="298"/>
      <c r="JD23" s="298"/>
      <c r="JE23" s="298"/>
      <c r="JF23" s="298"/>
      <c r="JG23" s="298"/>
      <c r="JH23" s="298"/>
      <c r="JI23" s="298"/>
      <c r="JJ23" s="298"/>
      <c r="JK23" s="298"/>
      <c r="JL23" s="298"/>
      <c r="JM23" s="298"/>
      <c r="JN23" s="298"/>
      <c r="JO23" s="298"/>
      <c r="JP23" s="298"/>
      <c r="JQ23" s="298"/>
      <c r="JR23" s="298"/>
      <c r="JS23" s="298"/>
      <c r="JT23" s="298"/>
      <c r="JU23" s="298"/>
      <c r="JV23" s="298"/>
      <c r="JW23" s="298"/>
      <c r="JX23" s="298"/>
      <c r="JY23" s="298"/>
      <c r="JZ23" s="298"/>
      <c r="KA23" s="298"/>
      <c r="KB23" s="298"/>
      <c r="KC23" s="298"/>
      <c r="KD23" s="298"/>
      <c r="KE23" s="298"/>
      <c r="KF23" s="298"/>
      <c r="KG23" s="298"/>
      <c r="KH23" s="298"/>
      <c r="KI23" s="298"/>
      <c r="KJ23" s="298"/>
      <c r="KK23" s="298"/>
      <c r="KL23" s="298"/>
      <c r="KM23" s="298"/>
      <c r="KN23" s="298"/>
      <c r="KO23" s="298"/>
      <c r="KP23" s="298"/>
      <c r="KQ23" s="298"/>
      <c r="KR23" s="298"/>
      <c r="KS23" s="298"/>
      <c r="KT23" s="298"/>
      <c r="KU23" s="298"/>
      <c r="KV23" s="298"/>
      <c r="KW23" s="298"/>
      <c r="KX23" s="298"/>
      <c r="KY23" s="298"/>
      <c r="KZ23" s="298"/>
      <c r="LA23" s="298"/>
      <c r="LB23" s="298"/>
      <c r="LC23" s="298"/>
      <c r="LD23" s="298"/>
      <c r="LE23" s="298"/>
      <c r="LF23" s="298"/>
      <c r="LG23" s="298"/>
      <c r="LH23" s="298"/>
      <c r="LI23" s="298"/>
      <c r="LJ23" s="298"/>
      <c r="LK23" s="298"/>
      <c r="LL23" s="298"/>
      <c r="LM23" s="298"/>
      <c r="LN23" s="298"/>
      <c r="LO23" s="298"/>
      <c r="LP23" s="298"/>
      <c r="LQ23" s="298"/>
      <c r="LR23" s="298"/>
      <c r="LS23" s="298"/>
      <c r="LT23" s="298"/>
      <c r="LU23" s="298"/>
      <c r="LV23" s="298"/>
      <c r="LW23" s="298"/>
      <c r="LX23" s="298"/>
      <c r="LY23" s="298"/>
      <c r="LZ23" s="298"/>
      <c r="MA23" s="298"/>
      <c r="MB23" s="298"/>
      <c r="MC23" s="298"/>
      <c r="MD23" s="298"/>
      <c r="ME23" s="298"/>
      <c r="MF23" s="298"/>
      <c r="MG23" s="298"/>
      <c r="MH23" s="298"/>
      <c r="MI23" s="298"/>
      <c r="MJ23" s="298"/>
      <c r="MK23" s="298"/>
      <c r="ML23" s="298"/>
      <c r="MM23" s="298"/>
      <c r="MN23" s="298"/>
      <c r="MO23" s="298"/>
      <c r="MP23" s="298"/>
      <c r="MQ23" s="298"/>
      <c r="MR23" s="298"/>
      <c r="MS23" s="298"/>
      <c r="MT23" s="298"/>
      <c r="MU23" s="298"/>
      <c r="MV23" s="298"/>
      <c r="MW23" s="298"/>
      <c r="MX23" s="298"/>
      <c r="MY23" s="298"/>
      <c r="MZ23" s="298"/>
      <c r="NA23" s="298"/>
      <c r="NB23" s="298"/>
      <c r="NC23" s="298"/>
      <c r="ND23" s="298"/>
      <c r="NE23" s="298"/>
      <c r="NF23" s="298"/>
      <c r="NG23" s="298"/>
      <c r="NH23" s="298"/>
      <c r="NI23" s="298"/>
      <c r="NJ23" s="298"/>
      <c r="NK23" s="298"/>
      <c r="NL23" s="298"/>
      <c r="NM23" s="298"/>
      <c r="NN23" s="298"/>
      <c r="NO23" s="298"/>
      <c r="NP23" s="298"/>
      <c r="NQ23" s="298"/>
      <c r="NR23" s="298"/>
      <c r="NS23" s="298"/>
      <c r="NT23" s="298"/>
      <c r="NU23" s="298"/>
      <c r="NV23" s="298"/>
      <c r="NW23" s="298"/>
      <c r="NX23" s="298"/>
      <c r="NY23" s="298"/>
      <c r="NZ23" s="298"/>
      <c r="OA23" s="298"/>
      <c r="OB23" s="298"/>
      <c r="OC23" s="298"/>
      <c r="OD23" s="298"/>
      <c r="OE23" s="298"/>
      <c r="OF23" s="298"/>
      <c r="OG23" s="298"/>
      <c r="OH23" s="298"/>
      <c r="OI23" s="298"/>
      <c r="OJ23" s="298"/>
      <c r="OK23" s="298"/>
      <c r="OL23" s="298"/>
      <c r="OM23" s="298"/>
      <c r="ON23" s="298"/>
      <c r="OO23" s="298"/>
      <c r="OP23" s="298"/>
      <c r="OQ23" s="298"/>
      <c r="OR23" s="298"/>
      <c r="OS23" s="298"/>
      <c r="OT23" s="298"/>
      <c r="OU23" s="298"/>
      <c r="OV23" s="298"/>
      <c r="OW23" s="298"/>
      <c r="OX23" s="298"/>
      <c r="OY23" s="298"/>
      <c r="OZ23" s="298"/>
      <c r="PA23" s="298"/>
      <c r="PB23" s="298"/>
      <c r="PC23" s="298"/>
      <c r="PD23" s="298"/>
      <c r="PE23" s="298"/>
      <c r="PF23" s="298"/>
      <c r="PG23" s="298"/>
      <c r="PH23" s="298"/>
      <c r="PI23" s="298"/>
      <c r="PJ23" s="298"/>
      <c r="PK23" s="298"/>
      <c r="PL23" s="298"/>
      <c r="PM23" s="298"/>
      <c r="PN23" s="298"/>
      <c r="PO23" s="298"/>
      <c r="PP23" s="298"/>
      <c r="PQ23" s="298"/>
      <c r="PR23" s="298"/>
      <c r="PS23" s="298"/>
      <c r="PT23" s="298"/>
      <c r="PU23" s="298"/>
      <c r="PV23" s="298"/>
      <c r="PW23" s="298"/>
      <c r="PX23" s="298"/>
      <c r="PY23" s="298"/>
      <c r="PZ23" s="298"/>
      <c r="QA23" s="298"/>
      <c r="QB23" s="298"/>
      <c r="QC23" s="298"/>
      <c r="QD23" s="298"/>
      <c r="QE23" s="298"/>
      <c r="QF23" s="298"/>
      <c r="QG23" s="298"/>
      <c r="QH23" s="298"/>
      <c r="QI23" s="298"/>
      <c r="QJ23" s="298"/>
      <c r="QK23" s="298"/>
      <c r="QL23" s="298"/>
      <c r="QM23" s="298"/>
      <c r="QN23" s="298"/>
      <c r="QO23" s="298"/>
      <c r="QP23" s="298"/>
      <c r="QQ23" s="298"/>
      <c r="QR23" s="298"/>
      <c r="QS23" s="298"/>
      <c r="QT23" s="298"/>
      <c r="QU23" s="298"/>
      <c r="QV23" s="298"/>
      <c r="QW23" s="298"/>
      <c r="QX23" s="298"/>
      <c r="QY23" s="298"/>
      <c r="QZ23" s="298"/>
      <c r="RA23" s="298"/>
      <c r="RB23" s="298"/>
      <c r="RC23" s="298"/>
      <c r="RD23" s="298"/>
      <c r="RE23" s="298"/>
      <c r="RF23" s="298"/>
      <c r="RG23" s="298"/>
      <c r="RH23" s="298"/>
      <c r="RI23" s="298"/>
      <c r="RJ23" s="298"/>
      <c r="RK23" s="298"/>
      <c r="RL23" s="298"/>
      <c r="RM23" s="298"/>
      <c r="RN23" s="298"/>
      <c r="RO23" s="298"/>
      <c r="RP23" s="298"/>
      <c r="RQ23" s="298"/>
      <c r="RR23" s="298"/>
      <c r="RS23" s="298"/>
      <c r="RT23" s="298"/>
      <c r="RU23" s="298"/>
      <c r="RV23" s="298"/>
      <c r="RW23" s="298"/>
      <c r="RX23" s="298"/>
      <c r="RY23" s="298"/>
      <c r="RZ23" s="298"/>
      <c r="SA23" s="298"/>
      <c r="SB23" s="298"/>
      <c r="SC23" s="298"/>
      <c r="SD23" s="298"/>
      <c r="SE23" s="298"/>
      <c r="SF23" s="298"/>
      <c r="SG23" s="298"/>
      <c r="SH23" s="298"/>
      <c r="SI23" s="298"/>
      <c r="SJ23" s="298"/>
      <c r="SK23" s="298"/>
      <c r="SL23" s="298"/>
      <c r="SM23" s="298"/>
      <c r="SN23" s="298"/>
      <c r="SO23" s="298"/>
      <c r="SP23" s="298"/>
      <c r="SQ23" s="298"/>
      <c r="SR23" s="298"/>
      <c r="SS23" s="298"/>
      <c r="ST23" s="298"/>
      <c r="SU23" s="298"/>
      <c r="SV23" s="298"/>
      <c r="SW23" s="298"/>
      <c r="SX23" s="298"/>
      <c r="SY23" s="298"/>
      <c r="SZ23" s="298"/>
      <c r="TA23" s="298"/>
      <c r="TB23" s="298"/>
      <c r="TC23" s="298"/>
      <c r="TD23" s="298"/>
      <c r="TE23" s="298"/>
      <c r="TF23" s="298"/>
      <c r="TG23" s="298"/>
      <c r="TH23" s="298"/>
      <c r="TI23" s="298"/>
      <c r="TJ23" s="298"/>
      <c r="TK23" s="298"/>
      <c r="TL23" s="298"/>
      <c r="TM23" s="298"/>
      <c r="TN23" s="298"/>
      <c r="TO23" s="298"/>
      <c r="TP23" s="298"/>
      <c r="TQ23" s="298"/>
      <c r="TR23" s="298"/>
      <c r="TS23" s="298"/>
      <c r="TT23" s="298"/>
      <c r="TU23" s="298"/>
      <c r="TV23" s="298"/>
      <c r="TW23" s="298"/>
      <c r="TX23" s="298"/>
      <c r="TY23" s="298"/>
      <c r="TZ23" s="298"/>
      <c r="UA23" s="298"/>
      <c r="UB23" s="298"/>
      <c r="UC23" s="298"/>
      <c r="UD23" s="298"/>
      <c r="UE23" s="298"/>
      <c r="UF23" s="298"/>
      <c r="UG23" s="298"/>
      <c r="UH23" s="298"/>
      <c r="UI23" s="298"/>
      <c r="UJ23" s="298"/>
      <c r="UK23" s="298"/>
      <c r="UL23" s="298"/>
      <c r="UM23" s="298"/>
      <c r="UN23" s="298"/>
      <c r="UO23" s="298"/>
      <c r="UP23" s="298"/>
      <c r="UQ23" s="298"/>
      <c r="UR23" s="298"/>
      <c r="US23" s="298"/>
      <c r="UT23" s="298"/>
      <c r="UU23" s="298"/>
      <c r="UV23" s="298"/>
      <c r="UW23" s="298"/>
      <c r="UX23" s="298"/>
      <c r="UY23" s="298"/>
      <c r="UZ23" s="298"/>
      <c r="VA23" s="298"/>
      <c r="VB23" s="298"/>
      <c r="VC23" s="298"/>
      <c r="VD23" s="298"/>
      <c r="VE23" s="298"/>
      <c r="VF23" s="298"/>
      <c r="VG23" s="298"/>
      <c r="VH23" s="298"/>
      <c r="VI23" s="298"/>
      <c r="VJ23" s="298"/>
      <c r="VK23" s="298"/>
      <c r="VL23" s="298"/>
      <c r="VM23" s="298"/>
      <c r="VN23" s="298"/>
      <c r="VO23" s="298"/>
      <c r="VP23" s="298"/>
      <c r="VQ23" s="298"/>
      <c r="VR23" s="298"/>
      <c r="VS23" s="298"/>
      <c r="VT23" s="298"/>
      <c r="VU23" s="298"/>
      <c r="VV23" s="298"/>
      <c r="VW23" s="298"/>
      <c r="VX23" s="298"/>
      <c r="VY23" s="298"/>
      <c r="VZ23" s="298"/>
      <c r="WA23" s="298"/>
      <c r="WB23" s="298"/>
      <c r="WC23" s="298"/>
      <c r="WD23" s="298"/>
      <c r="WE23" s="298"/>
    </row>
    <row r="24" spans="1:603" s="302" customFormat="1" x14ac:dyDescent="0.4">
      <c r="A24" s="295"/>
      <c r="B24" s="295"/>
      <c r="C24" s="295"/>
      <c r="D24" s="295"/>
      <c r="E24" s="295"/>
      <c r="F24" s="295"/>
      <c r="G24" s="295"/>
      <c r="H24" s="295"/>
      <c r="I24" s="295"/>
      <c r="J24" s="298"/>
      <c r="K24" s="298"/>
      <c r="L24" s="299"/>
      <c r="M24" s="299"/>
      <c r="N24" s="298"/>
      <c r="O24" s="298"/>
      <c r="P24" s="299"/>
      <c r="Q24" s="299"/>
      <c r="R24" s="298"/>
      <c r="S24" s="298"/>
      <c r="T24" s="299"/>
      <c r="U24" s="299"/>
      <c r="V24" s="298"/>
      <c r="W24" s="298"/>
      <c r="X24" s="299"/>
      <c r="Y24" s="299"/>
      <c r="Z24" s="298"/>
      <c r="AA24" s="298"/>
      <c r="AB24" s="299"/>
      <c r="AC24" s="299"/>
      <c r="AD24" s="298"/>
      <c r="AE24" s="298"/>
      <c r="AF24" s="299"/>
      <c r="AG24" s="299"/>
      <c r="AH24" s="298"/>
      <c r="AI24" s="298"/>
      <c r="AJ24" s="299"/>
      <c r="AK24" s="299"/>
      <c r="AL24" s="298"/>
      <c r="AM24" s="298"/>
      <c r="AN24" s="299"/>
      <c r="AO24" s="299"/>
      <c r="AP24" s="298"/>
      <c r="AQ24" s="298"/>
      <c r="AR24" s="299"/>
      <c r="AS24" s="299"/>
      <c r="AT24" s="298"/>
      <c r="AU24" s="298"/>
      <c r="AV24" s="299"/>
      <c r="AW24" s="299"/>
      <c r="AX24" s="298"/>
      <c r="AY24" s="298"/>
      <c r="AZ24" s="299"/>
      <c r="BA24" s="299"/>
      <c r="BB24" s="298"/>
      <c r="BC24" s="298"/>
      <c r="BD24" s="299"/>
      <c r="BE24" s="299"/>
      <c r="BF24" s="298"/>
      <c r="BG24" s="298"/>
      <c r="BH24" s="298"/>
      <c r="BI24" s="298"/>
      <c r="BJ24" s="298"/>
      <c r="BK24" s="298"/>
      <c r="BL24" s="298"/>
      <c r="BM24" s="298"/>
      <c r="BN24" s="298"/>
      <c r="BO24" s="298"/>
      <c r="BP24" s="298"/>
      <c r="BQ24" s="298"/>
      <c r="BR24" s="298"/>
      <c r="BS24" s="298"/>
      <c r="BT24" s="298"/>
      <c r="BU24" s="298"/>
      <c r="BV24" s="298"/>
      <c r="BW24" s="298"/>
      <c r="BX24" s="298"/>
      <c r="BY24" s="298"/>
      <c r="BZ24" s="298"/>
      <c r="CA24" s="298"/>
      <c r="CB24" s="298"/>
      <c r="CC24" s="298"/>
      <c r="CD24" s="298"/>
      <c r="CE24" s="298"/>
      <c r="CF24" s="298"/>
      <c r="CG24" s="298"/>
      <c r="CH24" s="298"/>
      <c r="CI24" s="298"/>
      <c r="CJ24" s="298"/>
      <c r="CK24" s="298"/>
      <c r="CL24" s="298"/>
      <c r="CM24" s="298"/>
      <c r="CN24" s="298"/>
      <c r="CO24" s="298"/>
      <c r="CP24" s="298"/>
      <c r="CQ24" s="298"/>
      <c r="CR24" s="298"/>
      <c r="CS24" s="298"/>
      <c r="CT24" s="298"/>
      <c r="CU24" s="298"/>
      <c r="CV24" s="298"/>
      <c r="CW24" s="298"/>
      <c r="CX24" s="298"/>
      <c r="CY24" s="298"/>
      <c r="CZ24" s="298"/>
      <c r="DA24" s="298"/>
      <c r="DB24" s="298"/>
      <c r="DC24" s="298"/>
      <c r="DD24" s="298"/>
      <c r="DE24" s="298"/>
      <c r="DF24" s="298"/>
      <c r="DG24" s="298"/>
      <c r="DH24" s="298"/>
      <c r="DI24" s="298"/>
      <c r="DJ24" s="298"/>
      <c r="DK24" s="298"/>
      <c r="DL24" s="298"/>
      <c r="DM24" s="298"/>
      <c r="DN24" s="298"/>
      <c r="DO24" s="298"/>
      <c r="DP24" s="298"/>
      <c r="DQ24" s="298"/>
      <c r="DR24" s="298"/>
      <c r="DS24" s="298"/>
      <c r="DT24" s="298"/>
      <c r="DU24" s="298"/>
      <c r="DV24" s="298"/>
      <c r="DW24" s="298"/>
      <c r="DX24" s="298"/>
      <c r="DY24" s="298"/>
      <c r="DZ24" s="298"/>
      <c r="EA24" s="298"/>
      <c r="EB24" s="298"/>
      <c r="EC24" s="298"/>
      <c r="ED24" s="298"/>
      <c r="EE24" s="298"/>
      <c r="EF24" s="298"/>
      <c r="EG24" s="298"/>
      <c r="EH24" s="298"/>
      <c r="EI24" s="298"/>
      <c r="EJ24" s="298"/>
      <c r="EK24" s="298"/>
      <c r="EL24" s="298"/>
      <c r="EM24" s="298"/>
      <c r="EN24" s="298"/>
      <c r="EO24" s="298"/>
      <c r="EP24" s="298"/>
      <c r="EQ24" s="298"/>
      <c r="ER24" s="298"/>
      <c r="ES24" s="298"/>
      <c r="ET24" s="298"/>
      <c r="EU24" s="298"/>
      <c r="EV24" s="298"/>
      <c r="EW24" s="298"/>
      <c r="EX24" s="298"/>
      <c r="EY24" s="298"/>
      <c r="EZ24" s="298"/>
      <c r="FA24" s="298"/>
      <c r="FB24" s="298"/>
      <c r="FC24" s="298"/>
      <c r="FD24" s="298"/>
      <c r="FE24" s="298"/>
      <c r="FF24" s="298"/>
      <c r="FG24" s="298"/>
      <c r="FH24" s="298"/>
      <c r="FI24" s="298"/>
      <c r="FJ24" s="298"/>
      <c r="FK24" s="298"/>
      <c r="FL24" s="298"/>
      <c r="FM24" s="298"/>
      <c r="FN24" s="298"/>
      <c r="FO24" s="298"/>
      <c r="FP24" s="298"/>
      <c r="FQ24" s="298"/>
      <c r="FR24" s="298"/>
      <c r="FS24" s="298"/>
      <c r="FT24" s="298"/>
      <c r="FU24" s="298"/>
      <c r="FV24" s="298"/>
      <c r="FW24" s="298"/>
      <c r="FX24" s="298"/>
      <c r="FY24" s="298"/>
      <c r="FZ24" s="298"/>
      <c r="GA24" s="298"/>
      <c r="GB24" s="298"/>
      <c r="GC24" s="298"/>
      <c r="GD24" s="298"/>
      <c r="GE24" s="298"/>
      <c r="GF24" s="298"/>
      <c r="GG24" s="298"/>
      <c r="GH24" s="298"/>
      <c r="GI24" s="298"/>
      <c r="GJ24" s="298"/>
      <c r="GK24" s="298"/>
      <c r="GL24" s="298"/>
      <c r="GM24" s="298"/>
      <c r="GN24" s="298"/>
      <c r="GO24" s="298"/>
      <c r="GP24" s="298"/>
      <c r="GQ24" s="298"/>
      <c r="GR24" s="298"/>
      <c r="GS24" s="298"/>
      <c r="GT24" s="298"/>
      <c r="GU24" s="298"/>
      <c r="GV24" s="298"/>
      <c r="GW24" s="298"/>
      <c r="GX24" s="298"/>
      <c r="GY24" s="298"/>
      <c r="GZ24" s="298"/>
      <c r="HA24" s="298"/>
      <c r="HB24" s="298"/>
      <c r="HC24" s="298"/>
      <c r="HD24" s="298"/>
      <c r="HE24" s="298"/>
      <c r="HF24" s="298"/>
      <c r="HG24" s="298"/>
      <c r="HH24" s="298"/>
      <c r="HI24" s="298"/>
      <c r="HJ24" s="298"/>
      <c r="HK24" s="298"/>
      <c r="HL24" s="298"/>
      <c r="HM24" s="298"/>
      <c r="HN24" s="298"/>
      <c r="HO24" s="298"/>
      <c r="HP24" s="298"/>
      <c r="HQ24" s="298"/>
      <c r="HR24" s="298"/>
      <c r="HS24" s="298"/>
      <c r="HT24" s="298"/>
      <c r="HU24" s="298"/>
      <c r="HV24" s="298"/>
      <c r="HW24" s="298"/>
      <c r="HX24" s="298"/>
      <c r="HY24" s="298"/>
      <c r="HZ24" s="298"/>
      <c r="IA24" s="298"/>
      <c r="IB24" s="298"/>
      <c r="IC24" s="298"/>
      <c r="ID24" s="298"/>
      <c r="IE24" s="298"/>
      <c r="IF24" s="298"/>
      <c r="IG24" s="298"/>
      <c r="IH24" s="298"/>
      <c r="II24" s="298"/>
      <c r="IJ24" s="298"/>
      <c r="IK24" s="298"/>
      <c r="IL24" s="298"/>
      <c r="IM24" s="298"/>
      <c r="IN24" s="298"/>
      <c r="IO24" s="298"/>
      <c r="IP24" s="298"/>
      <c r="IQ24" s="298"/>
      <c r="IR24" s="298"/>
      <c r="IS24" s="298"/>
      <c r="IT24" s="298"/>
      <c r="IU24" s="298"/>
      <c r="IV24" s="298"/>
      <c r="IW24" s="298"/>
      <c r="IX24" s="298"/>
      <c r="IY24" s="298"/>
      <c r="IZ24" s="298"/>
      <c r="JA24" s="298"/>
      <c r="JB24" s="298"/>
      <c r="JC24" s="298"/>
      <c r="JD24" s="298"/>
      <c r="JE24" s="298"/>
      <c r="JF24" s="298"/>
      <c r="JG24" s="298"/>
      <c r="JH24" s="298"/>
      <c r="JI24" s="298"/>
      <c r="JJ24" s="298"/>
      <c r="JK24" s="298"/>
      <c r="JL24" s="298"/>
      <c r="JM24" s="298"/>
      <c r="JN24" s="298"/>
      <c r="JO24" s="298"/>
      <c r="JP24" s="298"/>
      <c r="JQ24" s="298"/>
      <c r="JR24" s="298"/>
      <c r="JS24" s="298"/>
      <c r="JT24" s="298"/>
      <c r="JU24" s="298"/>
      <c r="JV24" s="298"/>
      <c r="JW24" s="298"/>
      <c r="JX24" s="298"/>
      <c r="JY24" s="298"/>
      <c r="JZ24" s="298"/>
      <c r="KA24" s="298"/>
      <c r="KB24" s="298"/>
      <c r="KC24" s="298"/>
      <c r="KD24" s="298"/>
      <c r="KE24" s="298"/>
      <c r="KF24" s="298"/>
      <c r="KG24" s="298"/>
      <c r="KH24" s="298"/>
      <c r="KI24" s="298"/>
      <c r="KJ24" s="298"/>
      <c r="KK24" s="298"/>
      <c r="KL24" s="298"/>
      <c r="KM24" s="298"/>
      <c r="KN24" s="298"/>
      <c r="KO24" s="298"/>
      <c r="KP24" s="298"/>
      <c r="KQ24" s="298"/>
      <c r="KR24" s="298"/>
      <c r="KS24" s="298"/>
      <c r="KT24" s="298"/>
      <c r="KU24" s="298"/>
      <c r="KV24" s="298"/>
      <c r="KW24" s="298"/>
      <c r="KX24" s="298"/>
      <c r="KY24" s="298"/>
      <c r="KZ24" s="298"/>
      <c r="LA24" s="298"/>
      <c r="LB24" s="298"/>
      <c r="LC24" s="298"/>
      <c r="LD24" s="298"/>
      <c r="LE24" s="298"/>
      <c r="LF24" s="298"/>
      <c r="LG24" s="298"/>
      <c r="LH24" s="298"/>
      <c r="LI24" s="298"/>
      <c r="LJ24" s="298"/>
      <c r="LK24" s="298"/>
      <c r="LL24" s="298"/>
      <c r="LM24" s="298"/>
      <c r="LN24" s="298"/>
      <c r="LO24" s="298"/>
      <c r="LP24" s="298"/>
      <c r="LQ24" s="298"/>
      <c r="LR24" s="298"/>
      <c r="LS24" s="298"/>
      <c r="LT24" s="298"/>
      <c r="LU24" s="298"/>
      <c r="LV24" s="298"/>
      <c r="LW24" s="298"/>
      <c r="LX24" s="298"/>
      <c r="LY24" s="298"/>
      <c r="LZ24" s="298"/>
      <c r="MA24" s="298"/>
      <c r="MB24" s="298"/>
      <c r="MC24" s="298"/>
      <c r="MD24" s="298"/>
      <c r="ME24" s="298"/>
      <c r="MF24" s="298"/>
      <c r="MG24" s="298"/>
      <c r="MH24" s="298"/>
      <c r="MI24" s="298"/>
      <c r="MJ24" s="298"/>
      <c r="MK24" s="298"/>
      <c r="ML24" s="298"/>
      <c r="MM24" s="298"/>
      <c r="MN24" s="298"/>
      <c r="MO24" s="298"/>
      <c r="MP24" s="298"/>
      <c r="MQ24" s="298"/>
      <c r="MR24" s="298"/>
      <c r="MS24" s="298"/>
      <c r="MT24" s="298"/>
      <c r="MU24" s="298"/>
      <c r="MV24" s="298"/>
      <c r="MW24" s="298"/>
      <c r="MX24" s="298"/>
      <c r="MY24" s="298"/>
      <c r="MZ24" s="298"/>
      <c r="NA24" s="298"/>
      <c r="NB24" s="298"/>
      <c r="NC24" s="298"/>
      <c r="ND24" s="298"/>
      <c r="NE24" s="298"/>
      <c r="NF24" s="298"/>
      <c r="NG24" s="298"/>
      <c r="NH24" s="298"/>
      <c r="NI24" s="298"/>
      <c r="NJ24" s="298"/>
      <c r="NK24" s="298"/>
      <c r="NL24" s="298"/>
      <c r="NM24" s="298"/>
      <c r="NN24" s="298"/>
      <c r="NO24" s="298"/>
      <c r="NP24" s="298"/>
      <c r="NQ24" s="298"/>
      <c r="NR24" s="298"/>
      <c r="NS24" s="298"/>
      <c r="NT24" s="298"/>
      <c r="NU24" s="298"/>
      <c r="NV24" s="298"/>
      <c r="NW24" s="298"/>
      <c r="NX24" s="298"/>
      <c r="NY24" s="298"/>
      <c r="NZ24" s="298"/>
      <c r="OA24" s="298"/>
      <c r="OB24" s="298"/>
      <c r="OC24" s="298"/>
      <c r="OD24" s="298"/>
      <c r="OE24" s="298"/>
      <c r="OF24" s="298"/>
      <c r="OG24" s="298"/>
      <c r="OH24" s="298"/>
      <c r="OI24" s="298"/>
      <c r="OJ24" s="298"/>
      <c r="OK24" s="298"/>
      <c r="OL24" s="298"/>
      <c r="OM24" s="298"/>
      <c r="ON24" s="298"/>
      <c r="OO24" s="298"/>
      <c r="OP24" s="298"/>
      <c r="OQ24" s="298"/>
      <c r="OR24" s="298"/>
      <c r="OS24" s="298"/>
      <c r="OT24" s="298"/>
      <c r="OU24" s="298"/>
      <c r="OV24" s="298"/>
      <c r="OW24" s="298"/>
      <c r="OX24" s="298"/>
      <c r="OY24" s="298"/>
      <c r="OZ24" s="298"/>
      <c r="PA24" s="298"/>
      <c r="PB24" s="298"/>
      <c r="PC24" s="298"/>
      <c r="PD24" s="298"/>
      <c r="PE24" s="298"/>
      <c r="PF24" s="298"/>
      <c r="PG24" s="298"/>
      <c r="PH24" s="298"/>
      <c r="PI24" s="298"/>
      <c r="PJ24" s="298"/>
      <c r="PK24" s="298"/>
      <c r="PL24" s="298"/>
      <c r="PM24" s="298"/>
      <c r="PN24" s="298"/>
      <c r="PO24" s="298"/>
      <c r="PP24" s="298"/>
      <c r="PQ24" s="298"/>
      <c r="PR24" s="298"/>
      <c r="PS24" s="298"/>
      <c r="PT24" s="298"/>
      <c r="PU24" s="298"/>
      <c r="PV24" s="298"/>
      <c r="PW24" s="298"/>
      <c r="PX24" s="298"/>
      <c r="PY24" s="298"/>
      <c r="PZ24" s="298"/>
      <c r="QA24" s="298"/>
      <c r="QB24" s="298"/>
      <c r="QC24" s="298"/>
      <c r="QD24" s="298"/>
      <c r="QE24" s="298"/>
      <c r="QF24" s="298"/>
      <c r="QG24" s="298"/>
      <c r="QH24" s="298"/>
      <c r="QI24" s="298"/>
      <c r="QJ24" s="298"/>
      <c r="QK24" s="298"/>
      <c r="QL24" s="298"/>
      <c r="QM24" s="298"/>
      <c r="QN24" s="298"/>
      <c r="QO24" s="298"/>
      <c r="QP24" s="298"/>
      <c r="QQ24" s="298"/>
      <c r="QR24" s="298"/>
      <c r="QS24" s="298"/>
      <c r="QT24" s="298"/>
      <c r="QU24" s="298"/>
      <c r="QV24" s="298"/>
      <c r="QW24" s="298"/>
      <c r="QX24" s="298"/>
      <c r="QY24" s="298"/>
      <c r="QZ24" s="298"/>
      <c r="RA24" s="298"/>
      <c r="RB24" s="298"/>
      <c r="RC24" s="298"/>
      <c r="RD24" s="298"/>
      <c r="RE24" s="298"/>
      <c r="RF24" s="298"/>
      <c r="RG24" s="298"/>
      <c r="RH24" s="298"/>
      <c r="RI24" s="298"/>
      <c r="RJ24" s="298"/>
      <c r="RK24" s="298"/>
      <c r="RL24" s="298"/>
      <c r="RM24" s="298"/>
      <c r="RN24" s="298"/>
      <c r="RO24" s="298"/>
      <c r="RP24" s="298"/>
      <c r="RQ24" s="298"/>
      <c r="RR24" s="298"/>
      <c r="RS24" s="298"/>
      <c r="RT24" s="298"/>
      <c r="RU24" s="298"/>
      <c r="RV24" s="298"/>
      <c r="RW24" s="298"/>
      <c r="RX24" s="298"/>
      <c r="RY24" s="298"/>
      <c r="RZ24" s="298"/>
      <c r="SA24" s="298"/>
      <c r="SB24" s="298"/>
      <c r="SC24" s="298"/>
      <c r="SD24" s="298"/>
      <c r="SE24" s="298"/>
      <c r="SF24" s="298"/>
      <c r="SG24" s="298"/>
      <c r="SH24" s="298"/>
      <c r="SI24" s="298"/>
      <c r="SJ24" s="298"/>
      <c r="SK24" s="298"/>
      <c r="SL24" s="298"/>
      <c r="SM24" s="298"/>
      <c r="SN24" s="298"/>
      <c r="SO24" s="298"/>
      <c r="SP24" s="298"/>
      <c r="SQ24" s="298"/>
      <c r="SR24" s="298"/>
      <c r="SS24" s="298"/>
      <c r="ST24" s="298"/>
      <c r="SU24" s="298"/>
      <c r="SV24" s="298"/>
      <c r="SW24" s="298"/>
      <c r="SX24" s="298"/>
      <c r="SY24" s="298"/>
      <c r="SZ24" s="298"/>
      <c r="TA24" s="298"/>
      <c r="TB24" s="298"/>
      <c r="TC24" s="298"/>
      <c r="TD24" s="298"/>
      <c r="TE24" s="298"/>
      <c r="TF24" s="298"/>
      <c r="TG24" s="298"/>
      <c r="TH24" s="298"/>
      <c r="TI24" s="298"/>
      <c r="TJ24" s="298"/>
      <c r="TK24" s="298"/>
      <c r="TL24" s="298"/>
      <c r="TM24" s="298"/>
      <c r="TN24" s="298"/>
      <c r="TO24" s="298"/>
      <c r="TP24" s="298"/>
      <c r="TQ24" s="298"/>
      <c r="TR24" s="298"/>
      <c r="TS24" s="298"/>
      <c r="TT24" s="298"/>
      <c r="TU24" s="298"/>
      <c r="TV24" s="298"/>
      <c r="TW24" s="298"/>
      <c r="TX24" s="298"/>
      <c r="TY24" s="298"/>
      <c r="TZ24" s="298"/>
      <c r="UA24" s="298"/>
      <c r="UB24" s="298"/>
      <c r="UC24" s="298"/>
      <c r="UD24" s="298"/>
      <c r="UE24" s="298"/>
      <c r="UF24" s="298"/>
      <c r="UG24" s="298"/>
      <c r="UH24" s="298"/>
      <c r="UI24" s="298"/>
      <c r="UJ24" s="298"/>
      <c r="UK24" s="298"/>
      <c r="UL24" s="298"/>
      <c r="UM24" s="298"/>
      <c r="UN24" s="298"/>
      <c r="UO24" s="298"/>
      <c r="UP24" s="298"/>
      <c r="UQ24" s="298"/>
      <c r="UR24" s="298"/>
      <c r="US24" s="298"/>
      <c r="UT24" s="298"/>
      <c r="UU24" s="298"/>
      <c r="UV24" s="298"/>
      <c r="UW24" s="298"/>
      <c r="UX24" s="298"/>
      <c r="UY24" s="298"/>
      <c r="UZ24" s="298"/>
      <c r="VA24" s="298"/>
      <c r="VB24" s="298"/>
      <c r="VC24" s="298"/>
      <c r="VD24" s="298"/>
      <c r="VE24" s="298"/>
      <c r="VF24" s="298"/>
      <c r="VG24" s="298"/>
      <c r="VH24" s="298"/>
      <c r="VI24" s="298"/>
      <c r="VJ24" s="298"/>
      <c r="VK24" s="298"/>
      <c r="VL24" s="298"/>
      <c r="VM24" s="298"/>
      <c r="VN24" s="298"/>
      <c r="VO24" s="298"/>
      <c r="VP24" s="298"/>
      <c r="VQ24" s="298"/>
      <c r="VR24" s="298"/>
      <c r="VS24" s="298"/>
      <c r="VT24" s="298"/>
      <c r="VU24" s="298"/>
      <c r="VV24" s="298"/>
      <c r="VW24" s="298"/>
      <c r="VX24" s="298"/>
      <c r="VY24" s="298"/>
      <c r="VZ24" s="298"/>
      <c r="WA24" s="298"/>
      <c r="WB24" s="298"/>
      <c r="WC24" s="298"/>
      <c r="WD24" s="298"/>
      <c r="WE24" s="298"/>
    </row>
    <row r="25" spans="1:603" s="303" customFormat="1" x14ac:dyDescent="0.4">
      <c r="A25" s="295"/>
      <c r="B25" s="295"/>
      <c r="C25" s="295"/>
      <c r="D25" s="295"/>
      <c r="E25" s="295"/>
      <c r="F25" s="295"/>
      <c r="G25" s="295"/>
      <c r="H25" s="295"/>
      <c r="I25" s="295"/>
      <c r="J25" s="298"/>
      <c r="K25" s="298"/>
      <c r="L25" s="299"/>
      <c r="M25" s="299"/>
      <c r="N25" s="298"/>
      <c r="O25" s="298"/>
      <c r="P25" s="299"/>
      <c r="Q25" s="299"/>
      <c r="R25" s="298"/>
      <c r="S25" s="298"/>
      <c r="T25" s="299"/>
      <c r="U25" s="299"/>
      <c r="V25" s="298"/>
      <c r="W25" s="298"/>
      <c r="X25" s="299"/>
      <c r="Y25" s="299"/>
      <c r="Z25" s="298"/>
      <c r="AA25" s="298"/>
      <c r="AB25" s="299"/>
      <c r="AC25" s="299"/>
      <c r="AD25" s="298"/>
      <c r="AE25" s="298"/>
      <c r="AF25" s="299"/>
      <c r="AG25" s="299"/>
      <c r="AH25" s="298"/>
      <c r="AI25" s="298"/>
      <c r="AJ25" s="299"/>
      <c r="AK25" s="299"/>
      <c r="AL25" s="298"/>
      <c r="AM25" s="298"/>
      <c r="AN25" s="299"/>
      <c r="AO25" s="299"/>
      <c r="AP25" s="298"/>
      <c r="AQ25" s="298"/>
      <c r="AR25" s="299"/>
      <c r="AS25" s="299"/>
      <c r="AT25" s="298"/>
      <c r="AU25" s="298"/>
      <c r="AV25" s="299"/>
      <c r="AW25" s="299"/>
      <c r="AX25" s="298"/>
      <c r="AY25" s="298"/>
      <c r="AZ25" s="299"/>
      <c r="BA25" s="299"/>
      <c r="BB25" s="298"/>
      <c r="BC25" s="298"/>
      <c r="BD25" s="299"/>
      <c r="BE25" s="299"/>
      <c r="BF25" s="298"/>
      <c r="BG25" s="298"/>
      <c r="BH25" s="298"/>
      <c r="BI25" s="298"/>
      <c r="BJ25" s="298"/>
      <c r="BK25" s="298"/>
      <c r="BL25" s="298"/>
      <c r="BM25" s="298"/>
      <c r="BN25" s="298"/>
      <c r="BO25" s="298"/>
      <c r="BP25" s="298"/>
      <c r="BQ25" s="298"/>
      <c r="BR25" s="298"/>
      <c r="BS25" s="298"/>
      <c r="BT25" s="298"/>
      <c r="BU25" s="298"/>
      <c r="BV25" s="298"/>
      <c r="BW25" s="298"/>
      <c r="BX25" s="298"/>
      <c r="BY25" s="298"/>
      <c r="BZ25" s="298"/>
      <c r="CA25" s="298"/>
      <c r="CB25" s="298"/>
      <c r="CC25" s="298"/>
      <c r="CD25" s="298"/>
      <c r="CE25" s="298"/>
      <c r="CF25" s="298"/>
      <c r="CG25" s="298"/>
      <c r="CH25" s="298"/>
      <c r="CI25" s="298"/>
      <c r="CJ25" s="298"/>
      <c r="CK25" s="298"/>
      <c r="CL25" s="298"/>
      <c r="CM25" s="298"/>
      <c r="CN25" s="298"/>
      <c r="CO25" s="298"/>
      <c r="CP25" s="298"/>
      <c r="CQ25" s="298"/>
      <c r="CR25" s="298"/>
      <c r="CS25" s="298"/>
      <c r="CT25" s="298"/>
      <c r="CU25" s="298"/>
      <c r="CV25" s="298"/>
      <c r="CW25" s="298"/>
      <c r="CX25" s="298"/>
      <c r="CY25" s="298"/>
      <c r="CZ25" s="298"/>
      <c r="DA25" s="298"/>
      <c r="DB25" s="298"/>
      <c r="DC25" s="298"/>
      <c r="DD25" s="298"/>
      <c r="DE25" s="298"/>
      <c r="DF25" s="298"/>
      <c r="DG25" s="298"/>
      <c r="DH25" s="298"/>
      <c r="DI25" s="298"/>
      <c r="DJ25" s="298"/>
      <c r="DK25" s="298"/>
      <c r="DL25" s="298"/>
      <c r="DM25" s="298"/>
      <c r="DN25" s="298"/>
      <c r="DO25" s="298"/>
      <c r="DP25" s="298"/>
      <c r="DQ25" s="298"/>
      <c r="DR25" s="298"/>
      <c r="DS25" s="298"/>
      <c r="DT25" s="298"/>
      <c r="DU25" s="298"/>
      <c r="DV25" s="298"/>
      <c r="DW25" s="298"/>
      <c r="DX25" s="298"/>
      <c r="DY25" s="298"/>
      <c r="DZ25" s="298"/>
      <c r="EA25" s="298"/>
      <c r="EB25" s="298"/>
      <c r="EC25" s="298"/>
      <c r="ED25" s="298"/>
      <c r="EE25" s="298"/>
      <c r="EF25" s="298"/>
      <c r="EG25" s="298"/>
      <c r="EH25" s="298"/>
      <c r="EI25" s="298"/>
      <c r="EJ25" s="298"/>
      <c r="EK25" s="298"/>
      <c r="EL25" s="298"/>
      <c r="EM25" s="298"/>
      <c r="EN25" s="298"/>
      <c r="EO25" s="298"/>
      <c r="EP25" s="298"/>
      <c r="EQ25" s="298"/>
      <c r="ER25" s="298"/>
      <c r="ES25" s="298"/>
      <c r="ET25" s="298"/>
      <c r="EU25" s="298"/>
      <c r="EV25" s="298"/>
      <c r="EW25" s="298"/>
      <c r="EX25" s="298"/>
      <c r="EY25" s="298"/>
      <c r="EZ25" s="298"/>
      <c r="FA25" s="298"/>
      <c r="FB25" s="298"/>
      <c r="FC25" s="298"/>
      <c r="FD25" s="298"/>
      <c r="FE25" s="298"/>
      <c r="FF25" s="298"/>
      <c r="FG25" s="298"/>
      <c r="FH25" s="298"/>
      <c r="FI25" s="298"/>
      <c r="FJ25" s="298"/>
      <c r="FK25" s="298"/>
      <c r="FL25" s="298"/>
      <c r="FM25" s="298"/>
      <c r="FN25" s="298"/>
      <c r="FO25" s="298"/>
      <c r="FP25" s="298"/>
      <c r="FQ25" s="298"/>
      <c r="FR25" s="298"/>
      <c r="FS25" s="298"/>
      <c r="FT25" s="298"/>
      <c r="FU25" s="298"/>
      <c r="FV25" s="298"/>
      <c r="FW25" s="298"/>
      <c r="FX25" s="298"/>
      <c r="FY25" s="298"/>
      <c r="FZ25" s="298"/>
      <c r="GA25" s="298"/>
      <c r="GB25" s="298"/>
      <c r="GC25" s="298"/>
      <c r="GD25" s="298"/>
      <c r="GE25" s="298"/>
      <c r="GF25" s="298"/>
      <c r="GG25" s="298"/>
      <c r="GH25" s="298"/>
      <c r="GI25" s="298"/>
      <c r="GJ25" s="298"/>
      <c r="GK25" s="298"/>
      <c r="GL25" s="298"/>
      <c r="GM25" s="298"/>
      <c r="GN25" s="298"/>
      <c r="GO25" s="298"/>
      <c r="GP25" s="298"/>
      <c r="GQ25" s="298"/>
      <c r="GR25" s="298"/>
      <c r="GS25" s="298"/>
      <c r="GT25" s="298"/>
      <c r="GU25" s="298"/>
      <c r="GV25" s="298"/>
      <c r="GW25" s="298"/>
      <c r="GX25" s="298"/>
      <c r="GY25" s="298"/>
      <c r="GZ25" s="298"/>
      <c r="HA25" s="298"/>
      <c r="HB25" s="298"/>
      <c r="HC25" s="298"/>
      <c r="HD25" s="298"/>
      <c r="HE25" s="298"/>
      <c r="HF25" s="298"/>
      <c r="HG25" s="298"/>
      <c r="HH25" s="298"/>
      <c r="HI25" s="298"/>
      <c r="HJ25" s="298"/>
      <c r="HK25" s="298"/>
      <c r="HL25" s="298"/>
      <c r="HM25" s="298"/>
      <c r="HN25" s="298"/>
      <c r="HO25" s="298"/>
      <c r="HP25" s="298"/>
      <c r="HQ25" s="298"/>
      <c r="HR25" s="298"/>
      <c r="HS25" s="298"/>
      <c r="HT25" s="298"/>
      <c r="HU25" s="298"/>
      <c r="HV25" s="298"/>
      <c r="HW25" s="298"/>
      <c r="HX25" s="298"/>
      <c r="HY25" s="298"/>
      <c r="HZ25" s="298"/>
      <c r="IA25" s="298"/>
      <c r="IB25" s="298"/>
      <c r="IC25" s="298"/>
      <c r="ID25" s="298"/>
      <c r="IE25" s="298"/>
      <c r="IF25" s="298"/>
      <c r="IG25" s="298"/>
      <c r="IH25" s="298"/>
      <c r="II25" s="298"/>
      <c r="IJ25" s="298"/>
      <c r="IK25" s="298"/>
      <c r="IL25" s="298"/>
      <c r="IM25" s="298"/>
      <c r="IN25" s="298"/>
      <c r="IO25" s="298"/>
      <c r="IP25" s="298"/>
      <c r="IQ25" s="298"/>
      <c r="IR25" s="298"/>
      <c r="IS25" s="298"/>
      <c r="IT25" s="298"/>
      <c r="IU25" s="298"/>
      <c r="IV25" s="298"/>
      <c r="IW25" s="298"/>
      <c r="IX25" s="298"/>
      <c r="IY25" s="298"/>
      <c r="IZ25" s="298"/>
      <c r="JA25" s="298"/>
      <c r="JB25" s="298"/>
      <c r="JC25" s="298"/>
      <c r="JD25" s="298"/>
      <c r="JE25" s="298"/>
      <c r="JF25" s="298"/>
      <c r="JG25" s="298"/>
      <c r="JH25" s="298"/>
      <c r="JI25" s="298"/>
      <c r="JJ25" s="298"/>
      <c r="JK25" s="298"/>
      <c r="JL25" s="298"/>
      <c r="JM25" s="298"/>
      <c r="JN25" s="298"/>
      <c r="JO25" s="298"/>
      <c r="JP25" s="298"/>
      <c r="JQ25" s="298"/>
      <c r="JR25" s="298"/>
      <c r="JS25" s="298"/>
      <c r="JT25" s="298"/>
      <c r="JU25" s="298"/>
      <c r="JV25" s="298"/>
      <c r="JW25" s="298"/>
      <c r="JX25" s="298"/>
      <c r="JY25" s="298"/>
      <c r="JZ25" s="298"/>
      <c r="KA25" s="298"/>
      <c r="KB25" s="298"/>
      <c r="KC25" s="298"/>
      <c r="KD25" s="298"/>
      <c r="KE25" s="298"/>
      <c r="KF25" s="298"/>
      <c r="KG25" s="298"/>
      <c r="KH25" s="298"/>
      <c r="KI25" s="298"/>
      <c r="KJ25" s="298"/>
      <c r="KK25" s="298"/>
      <c r="KL25" s="298"/>
      <c r="KM25" s="298"/>
      <c r="KN25" s="298"/>
      <c r="KO25" s="298"/>
      <c r="KP25" s="298"/>
      <c r="KQ25" s="298"/>
      <c r="KR25" s="298"/>
      <c r="KS25" s="298"/>
      <c r="KT25" s="298"/>
      <c r="KU25" s="298"/>
      <c r="KV25" s="298"/>
      <c r="KW25" s="298"/>
      <c r="KX25" s="298"/>
      <c r="KY25" s="298"/>
      <c r="KZ25" s="298"/>
      <c r="LA25" s="298"/>
      <c r="LB25" s="298"/>
      <c r="LC25" s="298"/>
      <c r="LD25" s="298"/>
      <c r="LE25" s="298"/>
      <c r="LF25" s="298"/>
      <c r="LG25" s="298"/>
      <c r="LH25" s="298"/>
      <c r="LI25" s="298"/>
      <c r="LJ25" s="298"/>
      <c r="LK25" s="298"/>
      <c r="LL25" s="298"/>
      <c r="LM25" s="298"/>
      <c r="LN25" s="298"/>
      <c r="LO25" s="298"/>
      <c r="LP25" s="298"/>
      <c r="LQ25" s="298"/>
      <c r="LR25" s="298"/>
      <c r="LS25" s="298"/>
      <c r="LT25" s="298"/>
      <c r="LU25" s="298"/>
      <c r="LV25" s="298"/>
      <c r="LW25" s="298"/>
      <c r="LX25" s="298"/>
      <c r="LY25" s="298"/>
      <c r="LZ25" s="298"/>
      <c r="MA25" s="298"/>
      <c r="MB25" s="298"/>
      <c r="MC25" s="298"/>
      <c r="MD25" s="298"/>
      <c r="ME25" s="298"/>
      <c r="MF25" s="298"/>
      <c r="MG25" s="298"/>
      <c r="MH25" s="298"/>
      <c r="MI25" s="298"/>
      <c r="MJ25" s="298"/>
      <c r="MK25" s="298"/>
      <c r="ML25" s="298"/>
      <c r="MM25" s="298"/>
      <c r="MN25" s="298"/>
      <c r="MO25" s="298"/>
      <c r="MP25" s="298"/>
      <c r="MQ25" s="298"/>
      <c r="MR25" s="298"/>
      <c r="MS25" s="298"/>
      <c r="MT25" s="298"/>
      <c r="MU25" s="298"/>
      <c r="MV25" s="298"/>
      <c r="MW25" s="298"/>
      <c r="MX25" s="298"/>
      <c r="MY25" s="298"/>
      <c r="MZ25" s="298"/>
      <c r="NA25" s="298"/>
      <c r="NB25" s="298"/>
      <c r="NC25" s="298"/>
      <c r="ND25" s="298"/>
      <c r="NE25" s="298"/>
      <c r="NF25" s="298"/>
      <c r="NG25" s="298"/>
      <c r="NH25" s="298"/>
      <c r="NI25" s="298"/>
      <c r="NJ25" s="298"/>
      <c r="NK25" s="298"/>
      <c r="NL25" s="298"/>
      <c r="NM25" s="298"/>
      <c r="NN25" s="298"/>
      <c r="NO25" s="298"/>
      <c r="NP25" s="298"/>
      <c r="NQ25" s="298"/>
      <c r="NR25" s="298"/>
      <c r="NS25" s="298"/>
      <c r="NT25" s="298"/>
      <c r="NU25" s="298"/>
      <c r="NV25" s="298"/>
      <c r="NW25" s="298"/>
      <c r="NX25" s="298"/>
      <c r="NY25" s="298"/>
      <c r="NZ25" s="298"/>
      <c r="OA25" s="298"/>
      <c r="OB25" s="298"/>
      <c r="OC25" s="298"/>
      <c r="OD25" s="298"/>
      <c r="OE25" s="298"/>
      <c r="OF25" s="298"/>
      <c r="OG25" s="298"/>
      <c r="OH25" s="298"/>
      <c r="OI25" s="298"/>
      <c r="OJ25" s="298"/>
      <c r="OK25" s="298"/>
      <c r="OL25" s="298"/>
      <c r="OM25" s="298"/>
      <c r="ON25" s="298"/>
      <c r="OO25" s="298"/>
      <c r="OP25" s="298"/>
      <c r="OQ25" s="298"/>
      <c r="OR25" s="298"/>
      <c r="OS25" s="298"/>
      <c r="OT25" s="298"/>
      <c r="OU25" s="298"/>
      <c r="OV25" s="298"/>
      <c r="OW25" s="298"/>
      <c r="OX25" s="298"/>
      <c r="OY25" s="298"/>
      <c r="OZ25" s="298"/>
      <c r="PA25" s="298"/>
      <c r="PB25" s="298"/>
      <c r="PC25" s="298"/>
      <c r="PD25" s="298"/>
      <c r="PE25" s="298"/>
      <c r="PF25" s="298"/>
      <c r="PG25" s="298"/>
      <c r="PH25" s="298"/>
      <c r="PI25" s="298"/>
      <c r="PJ25" s="298"/>
      <c r="PK25" s="298"/>
      <c r="PL25" s="298"/>
      <c r="PM25" s="298"/>
      <c r="PN25" s="298"/>
      <c r="PO25" s="298"/>
      <c r="PP25" s="298"/>
      <c r="PQ25" s="298"/>
      <c r="PR25" s="298"/>
      <c r="PS25" s="298"/>
      <c r="PT25" s="298"/>
      <c r="PU25" s="298"/>
      <c r="PV25" s="298"/>
      <c r="PW25" s="298"/>
      <c r="PX25" s="298"/>
      <c r="PY25" s="298"/>
      <c r="PZ25" s="298"/>
      <c r="QA25" s="298"/>
      <c r="QB25" s="298"/>
      <c r="QC25" s="298"/>
      <c r="QD25" s="298"/>
      <c r="QE25" s="298"/>
      <c r="QF25" s="298"/>
      <c r="QG25" s="298"/>
      <c r="QH25" s="298"/>
      <c r="QI25" s="298"/>
      <c r="QJ25" s="298"/>
      <c r="QK25" s="298"/>
      <c r="QL25" s="298"/>
      <c r="QM25" s="298"/>
      <c r="QN25" s="298"/>
      <c r="QO25" s="298"/>
      <c r="QP25" s="298"/>
      <c r="QQ25" s="298"/>
      <c r="QR25" s="298"/>
      <c r="QS25" s="298"/>
      <c r="QT25" s="298"/>
      <c r="QU25" s="298"/>
      <c r="QV25" s="298"/>
      <c r="QW25" s="298"/>
      <c r="QX25" s="298"/>
      <c r="QY25" s="298"/>
      <c r="QZ25" s="298"/>
      <c r="RA25" s="298"/>
      <c r="RB25" s="298"/>
      <c r="RC25" s="298"/>
      <c r="RD25" s="298"/>
      <c r="RE25" s="298"/>
      <c r="RF25" s="298"/>
      <c r="RG25" s="298"/>
      <c r="RH25" s="298"/>
      <c r="RI25" s="298"/>
      <c r="RJ25" s="298"/>
      <c r="RK25" s="298"/>
      <c r="RL25" s="298"/>
      <c r="RM25" s="298"/>
      <c r="RN25" s="298"/>
      <c r="RO25" s="298"/>
      <c r="RP25" s="298"/>
      <c r="RQ25" s="298"/>
      <c r="RR25" s="298"/>
      <c r="RS25" s="298"/>
      <c r="RT25" s="298"/>
      <c r="RU25" s="298"/>
      <c r="RV25" s="298"/>
      <c r="RW25" s="298"/>
      <c r="RX25" s="298"/>
      <c r="RY25" s="298"/>
      <c r="RZ25" s="298"/>
      <c r="SA25" s="298"/>
      <c r="SB25" s="298"/>
      <c r="SC25" s="298"/>
      <c r="SD25" s="298"/>
      <c r="SE25" s="298"/>
      <c r="SF25" s="298"/>
      <c r="SG25" s="298"/>
      <c r="SH25" s="298"/>
      <c r="SI25" s="298"/>
      <c r="SJ25" s="298"/>
      <c r="SK25" s="298"/>
      <c r="SL25" s="298"/>
      <c r="SM25" s="298"/>
      <c r="SN25" s="298"/>
      <c r="SO25" s="298"/>
      <c r="SP25" s="298"/>
      <c r="SQ25" s="298"/>
      <c r="SR25" s="298"/>
      <c r="SS25" s="298"/>
      <c r="ST25" s="298"/>
      <c r="SU25" s="298"/>
      <c r="SV25" s="298"/>
      <c r="SW25" s="298"/>
      <c r="SX25" s="298"/>
      <c r="SY25" s="298"/>
      <c r="SZ25" s="298"/>
      <c r="TA25" s="298"/>
      <c r="TB25" s="298"/>
      <c r="TC25" s="298"/>
      <c r="TD25" s="298"/>
      <c r="TE25" s="298"/>
      <c r="TF25" s="298"/>
      <c r="TG25" s="298"/>
      <c r="TH25" s="298"/>
      <c r="TI25" s="298"/>
      <c r="TJ25" s="298"/>
      <c r="TK25" s="298"/>
      <c r="TL25" s="298"/>
      <c r="TM25" s="298"/>
      <c r="TN25" s="298"/>
      <c r="TO25" s="298"/>
      <c r="TP25" s="298"/>
      <c r="TQ25" s="298"/>
      <c r="TR25" s="298"/>
      <c r="TS25" s="298"/>
      <c r="TT25" s="298"/>
      <c r="TU25" s="298"/>
      <c r="TV25" s="298"/>
      <c r="TW25" s="298"/>
      <c r="TX25" s="298"/>
      <c r="TY25" s="298"/>
      <c r="TZ25" s="298"/>
      <c r="UA25" s="298"/>
      <c r="UB25" s="298"/>
      <c r="UC25" s="298"/>
      <c r="UD25" s="298"/>
      <c r="UE25" s="298"/>
      <c r="UF25" s="298"/>
      <c r="UG25" s="298"/>
      <c r="UH25" s="298"/>
      <c r="UI25" s="298"/>
      <c r="UJ25" s="298"/>
      <c r="UK25" s="298"/>
      <c r="UL25" s="298"/>
      <c r="UM25" s="298"/>
      <c r="UN25" s="298"/>
      <c r="UO25" s="298"/>
      <c r="UP25" s="298"/>
      <c r="UQ25" s="298"/>
      <c r="UR25" s="298"/>
      <c r="US25" s="298"/>
      <c r="UT25" s="298"/>
      <c r="UU25" s="298"/>
      <c r="UV25" s="298"/>
      <c r="UW25" s="298"/>
      <c r="UX25" s="298"/>
      <c r="UY25" s="298"/>
      <c r="UZ25" s="298"/>
      <c r="VA25" s="298"/>
      <c r="VB25" s="298"/>
      <c r="VC25" s="298"/>
      <c r="VD25" s="298"/>
      <c r="VE25" s="298"/>
      <c r="VF25" s="298"/>
      <c r="VG25" s="298"/>
      <c r="VH25" s="298"/>
      <c r="VI25" s="298"/>
      <c r="VJ25" s="298"/>
      <c r="VK25" s="298"/>
      <c r="VL25" s="298"/>
      <c r="VM25" s="298"/>
      <c r="VN25" s="298"/>
      <c r="VO25" s="298"/>
      <c r="VP25" s="298"/>
      <c r="VQ25" s="298"/>
      <c r="VR25" s="298"/>
      <c r="VS25" s="298"/>
      <c r="VT25" s="298"/>
      <c r="VU25" s="298"/>
      <c r="VV25" s="298"/>
      <c r="VW25" s="298"/>
      <c r="VX25" s="298"/>
      <c r="VY25" s="298"/>
      <c r="VZ25" s="298"/>
      <c r="WA25" s="298"/>
      <c r="WB25" s="298"/>
      <c r="WC25" s="298"/>
      <c r="WD25" s="298"/>
      <c r="WE25" s="298"/>
    </row>
    <row r="26" spans="1:603" s="303" customFormat="1" x14ac:dyDescent="0.4">
      <c r="A26" s="295"/>
      <c r="B26" s="295"/>
      <c r="C26" s="295"/>
      <c r="D26" s="295"/>
      <c r="E26" s="295"/>
      <c r="F26" s="295"/>
      <c r="G26" s="295"/>
      <c r="H26" s="295"/>
      <c r="I26" s="295"/>
      <c r="J26" s="298"/>
      <c r="K26" s="298"/>
      <c r="L26" s="299"/>
      <c r="M26" s="299"/>
      <c r="N26" s="298"/>
      <c r="O26" s="298"/>
      <c r="P26" s="299"/>
      <c r="Q26" s="299"/>
      <c r="R26" s="298"/>
      <c r="S26" s="298"/>
      <c r="T26" s="299"/>
      <c r="U26" s="299"/>
      <c r="V26" s="298"/>
      <c r="W26" s="298"/>
      <c r="X26" s="299"/>
      <c r="Y26" s="299"/>
      <c r="Z26" s="298"/>
      <c r="AA26" s="298"/>
      <c r="AB26" s="299"/>
      <c r="AC26" s="299"/>
      <c r="AD26" s="298"/>
      <c r="AE26" s="298"/>
      <c r="AF26" s="299"/>
      <c r="AG26" s="299"/>
      <c r="AH26" s="298"/>
      <c r="AI26" s="298"/>
      <c r="AJ26" s="299"/>
      <c r="AK26" s="299"/>
      <c r="AL26" s="298"/>
      <c r="AM26" s="298"/>
      <c r="AN26" s="299"/>
      <c r="AO26" s="299"/>
      <c r="AP26" s="298"/>
      <c r="AQ26" s="298"/>
      <c r="AR26" s="299"/>
      <c r="AS26" s="299"/>
      <c r="AT26" s="298"/>
      <c r="AU26" s="298"/>
      <c r="AV26" s="299"/>
      <c r="AW26" s="299"/>
      <c r="AX26" s="298"/>
      <c r="AY26" s="298"/>
      <c r="AZ26" s="299"/>
      <c r="BA26" s="299"/>
      <c r="BB26" s="298"/>
      <c r="BC26" s="298"/>
      <c r="BD26" s="299"/>
      <c r="BE26" s="299"/>
      <c r="BF26" s="298"/>
      <c r="BG26" s="298"/>
      <c r="BH26" s="298"/>
      <c r="BI26" s="298"/>
      <c r="BJ26" s="298"/>
      <c r="BK26" s="298"/>
      <c r="BL26" s="298"/>
      <c r="BM26" s="298"/>
      <c r="BN26" s="298"/>
      <c r="BO26" s="298"/>
      <c r="BP26" s="298"/>
      <c r="BQ26" s="298"/>
      <c r="BR26" s="298"/>
      <c r="BS26" s="298"/>
      <c r="BT26" s="298"/>
      <c r="BU26" s="298"/>
      <c r="BV26" s="298"/>
      <c r="BW26" s="298"/>
      <c r="BX26" s="298"/>
      <c r="BY26" s="298"/>
      <c r="BZ26" s="298"/>
      <c r="CA26" s="298"/>
      <c r="CB26" s="298"/>
      <c r="CC26" s="298"/>
      <c r="CD26" s="298"/>
      <c r="CE26" s="298"/>
      <c r="CF26" s="298"/>
      <c r="CG26" s="298"/>
      <c r="CH26" s="298"/>
      <c r="CI26" s="298"/>
      <c r="CJ26" s="298"/>
      <c r="CK26" s="298"/>
      <c r="CL26" s="298"/>
      <c r="CM26" s="298"/>
      <c r="CN26" s="298"/>
      <c r="CO26" s="298"/>
      <c r="CP26" s="298"/>
      <c r="CQ26" s="298"/>
      <c r="CR26" s="298"/>
      <c r="CS26" s="298"/>
      <c r="CT26" s="298"/>
      <c r="CU26" s="298"/>
      <c r="CV26" s="298"/>
      <c r="CW26" s="298"/>
      <c r="CX26" s="298"/>
      <c r="CY26" s="298"/>
      <c r="CZ26" s="298"/>
      <c r="DA26" s="298"/>
      <c r="DB26" s="298"/>
      <c r="DC26" s="298"/>
      <c r="DD26" s="298"/>
      <c r="DE26" s="298"/>
      <c r="DF26" s="298"/>
      <c r="DG26" s="298"/>
      <c r="DH26" s="298"/>
      <c r="DI26" s="298"/>
      <c r="DJ26" s="298"/>
      <c r="DK26" s="298"/>
      <c r="DL26" s="298"/>
      <c r="DM26" s="298"/>
      <c r="DN26" s="298"/>
      <c r="DO26" s="298"/>
      <c r="DP26" s="298"/>
      <c r="DQ26" s="298"/>
      <c r="DR26" s="298"/>
      <c r="DS26" s="298"/>
      <c r="DT26" s="298"/>
      <c r="DU26" s="298"/>
      <c r="DV26" s="298"/>
      <c r="DW26" s="298"/>
      <c r="DX26" s="298"/>
      <c r="DY26" s="298"/>
      <c r="DZ26" s="298"/>
      <c r="EA26" s="298"/>
      <c r="EB26" s="298"/>
      <c r="EC26" s="298"/>
      <c r="ED26" s="298"/>
      <c r="EE26" s="298"/>
      <c r="EF26" s="298"/>
      <c r="EG26" s="298"/>
      <c r="EH26" s="298"/>
      <c r="EI26" s="298"/>
      <c r="EJ26" s="298"/>
      <c r="EK26" s="298"/>
      <c r="EL26" s="298"/>
      <c r="EM26" s="298"/>
      <c r="EN26" s="298"/>
      <c r="EO26" s="298"/>
      <c r="EP26" s="298"/>
      <c r="EQ26" s="298"/>
      <c r="ER26" s="298"/>
      <c r="ES26" s="298"/>
      <c r="ET26" s="298"/>
      <c r="EU26" s="298"/>
      <c r="EV26" s="298"/>
      <c r="EW26" s="298"/>
      <c r="EX26" s="298"/>
      <c r="EY26" s="298"/>
      <c r="EZ26" s="298"/>
      <c r="FA26" s="298"/>
      <c r="FB26" s="298"/>
      <c r="FC26" s="298"/>
      <c r="FD26" s="298"/>
      <c r="FE26" s="298"/>
      <c r="FF26" s="298"/>
      <c r="FG26" s="298"/>
      <c r="FH26" s="298"/>
      <c r="FI26" s="298"/>
      <c r="FJ26" s="298"/>
      <c r="FK26" s="298"/>
      <c r="FL26" s="298"/>
      <c r="FM26" s="298"/>
      <c r="FN26" s="298"/>
      <c r="FO26" s="298"/>
      <c r="FP26" s="298"/>
      <c r="FQ26" s="298"/>
      <c r="FR26" s="298"/>
      <c r="FS26" s="298"/>
      <c r="FT26" s="298"/>
      <c r="FU26" s="298"/>
      <c r="FV26" s="298"/>
      <c r="FW26" s="298"/>
      <c r="FX26" s="298"/>
      <c r="FY26" s="298"/>
      <c r="FZ26" s="298"/>
      <c r="GA26" s="298"/>
      <c r="GB26" s="298"/>
      <c r="GC26" s="298"/>
      <c r="GD26" s="298"/>
      <c r="GE26" s="298"/>
      <c r="GF26" s="298"/>
      <c r="GG26" s="298"/>
      <c r="GH26" s="298"/>
      <c r="GI26" s="298"/>
      <c r="GJ26" s="298"/>
      <c r="GK26" s="298"/>
      <c r="GL26" s="298"/>
      <c r="GM26" s="298"/>
      <c r="GN26" s="298"/>
      <c r="GO26" s="298"/>
      <c r="GP26" s="298"/>
      <c r="GQ26" s="298"/>
      <c r="GR26" s="298"/>
      <c r="GS26" s="298"/>
      <c r="GT26" s="298"/>
      <c r="GU26" s="298"/>
      <c r="GV26" s="298"/>
      <c r="GW26" s="298"/>
      <c r="GX26" s="298"/>
      <c r="GY26" s="298"/>
      <c r="GZ26" s="298"/>
      <c r="HA26" s="298"/>
      <c r="HB26" s="298"/>
      <c r="HC26" s="298"/>
      <c r="HD26" s="298"/>
      <c r="HE26" s="298"/>
      <c r="HF26" s="298"/>
      <c r="HG26" s="298"/>
      <c r="HH26" s="298"/>
      <c r="HI26" s="298"/>
      <c r="HJ26" s="298"/>
      <c r="HK26" s="298"/>
      <c r="HL26" s="298"/>
      <c r="HM26" s="298"/>
      <c r="HN26" s="298"/>
      <c r="HO26" s="298"/>
      <c r="HP26" s="298"/>
      <c r="HQ26" s="298"/>
      <c r="HR26" s="298"/>
      <c r="HS26" s="298"/>
      <c r="HT26" s="298"/>
      <c r="HU26" s="298"/>
      <c r="HV26" s="298"/>
      <c r="HW26" s="298"/>
      <c r="HX26" s="298"/>
      <c r="HY26" s="298"/>
      <c r="HZ26" s="298"/>
      <c r="IA26" s="298"/>
      <c r="IB26" s="298"/>
      <c r="IC26" s="298"/>
      <c r="ID26" s="298"/>
      <c r="IE26" s="298"/>
      <c r="IF26" s="298"/>
      <c r="IG26" s="298"/>
      <c r="IH26" s="298"/>
      <c r="II26" s="298"/>
      <c r="IJ26" s="298"/>
      <c r="IK26" s="298"/>
      <c r="IL26" s="298"/>
      <c r="IM26" s="298"/>
      <c r="IN26" s="298"/>
      <c r="IO26" s="298"/>
      <c r="IP26" s="298"/>
      <c r="IQ26" s="298"/>
      <c r="IR26" s="298"/>
      <c r="IS26" s="298"/>
      <c r="IT26" s="298"/>
      <c r="IU26" s="298"/>
      <c r="IV26" s="298"/>
      <c r="IW26" s="298"/>
      <c r="IX26" s="298"/>
      <c r="IY26" s="298"/>
      <c r="IZ26" s="298"/>
      <c r="JA26" s="298"/>
      <c r="JB26" s="298"/>
      <c r="JC26" s="298"/>
      <c r="JD26" s="298"/>
      <c r="JE26" s="298"/>
      <c r="JF26" s="298"/>
      <c r="JG26" s="298"/>
      <c r="JH26" s="298"/>
      <c r="JI26" s="298"/>
      <c r="JJ26" s="298"/>
      <c r="JK26" s="298"/>
      <c r="JL26" s="298"/>
      <c r="JM26" s="298"/>
      <c r="JN26" s="298"/>
      <c r="JO26" s="298"/>
      <c r="JP26" s="298"/>
      <c r="JQ26" s="298"/>
      <c r="JR26" s="298"/>
      <c r="JS26" s="298"/>
      <c r="JT26" s="298"/>
      <c r="JU26" s="298"/>
      <c r="JV26" s="298"/>
      <c r="JW26" s="298"/>
      <c r="JX26" s="298"/>
      <c r="JY26" s="298"/>
      <c r="JZ26" s="298"/>
      <c r="KA26" s="298"/>
      <c r="KB26" s="298"/>
      <c r="KC26" s="298"/>
      <c r="KD26" s="298"/>
      <c r="KE26" s="298"/>
      <c r="KF26" s="298"/>
      <c r="KG26" s="298"/>
      <c r="KH26" s="298"/>
      <c r="KI26" s="298"/>
      <c r="KJ26" s="298"/>
      <c r="KK26" s="298"/>
      <c r="KL26" s="298"/>
      <c r="KM26" s="298"/>
      <c r="KN26" s="298"/>
      <c r="KO26" s="298"/>
      <c r="KP26" s="298"/>
      <c r="KQ26" s="298"/>
      <c r="KR26" s="298"/>
      <c r="KS26" s="298"/>
      <c r="KT26" s="298"/>
      <c r="KU26" s="298"/>
      <c r="KV26" s="298"/>
      <c r="KW26" s="298"/>
      <c r="KX26" s="298"/>
      <c r="KY26" s="298"/>
      <c r="KZ26" s="298"/>
      <c r="LA26" s="298"/>
      <c r="LB26" s="298"/>
      <c r="LC26" s="298"/>
      <c r="LD26" s="298"/>
      <c r="LE26" s="298"/>
      <c r="LF26" s="298"/>
      <c r="LG26" s="298"/>
      <c r="LH26" s="298"/>
      <c r="LI26" s="298"/>
      <c r="LJ26" s="298"/>
      <c r="LK26" s="298"/>
      <c r="LL26" s="298"/>
      <c r="LM26" s="298"/>
      <c r="LN26" s="298"/>
      <c r="LO26" s="298"/>
      <c r="LP26" s="298"/>
      <c r="LQ26" s="298"/>
      <c r="LR26" s="298"/>
      <c r="LS26" s="298"/>
      <c r="LT26" s="298"/>
      <c r="LU26" s="298"/>
      <c r="LV26" s="298"/>
      <c r="LW26" s="298"/>
      <c r="LX26" s="298"/>
      <c r="LY26" s="298"/>
      <c r="LZ26" s="298"/>
      <c r="MA26" s="298"/>
      <c r="MB26" s="298"/>
      <c r="MC26" s="298"/>
      <c r="MD26" s="298"/>
      <c r="ME26" s="298"/>
      <c r="MF26" s="298"/>
      <c r="MG26" s="298"/>
      <c r="MH26" s="298"/>
      <c r="MI26" s="298"/>
      <c r="MJ26" s="298"/>
      <c r="MK26" s="298"/>
      <c r="ML26" s="298"/>
      <c r="MM26" s="298"/>
      <c r="MN26" s="298"/>
      <c r="MO26" s="298"/>
      <c r="MP26" s="298"/>
      <c r="MQ26" s="298"/>
      <c r="MR26" s="298"/>
      <c r="MS26" s="298"/>
      <c r="MT26" s="298"/>
      <c r="MU26" s="298"/>
      <c r="MV26" s="298"/>
      <c r="MW26" s="298"/>
      <c r="MX26" s="298"/>
      <c r="MY26" s="298"/>
      <c r="MZ26" s="298"/>
      <c r="NA26" s="298"/>
      <c r="NB26" s="298"/>
      <c r="NC26" s="298"/>
      <c r="ND26" s="298"/>
      <c r="NE26" s="298"/>
      <c r="NF26" s="298"/>
      <c r="NG26" s="298"/>
      <c r="NH26" s="298"/>
      <c r="NI26" s="298"/>
      <c r="NJ26" s="298"/>
      <c r="NK26" s="298"/>
      <c r="NL26" s="298"/>
      <c r="NM26" s="298"/>
      <c r="NN26" s="298"/>
      <c r="NO26" s="298"/>
      <c r="NP26" s="298"/>
      <c r="NQ26" s="298"/>
      <c r="NR26" s="298"/>
      <c r="NS26" s="298"/>
      <c r="NT26" s="298"/>
      <c r="NU26" s="298"/>
      <c r="NV26" s="298"/>
      <c r="NW26" s="298"/>
      <c r="NX26" s="298"/>
      <c r="NY26" s="298"/>
      <c r="NZ26" s="298"/>
      <c r="OA26" s="298"/>
      <c r="OB26" s="298"/>
      <c r="OC26" s="298"/>
      <c r="OD26" s="298"/>
      <c r="OE26" s="298"/>
      <c r="OF26" s="298"/>
      <c r="OG26" s="298"/>
      <c r="OH26" s="298"/>
      <c r="OI26" s="298"/>
      <c r="OJ26" s="298"/>
      <c r="OK26" s="298"/>
      <c r="OL26" s="298"/>
      <c r="OM26" s="298"/>
      <c r="ON26" s="298"/>
      <c r="OO26" s="298"/>
      <c r="OP26" s="298"/>
      <c r="OQ26" s="298"/>
      <c r="OR26" s="298"/>
      <c r="OS26" s="298"/>
      <c r="OT26" s="298"/>
      <c r="OU26" s="298"/>
      <c r="OV26" s="298"/>
      <c r="OW26" s="298"/>
      <c r="OX26" s="298"/>
      <c r="OY26" s="298"/>
      <c r="OZ26" s="298"/>
      <c r="PA26" s="298"/>
      <c r="PB26" s="298"/>
      <c r="PC26" s="298"/>
      <c r="PD26" s="298"/>
      <c r="PE26" s="298"/>
      <c r="PF26" s="298"/>
      <c r="PG26" s="298"/>
      <c r="PH26" s="298"/>
      <c r="PI26" s="298"/>
      <c r="PJ26" s="298"/>
      <c r="PK26" s="298"/>
      <c r="PL26" s="298"/>
      <c r="PM26" s="298"/>
      <c r="PN26" s="298"/>
      <c r="PO26" s="298"/>
      <c r="PP26" s="298"/>
      <c r="PQ26" s="298"/>
      <c r="PR26" s="298"/>
      <c r="PS26" s="298"/>
      <c r="PT26" s="298"/>
      <c r="PU26" s="298"/>
      <c r="PV26" s="298"/>
      <c r="PW26" s="298"/>
      <c r="PX26" s="298"/>
      <c r="PY26" s="298"/>
      <c r="PZ26" s="298"/>
      <c r="QA26" s="298"/>
      <c r="QB26" s="298"/>
      <c r="QC26" s="298"/>
      <c r="QD26" s="298"/>
      <c r="QE26" s="298"/>
      <c r="QF26" s="298"/>
      <c r="QG26" s="298"/>
      <c r="QH26" s="298"/>
      <c r="QI26" s="298"/>
      <c r="QJ26" s="298"/>
      <c r="QK26" s="298"/>
      <c r="QL26" s="298"/>
      <c r="QM26" s="298"/>
      <c r="QN26" s="298"/>
      <c r="QO26" s="298"/>
      <c r="QP26" s="298"/>
      <c r="QQ26" s="298"/>
      <c r="QR26" s="298"/>
      <c r="QS26" s="298"/>
      <c r="QT26" s="298"/>
      <c r="QU26" s="298"/>
      <c r="QV26" s="298"/>
      <c r="QW26" s="298"/>
      <c r="QX26" s="298"/>
      <c r="QY26" s="298"/>
      <c r="QZ26" s="298"/>
      <c r="RA26" s="298"/>
      <c r="RB26" s="298"/>
      <c r="RC26" s="298"/>
      <c r="RD26" s="298"/>
      <c r="RE26" s="298"/>
      <c r="RF26" s="298"/>
      <c r="RG26" s="298"/>
      <c r="RH26" s="298"/>
      <c r="RI26" s="298"/>
      <c r="RJ26" s="298"/>
      <c r="RK26" s="298"/>
      <c r="RL26" s="298"/>
      <c r="RM26" s="298"/>
      <c r="RN26" s="298"/>
      <c r="RO26" s="298"/>
      <c r="RP26" s="298"/>
      <c r="RQ26" s="298"/>
      <c r="RR26" s="298"/>
      <c r="RS26" s="298"/>
      <c r="RT26" s="298"/>
      <c r="RU26" s="298"/>
      <c r="RV26" s="298"/>
      <c r="RW26" s="298"/>
      <c r="RX26" s="298"/>
      <c r="RY26" s="298"/>
      <c r="RZ26" s="298"/>
      <c r="SA26" s="298"/>
      <c r="SB26" s="298"/>
      <c r="SC26" s="298"/>
      <c r="SD26" s="298"/>
      <c r="SE26" s="298"/>
      <c r="SF26" s="298"/>
      <c r="SG26" s="298"/>
      <c r="SH26" s="298"/>
      <c r="SI26" s="298"/>
      <c r="SJ26" s="298"/>
      <c r="SK26" s="298"/>
      <c r="SL26" s="298"/>
      <c r="SM26" s="298"/>
      <c r="SN26" s="298"/>
      <c r="SO26" s="298"/>
      <c r="SP26" s="298"/>
      <c r="SQ26" s="298"/>
      <c r="SR26" s="298"/>
      <c r="SS26" s="298"/>
      <c r="ST26" s="298"/>
      <c r="SU26" s="298"/>
      <c r="SV26" s="298"/>
      <c r="SW26" s="298"/>
      <c r="SX26" s="298"/>
      <c r="SY26" s="298"/>
      <c r="SZ26" s="298"/>
      <c r="TA26" s="298"/>
      <c r="TB26" s="298"/>
      <c r="TC26" s="298"/>
      <c r="TD26" s="298"/>
      <c r="TE26" s="298"/>
      <c r="TF26" s="298"/>
      <c r="TG26" s="298"/>
      <c r="TH26" s="298"/>
      <c r="TI26" s="298"/>
      <c r="TJ26" s="298"/>
      <c r="TK26" s="298"/>
      <c r="TL26" s="298"/>
      <c r="TM26" s="298"/>
      <c r="TN26" s="298"/>
      <c r="TO26" s="298"/>
      <c r="TP26" s="298"/>
      <c r="TQ26" s="298"/>
      <c r="TR26" s="298"/>
      <c r="TS26" s="298"/>
      <c r="TT26" s="298"/>
      <c r="TU26" s="298"/>
      <c r="TV26" s="298"/>
      <c r="TW26" s="298"/>
      <c r="TX26" s="298"/>
      <c r="TY26" s="298"/>
      <c r="TZ26" s="298"/>
      <c r="UA26" s="298"/>
      <c r="UB26" s="298"/>
      <c r="UC26" s="298"/>
      <c r="UD26" s="298"/>
      <c r="UE26" s="298"/>
      <c r="UF26" s="298"/>
      <c r="UG26" s="298"/>
      <c r="UH26" s="298"/>
      <c r="UI26" s="298"/>
      <c r="UJ26" s="298"/>
      <c r="UK26" s="298"/>
      <c r="UL26" s="298"/>
      <c r="UM26" s="298"/>
      <c r="UN26" s="298"/>
      <c r="UO26" s="298"/>
      <c r="UP26" s="298"/>
      <c r="UQ26" s="298"/>
      <c r="UR26" s="298"/>
      <c r="US26" s="298"/>
      <c r="UT26" s="298"/>
      <c r="UU26" s="298"/>
      <c r="UV26" s="298"/>
      <c r="UW26" s="298"/>
      <c r="UX26" s="298"/>
      <c r="UY26" s="298"/>
      <c r="UZ26" s="298"/>
      <c r="VA26" s="298"/>
      <c r="VB26" s="298"/>
      <c r="VC26" s="298"/>
      <c r="VD26" s="298"/>
      <c r="VE26" s="298"/>
      <c r="VF26" s="298"/>
      <c r="VG26" s="298"/>
      <c r="VH26" s="298"/>
      <c r="VI26" s="298"/>
      <c r="VJ26" s="298"/>
      <c r="VK26" s="298"/>
      <c r="VL26" s="298"/>
      <c r="VM26" s="298"/>
      <c r="VN26" s="298"/>
      <c r="VO26" s="298"/>
      <c r="VP26" s="298"/>
      <c r="VQ26" s="298"/>
      <c r="VR26" s="298"/>
      <c r="VS26" s="298"/>
      <c r="VT26" s="298"/>
      <c r="VU26" s="298"/>
      <c r="VV26" s="298"/>
      <c r="VW26" s="298"/>
      <c r="VX26" s="298"/>
      <c r="VY26" s="298"/>
      <c r="VZ26" s="298"/>
      <c r="WA26" s="298"/>
      <c r="WB26" s="298"/>
      <c r="WC26" s="298"/>
      <c r="WD26" s="298"/>
      <c r="WE26" s="298"/>
    </row>
    <row r="27" spans="1:603" s="303" customFormat="1" x14ac:dyDescent="0.4">
      <c r="A27" s="295"/>
      <c r="B27" s="295"/>
      <c r="C27" s="295"/>
      <c r="D27" s="295"/>
      <c r="E27" s="295"/>
      <c r="F27" s="295"/>
      <c r="G27" s="295"/>
      <c r="H27" s="295"/>
      <c r="I27" s="295"/>
      <c r="J27" s="298"/>
      <c r="K27" s="298"/>
      <c r="L27" s="299"/>
      <c r="M27" s="299"/>
      <c r="N27" s="298"/>
      <c r="O27" s="298"/>
      <c r="P27" s="299"/>
      <c r="Q27" s="299"/>
      <c r="R27" s="298"/>
      <c r="S27" s="298"/>
      <c r="T27" s="299"/>
      <c r="U27" s="299"/>
      <c r="V27" s="298"/>
      <c r="W27" s="298"/>
      <c r="X27" s="299"/>
      <c r="Y27" s="299"/>
      <c r="Z27" s="298"/>
      <c r="AA27" s="298"/>
      <c r="AB27" s="299"/>
      <c r="AC27" s="299"/>
      <c r="AD27" s="298"/>
      <c r="AE27" s="298"/>
      <c r="AF27" s="299"/>
      <c r="AG27" s="299"/>
      <c r="AH27" s="298"/>
      <c r="AI27" s="298"/>
      <c r="AJ27" s="299"/>
      <c r="AK27" s="299"/>
      <c r="AL27" s="298"/>
      <c r="AM27" s="298"/>
      <c r="AN27" s="299"/>
      <c r="AO27" s="299"/>
      <c r="AP27" s="298"/>
      <c r="AQ27" s="298"/>
      <c r="AR27" s="299"/>
      <c r="AS27" s="299"/>
      <c r="AT27" s="298"/>
      <c r="AU27" s="298"/>
      <c r="AV27" s="299"/>
      <c r="AW27" s="299"/>
      <c r="AX27" s="298"/>
      <c r="AY27" s="298"/>
      <c r="AZ27" s="299"/>
      <c r="BA27" s="299"/>
      <c r="BB27" s="298"/>
      <c r="BC27" s="298"/>
      <c r="BD27" s="299"/>
      <c r="BE27" s="299"/>
      <c r="BF27" s="298"/>
      <c r="BG27" s="298"/>
      <c r="BH27" s="298"/>
      <c r="BI27" s="298"/>
      <c r="BJ27" s="298"/>
      <c r="BK27" s="298"/>
      <c r="BL27" s="298"/>
      <c r="BM27" s="298"/>
      <c r="BN27" s="298"/>
      <c r="BO27" s="298"/>
      <c r="BP27" s="298"/>
      <c r="BQ27" s="298"/>
      <c r="BR27" s="298"/>
      <c r="BS27" s="298"/>
      <c r="BT27" s="298"/>
      <c r="BU27" s="298"/>
      <c r="BV27" s="298"/>
      <c r="BW27" s="298"/>
      <c r="BX27" s="298"/>
      <c r="BY27" s="298"/>
      <c r="BZ27" s="298"/>
      <c r="CA27" s="298"/>
      <c r="CB27" s="298"/>
      <c r="CC27" s="298"/>
      <c r="CD27" s="298"/>
      <c r="CE27" s="298"/>
      <c r="CF27" s="298"/>
      <c r="CG27" s="298"/>
      <c r="CH27" s="298"/>
      <c r="CI27" s="298"/>
      <c r="CJ27" s="298"/>
      <c r="CK27" s="298"/>
      <c r="CL27" s="298"/>
      <c r="CM27" s="298"/>
      <c r="CN27" s="298"/>
      <c r="CO27" s="298"/>
      <c r="CP27" s="298"/>
      <c r="CQ27" s="298"/>
      <c r="CR27" s="298"/>
      <c r="CS27" s="298"/>
      <c r="CT27" s="298"/>
      <c r="CU27" s="298"/>
      <c r="CV27" s="298"/>
      <c r="CW27" s="298"/>
      <c r="CX27" s="298"/>
      <c r="CY27" s="298"/>
      <c r="CZ27" s="298"/>
      <c r="DA27" s="298"/>
      <c r="DB27" s="298"/>
      <c r="DC27" s="298"/>
      <c r="DD27" s="298"/>
      <c r="DE27" s="298"/>
      <c r="DF27" s="298"/>
      <c r="DG27" s="298"/>
      <c r="DH27" s="298"/>
      <c r="DI27" s="298"/>
      <c r="DJ27" s="298"/>
      <c r="DK27" s="298"/>
      <c r="DL27" s="298"/>
      <c r="DM27" s="298"/>
      <c r="DN27" s="298"/>
      <c r="DO27" s="298"/>
      <c r="DP27" s="298"/>
      <c r="DQ27" s="298"/>
      <c r="DR27" s="298"/>
      <c r="DS27" s="298"/>
      <c r="DT27" s="298"/>
      <c r="DU27" s="298"/>
      <c r="DV27" s="298"/>
      <c r="DW27" s="298"/>
      <c r="DX27" s="298"/>
      <c r="DY27" s="298"/>
      <c r="DZ27" s="298"/>
      <c r="EA27" s="298"/>
      <c r="EB27" s="298"/>
      <c r="EC27" s="298"/>
      <c r="ED27" s="298"/>
      <c r="EE27" s="298"/>
      <c r="EF27" s="298"/>
      <c r="EG27" s="298"/>
      <c r="EH27" s="298"/>
      <c r="EI27" s="298"/>
      <c r="EJ27" s="298"/>
      <c r="EK27" s="298"/>
      <c r="EL27" s="298"/>
      <c r="EM27" s="298"/>
      <c r="EN27" s="298"/>
      <c r="EO27" s="298"/>
      <c r="EP27" s="298"/>
      <c r="EQ27" s="298"/>
      <c r="ER27" s="298"/>
      <c r="ES27" s="298"/>
      <c r="ET27" s="298"/>
      <c r="EU27" s="298"/>
      <c r="EV27" s="298"/>
      <c r="EW27" s="298"/>
      <c r="EX27" s="298"/>
      <c r="EY27" s="298"/>
      <c r="EZ27" s="298"/>
      <c r="FA27" s="298"/>
      <c r="FB27" s="298"/>
      <c r="FC27" s="298"/>
      <c r="FD27" s="298"/>
      <c r="FE27" s="298"/>
      <c r="FF27" s="298"/>
      <c r="FG27" s="298"/>
      <c r="FH27" s="298"/>
      <c r="FI27" s="298"/>
      <c r="FJ27" s="298"/>
      <c r="FK27" s="298"/>
      <c r="FL27" s="298"/>
      <c r="FM27" s="298"/>
      <c r="FN27" s="298"/>
      <c r="FO27" s="298"/>
      <c r="FP27" s="298"/>
      <c r="FQ27" s="298"/>
      <c r="FR27" s="298"/>
      <c r="FS27" s="298"/>
      <c r="FT27" s="298"/>
      <c r="FU27" s="298"/>
      <c r="FV27" s="298"/>
      <c r="FW27" s="298"/>
      <c r="FX27" s="298"/>
      <c r="FY27" s="298"/>
      <c r="FZ27" s="298"/>
      <c r="GA27" s="298"/>
      <c r="GB27" s="298"/>
      <c r="GC27" s="298"/>
      <c r="GD27" s="298"/>
      <c r="GE27" s="298"/>
      <c r="GF27" s="298"/>
      <c r="GG27" s="298"/>
      <c r="GH27" s="298"/>
      <c r="GI27" s="298"/>
      <c r="GJ27" s="298"/>
      <c r="GK27" s="298"/>
      <c r="GL27" s="298"/>
      <c r="GM27" s="298"/>
      <c r="GN27" s="298"/>
      <c r="GO27" s="298"/>
      <c r="GP27" s="298"/>
      <c r="GQ27" s="298"/>
      <c r="GR27" s="298"/>
      <c r="GS27" s="298"/>
      <c r="GT27" s="298"/>
      <c r="GU27" s="298"/>
      <c r="GV27" s="298"/>
      <c r="GW27" s="298"/>
      <c r="GX27" s="298"/>
      <c r="GY27" s="298"/>
      <c r="GZ27" s="298"/>
      <c r="HA27" s="298"/>
      <c r="HB27" s="298"/>
      <c r="HC27" s="298"/>
      <c r="HD27" s="298"/>
      <c r="HE27" s="298"/>
      <c r="HF27" s="298"/>
      <c r="HG27" s="298"/>
      <c r="HH27" s="298"/>
      <c r="HI27" s="298"/>
      <c r="HJ27" s="298"/>
      <c r="HK27" s="298"/>
      <c r="HL27" s="298"/>
      <c r="HM27" s="298"/>
      <c r="HN27" s="298"/>
      <c r="HO27" s="298"/>
      <c r="HP27" s="298"/>
      <c r="HQ27" s="298"/>
      <c r="HR27" s="298"/>
      <c r="HS27" s="298"/>
      <c r="HT27" s="298"/>
      <c r="HU27" s="298"/>
      <c r="HV27" s="298"/>
      <c r="HW27" s="298"/>
      <c r="HX27" s="298"/>
      <c r="HY27" s="298"/>
      <c r="HZ27" s="298"/>
      <c r="IA27" s="298"/>
      <c r="IB27" s="298"/>
      <c r="IC27" s="298"/>
      <c r="ID27" s="298"/>
      <c r="IE27" s="298"/>
      <c r="IF27" s="298"/>
      <c r="IG27" s="298"/>
      <c r="IH27" s="298"/>
      <c r="II27" s="298"/>
      <c r="IJ27" s="298"/>
      <c r="IK27" s="298"/>
      <c r="IL27" s="298"/>
      <c r="IM27" s="298"/>
      <c r="IN27" s="298"/>
      <c r="IO27" s="298"/>
      <c r="IP27" s="298"/>
      <c r="IQ27" s="298"/>
      <c r="IR27" s="298"/>
      <c r="IS27" s="298"/>
      <c r="IT27" s="298"/>
      <c r="IU27" s="298"/>
      <c r="IV27" s="298"/>
      <c r="IW27" s="298"/>
      <c r="IX27" s="298"/>
      <c r="IY27" s="298"/>
      <c r="IZ27" s="298"/>
      <c r="JA27" s="298"/>
      <c r="JB27" s="298"/>
      <c r="JC27" s="298"/>
      <c r="JD27" s="298"/>
      <c r="JE27" s="298"/>
      <c r="JF27" s="298"/>
      <c r="JG27" s="298"/>
      <c r="JH27" s="298"/>
      <c r="JI27" s="298"/>
      <c r="JJ27" s="298"/>
      <c r="JK27" s="298"/>
      <c r="JL27" s="298"/>
      <c r="JM27" s="298"/>
      <c r="JN27" s="298"/>
      <c r="JO27" s="298"/>
      <c r="JP27" s="298"/>
      <c r="JQ27" s="298"/>
      <c r="JR27" s="298"/>
      <c r="JS27" s="298"/>
      <c r="JT27" s="298"/>
      <c r="JU27" s="298"/>
      <c r="JV27" s="298"/>
      <c r="JW27" s="298"/>
      <c r="JX27" s="298"/>
      <c r="JY27" s="298"/>
      <c r="JZ27" s="298"/>
      <c r="KA27" s="298"/>
      <c r="KB27" s="298"/>
      <c r="KC27" s="298"/>
      <c r="KD27" s="298"/>
      <c r="KE27" s="298"/>
      <c r="KF27" s="298"/>
      <c r="KG27" s="298"/>
      <c r="KH27" s="298"/>
      <c r="KI27" s="298"/>
      <c r="KJ27" s="298"/>
      <c r="KK27" s="298"/>
      <c r="KL27" s="298"/>
      <c r="KM27" s="298"/>
      <c r="KN27" s="298"/>
      <c r="KO27" s="298"/>
      <c r="KP27" s="298"/>
      <c r="KQ27" s="298"/>
      <c r="KR27" s="298"/>
      <c r="KS27" s="298"/>
      <c r="KT27" s="298"/>
      <c r="KU27" s="298"/>
      <c r="KV27" s="298"/>
      <c r="KW27" s="298"/>
      <c r="KX27" s="298"/>
      <c r="KY27" s="298"/>
      <c r="KZ27" s="298"/>
      <c r="LA27" s="298"/>
      <c r="LB27" s="298"/>
      <c r="LC27" s="298"/>
      <c r="LD27" s="298"/>
      <c r="LE27" s="298"/>
      <c r="LF27" s="298"/>
      <c r="LG27" s="298"/>
      <c r="LH27" s="298"/>
      <c r="LI27" s="298"/>
      <c r="LJ27" s="298"/>
      <c r="LK27" s="298"/>
      <c r="LL27" s="298"/>
      <c r="LM27" s="298"/>
      <c r="LN27" s="298"/>
      <c r="LO27" s="298"/>
      <c r="LP27" s="298"/>
      <c r="LQ27" s="298"/>
      <c r="LR27" s="298"/>
      <c r="LS27" s="298"/>
      <c r="LT27" s="298"/>
      <c r="LU27" s="298"/>
      <c r="LV27" s="298"/>
      <c r="LW27" s="298"/>
      <c r="LX27" s="298"/>
      <c r="LY27" s="298"/>
      <c r="LZ27" s="298"/>
      <c r="MA27" s="298"/>
      <c r="MB27" s="298"/>
      <c r="MC27" s="298"/>
      <c r="MD27" s="298"/>
      <c r="ME27" s="298"/>
      <c r="MF27" s="298"/>
      <c r="MG27" s="298"/>
      <c r="MH27" s="298"/>
      <c r="MI27" s="298"/>
      <c r="MJ27" s="298"/>
      <c r="MK27" s="298"/>
      <c r="ML27" s="298"/>
      <c r="MM27" s="298"/>
      <c r="MN27" s="298"/>
      <c r="MO27" s="298"/>
      <c r="MP27" s="298"/>
      <c r="MQ27" s="298"/>
      <c r="MR27" s="298"/>
      <c r="MS27" s="298"/>
      <c r="MT27" s="298"/>
      <c r="MU27" s="298"/>
      <c r="MV27" s="298"/>
      <c r="MW27" s="298"/>
      <c r="MX27" s="298"/>
      <c r="MY27" s="298"/>
      <c r="MZ27" s="298"/>
      <c r="NA27" s="298"/>
      <c r="NB27" s="298"/>
      <c r="NC27" s="298"/>
      <c r="ND27" s="298"/>
      <c r="NE27" s="298"/>
      <c r="NF27" s="298"/>
      <c r="NG27" s="298"/>
      <c r="NH27" s="298"/>
      <c r="NI27" s="298"/>
      <c r="NJ27" s="298"/>
      <c r="NK27" s="298"/>
      <c r="NL27" s="298"/>
      <c r="NM27" s="298"/>
      <c r="NN27" s="298"/>
      <c r="NO27" s="298"/>
      <c r="NP27" s="298"/>
      <c r="NQ27" s="298"/>
      <c r="NR27" s="298"/>
      <c r="NS27" s="298"/>
      <c r="NT27" s="298"/>
      <c r="NU27" s="298"/>
      <c r="NV27" s="298"/>
      <c r="NW27" s="298"/>
      <c r="NX27" s="298"/>
      <c r="NY27" s="298"/>
      <c r="NZ27" s="298"/>
      <c r="OA27" s="298"/>
      <c r="OB27" s="298"/>
      <c r="OC27" s="298"/>
      <c r="OD27" s="298"/>
      <c r="OE27" s="298"/>
      <c r="OF27" s="298"/>
      <c r="OG27" s="298"/>
      <c r="OH27" s="298"/>
      <c r="OI27" s="298"/>
      <c r="OJ27" s="298"/>
      <c r="OK27" s="298"/>
      <c r="OL27" s="298"/>
      <c r="OM27" s="298"/>
      <c r="ON27" s="298"/>
      <c r="OO27" s="298"/>
      <c r="OP27" s="298"/>
      <c r="OQ27" s="298"/>
      <c r="OR27" s="298"/>
      <c r="OS27" s="298"/>
      <c r="OT27" s="298"/>
      <c r="OU27" s="298"/>
      <c r="OV27" s="298"/>
      <c r="OW27" s="298"/>
      <c r="OX27" s="298"/>
      <c r="OY27" s="298"/>
      <c r="OZ27" s="298"/>
      <c r="PA27" s="298"/>
      <c r="PB27" s="298"/>
      <c r="PC27" s="298"/>
      <c r="PD27" s="298"/>
      <c r="PE27" s="298"/>
      <c r="PF27" s="298"/>
      <c r="PG27" s="298"/>
      <c r="PH27" s="298"/>
      <c r="PI27" s="298"/>
      <c r="PJ27" s="298"/>
      <c r="PK27" s="298"/>
      <c r="PL27" s="298"/>
      <c r="PM27" s="298"/>
      <c r="PN27" s="298"/>
      <c r="PO27" s="298"/>
      <c r="PP27" s="298"/>
      <c r="PQ27" s="298"/>
      <c r="PR27" s="298"/>
      <c r="PS27" s="298"/>
      <c r="PT27" s="298"/>
      <c r="PU27" s="298"/>
      <c r="PV27" s="298"/>
      <c r="PW27" s="298"/>
      <c r="PX27" s="298"/>
      <c r="PY27" s="298"/>
      <c r="PZ27" s="298"/>
      <c r="QA27" s="298"/>
      <c r="QB27" s="298"/>
      <c r="QC27" s="298"/>
      <c r="QD27" s="298"/>
      <c r="QE27" s="298"/>
      <c r="QF27" s="298"/>
      <c r="QG27" s="298"/>
      <c r="QH27" s="298"/>
      <c r="QI27" s="298"/>
      <c r="QJ27" s="298"/>
      <c r="QK27" s="298"/>
      <c r="QL27" s="298"/>
      <c r="QM27" s="298"/>
      <c r="QN27" s="298"/>
      <c r="QO27" s="298"/>
      <c r="QP27" s="298"/>
      <c r="QQ27" s="298"/>
      <c r="QR27" s="298"/>
      <c r="QS27" s="298"/>
      <c r="QT27" s="298"/>
      <c r="QU27" s="298"/>
      <c r="QV27" s="298"/>
      <c r="QW27" s="298"/>
      <c r="QX27" s="298"/>
      <c r="QY27" s="298"/>
      <c r="QZ27" s="298"/>
      <c r="RA27" s="298"/>
      <c r="RB27" s="298"/>
      <c r="RC27" s="298"/>
      <c r="RD27" s="298"/>
      <c r="RE27" s="298"/>
      <c r="RF27" s="298"/>
      <c r="RG27" s="298"/>
      <c r="RH27" s="298"/>
      <c r="RI27" s="298"/>
      <c r="RJ27" s="298"/>
      <c r="RK27" s="298"/>
      <c r="RL27" s="298"/>
      <c r="RM27" s="298"/>
      <c r="RN27" s="298"/>
      <c r="RO27" s="298"/>
      <c r="RP27" s="298"/>
      <c r="RQ27" s="298"/>
      <c r="RR27" s="298"/>
      <c r="RS27" s="298"/>
      <c r="RT27" s="298"/>
      <c r="RU27" s="298"/>
      <c r="RV27" s="298"/>
      <c r="RW27" s="298"/>
      <c r="RX27" s="298"/>
      <c r="RY27" s="298"/>
      <c r="RZ27" s="298"/>
      <c r="SA27" s="298"/>
      <c r="SB27" s="298"/>
      <c r="SC27" s="298"/>
      <c r="SD27" s="298"/>
      <c r="SE27" s="298"/>
      <c r="SF27" s="298"/>
      <c r="SG27" s="298"/>
      <c r="SH27" s="298"/>
      <c r="SI27" s="298"/>
      <c r="SJ27" s="298"/>
      <c r="SK27" s="298"/>
      <c r="SL27" s="298"/>
      <c r="SM27" s="298"/>
      <c r="SN27" s="298"/>
      <c r="SO27" s="298"/>
      <c r="SP27" s="298"/>
      <c r="SQ27" s="298"/>
      <c r="SR27" s="298"/>
      <c r="SS27" s="298"/>
      <c r="ST27" s="298"/>
      <c r="SU27" s="298"/>
      <c r="SV27" s="298"/>
      <c r="SW27" s="298"/>
      <c r="SX27" s="298"/>
      <c r="SY27" s="298"/>
      <c r="SZ27" s="298"/>
      <c r="TA27" s="298"/>
      <c r="TB27" s="298"/>
      <c r="TC27" s="298"/>
      <c r="TD27" s="298"/>
      <c r="TE27" s="298"/>
      <c r="TF27" s="298"/>
      <c r="TG27" s="298"/>
      <c r="TH27" s="298"/>
      <c r="TI27" s="298"/>
      <c r="TJ27" s="298"/>
      <c r="TK27" s="298"/>
      <c r="TL27" s="298"/>
      <c r="TM27" s="298"/>
      <c r="TN27" s="298"/>
      <c r="TO27" s="298"/>
      <c r="TP27" s="298"/>
      <c r="TQ27" s="298"/>
      <c r="TR27" s="298"/>
      <c r="TS27" s="298"/>
      <c r="TT27" s="298"/>
      <c r="TU27" s="298"/>
      <c r="TV27" s="298"/>
      <c r="TW27" s="298"/>
      <c r="TX27" s="298"/>
      <c r="TY27" s="298"/>
      <c r="TZ27" s="298"/>
      <c r="UA27" s="298"/>
      <c r="UB27" s="298"/>
      <c r="UC27" s="298"/>
      <c r="UD27" s="298"/>
      <c r="UE27" s="298"/>
      <c r="UF27" s="298"/>
      <c r="UG27" s="298"/>
      <c r="UH27" s="298"/>
      <c r="UI27" s="298"/>
      <c r="UJ27" s="298"/>
      <c r="UK27" s="298"/>
      <c r="UL27" s="298"/>
      <c r="UM27" s="298"/>
      <c r="UN27" s="298"/>
      <c r="UO27" s="298"/>
      <c r="UP27" s="298"/>
      <c r="UQ27" s="298"/>
      <c r="UR27" s="298"/>
      <c r="US27" s="298"/>
      <c r="UT27" s="298"/>
      <c r="UU27" s="298"/>
      <c r="UV27" s="298"/>
      <c r="UW27" s="298"/>
      <c r="UX27" s="298"/>
      <c r="UY27" s="298"/>
      <c r="UZ27" s="298"/>
      <c r="VA27" s="298"/>
      <c r="VB27" s="298"/>
      <c r="VC27" s="298"/>
      <c r="VD27" s="298"/>
      <c r="VE27" s="298"/>
      <c r="VF27" s="298"/>
      <c r="VG27" s="298"/>
      <c r="VH27" s="298"/>
      <c r="VI27" s="298"/>
      <c r="VJ27" s="298"/>
      <c r="VK27" s="298"/>
      <c r="VL27" s="298"/>
      <c r="VM27" s="298"/>
      <c r="VN27" s="298"/>
      <c r="VO27" s="298"/>
      <c r="VP27" s="298"/>
      <c r="VQ27" s="298"/>
      <c r="VR27" s="298"/>
      <c r="VS27" s="298"/>
      <c r="VT27" s="298"/>
      <c r="VU27" s="298"/>
      <c r="VV27" s="298"/>
      <c r="VW27" s="298"/>
      <c r="VX27" s="298"/>
      <c r="VY27" s="298"/>
      <c r="VZ27" s="298"/>
      <c r="WA27" s="298"/>
      <c r="WB27" s="298"/>
      <c r="WC27" s="298"/>
      <c r="WD27" s="298"/>
      <c r="WE27" s="29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3:J51"/>
  <sheetViews>
    <sheetView showGridLines="0" topLeftCell="A13" zoomScaleNormal="100" workbookViewId="0">
      <selection activeCell="C4" sqref="C4"/>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s>
  <sheetData>
    <row r="3" spans="1:10" x14ac:dyDescent="0.4">
      <c r="A3" s="677" t="s">
        <v>196</v>
      </c>
      <c r="B3" s="677" t="s">
        <v>197</v>
      </c>
      <c r="C3" s="677" t="s">
        <v>330</v>
      </c>
      <c r="D3" s="678" t="s">
        <v>198</v>
      </c>
      <c r="E3" s="677" t="s">
        <v>48</v>
      </c>
      <c r="F3" s="677" t="s">
        <v>48</v>
      </c>
      <c r="G3" s="678" t="s">
        <v>198</v>
      </c>
      <c r="H3" s="678" t="s">
        <v>198</v>
      </c>
      <c r="I3" s="677" t="s">
        <v>48</v>
      </c>
    </row>
    <row r="4" spans="1:10" x14ac:dyDescent="0.4">
      <c r="A4" t="s">
        <v>164</v>
      </c>
      <c r="B4" t="s">
        <v>173</v>
      </c>
      <c r="C4" t="s">
        <v>622</v>
      </c>
      <c r="D4" s="8" t="s">
        <v>201</v>
      </c>
      <c r="E4" s="2" t="s">
        <v>202</v>
      </c>
      <c r="F4" s="7" t="s">
        <v>203</v>
      </c>
      <c r="G4" s="2" t="s">
        <v>130</v>
      </c>
      <c r="H4" t="s">
        <v>204</v>
      </c>
      <c r="I4" s="2" t="s">
        <v>202</v>
      </c>
      <c r="J4" s="2"/>
    </row>
    <row r="5" spans="1:10" x14ac:dyDescent="0.4">
      <c r="A5" t="s">
        <v>165</v>
      </c>
      <c r="B5" t="s">
        <v>174</v>
      </c>
      <c r="C5" t="s">
        <v>354</v>
      </c>
      <c r="D5" s="6" t="s">
        <v>151</v>
      </c>
      <c r="E5" s="2" t="s">
        <v>199</v>
      </c>
      <c r="F5" s="7" t="s">
        <v>205</v>
      </c>
      <c r="G5" s="2" t="s">
        <v>206</v>
      </c>
      <c r="H5" t="s">
        <v>207</v>
      </c>
      <c r="I5" s="2" t="s">
        <v>199</v>
      </c>
      <c r="J5" s="2"/>
    </row>
    <row r="6" spans="1:10" x14ac:dyDescent="0.4">
      <c r="A6" t="s">
        <v>166</v>
      </c>
      <c r="B6" t="s">
        <v>175</v>
      </c>
      <c r="C6" t="s">
        <v>674</v>
      </c>
      <c r="D6" s="679" t="s">
        <v>142</v>
      </c>
      <c r="E6" s="2" t="s">
        <v>132</v>
      </c>
      <c r="F6" s="7" t="s">
        <v>208</v>
      </c>
      <c r="I6" s="2" t="s">
        <v>132</v>
      </c>
      <c r="J6" s="2"/>
    </row>
    <row r="7" spans="1:10" x14ac:dyDescent="0.4">
      <c r="A7" t="s">
        <v>167</v>
      </c>
      <c r="C7" t="s">
        <v>626</v>
      </c>
      <c r="D7" s="14" t="s">
        <v>210</v>
      </c>
      <c r="E7" s="2" t="s">
        <v>211</v>
      </c>
      <c r="F7" s="7" t="s">
        <v>212</v>
      </c>
      <c r="I7" s="2" t="s">
        <v>211</v>
      </c>
      <c r="J7" s="2"/>
    </row>
    <row r="8" spans="1:10" x14ac:dyDescent="0.4">
      <c r="A8" t="s">
        <v>63</v>
      </c>
      <c r="D8" s="6" t="s">
        <v>213</v>
      </c>
      <c r="E8" s="2" t="s">
        <v>214</v>
      </c>
      <c r="F8" s="9"/>
      <c r="I8" s="2" t="s">
        <v>214</v>
      </c>
      <c r="J8" s="2"/>
    </row>
    <row r="9" spans="1:10" x14ac:dyDescent="0.4">
      <c r="A9" t="s">
        <v>168</v>
      </c>
      <c r="D9" s="6" t="s">
        <v>215</v>
      </c>
      <c r="E9" s="2" t="s">
        <v>216</v>
      </c>
      <c r="F9" s="9"/>
      <c r="I9" s="2" t="s">
        <v>216</v>
      </c>
      <c r="J9" s="2"/>
    </row>
    <row r="10" spans="1:10" x14ac:dyDescent="0.4">
      <c r="A10" t="s">
        <v>170</v>
      </c>
      <c r="E10" s="2" t="s">
        <v>218</v>
      </c>
      <c r="F10" s="2"/>
      <c r="I10" s="2" t="s">
        <v>218</v>
      </c>
      <c r="J10" s="2"/>
    </row>
    <row r="11" spans="1:10" x14ac:dyDescent="0.4">
      <c r="A11" t="s">
        <v>64</v>
      </c>
      <c r="E11" s="2" t="s">
        <v>200</v>
      </c>
      <c r="I11" s="2" t="s">
        <v>200</v>
      </c>
      <c r="J11" s="2"/>
    </row>
    <row r="12" spans="1:10" x14ac:dyDescent="0.4">
      <c r="A12" t="s">
        <v>172</v>
      </c>
      <c r="E12" s="2" t="s">
        <v>209</v>
      </c>
      <c r="I12" s="2" t="s">
        <v>209</v>
      </c>
      <c r="J12" s="2"/>
    </row>
    <row r="13" spans="1:10" x14ac:dyDescent="0.4">
      <c r="A13" t="s">
        <v>169</v>
      </c>
      <c r="E13" s="2" t="s">
        <v>219</v>
      </c>
      <c r="I13" s="2" t="s">
        <v>219</v>
      </c>
      <c r="J13" s="2"/>
    </row>
    <row r="14" spans="1:10" x14ac:dyDescent="0.4">
      <c r="A14" t="s">
        <v>171</v>
      </c>
      <c r="E14" s="2" t="s">
        <v>222</v>
      </c>
      <c r="I14" s="2" t="s">
        <v>222</v>
      </c>
      <c r="J14" s="2"/>
    </row>
    <row r="15" spans="1:10" x14ac:dyDescent="0.4">
      <c r="A15" t="s">
        <v>223</v>
      </c>
      <c r="E15" s="2" t="s">
        <v>220</v>
      </c>
      <c r="I15" s="2" t="s">
        <v>220</v>
      </c>
      <c r="J15" s="2"/>
    </row>
    <row r="16" spans="1:10" x14ac:dyDescent="0.4">
      <c r="E16" s="2" t="s">
        <v>221</v>
      </c>
      <c r="I16" s="2" t="s">
        <v>221</v>
      </c>
      <c r="J16" s="2"/>
    </row>
    <row r="17" spans="1:10" x14ac:dyDescent="0.4">
      <c r="E17" s="2" t="s">
        <v>224</v>
      </c>
      <c r="I17" s="2" t="s">
        <v>224</v>
      </c>
      <c r="J17" s="2"/>
    </row>
    <row r="18" spans="1:10" x14ac:dyDescent="0.4">
      <c r="E18" s="2" t="s">
        <v>217</v>
      </c>
      <c r="I18" s="2" t="s">
        <v>217</v>
      </c>
      <c r="J18" s="2"/>
    </row>
    <row r="19" spans="1:10" x14ac:dyDescent="0.4">
      <c r="E19" s="2" t="s">
        <v>225</v>
      </c>
      <c r="I19" s="2" t="s">
        <v>225</v>
      </c>
      <c r="J19" s="2"/>
    </row>
    <row r="20" spans="1:10" x14ac:dyDescent="0.4">
      <c r="A20" s="677" t="s">
        <v>192</v>
      </c>
      <c r="B20" s="677" t="s">
        <v>194</v>
      </c>
      <c r="C20" s="677" t="s">
        <v>193</v>
      </c>
      <c r="D20" s="677" t="s">
        <v>226</v>
      </c>
      <c r="E20" s="677"/>
      <c r="F20" s="677" t="s">
        <v>195</v>
      </c>
      <c r="H20" s="2"/>
    </row>
    <row r="21" spans="1:10" x14ac:dyDescent="0.4">
      <c r="A21" s="2" t="s">
        <v>130</v>
      </c>
      <c r="B21" s="2" t="s">
        <v>201</v>
      </c>
      <c r="C21" s="2" t="s">
        <v>201</v>
      </c>
      <c r="D21" s="2" t="s">
        <v>201</v>
      </c>
      <c r="F21" s="2" t="s">
        <v>201</v>
      </c>
      <c r="H21" s="2"/>
    </row>
    <row r="22" spans="1:10" x14ac:dyDescent="0.4">
      <c r="A22" s="2" t="s">
        <v>206</v>
      </c>
      <c r="B22" s="2" t="s">
        <v>151</v>
      </c>
      <c r="C22" s="2" t="s">
        <v>151</v>
      </c>
      <c r="D22" s="2" t="s">
        <v>151</v>
      </c>
      <c r="F22" s="2" t="s">
        <v>227</v>
      </c>
      <c r="H22" s="2"/>
    </row>
    <row r="23" spans="1:10" x14ac:dyDescent="0.4">
      <c r="A23" s="2"/>
      <c r="B23" s="2" t="s">
        <v>142</v>
      </c>
      <c r="C23" s="2" t="s">
        <v>142</v>
      </c>
      <c r="D23" s="2" t="s">
        <v>142</v>
      </c>
      <c r="F23" s="2" t="s">
        <v>228</v>
      </c>
      <c r="H23" s="2"/>
    </row>
    <row r="24" spans="1:10" x14ac:dyDescent="0.4">
      <c r="C24" s="2" t="s">
        <v>210</v>
      </c>
      <c r="D24" s="2" t="s">
        <v>210</v>
      </c>
      <c r="F24" s="2" t="s">
        <v>142</v>
      </c>
      <c r="H24" s="2"/>
    </row>
    <row r="25" spans="1:10" ht="14.25" customHeight="1" x14ac:dyDescent="0.4">
      <c r="D25" s="2" t="s">
        <v>213</v>
      </c>
    </row>
    <row r="26" spans="1:10" x14ac:dyDescent="0.4">
      <c r="D26" s="2" t="s">
        <v>215</v>
      </c>
    </row>
    <row r="28" spans="1:10" x14ac:dyDescent="0.4">
      <c r="A28" s="677" t="s">
        <v>393</v>
      </c>
      <c r="B28" s="677"/>
      <c r="C28" s="677"/>
    </row>
    <row r="29" spans="1:10" x14ac:dyDescent="0.4">
      <c r="A29" s="680" t="s">
        <v>388</v>
      </c>
      <c r="B29" s="680" t="s">
        <v>392</v>
      </c>
      <c r="C29" s="680" t="s">
        <v>676</v>
      </c>
    </row>
    <row r="30" spans="1:10" x14ac:dyDescent="0.4">
      <c r="A30" s="251" t="s">
        <v>165</v>
      </c>
      <c r="B30" s="257" t="s">
        <v>164</v>
      </c>
      <c r="C30" t="s">
        <v>351</v>
      </c>
    </row>
    <row r="31" spans="1:10" x14ac:dyDescent="0.4">
      <c r="A31" s="251" t="s">
        <v>166</v>
      </c>
      <c r="B31" s="257" t="s">
        <v>167</v>
      </c>
      <c r="C31" t="s">
        <v>677</v>
      </c>
    </row>
    <row r="32" spans="1:10" x14ac:dyDescent="0.4">
      <c r="A32" s="251" t="s">
        <v>387</v>
      </c>
      <c r="B32" s="257" t="s">
        <v>63</v>
      </c>
      <c r="C32" t="s">
        <v>678</v>
      </c>
    </row>
    <row r="33" spans="1:7" x14ac:dyDescent="0.4">
      <c r="A33" s="251" t="s">
        <v>389</v>
      </c>
      <c r="B33" s="257" t="s">
        <v>168</v>
      </c>
    </row>
    <row r="34" spans="1:7" x14ac:dyDescent="0.4">
      <c r="A34" s="251" t="s">
        <v>169</v>
      </c>
      <c r="B34" s="257" t="s">
        <v>170</v>
      </c>
    </row>
    <row r="35" spans="1:7" x14ac:dyDescent="0.4">
      <c r="A35" s="251" t="s">
        <v>390</v>
      </c>
      <c r="B35" s="257" t="s">
        <v>64</v>
      </c>
    </row>
    <row r="36" spans="1:7" x14ac:dyDescent="0.4">
      <c r="A36" s="251" t="s">
        <v>223</v>
      </c>
      <c r="B36" s="257" t="s">
        <v>172</v>
      </c>
    </row>
    <row r="37" spans="1:7" x14ac:dyDescent="0.4">
      <c r="B37" s="257" t="s">
        <v>169</v>
      </c>
    </row>
    <row r="38" spans="1:7" x14ac:dyDescent="0.4">
      <c r="B38" s="257" t="s">
        <v>171</v>
      </c>
    </row>
    <row r="39" spans="1:7" x14ac:dyDescent="0.4">
      <c r="B39" s="257" t="s">
        <v>223</v>
      </c>
    </row>
    <row r="42" spans="1:7" x14ac:dyDescent="0.4">
      <c r="A42" s="677" t="s">
        <v>394</v>
      </c>
      <c r="B42" s="677"/>
      <c r="C42" s="677"/>
      <c r="D42" s="677"/>
      <c r="E42" s="677"/>
      <c r="F42" s="677"/>
      <c r="G42" s="677"/>
    </row>
    <row r="43" spans="1:7" x14ac:dyDescent="0.4">
      <c r="A43" s="680" t="s">
        <v>396</v>
      </c>
      <c r="B43" s="680" t="s">
        <v>98</v>
      </c>
      <c r="C43" s="680" t="s">
        <v>401</v>
      </c>
      <c r="D43" s="680" t="s">
        <v>408</v>
      </c>
      <c r="E43" s="680" t="s">
        <v>407</v>
      </c>
      <c r="F43" s="680" t="s">
        <v>391</v>
      </c>
      <c r="G43" s="681" t="s">
        <v>510</v>
      </c>
    </row>
    <row r="44" spans="1:7" x14ac:dyDescent="0.4">
      <c r="A44" t="s">
        <v>291</v>
      </c>
      <c r="B44" t="s">
        <v>319</v>
      </c>
      <c r="C44" t="s">
        <v>400</v>
      </c>
      <c r="D44" t="s">
        <v>352</v>
      </c>
      <c r="E44" t="s">
        <v>409</v>
      </c>
      <c r="F44" t="s">
        <v>500</v>
      </c>
      <c r="G44" t="s">
        <v>512</v>
      </c>
    </row>
    <row r="45" spans="1:7" x14ac:dyDescent="0.4">
      <c r="A45" t="s">
        <v>395</v>
      </c>
      <c r="B45" t="s">
        <v>700</v>
      </c>
      <c r="C45" t="s">
        <v>402</v>
      </c>
      <c r="D45" t="s">
        <v>406</v>
      </c>
      <c r="E45" t="s">
        <v>413</v>
      </c>
      <c r="F45" t="s">
        <v>501</v>
      </c>
      <c r="G45" t="s">
        <v>345</v>
      </c>
    </row>
    <row r="46" spans="1:7" x14ac:dyDescent="0.4">
      <c r="A46" t="s">
        <v>414</v>
      </c>
      <c r="B46" t="s">
        <v>397</v>
      </c>
      <c r="C46" t="s">
        <v>403</v>
      </c>
      <c r="D46" t="s">
        <v>398</v>
      </c>
      <c r="E46" t="s">
        <v>353</v>
      </c>
      <c r="F46" t="s">
        <v>499</v>
      </c>
      <c r="G46" t="s">
        <v>511</v>
      </c>
    </row>
    <row r="47" spans="1:7" x14ac:dyDescent="0.4">
      <c r="B47" t="s">
        <v>398</v>
      </c>
      <c r="C47" t="s">
        <v>404</v>
      </c>
      <c r="E47" t="s">
        <v>410</v>
      </c>
    </row>
    <row r="48" spans="1:7" x14ac:dyDescent="0.4">
      <c r="B48" t="s">
        <v>399</v>
      </c>
      <c r="C48" t="s">
        <v>405</v>
      </c>
      <c r="E48" t="s">
        <v>411</v>
      </c>
    </row>
    <row r="49" spans="5:5" x14ac:dyDescent="0.4">
      <c r="E49" t="s">
        <v>412</v>
      </c>
    </row>
    <row r="50" spans="5:5" x14ac:dyDescent="0.4">
      <c r="E50" t="s">
        <v>343</v>
      </c>
    </row>
    <row r="51" spans="5:5" x14ac:dyDescent="0.4">
      <c r="E51" t="s">
        <v>405</v>
      </c>
    </row>
  </sheetData>
  <sortState xmlns:xlrd2="http://schemas.microsoft.com/office/spreadsheetml/2017/richdata2" ref="H21:H27">
    <sortCondition ref="H21:H27"/>
  </sortState>
  <phoneticPr fontId="10" type="noConversion"/>
  <conditionalFormatting sqref="D4:D9">
    <cfRule type="expression" priority="10">
      <formula>IF($B$3="Industrie",1,0)</formula>
    </cfRule>
  </conditionalFormatting>
  <conditionalFormatting sqref="E4:E13 E15 E17:E19">
    <cfRule type="expression" priority="1">
      <formula>IF($B$3="Industrie",1,0)</formula>
    </cfRule>
  </conditionalFormatting>
  <conditionalFormatting sqref="F4:G12">
    <cfRule type="expression" priority="83">
      <formula>IF($B$3="Industrie",1,0)</formula>
    </cfRule>
  </conditionalFormatting>
  <conditionalFormatting sqref="I4:J13 I15:J15 I17:J19 A21:A23">
    <cfRule type="expression" priority="9">
      <formula>IF($B$3="Industrie",1,0)</formula>
    </cfRule>
  </conditionalFormatting>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C21" sqref="C21"/>
    </sheetView>
  </sheetViews>
  <sheetFormatPr baseColWidth="10" defaultColWidth="0" defaultRowHeight="12.75" customHeight="1" zeroHeight="1" x14ac:dyDescent="0.4"/>
  <cols>
    <col min="1" max="1" width="2.64453125" style="17" customWidth="1"/>
    <col min="2" max="2" width="8.64453125" style="17" bestFit="1" customWidth="1"/>
    <col min="3" max="3" width="26.52734375" style="17" bestFit="1" customWidth="1"/>
    <col min="4" max="4" width="19" style="17" customWidth="1"/>
    <col min="5" max="5" width="13" style="23" customWidth="1"/>
    <col min="6" max="6" width="2.64453125" style="17" customWidth="1"/>
    <col min="7" max="7" width="12.1171875" style="17" hidden="1" customWidth="1"/>
    <col min="8" max="11" width="0" style="17" hidden="1" customWidth="1"/>
    <col min="12" max="16384" width="11.41015625" style="17" hidden="1"/>
  </cols>
  <sheetData>
    <row r="1" spans="1:6" ht="13" thickBot="1" x14ac:dyDescent="0.45">
      <c r="A1" s="482"/>
      <c r="B1" s="482"/>
      <c r="C1" s="482"/>
      <c r="D1" s="482"/>
      <c r="E1" s="634"/>
      <c r="F1" s="482"/>
    </row>
    <row r="2" spans="1:6" ht="15.7" thickBot="1" x14ac:dyDescent="0.45">
      <c r="A2" s="482"/>
      <c r="B2" s="1256" t="s">
        <v>244</v>
      </c>
      <c r="C2" s="1257"/>
      <c r="D2" s="1257"/>
      <c r="E2" s="1258"/>
      <c r="F2" s="635"/>
    </row>
    <row r="3" spans="1:6" ht="13" thickBot="1" x14ac:dyDescent="0.45">
      <c r="A3" s="482"/>
      <c r="B3" s="482"/>
      <c r="C3" s="482"/>
      <c r="D3" s="482"/>
      <c r="E3" s="634"/>
      <c r="F3" s="482"/>
    </row>
    <row r="4" spans="1:6" s="18" customFormat="1" ht="51" thickBot="1" x14ac:dyDescent="0.45">
      <c r="A4" s="636"/>
      <c r="B4" s="637" t="s">
        <v>62</v>
      </c>
      <c r="C4" s="638" t="s">
        <v>93</v>
      </c>
      <c r="D4" s="638" t="s">
        <v>231</v>
      </c>
      <c r="E4" s="639" t="s">
        <v>245</v>
      </c>
      <c r="F4" s="636"/>
    </row>
    <row r="5" spans="1:6" ht="20.100000000000001" customHeight="1" x14ac:dyDescent="0.4">
      <c r="A5" s="482"/>
      <c r="B5" s="640">
        <v>1458</v>
      </c>
      <c r="C5" s="641" t="s">
        <v>246</v>
      </c>
      <c r="D5" s="642" t="s">
        <v>247</v>
      </c>
      <c r="E5" s="643">
        <v>100</v>
      </c>
      <c r="F5" s="482"/>
    </row>
    <row r="6" spans="1:6" ht="20.100000000000001" customHeight="1" x14ac:dyDescent="0.4">
      <c r="A6" s="482"/>
      <c r="B6" s="644">
        <v>1114</v>
      </c>
      <c r="C6" s="645" t="s">
        <v>248</v>
      </c>
      <c r="D6" s="646" t="s">
        <v>249</v>
      </c>
      <c r="E6" s="647">
        <v>10</v>
      </c>
      <c r="F6" s="482"/>
    </row>
    <row r="7" spans="1:6" ht="20.100000000000001" customHeight="1" x14ac:dyDescent="0.4">
      <c r="A7" s="482"/>
      <c r="B7" s="644">
        <v>1115</v>
      </c>
      <c r="C7" s="645" t="s">
        <v>250</v>
      </c>
      <c r="D7" s="646" t="s">
        <v>247</v>
      </c>
      <c r="E7" s="647">
        <v>100</v>
      </c>
      <c r="F7" s="482"/>
    </row>
    <row r="8" spans="1:6" ht="20.100000000000001" customHeight="1" x14ac:dyDescent="0.4">
      <c r="A8" s="482"/>
      <c r="B8" s="644">
        <v>1116</v>
      </c>
      <c r="C8" s="645" t="s">
        <v>251</v>
      </c>
      <c r="D8" s="646" t="s">
        <v>252</v>
      </c>
      <c r="E8" s="647">
        <v>100</v>
      </c>
      <c r="F8" s="482"/>
    </row>
    <row r="9" spans="1:6" ht="20.100000000000001" customHeight="1" x14ac:dyDescent="0.4">
      <c r="A9" s="482"/>
      <c r="B9" s="644">
        <v>1117</v>
      </c>
      <c r="C9" s="645" t="s">
        <v>253</v>
      </c>
      <c r="D9" s="646" t="s">
        <v>252</v>
      </c>
      <c r="E9" s="647">
        <v>100</v>
      </c>
      <c r="F9" s="482"/>
    </row>
    <row r="10" spans="1:6" ht="20.100000000000001" customHeight="1" x14ac:dyDescent="0.4">
      <c r="A10" s="482"/>
      <c r="B10" s="644">
        <v>1118</v>
      </c>
      <c r="C10" s="645" t="s">
        <v>254</v>
      </c>
      <c r="D10" s="646" t="s">
        <v>252</v>
      </c>
      <c r="E10" s="647">
        <v>1000</v>
      </c>
      <c r="F10" s="482"/>
    </row>
    <row r="11" spans="1:6" ht="20.100000000000001" customHeight="1" x14ac:dyDescent="0.4">
      <c r="A11" s="482"/>
      <c r="B11" s="644">
        <v>6616</v>
      </c>
      <c r="C11" s="645" t="s">
        <v>255</v>
      </c>
      <c r="D11" s="646" t="s">
        <v>249</v>
      </c>
      <c r="E11" s="647">
        <v>10</v>
      </c>
      <c r="F11" s="482"/>
    </row>
    <row r="12" spans="1:6" ht="20.100000000000001" customHeight="1" x14ac:dyDescent="0.4">
      <c r="A12" s="482"/>
      <c r="B12" s="644">
        <v>1497</v>
      </c>
      <c r="C12" s="645" t="s">
        <v>256</v>
      </c>
      <c r="D12" s="646" t="s">
        <v>249</v>
      </c>
      <c r="E12" s="647">
        <v>10</v>
      </c>
      <c r="F12" s="482"/>
    </row>
    <row r="13" spans="1:6" ht="20.100000000000001" customHeight="1" x14ac:dyDescent="0.4">
      <c r="A13" s="482"/>
      <c r="B13" s="644">
        <v>1191</v>
      </c>
      <c r="C13" s="645" t="s">
        <v>257</v>
      </c>
      <c r="D13" s="646" t="s">
        <v>247</v>
      </c>
      <c r="E13" s="647">
        <v>100</v>
      </c>
      <c r="F13" s="482"/>
    </row>
    <row r="14" spans="1:6" ht="20.100000000000001" customHeight="1" x14ac:dyDescent="0.4">
      <c r="A14" s="482"/>
      <c r="B14" s="648">
        <v>1204</v>
      </c>
      <c r="C14" s="649" t="s">
        <v>258</v>
      </c>
      <c r="D14" s="646" t="s">
        <v>252</v>
      </c>
      <c r="E14" s="647">
        <v>1000</v>
      </c>
      <c r="F14" s="482"/>
    </row>
    <row r="15" spans="1:6" ht="20.100000000000001" customHeight="1" x14ac:dyDescent="0.4">
      <c r="A15" s="482"/>
      <c r="B15" s="648">
        <v>1517</v>
      </c>
      <c r="C15" s="649" t="s">
        <v>259</v>
      </c>
      <c r="D15" s="646" t="s">
        <v>260</v>
      </c>
      <c r="E15" s="647">
        <v>10</v>
      </c>
      <c r="F15" s="482"/>
    </row>
    <row r="16" spans="1:6" ht="20.100000000000001" customHeight="1" x14ac:dyDescent="0.4">
      <c r="A16" s="482"/>
      <c r="B16" s="648">
        <v>6598</v>
      </c>
      <c r="C16" s="649" t="s">
        <v>261</v>
      </c>
      <c r="D16" s="646" t="s">
        <v>262</v>
      </c>
      <c r="E16" s="647">
        <v>50</v>
      </c>
      <c r="F16" s="482"/>
    </row>
    <row r="17" spans="1:6" s="22" customFormat="1" ht="20.100000000000001" customHeight="1" x14ac:dyDescent="0.4">
      <c r="A17" s="650"/>
      <c r="B17" s="648">
        <v>6600</v>
      </c>
      <c r="C17" s="649" t="s">
        <v>263</v>
      </c>
      <c r="D17" s="646" t="s">
        <v>262</v>
      </c>
      <c r="E17" s="647">
        <v>100</v>
      </c>
      <c r="F17" s="650"/>
    </row>
    <row r="18" spans="1:6" ht="20.100000000000001" customHeight="1" x14ac:dyDescent="0.4">
      <c r="A18" s="482"/>
      <c r="B18" s="648">
        <v>1278</v>
      </c>
      <c r="C18" s="649" t="s">
        <v>264</v>
      </c>
      <c r="D18" s="646" t="s">
        <v>265</v>
      </c>
      <c r="E18" s="647">
        <v>10</v>
      </c>
      <c r="F18" s="482"/>
    </row>
    <row r="19" spans="1:6" ht="20.100000000000001" customHeight="1" x14ac:dyDescent="0.4">
      <c r="A19" s="482"/>
      <c r="B19" s="648">
        <v>2879</v>
      </c>
      <c r="C19" s="649" t="s">
        <v>266</v>
      </c>
      <c r="D19" s="646" t="s">
        <v>267</v>
      </c>
      <c r="E19" s="647">
        <v>1000</v>
      </c>
      <c r="F19" s="482"/>
    </row>
    <row r="20" spans="1:6" ht="20.100000000000001" customHeight="1" thickBot="1" x14ac:dyDescent="0.45">
      <c r="A20" s="482"/>
      <c r="B20" s="651">
        <v>1780</v>
      </c>
      <c r="C20" s="652" t="s">
        <v>268</v>
      </c>
      <c r="D20" s="653" t="s">
        <v>269</v>
      </c>
      <c r="E20" s="654">
        <v>10</v>
      </c>
      <c r="F20" s="482"/>
    </row>
    <row r="21" spans="1:6" ht="12.7" x14ac:dyDescent="0.4">
      <c r="A21" s="482"/>
      <c r="B21" s="482"/>
      <c r="C21" s="655"/>
      <c r="D21" s="656"/>
      <c r="E21" s="657"/>
      <c r="F21" s="482"/>
    </row>
  </sheetData>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7"/>
  <sheetViews>
    <sheetView showGridLines="0" topLeftCell="A4" zoomScaleNormal="100" zoomScaleSheetLayoutView="100" workbookViewId="0">
      <selection sqref="A1:XFD29"/>
    </sheetView>
  </sheetViews>
  <sheetFormatPr baseColWidth="10" defaultColWidth="0" defaultRowHeight="12.75" customHeight="1" zeroHeight="1" x14ac:dyDescent="0.4"/>
  <cols>
    <col min="1" max="1" width="2.64453125" style="17" customWidth="1"/>
    <col min="2" max="2" width="10.1171875" style="17" bestFit="1" customWidth="1"/>
    <col min="3" max="3" width="10.52734375" style="21" bestFit="1" customWidth="1"/>
    <col min="4" max="4" width="14" style="21" bestFit="1" customWidth="1"/>
    <col min="5" max="5" width="11.87890625" style="17" bestFit="1" customWidth="1"/>
    <col min="6" max="6" width="11.52734375" style="17" bestFit="1" customWidth="1"/>
    <col min="7" max="7" width="17.87890625" style="17" customWidth="1"/>
    <col min="8" max="8" width="9.1171875" style="17" bestFit="1" customWidth="1"/>
    <col min="9" max="9" width="12.41015625" style="17" bestFit="1" customWidth="1"/>
    <col min="10" max="10" width="9.1171875" style="17" bestFit="1" customWidth="1"/>
    <col min="11" max="11" width="2.64453125" style="17" customWidth="1"/>
    <col min="12" max="14" width="0" style="17" hidden="1" customWidth="1"/>
    <col min="15" max="16384" width="11.41015625" style="17" hidden="1"/>
  </cols>
  <sheetData>
    <row r="1" spans="1:11" ht="13" thickBot="1" x14ac:dyDescent="0.45">
      <c r="A1" s="482"/>
      <c r="B1" s="482"/>
      <c r="C1" s="656"/>
      <c r="D1" s="656"/>
      <c r="E1" s="482"/>
      <c r="F1" s="482"/>
      <c r="G1" s="482"/>
      <c r="H1" s="482"/>
      <c r="I1" s="482"/>
      <c r="J1" s="482"/>
      <c r="K1" s="482"/>
    </row>
    <row r="2" spans="1:11" ht="15.7" thickBot="1" x14ac:dyDescent="0.45">
      <c r="A2" s="482"/>
      <c r="B2" s="1256" t="s">
        <v>229</v>
      </c>
      <c r="C2" s="1257"/>
      <c r="D2" s="1257"/>
      <c r="E2" s="1257"/>
      <c r="F2" s="1257"/>
      <c r="G2" s="1257"/>
      <c r="H2" s="1257"/>
      <c r="I2" s="1257"/>
      <c r="J2" s="1258"/>
      <c r="K2" s="482"/>
    </row>
    <row r="3" spans="1:11" ht="13" thickBot="1" x14ac:dyDescent="0.45">
      <c r="A3" s="482"/>
      <c r="B3" s="482"/>
      <c r="C3" s="656"/>
      <c r="D3" s="656"/>
      <c r="E3" s="482"/>
      <c r="F3" s="482"/>
      <c r="G3" s="482"/>
      <c r="H3" s="482"/>
      <c r="I3" s="482"/>
      <c r="J3" s="482"/>
      <c r="K3" s="482"/>
    </row>
    <row r="4" spans="1:11" s="18" customFormat="1" ht="51" thickBot="1" x14ac:dyDescent="0.45">
      <c r="A4" s="636"/>
      <c r="B4" s="637" t="s">
        <v>62</v>
      </c>
      <c r="C4" s="637" t="s">
        <v>93</v>
      </c>
      <c r="D4" s="637" t="s">
        <v>230</v>
      </c>
      <c r="E4" s="658" t="s">
        <v>231</v>
      </c>
      <c r="F4" s="659" t="s">
        <v>232</v>
      </c>
      <c r="G4" s="660" t="s">
        <v>233</v>
      </c>
      <c r="H4" s="661" t="s">
        <v>234</v>
      </c>
      <c r="I4" s="660" t="s">
        <v>235</v>
      </c>
      <c r="J4" s="661" t="s">
        <v>234</v>
      </c>
      <c r="K4" s="662"/>
    </row>
    <row r="5" spans="1:11" ht="14.7" x14ac:dyDescent="0.4">
      <c r="A5" s="482"/>
      <c r="B5" s="663">
        <v>1313</v>
      </c>
      <c r="C5" s="663" t="s">
        <v>99</v>
      </c>
      <c r="D5" s="664" t="s">
        <v>236</v>
      </c>
      <c r="E5" s="665">
        <v>3</v>
      </c>
      <c r="F5" s="664">
        <v>15</v>
      </c>
      <c r="G5" s="666">
        <v>80</v>
      </c>
      <c r="H5" s="667">
        <v>0.3</v>
      </c>
      <c r="I5" s="668">
        <v>80</v>
      </c>
      <c r="J5" s="669">
        <v>0.2</v>
      </c>
      <c r="K5" s="482"/>
    </row>
    <row r="6" spans="1:11" ht="14.7" x14ac:dyDescent="0.4">
      <c r="A6" s="482"/>
      <c r="B6" s="670">
        <v>1314</v>
      </c>
      <c r="C6" s="670" t="s">
        <v>100</v>
      </c>
      <c r="D6" s="671" t="s">
        <v>236</v>
      </c>
      <c r="E6" s="672">
        <v>30</v>
      </c>
      <c r="F6" s="671">
        <v>80</v>
      </c>
      <c r="G6" s="673">
        <v>250</v>
      </c>
      <c r="H6" s="674">
        <v>0.2</v>
      </c>
      <c r="I6" s="673">
        <v>250</v>
      </c>
      <c r="J6" s="674">
        <v>0.1</v>
      </c>
      <c r="K6" s="482"/>
    </row>
    <row r="7" spans="1:11" ht="14.7" x14ac:dyDescent="0.4">
      <c r="A7" s="482"/>
      <c r="B7" s="670">
        <v>6396</v>
      </c>
      <c r="C7" s="670" t="s">
        <v>101</v>
      </c>
      <c r="D7" s="671" t="s">
        <v>236</v>
      </c>
      <c r="E7" s="672">
        <v>10</v>
      </c>
      <c r="F7" s="671">
        <v>20</v>
      </c>
      <c r="G7" s="673">
        <v>150</v>
      </c>
      <c r="H7" s="674">
        <v>0.2</v>
      </c>
      <c r="I7" s="673">
        <v>150</v>
      </c>
      <c r="J7" s="674">
        <v>0.1</v>
      </c>
      <c r="K7" s="482"/>
    </row>
    <row r="8" spans="1:11" ht="12.7" x14ac:dyDescent="0.4">
      <c r="A8" s="482"/>
      <c r="B8" s="670">
        <v>1305</v>
      </c>
      <c r="C8" s="670" t="s">
        <v>103</v>
      </c>
      <c r="D8" s="671" t="s">
        <v>237</v>
      </c>
      <c r="E8" s="672">
        <v>2</v>
      </c>
      <c r="F8" s="671">
        <v>15</v>
      </c>
      <c r="G8" s="673">
        <v>60</v>
      </c>
      <c r="H8" s="674">
        <v>0.3</v>
      </c>
      <c r="I8" s="673">
        <v>60</v>
      </c>
      <c r="J8" s="674">
        <v>0.2</v>
      </c>
      <c r="K8" s="482"/>
    </row>
    <row r="9" spans="1:11" ht="12.7" x14ac:dyDescent="0.4">
      <c r="A9" s="482"/>
      <c r="B9" s="675">
        <v>1319</v>
      </c>
      <c r="C9" s="675" t="s">
        <v>104</v>
      </c>
      <c r="D9" s="671" t="s">
        <v>238</v>
      </c>
      <c r="E9" s="672">
        <v>0.5</v>
      </c>
      <c r="F9" s="671">
        <v>6</v>
      </c>
      <c r="G9" s="19"/>
      <c r="H9" s="20"/>
      <c r="I9" s="673">
        <v>6</v>
      </c>
      <c r="J9" s="674">
        <v>0.1</v>
      </c>
      <c r="K9" s="482"/>
    </row>
    <row r="10" spans="1:11" ht="12.7" x14ac:dyDescent="0.4">
      <c r="A10" s="482"/>
      <c r="B10" s="670">
        <v>1551</v>
      </c>
      <c r="C10" s="670" t="s">
        <v>108</v>
      </c>
      <c r="D10" s="671" t="s">
        <v>238</v>
      </c>
      <c r="E10" s="672">
        <v>1</v>
      </c>
      <c r="F10" s="671">
        <v>6</v>
      </c>
      <c r="G10" s="19"/>
      <c r="H10" s="20"/>
      <c r="I10" s="673">
        <v>6</v>
      </c>
      <c r="J10" s="674">
        <v>0.2</v>
      </c>
      <c r="K10" s="482"/>
    </row>
    <row r="11" spans="1:11" ht="14.7" x14ac:dyDescent="0.4">
      <c r="A11" s="482"/>
      <c r="B11" s="675">
        <v>1335</v>
      </c>
      <c r="C11" s="675" t="s">
        <v>105</v>
      </c>
      <c r="D11" s="671" t="s">
        <v>239</v>
      </c>
      <c r="E11" s="672">
        <v>0.5</v>
      </c>
      <c r="F11" s="671">
        <v>6</v>
      </c>
      <c r="G11" s="19"/>
      <c r="H11" s="20"/>
      <c r="I11" s="673">
        <v>6</v>
      </c>
      <c r="J11" s="674">
        <v>0.1</v>
      </c>
      <c r="K11" s="482"/>
    </row>
    <row r="12" spans="1:11" ht="14.7" x14ac:dyDescent="0.4">
      <c r="A12" s="482"/>
      <c r="B12" s="675">
        <v>1339</v>
      </c>
      <c r="C12" s="675" t="s">
        <v>106</v>
      </c>
      <c r="D12" s="671" t="s">
        <v>240</v>
      </c>
      <c r="E12" s="672">
        <v>0.05</v>
      </c>
      <c r="F12" s="671">
        <v>1</v>
      </c>
      <c r="G12" s="19"/>
      <c r="H12" s="20"/>
      <c r="I12" s="673">
        <v>1</v>
      </c>
      <c r="J12" s="674">
        <v>0.2</v>
      </c>
      <c r="K12" s="482"/>
    </row>
    <row r="13" spans="1:11" ht="14.7" x14ac:dyDescent="0.4">
      <c r="A13" s="482"/>
      <c r="B13" s="675">
        <v>1340</v>
      </c>
      <c r="C13" s="675" t="s">
        <v>107</v>
      </c>
      <c r="D13" s="671" t="s">
        <v>241</v>
      </c>
      <c r="E13" s="672">
        <v>1</v>
      </c>
      <c r="F13" s="671">
        <v>5</v>
      </c>
      <c r="G13" s="19"/>
      <c r="H13" s="20"/>
      <c r="I13" s="673">
        <v>5</v>
      </c>
      <c r="J13" s="674">
        <v>0.2</v>
      </c>
      <c r="K13" s="482"/>
    </row>
    <row r="14" spans="1:11" ht="12.7" x14ac:dyDescent="0.4">
      <c r="A14" s="482"/>
      <c r="B14" s="670">
        <v>1350</v>
      </c>
      <c r="C14" s="670" t="s">
        <v>109</v>
      </c>
      <c r="D14" s="671" t="s">
        <v>242</v>
      </c>
      <c r="E14" s="672">
        <v>0.05</v>
      </c>
      <c r="F14" s="671">
        <v>1</v>
      </c>
      <c r="G14" s="19"/>
      <c r="H14" s="20"/>
      <c r="I14" s="673">
        <v>1</v>
      </c>
      <c r="J14" s="674">
        <v>0.2</v>
      </c>
      <c r="K14" s="482"/>
    </row>
    <row r="15" spans="1:11" ht="12.7" x14ac:dyDescent="0.4">
      <c r="A15" s="482"/>
      <c r="B15" s="670">
        <v>1369</v>
      </c>
      <c r="C15" s="670" t="s">
        <v>111</v>
      </c>
      <c r="D15" s="676" t="s">
        <v>237</v>
      </c>
      <c r="E15" s="672">
        <v>5.0000000000000001E-3</v>
      </c>
      <c r="F15" s="671">
        <v>0.5</v>
      </c>
      <c r="G15" s="673">
        <v>1</v>
      </c>
      <c r="H15" s="674">
        <v>0.6</v>
      </c>
      <c r="I15" s="673">
        <v>1</v>
      </c>
      <c r="J15" s="674">
        <v>0.3</v>
      </c>
      <c r="K15" s="482"/>
    </row>
    <row r="16" spans="1:11" ht="12.7" x14ac:dyDescent="0.4">
      <c r="A16" s="482"/>
      <c r="B16" s="670">
        <v>1388</v>
      </c>
      <c r="C16" s="670" t="s">
        <v>112</v>
      </c>
      <c r="D16" s="676" t="s">
        <v>237</v>
      </c>
      <c r="E16" s="672">
        <v>1E-3</v>
      </c>
      <c r="F16" s="671">
        <v>0.5</v>
      </c>
      <c r="G16" s="673">
        <v>1</v>
      </c>
      <c r="H16" s="674">
        <v>0.6</v>
      </c>
      <c r="I16" s="673">
        <v>1</v>
      </c>
      <c r="J16" s="674">
        <v>0.3</v>
      </c>
      <c r="K16" s="482"/>
    </row>
    <row r="17" spans="1:11" ht="12.7" x14ac:dyDescent="0.4">
      <c r="A17" s="482"/>
      <c r="B17" s="670">
        <v>1389</v>
      </c>
      <c r="C17" s="670" t="s">
        <v>113</v>
      </c>
      <c r="D17" s="676" t="s">
        <v>237</v>
      </c>
      <c r="E17" s="672">
        <v>5.0000000000000001E-3</v>
      </c>
      <c r="F17" s="671">
        <v>0.5</v>
      </c>
      <c r="G17" s="673">
        <v>1</v>
      </c>
      <c r="H17" s="674">
        <v>0.6</v>
      </c>
      <c r="I17" s="673">
        <v>1</v>
      </c>
      <c r="J17" s="674">
        <v>0.3</v>
      </c>
      <c r="K17" s="482"/>
    </row>
    <row r="18" spans="1:11" ht="12.7" x14ac:dyDescent="0.4">
      <c r="A18" s="482"/>
      <c r="B18" s="670">
        <v>1392</v>
      </c>
      <c r="C18" s="670" t="s">
        <v>114</v>
      </c>
      <c r="D18" s="676" t="s">
        <v>237</v>
      </c>
      <c r="E18" s="672">
        <v>5.0000000000000001E-3</v>
      </c>
      <c r="F18" s="671">
        <v>0.5</v>
      </c>
      <c r="G18" s="673">
        <v>1</v>
      </c>
      <c r="H18" s="674">
        <v>0.6</v>
      </c>
      <c r="I18" s="673">
        <v>1</v>
      </c>
      <c r="J18" s="674">
        <v>0.3</v>
      </c>
      <c r="K18" s="482"/>
    </row>
    <row r="19" spans="1:11" ht="12.7" x14ac:dyDescent="0.4">
      <c r="A19" s="482"/>
      <c r="B19" s="670">
        <v>1387</v>
      </c>
      <c r="C19" s="670" t="s">
        <v>115</v>
      </c>
      <c r="D19" s="676" t="s">
        <v>237</v>
      </c>
      <c r="E19" s="672">
        <v>2.0000000000000001E-4</v>
      </c>
      <c r="F19" s="671">
        <v>5.0000000000000001E-3</v>
      </c>
      <c r="G19" s="673">
        <v>0.01</v>
      </c>
      <c r="H19" s="674">
        <v>0.6</v>
      </c>
      <c r="I19" s="673">
        <v>0.01</v>
      </c>
      <c r="J19" s="674">
        <v>0.3</v>
      </c>
      <c r="K19" s="482"/>
    </row>
    <row r="20" spans="1:11" ht="12.7" x14ac:dyDescent="0.4">
      <c r="A20" s="482"/>
      <c r="B20" s="670">
        <v>1386</v>
      </c>
      <c r="C20" s="670" t="s">
        <v>116</v>
      </c>
      <c r="D20" s="676" t="s">
        <v>237</v>
      </c>
      <c r="E20" s="672">
        <v>5.0000000000000001E-3</v>
      </c>
      <c r="F20" s="671">
        <v>0.5</v>
      </c>
      <c r="G20" s="673">
        <v>1</v>
      </c>
      <c r="H20" s="674">
        <v>0.6</v>
      </c>
      <c r="I20" s="673">
        <v>1</v>
      </c>
      <c r="J20" s="674">
        <v>0.3</v>
      </c>
      <c r="K20" s="482"/>
    </row>
    <row r="21" spans="1:11" ht="12.7" x14ac:dyDescent="0.4">
      <c r="A21" s="482"/>
      <c r="B21" s="670">
        <v>1382</v>
      </c>
      <c r="C21" s="670" t="s">
        <v>117</v>
      </c>
      <c r="D21" s="676" t="s">
        <v>237</v>
      </c>
      <c r="E21" s="672">
        <v>2E-3</v>
      </c>
      <c r="F21" s="671">
        <v>0.5</v>
      </c>
      <c r="G21" s="673">
        <v>1</v>
      </c>
      <c r="H21" s="674">
        <v>0.6</v>
      </c>
      <c r="I21" s="673">
        <v>1</v>
      </c>
      <c r="J21" s="674">
        <v>0.3</v>
      </c>
      <c r="K21" s="482"/>
    </row>
    <row r="22" spans="1:11" ht="12.7" x14ac:dyDescent="0.4">
      <c r="A22" s="482"/>
      <c r="B22" s="670">
        <v>1383</v>
      </c>
      <c r="C22" s="670" t="s">
        <v>118</v>
      </c>
      <c r="D22" s="676" t="s">
        <v>237</v>
      </c>
      <c r="E22" s="672">
        <v>5.0000000000000001E-3</v>
      </c>
      <c r="F22" s="671">
        <v>0.5</v>
      </c>
      <c r="G22" s="673">
        <v>1</v>
      </c>
      <c r="H22" s="674">
        <v>0.6</v>
      </c>
      <c r="I22" s="673">
        <v>1</v>
      </c>
      <c r="J22" s="674">
        <v>0.3</v>
      </c>
      <c r="K22" s="482"/>
    </row>
    <row r="23" spans="1:11" ht="12.7" x14ac:dyDescent="0.4">
      <c r="A23" s="482"/>
      <c r="B23" s="670">
        <v>1106</v>
      </c>
      <c r="C23" s="670" t="s">
        <v>110</v>
      </c>
      <c r="D23" s="676" t="s">
        <v>237</v>
      </c>
      <c r="E23" s="672">
        <v>0.01</v>
      </c>
      <c r="F23" s="671">
        <v>0.05</v>
      </c>
      <c r="G23" s="673">
        <v>0.5</v>
      </c>
      <c r="H23" s="674">
        <v>0.6</v>
      </c>
      <c r="I23" s="673">
        <v>0.5</v>
      </c>
      <c r="J23" s="674">
        <v>0.3</v>
      </c>
      <c r="K23" s="482"/>
    </row>
    <row r="24" spans="1:11" ht="12.7" x14ac:dyDescent="0.4">
      <c r="A24" s="482"/>
      <c r="B24" s="670">
        <v>1841</v>
      </c>
      <c r="C24" s="670" t="s">
        <v>102</v>
      </c>
      <c r="D24" s="676" t="s">
        <v>237</v>
      </c>
      <c r="E24" s="672">
        <v>0.3</v>
      </c>
      <c r="F24" s="671">
        <v>5</v>
      </c>
      <c r="G24" s="673">
        <v>15</v>
      </c>
      <c r="H24" s="674">
        <v>0.3</v>
      </c>
      <c r="I24" s="673">
        <v>15</v>
      </c>
      <c r="J24" s="674">
        <v>0.1</v>
      </c>
      <c r="K24" s="482"/>
    </row>
    <row r="25" spans="1:11" ht="12.7" x14ac:dyDescent="0.4">
      <c r="A25" s="482"/>
      <c r="B25" s="670">
        <v>1798</v>
      </c>
      <c r="C25" s="670" t="s">
        <v>662</v>
      </c>
      <c r="D25" s="676"/>
      <c r="E25" s="672"/>
      <c r="F25" s="671"/>
      <c r="G25" s="673"/>
      <c r="H25" s="674"/>
      <c r="I25" s="673"/>
      <c r="J25" s="674"/>
      <c r="K25" s="482"/>
    </row>
    <row r="26" spans="1:11" ht="13" thickBot="1" x14ac:dyDescent="0.45">
      <c r="A26" s="482"/>
      <c r="B26" s="766">
        <v>1337</v>
      </c>
      <c r="C26" s="766" t="s">
        <v>663</v>
      </c>
      <c r="D26" s="767" t="s">
        <v>237</v>
      </c>
      <c r="E26" s="768">
        <v>5</v>
      </c>
      <c r="F26" s="769"/>
      <c r="G26" s="770"/>
      <c r="H26" s="771"/>
      <c r="I26" s="770"/>
      <c r="J26" s="771"/>
      <c r="K26" s="482"/>
    </row>
    <row r="27" spans="1:11" ht="13" thickBot="1" x14ac:dyDescent="0.45">
      <c r="A27" s="482"/>
      <c r="B27" s="772"/>
      <c r="C27" s="772" t="s">
        <v>119</v>
      </c>
      <c r="D27" s="773"/>
      <c r="E27" s="772"/>
      <c r="F27" s="774"/>
      <c r="G27" s="775"/>
      <c r="H27" s="776">
        <v>0.2</v>
      </c>
      <c r="I27" s="775"/>
      <c r="J27" s="776">
        <v>0.05</v>
      </c>
      <c r="K27" s="482"/>
    </row>
    <row r="28" spans="1:11" ht="12.75" customHeight="1" x14ac:dyDescent="0.4">
      <c r="A28" s="482"/>
      <c r="B28" s="1788" t="s">
        <v>243</v>
      </c>
      <c r="C28" s="1788"/>
      <c r="D28" s="1788"/>
      <c r="E28" s="1788"/>
      <c r="F28" s="1788"/>
      <c r="G28" s="1788"/>
      <c r="H28" s="1788"/>
      <c r="I28" s="1788"/>
      <c r="J28" s="1788"/>
      <c r="K28" s="482"/>
    </row>
    <row r="29" spans="1:11" ht="14.35" customHeight="1" x14ac:dyDescent="0.4">
      <c r="A29" s="482"/>
      <c r="B29" s="1788"/>
      <c r="C29" s="1788"/>
      <c r="D29" s="1788"/>
      <c r="E29" s="1788"/>
      <c r="F29" s="1788"/>
      <c r="G29" s="1788"/>
      <c r="H29" s="1788"/>
      <c r="I29" s="1788"/>
      <c r="J29" s="1788"/>
      <c r="K29" s="482"/>
    </row>
    <row r="33" spans="4:9" ht="2" customHeight="1" x14ac:dyDescent="0.4"/>
    <row r="34" spans="4:9" ht="66.7" hidden="1" customHeight="1" x14ac:dyDescent="0.4"/>
    <row r="37" spans="4:9" ht="12.7" hidden="1" x14ac:dyDescent="0.4">
      <c r="D37" s="1789"/>
      <c r="E37" s="1790"/>
      <c r="F37" s="1790"/>
      <c r="G37" s="1790"/>
      <c r="H37" s="1790"/>
      <c r="I37" s="1790"/>
    </row>
    <row r="38" spans="4:9" ht="12.7" hidden="1" x14ac:dyDescent="0.4">
      <c r="D38" s="1790"/>
      <c r="E38" s="1790"/>
      <c r="F38" s="1790"/>
      <c r="G38" s="1790"/>
      <c r="H38" s="1790"/>
      <c r="I38" s="1790"/>
    </row>
    <row r="39" spans="4:9" ht="12.7" hidden="1" x14ac:dyDescent="0.4">
      <c r="D39" s="1790"/>
      <c r="E39" s="1790"/>
      <c r="F39" s="1790"/>
      <c r="G39" s="1790"/>
      <c r="H39" s="1790"/>
      <c r="I39" s="1790"/>
    </row>
    <row r="40" spans="4:9" ht="12.7" hidden="1" x14ac:dyDescent="0.4">
      <c r="D40" s="1790"/>
      <c r="E40" s="1790"/>
      <c r="F40" s="1790"/>
      <c r="G40" s="1790"/>
      <c r="H40" s="1790"/>
      <c r="I40" s="1790"/>
    </row>
    <row r="41" spans="4:9" ht="12.7" hidden="1" x14ac:dyDescent="0.4">
      <c r="D41" s="1790"/>
      <c r="E41" s="1790"/>
      <c r="F41" s="1790"/>
      <c r="G41" s="1790"/>
      <c r="H41" s="1790"/>
      <c r="I41" s="1790"/>
    </row>
    <row r="42" spans="4:9" ht="12.7" hidden="1" x14ac:dyDescent="0.4">
      <c r="D42" s="1790"/>
      <c r="E42" s="1790"/>
      <c r="F42" s="1790"/>
      <c r="G42" s="1790"/>
      <c r="H42" s="1790"/>
      <c r="I42" s="1790"/>
    </row>
    <row r="43" spans="4:9" ht="12.7" hidden="1" x14ac:dyDescent="0.4">
      <c r="D43" s="1790"/>
      <c r="E43" s="1790"/>
      <c r="F43" s="1790"/>
      <c r="G43" s="1790"/>
      <c r="H43" s="1790"/>
      <c r="I43" s="1790"/>
    </row>
    <row r="44" spans="4:9" ht="12.7" hidden="1" x14ac:dyDescent="0.4">
      <c r="D44" s="1790"/>
      <c r="E44" s="1790"/>
      <c r="F44" s="1790"/>
      <c r="G44" s="1790"/>
      <c r="H44" s="1790"/>
      <c r="I44" s="1790"/>
    </row>
    <row r="45" spans="4:9" ht="12.7" hidden="1" x14ac:dyDescent="0.4">
      <c r="D45" s="1790"/>
      <c r="E45" s="1790"/>
      <c r="F45" s="1790"/>
      <c r="G45" s="1790"/>
      <c r="H45" s="1790"/>
      <c r="I45" s="1790"/>
    </row>
    <row r="46" spans="4:9" ht="12.7" hidden="1" x14ac:dyDescent="0.4">
      <c r="D46" s="1790"/>
      <c r="E46" s="1790"/>
      <c r="F46" s="1790"/>
      <c r="G46" s="1790"/>
      <c r="H46" s="1790"/>
      <c r="I46" s="1790"/>
    </row>
    <row r="47" spans="4:9" ht="12.7" hidden="1" x14ac:dyDescent="0.4">
      <c r="D47" s="1790"/>
      <c r="E47" s="1790"/>
      <c r="F47" s="1790"/>
      <c r="G47" s="1790"/>
      <c r="H47" s="1790"/>
      <c r="I47" s="1790"/>
    </row>
  </sheetData>
  <mergeCells count="3">
    <mergeCell ref="B2:J2"/>
    <mergeCell ref="B28:J29"/>
    <mergeCell ref="D37:I47"/>
  </mergeCells>
  <pageMargins left="0.78740157499999996" right="0.78740157499999996" top="0.984251969" bottom="0.984251969" header="0.4921259845" footer="0.4921259845"/>
  <pageSetup paperSize="9" scale="73" orientation="portrait" r:id="rId1"/>
  <headerFooter alignWithMargins="0"/>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E8A2F-C871-45AF-9003-BC5B51376A3F}">
  <sheetPr codeName="Feuil24"/>
  <dimension ref="A1:AE48"/>
  <sheetViews>
    <sheetView workbookViewId="0">
      <selection activeCell="G16" sqref="G16"/>
    </sheetView>
  </sheetViews>
  <sheetFormatPr baseColWidth="10" defaultRowHeight="12.7" x14ac:dyDescent="0.4"/>
  <cols>
    <col min="2" max="2" width="19.46875" customWidth="1"/>
    <col min="3" max="3" width="16.17578125" customWidth="1"/>
    <col min="4" max="4" width="12.8203125" customWidth="1"/>
    <col min="5" max="5" width="19.46875" customWidth="1"/>
    <col min="6" max="6" width="12.29296875" customWidth="1"/>
    <col min="7" max="7" width="19.5859375" customWidth="1"/>
    <col min="8" max="8" width="6.703125" customWidth="1"/>
    <col min="10" max="11" width="16" customWidth="1"/>
  </cols>
  <sheetData>
    <row r="1" spans="1:31" x14ac:dyDescent="0.4">
      <c r="A1" s="975" t="s">
        <v>797</v>
      </c>
      <c r="B1" s="1">
        <f>Descriptif!$T$2</f>
        <v>15</v>
      </c>
      <c r="C1" s="1">
        <f>Descriptif!$V$2</f>
        <v>16</v>
      </c>
      <c r="D1" s="975" t="s">
        <v>798</v>
      </c>
      <c r="E1" s="1">
        <f>Descriptif!$T$3</f>
        <v>33</v>
      </c>
      <c r="F1" s="1">
        <f>Descriptif!$V$3</f>
        <v>38</v>
      </c>
    </row>
    <row r="3" spans="1:31" x14ac:dyDescent="0.4">
      <c r="A3" s="939" t="s">
        <v>741</v>
      </c>
      <c r="B3" s="1794" t="s">
        <v>330</v>
      </c>
      <c r="C3" s="1794"/>
      <c r="D3" s="1794"/>
      <c r="E3" s="1794"/>
      <c r="F3" s="1794"/>
    </row>
    <row r="4" spans="1:31" x14ac:dyDescent="0.4">
      <c r="A4" s="918"/>
      <c r="B4" s="918" t="s">
        <v>742</v>
      </c>
      <c r="C4" s="918" t="s">
        <v>811</v>
      </c>
      <c r="D4" s="918" t="s">
        <v>812</v>
      </c>
      <c r="E4" s="918" t="s">
        <v>753</v>
      </c>
      <c r="F4" s="918" t="s">
        <v>754</v>
      </c>
    </row>
    <row r="5" spans="1:31" x14ac:dyDescent="0.4">
      <c r="A5" s="918" t="s">
        <v>41</v>
      </c>
      <c r="B5" s="919" t="s">
        <v>748</v>
      </c>
      <c r="C5" s="919" t="s">
        <v>749</v>
      </c>
      <c r="D5" s="919" t="s">
        <v>774</v>
      </c>
      <c r="E5" s="919" t="s">
        <v>755</v>
      </c>
      <c r="F5" s="919" t="s">
        <v>760</v>
      </c>
    </row>
    <row r="6" spans="1:31" x14ac:dyDescent="0.4">
      <c r="A6" s="918" t="str">
        <f>PARAM!$C4</f>
        <v>Débimètre en charge</v>
      </c>
      <c r="B6" s="917" t="s">
        <v>745</v>
      </c>
      <c r="C6" s="917" t="s">
        <v>752</v>
      </c>
      <c r="D6" s="917" t="s">
        <v>775</v>
      </c>
      <c r="E6" s="917" t="s">
        <v>756</v>
      </c>
      <c r="F6" s="917" t="s">
        <v>761</v>
      </c>
    </row>
    <row r="7" spans="1:31" x14ac:dyDescent="0.4">
      <c r="A7" s="918" t="str">
        <f>PARAM!$C5</f>
        <v>Débimètre gravitaire</v>
      </c>
      <c r="B7" s="917" t="s">
        <v>744</v>
      </c>
      <c r="C7" s="917" t="s">
        <v>751</v>
      </c>
      <c r="D7" s="917" t="s">
        <v>776</v>
      </c>
      <c r="E7" s="917" t="s">
        <v>757</v>
      </c>
      <c r="F7" s="917" t="s">
        <v>762</v>
      </c>
    </row>
    <row r="8" spans="1:31" x14ac:dyDescent="0.4">
      <c r="A8" s="918" t="str">
        <f>PARAM!$C6</f>
        <v>Préleveur</v>
      </c>
      <c r="B8" s="917" t="s">
        <v>743</v>
      </c>
      <c r="C8" s="917" t="s">
        <v>750</v>
      </c>
      <c r="D8" s="917" t="s">
        <v>784</v>
      </c>
      <c r="E8" s="917" t="s">
        <v>758</v>
      </c>
      <c r="F8" s="917" t="s">
        <v>763</v>
      </c>
    </row>
    <row r="9" spans="1:31" x14ac:dyDescent="0.4">
      <c r="A9" s="918" t="str">
        <f>PARAM!$C7</f>
        <v>Sonde de température</v>
      </c>
      <c r="B9" s="917" t="s">
        <v>746</v>
      </c>
      <c r="C9" s="917" t="s">
        <v>747</v>
      </c>
      <c r="D9" s="917" t="s">
        <v>777</v>
      </c>
      <c r="E9" s="917" t="s">
        <v>759</v>
      </c>
      <c r="F9" s="917" t="s">
        <v>764</v>
      </c>
    </row>
    <row r="10" spans="1:31" x14ac:dyDescent="0.4">
      <c r="C10" s="935"/>
    </row>
    <row r="11" spans="1:31" x14ac:dyDescent="0.4">
      <c r="C11" s="935"/>
    </row>
    <row r="12" spans="1:31" x14ac:dyDescent="0.4">
      <c r="C12" s="935"/>
    </row>
    <row r="13" spans="1:31" s="978" customFormat="1" ht="13" thickBot="1" x14ac:dyDescent="0.45">
      <c r="A13" s="977" t="s">
        <v>792</v>
      </c>
      <c r="C13" s="979"/>
    </row>
    <row r="14" spans="1:31" s="920" customFormat="1" ht="17.350000000000001" customHeight="1" x14ac:dyDescent="0.4">
      <c r="A14" s="1795" t="s">
        <v>780</v>
      </c>
      <c r="B14" s="1768"/>
      <c r="C14" s="1795" t="s">
        <v>805</v>
      </c>
      <c r="D14" s="1767"/>
      <c r="E14" s="1767"/>
      <c r="F14" s="1767"/>
      <c r="G14" s="1795" t="s">
        <v>806</v>
      </c>
      <c r="H14" s="1767"/>
      <c r="I14" s="1767"/>
      <c r="J14" s="1767"/>
      <c r="K14" s="982" t="s">
        <v>815</v>
      </c>
      <c r="L14" s="1791" t="s">
        <v>70</v>
      </c>
      <c r="M14" s="1791"/>
      <c r="N14" s="1791" t="s">
        <v>287</v>
      </c>
      <c r="O14" s="1791"/>
      <c r="P14" s="1791" t="s">
        <v>807</v>
      </c>
      <c r="Q14" s="1791"/>
      <c r="R14" s="1791" t="s">
        <v>810</v>
      </c>
      <c r="S14" s="1792"/>
      <c r="T14" s="1793" t="s">
        <v>816</v>
      </c>
      <c r="U14" s="1791"/>
      <c r="V14" s="1791"/>
      <c r="W14" s="1791"/>
      <c r="X14" s="1791"/>
      <c r="Y14" s="1791"/>
      <c r="Z14" s="1791"/>
      <c r="AA14" s="1791"/>
      <c r="AB14" s="1791"/>
      <c r="AC14" s="1791"/>
      <c r="AD14" s="1791"/>
      <c r="AE14" s="1792"/>
    </row>
    <row r="15" spans="1:31" s="975" customFormat="1" x14ac:dyDescent="0.4">
      <c r="A15" s="983" t="s">
        <v>803</v>
      </c>
      <c r="B15" s="984" t="s">
        <v>804</v>
      </c>
      <c r="C15" s="985" t="s">
        <v>793</v>
      </c>
      <c r="D15" s="976" t="s">
        <v>794</v>
      </c>
      <c r="E15" s="976" t="s">
        <v>795</v>
      </c>
      <c r="F15" s="976" t="s">
        <v>796</v>
      </c>
      <c r="G15" s="985" t="s">
        <v>799</v>
      </c>
      <c r="H15" s="976" t="s">
        <v>800</v>
      </c>
      <c r="I15" s="976" t="s">
        <v>801</v>
      </c>
      <c r="J15" s="976" t="s">
        <v>802</v>
      </c>
      <c r="K15" s="994" t="s">
        <v>808</v>
      </c>
      <c r="L15" s="993" t="s">
        <v>808</v>
      </c>
      <c r="M15" s="993" t="s">
        <v>809</v>
      </c>
      <c r="N15" s="993" t="s">
        <v>808</v>
      </c>
      <c r="O15" s="993" t="s">
        <v>809</v>
      </c>
      <c r="P15" s="993" t="s">
        <v>808</v>
      </c>
      <c r="Q15" s="993" t="s">
        <v>809</v>
      </c>
      <c r="R15" s="993" t="s">
        <v>808</v>
      </c>
      <c r="S15" s="995" t="s">
        <v>809</v>
      </c>
      <c r="T15" s="1006" t="s">
        <v>813</v>
      </c>
      <c r="U15" s="1007" t="s">
        <v>814</v>
      </c>
      <c r="V15" s="1007">
        <v>1</v>
      </c>
      <c r="W15" s="1007">
        <v>2</v>
      </c>
      <c r="X15" s="1007">
        <v>3</v>
      </c>
      <c r="Y15" s="1007">
        <v>4</v>
      </c>
      <c r="Z15" s="1007">
        <v>5</v>
      </c>
      <c r="AA15" s="1007">
        <v>6</v>
      </c>
      <c r="AB15" s="1007">
        <v>7</v>
      </c>
      <c r="AC15" s="1007">
        <v>8</v>
      </c>
      <c r="AD15" s="1007">
        <v>9</v>
      </c>
      <c r="AE15" s="1008">
        <v>10</v>
      </c>
    </row>
    <row r="16" spans="1:31" x14ac:dyDescent="0.4">
      <c r="A16" s="916">
        <v>1</v>
      </c>
      <c r="B16" s="980" t="b">
        <f>IF(OR(AND(($B$1+A16-1)&gt;=$B$1,($B$1+A16-1)&lt;$C$1),AND(($B$1+A16-1)&gt;=$E$1,($B$1+A16-1)&lt;$F$1)),TRUE,FALSE)</f>
        <v>1</v>
      </c>
      <c r="C16" s="986" t="str">
        <f t="shared" ref="C16:F35" ca="1" si="0">IF(AND($B16,OR(_xlfn.SINGLE(INDIRECT("Descriptif!$H"&amp;$B$1))="Préleveur",LEFT(_xlfn.SINGLE(INDIRECT("Descriptif!$H"&amp;$B$1)),9)="Débimètre")),_xlfn.SINGLE(INDIRECT("Descriptif!$"&amp;C$15&amp;($B$1 +$A16 -1))),"")</f>
        <v>A1_A1_DO1_prel</v>
      </c>
      <c r="D16" s="252" t="str">
        <f t="shared" ca="1" si="0"/>
        <v>A1</v>
      </c>
      <c r="E16" s="252" t="str">
        <f t="shared" ca="1" si="0"/>
        <v>Préleveur</v>
      </c>
      <c r="F16" s="252" t="str">
        <f t="shared" ca="1" si="0"/>
        <v>Préleveur Automatique</v>
      </c>
      <c r="G16" s="990" t="str" cm="1">
        <f t="array" aca="1" ref="G16" ca="1">IFERROR(INDEX($C$16:$C$116,SMALL(IF($C$16:$C$116&lt;&gt;"",ROW($C$16:$C$116)-ROW($C$16)+1),ROW(A1))),"")</f>
        <v>A1_A1_DO1_prel</v>
      </c>
      <c r="H16" s="989" t="str" cm="1">
        <f t="array" aca="1" ref="H16" ca="1">IFERROR(INDEX($D$16:$D$116,SMALL(IF($D$16:$D$116&lt;&gt;"",ROW($D$16:$D$116)-ROW($D$16)+1),ROW(A1))),"")</f>
        <v>A1</v>
      </c>
      <c r="I16" s="989" t="str" cm="1">
        <f t="array" aca="1" ref="I16" ca="1">IFERROR(INDEX($E$16:$E$116,SMALL(IF($E$16:$E$116&lt;&gt;"",ROW($E$16:$E$116)-ROW($E$16)+1),ROW(A1))),"")</f>
        <v>Préleveur</v>
      </c>
      <c r="J16" s="989" t="str" cm="1">
        <f t="array" aca="1" ref="J16" ca="1">IFERROR(INDEX($F$16:$F$116,SMALL(IF($F$16:$F$116&lt;&gt;"",ROW($F$16:$F$116)-ROW($F$16)+1),ROW(A1))),"")</f>
        <v>Préleveur Automatique</v>
      </c>
      <c r="K16" s="996" t="str">
        <f ca="1">IF($I16&lt;&gt;"",VLOOKUP($I16,$A$5:$F$9,2,FALSE),"")</f>
        <v>D57</v>
      </c>
      <c r="L16" s="997" t="str">
        <f ca="1">IF($I16&lt;&gt;"",VLOOKUP($I16,$A$5:$F$9,3,FALSE),"")</f>
        <v>J70</v>
      </c>
      <c r="M16" s="997">
        <f t="shared" ref="M16:M48" ca="1" si="1">IF($I16&lt;&gt;"",IF(_xlfn.SINGLE(INDIRECT($G16&amp;"!"&amp;$L16))&lt;&gt;"",_xlfn.SINGLE(INDIRECT($G16&amp;"!"&amp;$L16)),""),"")</f>
        <v>0</v>
      </c>
      <c r="N16" s="997" t="str">
        <f ca="1">IF($I16&lt;&gt;"",VLOOKUP($I16,$A$5:$F$9,4,FALSE),"")</f>
        <v>H70</v>
      </c>
      <c r="O16" s="997" t="str">
        <f t="shared" ref="O16:O48" ca="1" si="2">IF($I16&lt;&gt;"",IF(_xlfn.SINGLE(INDIRECT($G16&amp;"!"&amp;$N16))&lt;&gt;"",_xlfn.SINGLE(INDIRECT($G16&amp;"!"&amp;$N16)),""),"")</f>
        <v/>
      </c>
      <c r="P16" s="997" t="str">
        <f ca="1">IF($I16&lt;&gt;"",VLOOKUP($I16,$A$5:$F$9,5,FALSE),"")</f>
        <v>D70</v>
      </c>
      <c r="Q16" s="997" t="str">
        <f t="shared" ref="Q16:Q48" ca="1" si="3">IF($I16&lt;&gt;"",IF(_xlfn.SINGLE(INDIRECT($G16&amp;"!"&amp;$P16))&lt;&gt;"",_xlfn.SINGLE(INDIRECT($G16&amp;"!"&amp;$P16)),""),"")</f>
        <v/>
      </c>
      <c r="R16" s="997" t="str">
        <f ca="1">IF($I16&lt;&gt;"",VLOOKUP($I16,$A$5:$F$9,6,FALSE),"")</f>
        <v>D75</v>
      </c>
      <c r="S16" s="998" t="str">
        <f t="shared" ref="S16:S48" ca="1" si="4">IF($I16&lt;&gt;"",IF(_xlfn.SINGLE(INDIRECT($G16&amp;"!"&amp;$R16))&lt;&gt;"",_xlfn.SINGLE(INDIRECT($G16&amp;"!"&amp;$R16)),""),"")</f>
        <v/>
      </c>
      <c r="T16" s="1002" t="str">
        <f ca="1">LEFT($N16,1)</f>
        <v>H</v>
      </c>
      <c r="U16" s="1003" t="str">
        <f ca="1">RIGHT($K16,2)</f>
        <v>57</v>
      </c>
      <c r="V16" s="1009" t="str">
        <f ca="1">IF($G16&lt;&gt;"",IF(_xlfn.SINGLE(INDIRECT($G16&amp;"!"&amp;$T16&amp;($U16+V$15+1)))&lt;&gt;"",_xlfn.SINGLE(INDIRECT($G16&amp;"!"&amp;$T16&amp;($U16+V$15+1))),""),"")</f>
        <v>Non contrôlé</v>
      </c>
      <c r="W16" s="1009" t="str">
        <f t="shared" ref="W16:AE31" ca="1" si="5">IF($G16&lt;&gt;"",IF(_xlfn.SINGLE(INDIRECT($G16&amp;"!"&amp;$T16&amp;($U16+W$15+1)))&lt;&gt;"",_xlfn.SINGLE(INDIRECT($G16&amp;"!"&amp;$T16&amp;($U16+W$15+1))),""),"")</f>
        <v>Non contrôlé</v>
      </c>
      <c r="X16" s="1009" t="str">
        <f t="shared" ca="1" si="5"/>
        <v>Non contrôlé</v>
      </c>
      <c r="Y16" s="1009" t="str">
        <f t="shared" ca="1" si="5"/>
        <v>Non contrôlé</v>
      </c>
      <c r="Z16" s="1009" t="str">
        <f t="shared" ca="1" si="5"/>
        <v>Non contrôlé</v>
      </c>
      <c r="AA16" s="1009" t="str">
        <f t="shared" ca="1" si="5"/>
        <v>Non contrôlé</v>
      </c>
      <c r="AB16" s="1009" t="str">
        <f t="shared" ca="1" si="5"/>
        <v>Non contrôlé</v>
      </c>
      <c r="AC16" s="1009" t="str">
        <f t="shared" ca="1" si="5"/>
        <v>Non contrôlé</v>
      </c>
      <c r="AD16" s="1009" t="str">
        <f t="shared" ca="1" si="5"/>
        <v>Non contrôlé</v>
      </c>
      <c r="AE16" s="1010" t="str">
        <f t="shared" ca="1" si="5"/>
        <v>Non contrôlé</v>
      </c>
    </row>
    <row r="17" spans="1:31" x14ac:dyDescent="0.4">
      <c r="A17" s="916">
        <v>2</v>
      </c>
      <c r="B17" s="980" t="b">
        <f t="shared" ref="B17:B48" si="6">IF(OR(AND(($B$1+A17-1)&gt;=$B$1,($B$1+A17-1)&lt;$C$1),AND(($B$1+A17-1)&gt;=$E$1,($B$1+A17-1)&lt;$F$1)),TRUE,FALSE)</f>
        <v>0</v>
      </c>
      <c r="C17" s="986" t="str">
        <f t="shared" ca="1" si="0"/>
        <v/>
      </c>
      <c r="D17" s="252" t="str">
        <f t="shared" ca="1" si="0"/>
        <v/>
      </c>
      <c r="E17" s="252" t="str">
        <f t="shared" ca="1" si="0"/>
        <v/>
      </c>
      <c r="F17" s="252" t="str">
        <f t="shared" ca="1" si="0"/>
        <v/>
      </c>
      <c r="G17" s="990" t="str" cm="1">
        <f t="array" aca="1" ref="G17" ca="1">IFERROR(INDEX($C$16:$C$116,SMALL(IF($C$16:$C$116&lt;&gt;"",ROW($C$16:$C$116)-ROW($C$16)+1),ROW(A2))),"")</f>
        <v>A3_A3_A3_dem</v>
      </c>
      <c r="H17" s="989" t="str" cm="1">
        <f t="array" aca="1" ref="H17" ca="1">IFERROR(INDEX($D$16:$D$116,SMALL(IF($D$16:$D$116&lt;&gt;"",ROW($D$16:$D$116)-ROW($D$16)+1),ROW(A2))),"")</f>
        <v>A3</v>
      </c>
      <c r="I17" s="989" t="str" cm="1">
        <f t="array" aca="1" ref="I17" ca="1">IFERROR(INDEX($E$16:$E$116,SMALL(IF($E$16:$E$116&lt;&gt;"",ROW($E$16:$E$116)-ROW($E$16)+1),ROW(A2))),"")</f>
        <v>Débimètre en charge</v>
      </c>
      <c r="J17" s="989" t="str" cm="1">
        <f t="array" aca="1" ref="J17" ca="1">IFERROR(INDEX($F$16:$F$116,SMALL(IF($F$16:$F$116&lt;&gt;"",ROW($F$16:$F$116)-ROW($F$16)+1),ROW(A2))),"")</f>
        <v>Débitmètre électromagnétique (eau)</v>
      </c>
      <c r="K17" s="996" t="str">
        <f t="shared" ref="K17:K48" ca="1" si="7">IF($I17&lt;&gt;"",VLOOKUP($I17,$A$5:$F$9,2,FALSE),"")</f>
        <v>D38</v>
      </c>
      <c r="L17" s="997" t="str">
        <f t="shared" ref="L17:L48" ca="1" si="8">IF($I17&lt;&gt;"",VLOOKUP($I17,$A$5:$F$9,3,FALSE),"")</f>
        <v>H51</v>
      </c>
      <c r="M17" s="997">
        <f t="shared" ca="1" si="1"/>
        <v>0</v>
      </c>
      <c r="N17" s="997" t="str">
        <f t="shared" ref="N17:N48" ca="1" si="9">IF($I17&lt;&gt;"",VLOOKUP($I17,$A$5:$F$9,4,FALSE),"")</f>
        <v>G51</v>
      </c>
      <c r="O17" s="997" t="str">
        <f t="shared" ca="1" si="2"/>
        <v>Non validé</v>
      </c>
      <c r="P17" s="997" t="str">
        <f t="shared" ref="P17:P48" ca="1" si="10">IF($I17&lt;&gt;"",VLOOKUP($I17,$A$5:$F$9,5,FALSE),"")</f>
        <v>D51</v>
      </c>
      <c r="Q17" s="997" t="str">
        <f t="shared" ca="1" si="3"/>
        <v/>
      </c>
      <c r="R17" s="997" t="str">
        <f t="shared" ref="R17:R48" ca="1" si="11">IF($I17&lt;&gt;"",VLOOKUP($I17,$A$5:$F$9,6,FALSE),"")</f>
        <v>C58</v>
      </c>
      <c r="S17" s="998" t="str">
        <f t="shared" ca="1" si="4"/>
        <v/>
      </c>
      <c r="T17" s="1002" t="str">
        <f t="shared" ref="T17:T48" ca="1" si="12">LEFT($N17,1)</f>
        <v>G</v>
      </c>
      <c r="U17" s="1003" t="str">
        <f t="shared" ref="U17:U48" ca="1" si="13">RIGHT($K17,2)</f>
        <v>38</v>
      </c>
      <c r="V17" s="1009" t="str">
        <f t="shared" ref="V17:AE48" ca="1" si="14">IF($G17&lt;&gt;"",IF(_xlfn.SINGLE(INDIRECT($G17&amp;"!"&amp;$T17&amp;($U17+V$15+1)))&lt;&gt;"",_xlfn.SINGLE(INDIRECT($G17&amp;"!"&amp;$T17&amp;($U17+V$15+1))),""),"")</f>
        <v/>
      </c>
      <c r="W17" s="1009" t="str">
        <f t="shared" ca="1" si="5"/>
        <v/>
      </c>
      <c r="X17" s="1009" t="str">
        <f t="shared" ca="1" si="5"/>
        <v/>
      </c>
      <c r="Y17" s="1009" t="str">
        <f t="shared" ca="1" si="5"/>
        <v>Non validé (&gt;10%)</v>
      </c>
      <c r="Z17" s="1009" t="str">
        <f t="shared" ca="1" si="5"/>
        <v/>
      </c>
      <c r="AA17" s="1009" t="str">
        <f t="shared" ca="1" si="5"/>
        <v/>
      </c>
      <c r="AB17" s="1009" t="str">
        <f t="shared" ca="1" si="5"/>
        <v/>
      </c>
      <c r="AC17" s="1009" t="str">
        <f t="shared" ca="1" si="5"/>
        <v/>
      </c>
      <c r="AD17" s="1009" t="str">
        <f t="shared" ca="1" si="5"/>
        <v/>
      </c>
      <c r="AE17" s="1010" t="str">
        <f t="shared" ca="1" si="5"/>
        <v/>
      </c>
    </row>
    <row r="18" spans="1:31" x14ac:dyDescent="0.4">
      <c r="A18" s="916">
        <v>3</v>
      </c>
      <c r="B18" s="980" t="b">
        <f t="shared" si="6"/>
        <v>0</v>
      </c>
      <c r="C18" s="986" t="str">
        <f t="shared" ca="1" si="0"/>
        <v/>
      </c>
      <c r="D18" s="252" t="str">
        <f t="shared" ca="1" si="0"/>
        <v/>
      </c>
      <c r="E18" s="252" t="str">
        <f t="shared" ca="1" si="0"/>
        <v/>
      </c>
      <c r="F18" s="252" t="str">
        <f t="shared" ca="1" si="0"/>
        <v/>
      </c>
      <c r="G18" s="990" t="str" cm="1">
        <f t="array" aca="1" ref="G18" ca="1">IFERROR(INDEX($C$16:$C$116,SMALL(IF($C$16:$C$116&lt;&gt;"",ROW($C$16:$C$116)-ROW($C$16)+1),ROW(A3))),"")</f>
        <v>A3_A3_A3_prel</v>
      </c>
      <c r="H18" s="989" t="str" cm="1">
        <f t="array" aca="1" ref="H18" ca="1">IFERROR(INDEX($D$16:$D$116,SMALL(IF($D$16:$D$116&lt;&gt;"",ROW($D$16:$D$116)-ROW($D$16)+1),ROW(A3))),"")</f>
        <v>A3</v>
      </c>
      <c r="I18" s="989" t="str" cm="1">
        <f t="array" aca="1" ref="I18" ca="1">IFERROR(INDEX($E$16:$E$116,SMALL(IF($E$16:$E$116&lt;&gt;"",ROW($E$16:$E$116)-ROW($E$16)+1),ROW(A3))),"")</f>
        <v>Préleveur</v>
      </c>
      <c r="J18" s="989" t="str" cm="1">
        <f t="array" aca="1" ref="J18" ca="1">IFERROR(INDEX($F$16:$F$116,SMALL(IF($F$16:$F$116&lt;&gt;"",ROW($F$16:$F$116)-ROW($F$16)+1),ROW(A3))),"")</f>
        <v>Préleveur Automatique</v>
      </c>
      <c r="K18" s="996" t="str">
        <f t="shared" ca="1" si="7"/>
        <v>D57</v>
      </c>
      <c r="L18" s="997" t="str">
        <f t="shared" ca="1" si="8"/>
        <v>J70</v>
      </c>
      <c r="M18" s="997">
        <f t="shared" ca="1" si="1"/>
        <v>0</v>
      </c>
      <c r="N18" s="997" t="str">
        <f t="shared" ca="1" si="9"/>
        <v>H70</v>
      </c>
      <c r="O18" s="997" t="str">
        <f t="shared" ca="1" si="2"/>
        <v>Validé</v>
      </c>
      <c r="P18" s="997" t="str">
        <f t="shared" ca="1" si="10"/>
        <v>D70</v>
      </c>
      <c r="Q18" s="997" t="str">
        <f t="shared" ca="1" si="3"/>
        <v/>
      </c>
      <c r="R18" s="997" t="str">
        <f t="shared" ca="1" si="11"/>
        <v>D75</v>
      </c>
      <c r="S18" s="998" t="str">
        <f t="shared" ca="1" si="4"/>
        <v/>
      </c>
      <c r="T18" s="1002" t="str">
        <f t="shared" ca="1" si="12"/>
        <v>H</v>
      </c>
      <c r="U18" s="1003" t="str">
        <f t="shared" ca="1" si="13"/>
        <v>57</v>
      </c>
      <c r="V18" s="1009" t="str">
        <f t="shared" ca="1" si="14"/>
        <v>Non contrôlé</v>
      </c>
      <c r="W18" s="1009" t="str">
        <f t="shared" ca="1" si="5"/>
        <v>Non contrôlé</v>
      </c>
      <c r="X18" s="1009" t="str">
        <f t="shared" ca="1" si="5"/>
        <v>Non contrôlé</v>
      </c>
      <c r="Y18" s="1009" t="str">
        <f t="shared" ca="1" si="5"/>
        <v>Non contrôlé</v>
      </c>
      <c r="Z18" s="1009" t="str">
        <f t="shared" ca="1" si="5"/>
        <v>Non contrôlé</v>
      </c>
      <c r="AA18" s="1009" t="str">
        <f t="shared" ca="1" si="5"/>
        <v>Non contrôlé</v>
      </c>
      <c r="AB18" s="1009" t="str">
        <f t="shared" ca="1" si="5"/>
        <v>Non contrôlé</v>
      </c>
      <c r="AC18" s="1009" t="str">
        <f t="shared" ca="1" si="5"/>
        <v>Non contrôlé</v>
      </c>
      <c r="AD18" s="1009" t="str">
        <f t="shared" ca="1" si="5"/>
        <v>Non contrôlé</v>
      </c>
      <c r="AE18" s="1010" t="str">
        <f t="shared" ca="1" si="5"/>
        <v>Non contrôlé</v>
      </c>
    </row>
    <row r="19" spans="1:31" x14ac:dyDescent="0.4">
      <c r="A19" s="916">
        <v>4</v>
      </c>
      <c r="B19" s="980" t="b">
        <f t="shared" si="6"/>
        <v>0</v>
      </c>
      <c r="C19" s="986" t="str">
        <f t="shared" ca="1" si="0"/>
        <v/>
      </c>
      <c r="D19" s="252" t="str">
        <f t="shared" ca="1" si="0"/>
        <v/>
      </c>
      <c r="E19" s="252" t="str">
        <f t="shared" ca="1" si="0"/>
        <v/>
      </c>
      <c r="F19" s="252" t="str">
        <f t="shared" ca="1" si="0"/>
        <v/>
      </c>
      <c r="G19" s="990" t="str" cm="1">
        <f t="array" aca="1" ref="G19" ca="1">IFERROR(INDEX($C$16:$C$116,SMALL(IF($C$16:$C$116&lt;&gt;"",ROW($C$16:$C$116)-ROW($C$16)+1),ROW(A4))),"")</f>
        <v>A2_A2_test_prel</v>
      </c>
      <c r="H19" s="989" t="str" cm="1">
        <f t="array" aca="1" ref="H19" ca="1">IFERROR(INDEX($D$16:$D$116,SMALL(IF($D$16:$D$116&lt;&gt;"",ROW($D$16:$D$116)-ROW($D$16)+1),ROW(A4))),"")</f>
        <v>A2</v>
      </c>
      <c r="I19" s="989" t="str" cm="1">
        <f t="array" aca="1" ref="I19" ca="1">IFERROR(INDEX($E$16:$E$116,SMALL(IF($E$16:$E$116&lt;&gt;"",ROW($E$16:$E$116)-ROW($E$16)+1),ROW(A4))),"")</f>
        <v>Préleveur</v>
      </c>
      <c r="J19" s="989" t="str" cm="1">
        <f t="array" aca="1" ref="J19" ca="1">IFERROR(INDEX($F$16:$F$116,SMALL(IF($F$16:$F$116&lt;&gt;"",ROW($F$16:$F$116)-ROW($F$16)+1),ROW(A4))),"")</f>
        <v>Préleveur Automatique</v>
      </c>
      <c r="K19" s="996" t="str">
        <f t="shared" ca="1" si="7"/>
        <v>D57</v>
      </c>
      <c r="L19" s="997" t="str">
        <f t="shared" ca="1" si="8"/>
        <v>J70</v>
      </c>
      <c r="M19" s="997">
        <f t="shared" ca="1" si="1"/>
        <v>0</v>
      </c>
      <c r="N19" s="997" t="str">
        <f t="shared" ca="1" si="9"/>
        <v>H70</v>
      </c>
      <c r="O19" s="997" t="str">
        <f t="shared" ca="1" si="2"/>
        <v>Non validé (absence d'équipement)</v>
      </c>
      <c r="P19" s="997" t="str">
        <f t="shared" ca="1" si="10"/>
        <v>D70</v>
      </c>
      <c r="Q19" s="997" t="str">
        <f t="shared" ca="1" si="3"/>
        <v/>
      </c>
      <c r="R19" s="997" t="str">
        <f t="shared" ca="1" si="11"/>
        <v>D75</v>
      </c>
      <c r="S19" s="998" t="str">
        <f t="shared" ca="1" si="4"/>
        <v/>
      </c>
      <c r="T19" s="1002" t="str">
        <f t="shared" ca="1" si="12"/>
        <v>H</v>
      </c>
      <c r="U19" s="1003" t="str">
        <f t="shared" ca="1" si="13"/>
        <v>57</v>
      </c>
      <c r="V19" s="1009" t="str">
        <f t="shared" ca="1" si="14"/>
        <v>Non contrôlé</v>
      </c>
      <c r="W19" s="1009" t="str">
        <f t="shared" ca="1" si="5"/>
        <v>Non contrôlé</v>
      </c>
      <c r="X19" s="1009" t="str">
        <f t="shared" ca="1" si="5"/>
        <v>Non contrôlé</v>
      </c>
      <c r="Y19" s="1009" t="str">
        <f t="shared" ca="1" si="5"/>
        <v>Non contrôlé</v>
      </c>
      <c r="Z19" s="1009" t="str">
        <f t="shared" ca="1" si="5"/>
        <v>Non contrôlé</v>
      </c>
      <c r="AA19" s="1009" t="str">
        <f t="shared" ca="1" si="5"/>
        <v>Non contrôlé</v>
      </c>
      <c r="AB19" s="1009" t="str">
        <f t="shared" ca="1" si="5"/>
        <v>Non contrôlé</v>
      </c>
      <c r="AC19" s="1009" t="str">
        <f t="shared" ca="1" si="5"/>
        <v>Non contrôlé</v>
      </c>
      <c r="AD19" s="1009" t="str">
        <f t="shared" ca="1" si="5"/>
        <v>Non contrôlé</v>
      </c>
      <c r="AE19" s="1010" t="str">
        <f t="shared" ca="1" si="5"/>
        <v>Non contrôlé</v>
      </c>
    </row>
    <row r="20" spans="1:31" x14ac:dyDescent="0.4">
      <c r="A20" s="916">
        <v>5</v>
      </c>
      <c r="B20" s="980" t="b">
        <f t="shared" si="6"/>
        <v>0</v>
      </c>
      <c r="C20" s="986" t="str">
        <f t="shared" ca="1" si="0"/>
        <v/>
      </c>
      <c r="D20" s="252" t="str">
        <f t="shared" ca="1" si="0"/>
        <v/>
      </c>
      <c r="E20" s="252" t="str">
        <f t="shared" ca="1" si="0"/>
        <v/>
      </c>
      <c r="F20" s="252" t="str">
        <f t="shared" ca="1" si="0"/>
        <v/>
      </c>
      <c r="G20" s="990" t="str" cm="1">
        <f t="array" aca="1" ref="G20" ca="1">IFERROR(INDEX($C$16:$C$116,SMALL(IF($C$16:$C$116&lt;&gt;"",ROW($C$16:$C$116)-ROW($C$16)+1),ROW(A5))),"")</f>
        <v>A4_A4_test_aaaaaa</v>
      </c>
      <c r="H20" s="989" t="str" cm="1">
        <f t="array" aca="1" ref="H20" ca="1">IFERROR(INDEX($D$16:$D$116,SMALL(IF($D$16:$D$116&lt;&gt;"",ROW($D$16:$D$116)-ROW($D$16)+1),ROW(A5))),"")</f>
        <v>A4</v>
      </c>
      <c r="I20" s="989" t="str" cm="1">
        <f t="array" aca="1" ref="I20" ca="1">IFERROR(INDEX($E$16:$E$116,SMALL(IF($E$16:$E$116&lt;&gt;"",ROW($E$16:$E$116)-ROW($E$16)+1),ROW(A5))),"")</f>
        <v>Débimètre gravitaire</v>
      </c>
      <c r="J20" s="989" t="str" cm="1">
        <f t="array" aca="1" ref="J20" ca="1">IFERROR(INDEX($F$16:$F$116,SMALL(IF($F$16:$F$116&lt;&gt;"",ROW($F$16:$F$116)-ROW($F$16)+1),ROW(A5))),"")</f>
        <v>Canal Venturi</v>
      </c>
      <c r="K20" s="996" t="str">
        <f t="shared" ca="1" si="7"/>
        <v>D53</v>
      </c>
      <c r="L20" s="997" t="str">
        <f t="shared" ca="1" si="8"/>
        <v>H66</v>
      </c>
      <c r="M20" s="997">
        <f t="shared" ca="1" si="1"/>
        <v>0</v>
      </c>
      <c r="N20" s="997" t="str">
        <f t="shared" ca="1" si="9"/>
        <v>G66</v>
      </c>
      <c r="O20" s="997" t="str">
        <f t="shared" ca="1" si="2"/>
        <v>Non validé</v>
      </c>
      <c r="P20" s="997" t="str">
        <f t="shared" ca="1" si="10"/>
        <v>D66</v>
      </c>
      <c r="Q20" s="997" t="str">
        <f t="shared" ca="1" si="3"/>
        <v/>
      </c>
      <c r="R20" s="997" t="str">
        <f t="shared" ca="1" si="11"/>
        <v>C72</v>
      </c>
      <c r="S20" s="998" t="str">
        <f t="shared" ca="1" si="4"/>
        <v/>
      </c>
      <c r="T20" s="1002" t="str">
        <f t="shared" ca="1" si="12"/>
        <v>G</v>
      </c>
      <c r="U20" s="1003" t="str">
        <f t="shared" ca="1" si="13"/>
        <v>53</v>
      </c>
      <c r="V20" s="1009" t="str">
        <f t="shared" ca="1" si="14"/>
        <v/>
      </c>
      <c r="W20" s="1009" t="str">
        <f t="shared" ca="1" si="5"/>
        <v/>
      </c>
      <c r="X20" s="1009" t="str">
        <f t="shared" ca="1" si="5"/>
        <v/>
      </c>
      <c r="Y20" s="1009" t="str">
        <f t="shared" ca="1" si="5"/>
        <v/>
      </c>
      <c r="Z20" s="1009" t="str">
        <f t="shared" ca="1" si="5"/>
        <v/>
      </c>
      <c r="AA20" s="1009" t="str">
        <f t="shared" ca="1" si="5"/>
        <v>Non contrôlé</v>
      </c>
      <c r="AB20" s="1009" t="str">
        <f t="shared" ca="1" si="5"/>
        <v>Non contrôlé</v>
      </c>
      <c r="AC20" s="1009" t="str">
        <f t="shared" ca="1" si="5"/>
        <v>Non contrôlé</v>
      </c>
      <c r="AD20" s="1009" t="str">
        <f t="shared" ca="1" si="5"/>
        <v>Non contrôlé</v>
      </c>
      <c r="AE20" s="1010" t="str">
        <f t="shared" ca="1" si="5"/>
        <v/>
      </c>
    </row>
    <row r="21" spans="1:31" x14ac:dyDescent="0.4">
      <c r="A21" s="916">
        <v>6</v>
      </c>
      <c r="B21" s="980" t="b">
        <f t="shared" si="6"/>
        <v>0</v>
      </c>
      <c r="C21" s="986" t="str">
        <f t="shared" ca="1" si="0"/>
        <v/>
      </c>
      <c r="D21" s="252" t="str">
        <f t="shared" ca="1" si="0"/>
        <v/>
      </c>
      <c r="E21" s="252" t="str">
        <f t="shared" ca="1" si="0"/>
        <v/>
      </c>
      <c r="F21" s="252" t="str">
        <f t="shared" ca="1" si="0"/>
        <v/>
      </c>
      <c r="G21" s="990" t="str" cm="1">
        <f t="array" aca="1" ref="G21" ca="1">IFERROR(INDEX($C$16:$C$116,SMALL(IF($C$16:$C$116&lt;&gt;"",ROW($C$16:$C$116)-ROW($C$16)+1),ROW(A6))),"")</f>
        <v>A8_A8_A8_zzzzz</v>
      </c>
      <c r="H21" s="989" t="str" cm="1">
        <f t="array" aca="1" ref="H21" ca="1">IFERROR(INDEX($D$16:$D$116,SMALL(IF($D$16:$D$116&lt;&gt;"",ROW($D$16:$D$116)-ROW($D$16)+1),ROW(A6))),"")</f>
        <v>A8</v>
      </c>
      <c r="I21" s="989" t="str" cm="1">
        <f t="array" aca="1" ref="I21" ca="1">IFERROR(INDEX($E$16:$E$116,SMALL(IF($E$16:$E$116&lt;&gt;"",ROW($E$16:$E$116)-ROW($E$16)+1),ROW(A6))),"")</f>
        <v>Débimètre en charge</v>
      </c>
      <c r="J21" s="989" t="str" cm="1">
        <f t="array" aca="1" ref="J21" ca="1">IFERROR(INDEX($F$16:$F$116,SMALL(IF($F$16:$F$116&lt;&gt;"",ROW($F$16:$F$116)-ROW($F$16)+1),ROW(A6))),"")</f>
        <v>Débitmètre électromagnétique (eau)</v>
      </c>
      <c r="K21" s="996" t="str">
        <f t="shared" ca="1" si="7"/>
        <v>D38</v>
      </c>
      <c r="L21" s="997" t="str">
        <f t="shared" ca="1" si="8"/>
        <v>H51</v>
      </c>
      <c r="M21" s="997">
        <f t="shared" ca="1" si="1"/>
        <v>0</v>
      </c>
      <c r="N21" s="997" t="str">
        <f t="shared" ca="1" si="9"/>
        <v>G51</v>
      </c>
      <c r="O21" s="997" t="str">
        <f t="shared" ca="1" si="2"/>
        <v>Validé</v>
      </c>
      <c r="P21" s="997" t="str">
        <f t="shared" ca="1" si="10"/>
        <v>D51</v>
      </c>
      <c r="Q21" s="997" t="str">
        <f t="shared" ca="1" si="3"/>
        <v/>
      </c>
      <c r="R21" s="997" t="str">
        <f t="shared" ca="1" si="11"/>
        <v>C58</v>
      </c>
      <c r="S21" s="998" t="str">
        <f t="shared" ca="1" si="4"/>
        <v/>
      </c>
      <c r="T21" s="1002" t="str">
        <f t="shared" ca="1" si="12"/>
        <v>G</v>
      </c>
      <c r="U21" s="1003" t="str">
        <f t="shared" ca="1" si="13"/>
        <v>38</v>
      </c>
      <c r="V21" s="1009" t="str">
        <f t="shared" ca="1" si="14"/>
        <v/>
      </c>
      <c r="W21" s="1009" t="str">
        <f t="shared" ca="1" si="5"/>
        <v/>
      </c>
      <c r="X21" s="1009" t="str">
        <f t="shared" ca="1" si="5"/>
        <v/>
      </c>
      <c r="Y21" s="1009" t="str">
        <f t="shared" ca="1" si="5"/>
        <v>Non validé (&gt;10%)</v>
      </c>
      <c r="Z21" s="1009" t="str">
        <f t="shared" ca="1" si="5"/>
        <v/>
      </c>
      <c r="AA21" s="1009" t="str">
        <f t="shared" ca="1" si="5"/>
        <v/>
      </c>
      <c r="AB21" s="1009" t="str">
        <f t="shared" ca="1" si="5"/>
        <v/>
      </c>
      <c r="AC21" s="1009" t="str">
        <f t="shared" ca="1" si="5"/>
        <v/>
      </c>
      <c r="AD21" s="1009" t="str">
        <f t="shared" ca="1" si="5"/>
        <v/>
      </c>
      <c r="AE21" s="1010" t="str">
        <f t="shared" ca="1" si="5"/>
        <v/>
      </c>
    </row>
    <row r="22" spans="1:31" x14ac:dyDescent="0.4">
      <c r="A22" s="916">
        <v>7</v>
      </c>
      <c r="B22" s="980" t="b">
        <f t="shared" si="6"/>
        <v>0</v>
      </c>
      <c r="C22" s="986" t="str">
        <f t="shared" ca="1" si="0"/>
        <v/>
      </c>
      <c r="D22" s="252" t="str">
        <f t="shared" ca="1" si="0"/>
        <v/>
      </c>
      <c r="E22" s="252" t="str">
        <f t="shared" ca="1" si="0"/>
        <v/>
      </c>
      <c r="F22" s="252" t="str">
        <f t="shared" ca="1" si="0"/>
        <v/>
      </c>
      <c r="G22" s="990" t="str" cm="1">
        <f t="array" aca="1" ref="G22" ca="1">IFERROR(INDEX($C$16:$C$116,SMALL(IF($C$16:$C$116&lt;&gt;"",ROW($C$16:$C$116)-ROW($C$16)+1),ROW(A7))),"")</f>
        <v/>
      </c>
      <c r="H22" s="989" t="str" cm="1">
        <f t="array" aca="1" ref="H22" ca="1">IFERROR(INDEX($D$16:$D$116,SMALL(IF($D$16:$D$116&lt;&gt;"",ROW($D$16:$D$116)-ROW($D$16)+1),ROW(A7))),"")</f>
        <v/>
      </c>
      <c r="I22" s="989" t="str" cm="1">
        <f t="array" aca="1" ref="I22" ca="1">IFERROR(INDEX($E$16:$E$116,SMALL(IF($E$16:$E$116&lt;&gt;"",ROW($E$16:$E$116)-ROW($E$16)+1),ROW(A7))),"")</f>
        <v/>
      </c>
      <c r="J22" s="989" t="str" cm="1">
        <f t="array" aca="1" ref="J22" ca="1">IFERROR(INDEX($F$16:$F$116,SMALL(IF($F$16:$F$116&lt;&gt;"",ROW($F$16:$F$116)-ROW($F$16)+1),ROW(A7))),"")</f>
        <v/>
      </c>
      <c r="K22" s="996" t="str">
        <f t="shared" ca="1" si="7"/>
        <v/>
      </c>
      <c r="L22" s="997" t="str">
        <f t="shared" ca="1" si="8"/>
        <v/>
      </c>
      <c r="M22" s="997" t="str">
        <f t="shared" ca="1" si="1"/>
        <v/>
      </c>
      <c r="N22" s="997" t="str">
        <f t="shared" ca="1" si="9"/>
        <v/>
      </c>
      <c r="O22" s="997" t="str">
        <f t="shared" ca="1" si="2"/>
        <v/>
      </c>
      <c r="P22" s="997" t="str">
        <f t="shared" ca="1" si="10"/>
        <v/>
      </c>
      <c r="Q22" s="997" t="str">
        <f t="shared" ca="1" si="3"/>
        <v/>
      </c>
      <c r="R22" s="997" t="str">
        <f t="shared" ca="1" si="11"/>
        <v/>
      </c>
      <c r="S22" s="998" t="str">
        <f t="shared" ca="1" si="4"/>
        <v/>
      </c>
      <c r="T22" s="1002" t="str">
        <f t="shared" ca="1" si="12"/>
        <v/>
      </c>
      <c r="U22" s="1003" t="str">
        <f t="shared" ca="1" si="13"/>
        <v/>
      </c>
      <c r="V22" s="1009" t="str">
        <f t="shared" ca="1" si="14"/>
        <v/>
      </c>
      <c r="W22" s="1009" t="str">
        <f t="shared" ca="1" si="5"/>
        <v/>
      </c>
      <c r="X22" s="1009" t="str">
        <f t="shared" ca="1" si="5"/>
        <v/>
      </c>
      <c r="Y22" s="1009" t="str">
        <f t="shared" ca="1" si="5"/>
        <v/>
      </c>
      <c r="Z22" s="1009" t="str">
        <f t="shared" ca="1" si="5"/>
        <v/>
      </c>
      <c r="AA22" s="1009" t="str">
        <f t="shared" ca="1" si="5"/>
        <v/>
      </c>
      <c r="AB22" s="1009" t="str">
        <f t="shared" ca="1" si="5"/>
        <v/>
      </c>
      <c r="AC22" s="1009" t="str">
        <f t="shared" ca="1" si="5"/>
        <v/>
      </c>
      <c r="AD22" s="1009" t="str">
        <f t="shared" ca="1" si="5"/>
        <v/>
      </c>
      <c r="AE22" s="1010" t="str">
        <f t="shared" ca="1" si="5"/>
        <v/>
      </c>
    </row>
    <row r="23" spans="1:31" x14ac:dyDescent="0.4">
      <c r="A23" s="916">
        <v>8</v>
      </c>
      <c r="B23" s="980" t="b">
        <f t="shared" si="6"/>
        <v>0</v>
      </c>
      <c r="C23" s="986" t="str">
        <f t="shared" ca="1" si="0"/>
        <v/>
      </c>
      <c r="D23" s="252" t="str">
        <f t="shared" ca="1" si="0"/>
        <v/>
      </c>
      <c r="E23" s="252" t="str">
        <f t="shared" ca="1" si="0"/>
        <v/>
      </c>
      <c r="F23" s="252" t="str">
        <f t="shared" ca="1" si="0"/>
        <v/>
      </c>
      <c r="G23" s="990" t="str" cm="1">
        <f t="array" aca="1" ref="G23" ca="1">IFERROR(INDEX($C$16:$C$116,SMALL(IF($C$16:$C$116&lt;&gt;"",ROW($C$16:$C$116)-ROW($C$16)+1),ROW(A8))),"")</f>
        <v/>
      </c>
      <c r="H23" s="989" t="str" cm="1">
        <f t="array" aca="1" ref="H23" ca="1">IFERROR(INDEX($D$16:$D$116,SMALL(IF($D$16:$D$116&lt;&gt;"",ROW($D$16:$D$116)-ROW($D$16)+1),ROW(A8))),"")</f>
        <v/>
      </c>
      <c r="I23" s="989" t="str" cm="1">
        <f t="array" aca="1" ref="I23" ca="1">IFERROR(INDEX($E$16:$E$116,SMALL(IF($E$16:$E$116&lt;&gt;"",ROW($E$16:$E$116)-ROW($E$16)+1),ROW(A8))),"")</f>
        <v/>
      </c>
      <c r="J23" s="989" t="str" cm="1">
        <f t="array" aca="1" ref="J23" ca="1">IFERROR(INDEX($F$16:$F$116,SMALL(IF($F$16:$F$116&lt;&gt;"",ROW($F$16:$F$116)-ROW($F$16)+1),ROW(A8))),"")</f>
        <v/>
      </c>
      <c r="K23" s="996" t="str">
        <f t="shared" ca="1" si="7"/>
        <v/>
      </c>
      <c r="L23" s="997" t="str">
        <f t="shared" ca="1" si="8"/>
        <v/>
      </c>
      <c r="M23" s="997" t="str">
        <f t="shared" ca="1" si="1"/>
        <v/>
      </c>
      <c r="N23" s="997" t="str">
        <f t="shared" ca="1" si="9"/>
        <v/>
      </c>
      <c r="O23" s="997" t="str">
        <f t="shared" ca="1" si="2"/>
        <v/>
      </c>
      <c r="P23" s="997" t="str">
        <f t="shared" ca="1" si="10"/>
        <v/>
      </c>
      <c r="Q23" s="997" t="str">
        <f t="shared" ca="1" si="3"/>
        <v/>
      </c>
      <c r="R23" s="997" t="str">
        <f t="shared" ca="1" si="11"/>
        <v/>
      </c>
      <c r="S23" s="998" t="str">
        <f t="shared" ca="1" si="4"/>
        <v/>
      </c>
      <c r="T23" s="1002" t="str">
        <f t="shared" ca="1" si="12"/>
        <v/>
      </c>
      <c r="U23" s="1003" t="str">
        <f t="shared" ca="1" si="13"/>
        <v/>
      </c>
      <c r="V23" s="1009" t="str">
        <f t="shared" ca="1" si="14"/>
        <v/>
      </c>
      <c r="W23" s="1009" t="str">
        <f t="shared" ca="1" si="5"/>
        <v/>
      </c>
      <c r="X23" s="1009" t="str">
        <f t="shared" ca="1" si="5"/>
        <v/>
      </c>
      <c r="Y23" s="1009" t="str">
        <f t="shared" ca="1" si="5"/>
        <v/>
      </c>
      <c r="Z23" s="1009" t="str">
        <f t="shared" ca="1" si="5"/>
        <v/>
      </c>
      <c r="AA23" s="1009" t="str">
        <f t="shared" ca="1" si="5"/>
        <v/>
      </c>
      <c r="AB23" s="1009" t="str">
        <f t="shared" ca="1" si="5"/>
        <v/>
      </c>
      <c r="AC23" s="1009" t="str">
        <f t="shared" ca="1" si="5"/>
        <v/>
      </c>
      <c r="AD23" s="1009" t="str">
        <f t="shared" ca="1" si="5"/>
        <v/>
      </c>
      <c r="AE23" s="1010" t="str">
        <f t="shared" ca="1" si="5"/>
        <v/>
      </c>
    </row>
    <row r="24" spans="1:31" x14ac:dyDescent="0.4">
      <c r="A24" s="916">
        <v>9</v>
      </c>
      <c r="B24" s="980" t="b">
        <f t="shared" si="6"/>
        <v>0</v>
      </c>
      <c r="C24" s="986" t="str">
        <f t="shared" ca="1" si="0"/>
        <v/>
      </c>
      <c r="D24" s="252" t="str">
        <f t="shared" ca="1" si="0"/>
        <v/>
      </c>
      <c r="E24" s="252" t="str">
        <f t="shared" ca="1" si="0"/>
        <v/>
      </c>
      <c r="F24" s="252" t="str">
        <f t="shared" ca="1" si="0"/>
        <v/>
      </c>
      <c r="G24" s="990" t="str" cm="1">
        <f t="array" aca="1" ref="G24" ca="1">IFERROR(INDEX($C$16:$C$116,SMALL(IF($C$16:$C$116&lt;&gt;"",ROW($C$16:$C$116)-ROW($C$16)+1),ROW(A9))),"")</f>
        <v/>
      </c>
      <c r="H24" s="989" t="str" cm="1">
        <f t="array" aca="1" ref="H24" ca="1">IFERROR(INDEX($D$16:$D$116,SMALL(IF($D$16:$D$116&lt;&gt;"",ROW($D$16:$D$116)-ROW($D$16)+1),ROW(A9))),"")</f>
        <v/>
      </c>
      <c r="I24" s="989" t="str" cm="1">
        <f t="array" aca="1" ref="I24" ca="1">IFERROR(INDEX($E$16:$E$116,SMALL(IF($E$16:$E$116&lt;&gt;"",ROW($E$16:$E$116)-ROW($E$16)+1),ROW(A9))),"")</f>
        <v/>
      </c>
      <c r="J24" s="989" t="str" cm="1">
        <f t="array" aca="1" ref="J24" ca="1">IFERROR(INDEX($F$16:$F$116,SMALL(IF($F$16:$F$116&lt;&gt;"",ROW($F$16:$F$116)-ROW($F$16)+1),ROW(A9))),"")</f>
        <v/>
      </c>
      <c r="K24" s="996" t="str">
        <f t="shared" ca="1" si="7"/>
        <v/>
      </c>
      <c r="L24" s="997" t="str">
        <f t="shared" ca="1" si="8"/>
        <v/>
      </c>
      <c r="M24" s="997" t="str">
        <f t="shared" ca="1" si="1"/>
        <v/>
      </c>
      <c r="N24" s="997" t="str">
        <f t="shared" ca="1" si="9"/>
        <v/>
      </c>
      <c r="O24" s="997" t="str">
        <f t="shared" ca="1" si="2"/>
        <v/>
      </c>
      <c r="P24" s="997" t="str">
        <f t="shared" ca="1" si="10"/>
        <v/>
      </c>
      <c r="Q24" s="997" t="str">
        <f t="shared" ca="1" si="3"/>
        <v/>
      </c>
      <c r="R24" s="997" t="str">
        <f t="shared" ca="1" si="11"/>
        <v/>
      </c>
      <c r="S24" s="998" t="str">
        <f t="shared" ca="1" si="4"/>
        <v/>
      </c>
      <c r="T24" s="1002" t="str">
        <f t="shared" ca="1" si="12"/>
        <v/>
      </c>
      <c r="U24" s="1003" t="str">
        <f t="shared" ca="1" si="13"/>
        <v/>
      </c>
      <c r="V24" s="1009" t="str">
        <f t="shared" ca="1" si="14"/>
        <v/>
      </c>
      <c r="W24" s="1009" t="str">
        <f t="shared" ca="1" si="5"/>
        <v/>
      </c>
      <c r="X24" s="1009" t="str">
        <f t="shared" ca="1" si="5"/>
        <v/>
      </c>
      <c r="Y24" s="1009" t="str">
        <f t="shared" ca="1" si="5"/>
        <v/>
      </c>
      <c r="Z24" s="1009" t="str">
        <f t="shared" ca="1" si="5"/>
        <v/>
      </c>
      <c r="AA24" s="1009" t="str">
        <f t="shared" ca="1" si="5"/>
        <v/>
      </c>
      <c r="AB24" s="1009" t="str">
        <f t="shared" ca="1" si="5"/>
        <v/>
      </c>
      <c r="AC24" s="1009" t="str">
        <f t="shared" ca="1" si="5"/>
        <v/>
      </c>
      <c r="AD24" s="1009" t="str">
        <f t="shared" ca="1" si="5"/>
        <v/>
      </c>
      <c r="AE24" s="1010" t="str">
        <f t="shared" ca="1" si="5"/>
        <v/>
      </c>
    </row>
    <row r="25" spans="1:31" x14ac:dyDescent="0.4">
      <c r="A25" s="916">
        <v>10</v>
      </c>
      <c r="B25" s="980" t="b">
        <f t="shared" si="6"/>
        <v>0</v>
      </c>
      <c r="C25" s="986" t="str">
        <f t="shared" ca="1" si="0"/>
        <v/>
      </c>
      <c r="D25" s="252" t="str">
        <f t="shared" ca="1" si="0"/>
        <v/>
      </c>
      <c r="E25" s="252" t="str">
        <f t="shared" ca="1" si="0"/>
        <v/>
      </c>
      <c r="F25" s="252" t="str">
        <f t="shared" ca="1" si="0"/>
        <v/>
      </c>
      <c r="G25" s="990" t="str" cm="1">
        <f t="array" aca="1" ref="G25" ca="1">IFERROR(INDEX($C$16:$C$116,SMALL(IF($C$16:$C$116&lt;&gt;"",ROW($C$16:$C$116)-ROW($C$16)+1),ROW(A10))),"")</f>
        <v/>
      </c>
      <c r="H25" s="989" t="str" cm="1">
        <f t="array" aca="1" ref="H25" ca="1">IFERROR(INDEX($D$16:$D$116,SMALL(IF($D$16:$D$116&lt;&gt;"",ROW($D$16:$D$116)-ROW($D$16)+1),ROW(A10))),"")</f>
        <v/>
      </c>
      <c r="I25" s="989" t="str" cm="1">
        <f t="array" aca="1" ref="I25" ca="1">IFERROR(INDEX($E$16:$E$116,SMALL(IF($E$16:$E$116&lt;&gt;"",ROW($E$16:$E$116)-ROW($E$16)+1),ROW(A10))),"")</f>
        <v/>
      </c>
      <c r="J25" s="989" t="str" cm="1">
        <f t="array" aca="1" ref="J25" ca="1">IFERROR(INDEX($F$16:$F$116,SMALL(IF($F$16:$F$116&lt;&gt;"",ROW($F$16:$F$116)-ROW($F$16)+1),ROW(A10))),"")</f>
        <v/>
      </c>
      <c r="K25" s="996" t="str">
        <f t="shared" ca="1" si="7"/>
        <v/>
      </c>
      <c r="L25" s="997" t="str">
        <f t="shared" ca="1" si="8"/>
        <v/>
      </c>
      <c r="M25" s="997" t="str">
        <f t="shared" ca="1" si="1"/>
        <v/>
      </c>
      <c r="N25" s="997" t="str">
        <f t="shared" ca="1" si="9"/>
        <v/>
      </c>
      <c r="O25" s="997" t="str">
        <f t="shared" ca="1" si="2"/>
        <v/>
      </c>
      <c r="P25" s="997" t="str">
        <f t="shared" ca="1" si="10"/>
        <v/>
      </c>
      <c r="Q25" s="997" t="str">
        <f t="shared" ca="1" si="3"/>
        <v/>
      </c>
      <c r="R25" s="997" t="str">
        <f t="shared" ca="1" si="11"/>
        <v/>
      </c>
      <c r="S25" s="998" t="str">
        <f t="shared" ca="1" si="4"/>
        <v/>
      </c>
      <c r="T25" s="1002" t="str">
        <f t="shared" ca="1" si="12"/>
        <v/>
      </c>
      <c r="U25" s="1003" t="str">
        <f t="shared" ca="1" si="13"/>
        <v/>
      </c>
      <c r="V25" s="1009" t="str">
        <f t="shared" ca="1" si="14"/>
        <v/>
      </c>
      <c r="W25" s="1009" t="str">
        <f t="shared" ca="1" si="5"/>
        <v/>
      </c>
      <c r="X25" s="1009" t="str">
        <f t="shared" ca="1" si="5"/>
        <v/>
      </c>
      <c r="Y25" s="1009" t="str">
        <f t="shared" ca="1" si="5"/>
        <v/>
      </c>
      <c r="Z25" s="1009" t="str">
        <f t="shared" ca="1" si="5"/>
        <v/>
      </c>
      <c r="AA25" s="1009" t="str">
        <f t="shared" ca="1" si="5"/>
        <v/>
      </c>
      <c r="AB25" s="1009" t="str">
        <f t="shared" ca="1" si="5"/>
        <v/>
      </c>
      <c r="AC25" s="1009" t="str">
        <f t="shared" ca="1" si="5"/>
        <v/>
      </c>
      <c r="AD25" s="1009" t="str">
        <f t="shared" ca="1" si="5"/>
        <v/>
      </c>
      <c r="AE25" s="1010" t="str">
        <f t="shared" ca="1" si="5"/>
        <v/>
      </c>
    </row>
    <row r="26" spans="1:31" x14ac:dyDescent="0.4">
      <c r="A26" s="916">
        <v>11</v>
      </c>
      <c r="B26" s="980" t="b">
        <f t="shared" si="6"/>
        <v>0</v>
      </c>
      <c r="C26" s="986" t="str">
        <f t="shared" ca="1" si="0"/>
        <v/>
      </c>
      <c r="D26" s="252" t="str">
        <f t="shared" ca="1" si="0"/>
        <v/>
      </c>
      <c r="E26" s="252" t="str">
        <f t="shared" ca="1" si="0"/>
        <v/>
      </c>
      <c r="F26" s="252" t="str">
        <f t="shared" ca="1" si="0"/>
        <v/>
      </c>
      <c r="G26" s="990" t="str" cm="1">
        <f t="array" aca="1" ref="G26" ca="1">IFERROR(INDEX($C$16:$C$116,SMALL(IF($C$16:$C$116&lt;&gt;"",ROW($C$16:$C$116)-ROW($C$16)+1),ROW(A11))),"")</f>
        <v/>
      </c>
      <c r="H26" s="989" t="str" cm="1">
        <f t="array" aca="1" ref="H26" ca="1">IFERROR(INDEX($D$16:$D$116,SMALL(IF($D$16:$D$116&lt;&gt;"",ROW($D$16:$D$116)-ROW($D$16)+1),ROW(A11))),"")</f>
        <v/>
      </c>
      <c r="I26" s="989" t="str" cm="1">
        <f t="array" aca="1" ref="I26" ca="1">IFERROR(INDEX($E$16:$E$116,SMALL(IF($E$16:$E$116&lt;&gt;"",ROW($E$16:$E$116)-ROW($E$16)+1),ROW(A11))),"")</f>
        <v/>
      </c>
      <c r="J26" s="989" t="str" cm="1">
        <f t="array" aca="1" ref="J26" ca="1">IFERROR(INDEX($F$16:$F$116,SMALL(IF($F$16:$F$116&lt;&gt;"",ROW($F$16:$F$116)-ROW($F$16)+1),ROW(A11))),"")</f>
        <v/>
      </c>
      <c r="K26" s="996" t="str">
        <f t="shared" ca="1" si="7"/>
        <v/>
      </c>
      <c r="L26" s="997" t="str">
        <f t="shared" ca="1" si="8"/>
        <v/>
      </c>
      <c r="M26" s="997" t="str">
        <f t="shared" ca="1" si="1"/>
        <v/>
      </c>
      <c r="N26" s="997" t="str">
        <f t="shared" ca="1" si="9"/>
        <v/>
      </c>
      <c r="O26" s="997" t="str">
        <f t="shared" ca="1" si="2"/>
        <v/>
      </c>
      <c r="P26" s="997" t="str">
        <f t="shared" ca="1" si="10"/>
        <v/>
      </c>
      <c r="Q26" s="997" t="str">
        <f t="shared" ca="1" si="3"/>
        <v/>
      </c>
      <c r="R26" s="997" t="str">
        <f t="shared" ca="1" si="11"/>
        <v/>
      </c>
      <c r="S26" s="998" t="str">
        <f t="shared" ca="1" si="4"/>
        <v/>
      </c>
      <c r="T26" s="1002" t="str">
        <f t="shared" ca="1" si="12"/>
        <v/>
      </c>
      <c r="U26" s="1003" t="str">
        <f t="shared" ca="1" si="13"/>
        <v/>
      </c>
      <c r="V26" s="1009" t="str">
        <f t="shared" ca="1" si="14"/>
        <v/>
      </c>
      <c r="W26" s="1009" t="str">
        <f t="shared" ca="1" si="5"/>
        <v/>
      </c>
      <c r="X26" s="1009" t="str">
        <f t="shared" ca="1" si="5"/>
        <v/>
      </c>
      <c r="Y26" s="1009" t="str">
        <f t="shared" ca="1" si="5"/>
        <v/>
      </c>
      <c r="Z26" s="1009" t="str">
        <f t="shared" ca="1" si="5"/>
        <v/>
      </c>
      <c r="AA26" s="1009" t="str">
        <f t="shared" ca="1" si="5"/>
        <v/>
      </c>
      <c r="AB26" s="1009" t="str">
        <f t="shared" ca="1" si="5"/>
        <v/>
      </c>
      <c r="AC26" s="1009" t="str">
        <f t="shared" ca="1" si="5"/>
        <v/>
      </c>
      <c r="AD26" s="1009" t="str">
        <f t="shared" ca="1" si="5"/>
        <v/>
      </c>
      <c r="AE26" s="1010" t="str">
        <f t="shared" ca="1" si="5"/>
        <v/>
      </c>
    </row>
    <row r="27" spans="1:31" x14ac:dyDescent="0.4">
      <c r="A27" s="916">
        <v>12</v>
      </c>
      <c r="B27" s="980" t="b">
        <f t="shared" si="6"/>
        <v>0</v>
      </c>
      <c r="C27" s="986" t="str">
        <f t="shared" ca="1" si="0"/>
        <v/>
      </c>
      <c r="D27" s="252" t="str">
        <f t="shared" ca="1" si="0"/>
        <v/>
      </c>
      <c r="E27" s="252" t="str">
        <f t="shared" ca="1" si="0"/>
        <v/>
      </c>
      <c r="F27" s="252" t="str">
        <f t="shared" ca="1" si="0"/>
        <v/>
      </c>
      <c r="G27" s="990" t="str" cm="1">
        <f t="array" aca="1" ref="G27" ca="1">IFERROR(INDEX($C$16:$C$116,SMALL(IF($C$16:$C$116&lt;&gt;"",ROW($C$16:$C$116)-ROW($C$16)+1),ROW(A12))),"")</f>
        <v/>
      </c>
      <c r="H27" s="989" t="str" cm="1">
        <f t="array" aca="1" ref="H27" ca="1">IFERROR(INDEX($D$16:$D$116,SMALL(IF($D$16:$D$116&lt;&gt;"",ROW($D$16:$D$116)-ROW($D$16)+1),ROW(A12))),"")</f>
        <v/>
      </c>
      <c r="I27" s="989" t="str" cm="1">
        <f t="array" aca="1" ref="I27" ca="1">IFERROR(INDEX($E$16:$E$116,SMALL(IF($E$16:$E$116&lt;&gt;"",ROW($E$16:$E$116)-ROW($E$16)+1),ROW(A12))),"")</f>
        <v/>
      </c>
      <c r="J27" s="989" t="str" cm="1">
        <f t="array" aca="1" ref="J27" ca="1">IFERROR(INDEX($F$16:$F$116,SMALL(IF($F$16:$F$116&lt;&gt;"",ROW($F$16:$F$116)-ROW($F$16)+1),ROW(A12))),"")</f>
        <v/>
      </c>
      <c r="K27" s="996" t="str">
        <f t="shared" ca="1" si="7"/>
        <v/>
      </c>
      <c r="L27" s="997" t="str">
        <f t="shared" ca="1" si="8"/>
        <v/>
      </c>
      <c r="M27" s="997" t="str">
        <f t="shared" ca="1" si="1"/>
        <v/>
      </c>
      <c r="N27" s="997" t="str">
        <f t="shared" ca="1" si="9"/>
        <v/>
      </c>
      <c r="O27" s="997" t="str">
        <f t="shared" ca="1" si="2"/>
        <v/>
      </c>
      <c r="P27" s="997" t="str">
        <f t="shared" ca="1" si="10"/>
        <v/>
      </c>
      <c r="Q27" s="997" t="str">
        <f t="shared" ca="1" si="3"/>
        <v/>
      </c>
      <c r="R27" s="997" t="str">
        <f t="shared" ca="1" si="11"/>
        <v/>
      </c>
      <c r="S27" s="998" t="str">
        <f t="shared" ca="1" si="4"/>
        <v/>
      </c>
      <c r="T27" s="1002" t="str">
        <f t="shared" ca="1" si="12"/>
        <v/>
      </c>
      <c r="U27" s="1003" t="str">
        <f t="shared" ca="1" si="13"/>
        <v/>
      </c>
      <c r="V27" s="1009" t="str">
        <f t="shared" ca="1" si="14"/>
        <v/>
      </c>
      <c r="W27" s="1009" t="str">
        <f t="shared" ca="1" si="5"/>
        <v/>
      </c>
      <c r="X27" s="1009" t="str">
        <f t="shared" ca="1" si="5"/>
        <v/>
      </c>
      <c r="Y27" s="1009" t="str">
        <f t="shared" ca="1" si="5"/>
        <v/>
      </c>
      <c r="Z27" s="1009" t="str">
        <f t="shared" ca="1" si="5"/>
        <v/>
      </c>
      <c r="AA27" s="1009" t="str">
        <f t="shared" ca="1" si="5"/>
        <v/>
      </c>
      <c r="AB27" s="1009" t="str">
        <f t="shared" ca="1" si="5"/>
        <v/>
      </c>
      <c r="AC27" s="1009" t="str">
        <f t="shared" ca="1" si="5"/>
        <v/>
      </c>
      <c r="AD27" s="1009" t="str">
        <f t="shared" ca="1" si="5"/>
        <v/>
      </c>
      <c r="AE27" s="1010" t="str">
        <f t="shared" ca="1" si="5"/>
        <v/>
      </c>
    </row>
    <row r="28" spans="1:31" x14ac:dyDescent="0.4">
      <c r="A28" s="916">
        <v>13</v>
      </c>
      <c r="B28" s="980" t="b">
        <f t="shared" si="6"/>
        <v>0</v>
      </c>
      <c r="C28" s="986" t="str">
        <f t="shared" ca="1" si="0"/>
        <v/>
      </c>
      <c r="D28" s="252" t="str">
        <f t="shared" ca="1" si="0"/>
        <v/>
      </c>
      <c r="E28" s="252" t="str">
        <f t="shared" ca="1" si="0"/>
        <v/>
      </c>
      <c r="F28" s="252" t="str">
        <f t="shared" ca="1" si="0"/>
        <v/>
      </c>
      <c r="G28" s="990" t="str" cm="1">
        <f t="array" aca="1" ref="G28" ca="1">IFERROR(INDEX($C$16:$C$116,SMALL(IF($C$16:$C$116&lt;&gt;"",ROW($C$16:$C$116)-ROW($C$16)+1),ROW(A13))),"")</f>
        <v/>
      </c>
      <c r="H28" s="989" t="str" cm="1">
        <f t="array" aca="1" ref="H28" ca="1">IFERROR(INDEX($D$16:$D$116,SMALL(IF($D$16:$D$116&lt;&gt;"",ROW($D$16:$D$116)-ROW($D$16)+1),ROW(A13))),"")</f>
        <v/>
      </c>
      <c r="I28" s="989" t="str" cm="1">
        <f t="array" aca="1" ref="I28" ca="1">IFERROR(INDEX($E$16:$E$116,SMALL(IF($E$16:$E$116&lt;&gt;"",ROW($E$16:$E$116)-ROW($E$16)+1),ROW(A13))),"")</f>
        <v/>
      </c>
      <c r="J28" s="989" t="str" cm="1">
        <f t="array" aca="1" ref="J28" ca="1">IFERROR(INDEX($F$16:$F$116,SMALL(IF($F$16:$F$116&lt;&gt;"",ROW($F$16:$F$116)-ROW($F$16)+1),ROW(A13))),"")</f>
        <v/>
      </c>
      <c r="K28" s="996" t="str">
        <f t="shared" ca="1" si="7"/>
        <v/>
      </c>
      <c r="L28" s="997" t="str">
        <f t="shared" ca="1" si="8"/>
        <v/>
      </c>
      <c r="M28" s="997" t="str">
        <f t="shared" ca="1" si="1"/>
        <v/>
      </c>
      <c r="N28" s="997" t="str">
        <f t="shared" ca="1" si="9"/>
        <v/>
      </c>
      <c r="O28" s="997" t="str">
        <f t="shared" ca="1" si="2"/>
        <v/>
      </c>
      <c r="P28" s="997" t="str">
        <f t="shared" ca="1" si="10"/>
        <v/>
      </c>
      <c r="Q28" s="997" t="str">
        <f t="shared" ca="1" si="3"/>
        <v/>
      </c>
      <c r="R28" s="997" t="str">
        <f t="shared" ca="1" si="11"/>
        <v/>
      </c>
      <c r="S28" s="998" t="str">
        <f t="shared" ca="1" si="4"/>
        <v/>
      </c>
      <c r="T28" s="1002" t="str">
        <f t="shared" ca="1" si="12"/>
        <v/>
      </c>
      <c r="U28" s="1003" t="str">
        <f t="shared" ca="1" si="13"/>
        <v/>
      </c>
      <c r="V28" s="1009" t="str">
        <f t="shared" ca="1" si="14"/>
        <v/>
      </c>
      <c r="W28" s="1009" t="str">
        <f t="shared" ca="1" si="5"/>
        <v/>
      </c>
      <c r="X28" s="1009" t="str">
        <f t="shared" ca="1" si="5"/>
        <v/>
      </c>
      <c r="Y28" s="1009" t="str">
        <f t="shared" ca="1" si="5"/>
        <v/>
      </c>
      <c r="Z28" s="1009" t="str">
        <f t="shared" ca="1" si="5"/>
        <v/>
      </c>
      <c r="AA28" s="1009" t="str">
        <f t="shared" ca="1" si="5"/>
        <v/>
      </c>
      <c r="AB28" s="1009" t="str">
        <f t="shared" ca="1" si="5"/>
        <v/>
      </c>
      <c r="AC28" s="1009" t="str">
        <f t="shared" ca="1" si="5"/>
        <v/>
      </c>
      <c r="AD28" s="1009" t="str">
        <f t="shared" ca="1" si="5"/>
        <v/>
      </c>
      <c r="AE28" s="1010" t="str">
        <f t="shared" ca="1" si="5"/>
        <v/>
      </c>
    </row>
    <row r="29" spans="1:31" x14ac:dyDescent="0.4">
      <c r="A29" s="916">
        <v>14</v>
      </c>
      <c r="B29" s="980" t="b">
        <f t="shared" si="6"/>
        <v>0</v>
      </c>
      <c r="C29" s="986" t="str">
        <f t="shared" ca="1" si="0"/>
        <v/>
      </c>
      <c r="D29" s="252" t="str">
        <f t="shared" ca="1" si="0"/>
        <v/>
      </c>
      <c r="E29" s="252" t="str">
        <f t="shared" ca="1" si="0"/>
        <v/>
      </c>
      <c r="F29" s="252" t="str">
        <f t="shared" ca="1" si="0"/>
        <v/>
      </c>
      <c r="G29" s="990" t="str" cm="1">
        <f t="array" aca="1" ref="G29" ca="1">IFERROR(INDEX($C$16:$C$116,SMALL(IF($C$16:$C$116&lt;&gt;"",ROW($C$16:$C$116)-ROW($C$16)+1),ROW(A14))),"")</f>
        <v/>
      </c>
      <c r="H29" s="989" t="str" cm="1">
        <f t="array" aca="1" ref="H29" ca="1">IFERROR(INDEX($D$16:$D$116,SMALL(IF($D$16:$D$116&lt;&gt;"",ROW($D$16:$D$116)-ROW($D$16)+1),ROW(A14))),"")</f>
        <v/>
      </c>
      <c r="I29" s="989" t="str" cm="1">
        <f t="array" aca="1" ref="I29" ca="1">IFERROR(INDEX($E$16:$E$116,SMALL(IF($E$16:$E$116&lt;&gt;"",ROW($E$16:$E$116)-ROW($E$16)+1),ROW(A14))),"")</f>
        <v/>
      </c>
      <c r="J29" s="989" t="str" cm="1">
        <f t="array" aca="1" ref="J29" ca="1">IFERROR(INDEX($F$16:$F$116,SMALL(IF($F$16:$F$116&lt;&gt;"",ROW($F$16:$F$116)-ROW($F$16)+1),ROW(A14))),"")</f>
        <v/>
      </c>
      <c r="K29" s="996" t="str">
        <f t="shared" ca="1" si="7"/>
        <v/>
      </c>
      <c r="L29" s="997" t="str">
        <f t="shared" ca="1" si="8"/>
        <v/>
      </c>
      <c r="M29" s="997" t="str">
        <f t="shared" ca="1" si="1"/>
        <v/>
      </c>
      <c r="N29" s="997" t="str">
        <f t="shared" ca="1" si="9"/>
        <v/>
      </c>
      <c r="O29" s="997" t="str">
        <f t="shared" ca="1" si="2"/>
        <v/>
      </c>
      <c r="P29" s="997" t="str">
        <f t="shared" ca="1" si="10"/>
        <v/>
      </c>
      <c r="Q29" s="997" t="str">
        <f t="shared" ca="1" si="3"/>
        <v/>
      </c>
      <c r="R29" s="997" t="str">
        <f t="shared" ca="1" si="11"/>
        <v/>
      </c>
      <c r="S29" s="998" t="str">
        <f t="shared" ca="1" si="4"/>
        <v/>
      </c>
      <c r="T29" s="1002" t="str">
        <f t="shared" ca="1" si="12"/>
        <v/>
      </c>
      <c r="U29" s="1003" t="str">
        <f t="shared" ca="1" si="13"/>
        <v/>
      </c>
      <c r="V29" s="1009" t="str">
        <f t="shared" ca="1" si="14"/>
        <v/>
      </c>
      <c r="W29" s="1009" t="str">
        <f t="shared" ca="1" si="5"/>
        <v/>
      </c>
      <c r="X29" s="1009" t="str">
        <f t="shared" ca="1" si="5"/>
        <v/>
      </c>
      <c r="Y29" s="1009" t="str">
        <f t="shared" ca="1" si="5"/>
        <v/>
      </c>
      <c r="Z29" s="1009" t="str">
        <f t="shared" ca="1" si="5"/>
        <v/>
      </c>
      <c r="AA29" s="1009" t="str">
        <f t="shared" ca="1" si="5"/>
        <v/>
      </c>
      <c r="AB29" s="1009" t="str">
        <f t="shared" ca="1" si="5"/>
        <v/>
      </c>
      <c r="AC29" s="1009" t="str">
        <f t="shared" ca="1" si="5"/>
        <v/>
      </c>
      <c r="AD29" s="1009" t="str">
        <f t="shared" ca="1" si="5"/>
        <v/>
      </c>
      <c r="AE29" s="1010" t="str">
        <f t="shared" ca="1" si="5"/>
        <v/>
      </c>
    </row>
    <row r="30" spans="1:31" x14ac:dyDescent="0.4">
      <c r="A30" s="916">
        <v>15</v>
      </c>
      <c r="B30" s="980" t="b">
        <f t="shared" si="6"/>
        <v>0</v>
      </c>
      <c r="C30" s="986" t="str">
        <f t="shared" ca="1" si="0"/>
        <v/>
      </c>
      <c r="D30" s="252" t="str">
        <f t="shared" ca="1" si="0"/>
        <v/>
      </c>
      <c r="E30" s="252" t="str">
        <f t="shared" ca="1" si="0"/>
        <v/>
      </c>
      <c r="F30" s="252" t="str">
        <f t="shared" ca="1" si="0"/>
        <v/>
      </c>
      <c r="G30" s="990" t="str" cm="1">
        <f t="array" aca="1" ref="G30" ca="1">IFERROR(INDEX($C$16:$C$116,SMALL(IF($C$16:$C$116&lt;&gt;"",ROW($C$16:$C$116)-ROW($C$16)+1),ROW(A15))),"")</f>
        <v/>
      </c>
      <c r="H30" s="989" t="str" cm="1">
        <f t="array" aca="1" ref="H30" ca="1">IFERROR(INDEX($D$16:$D$116,SMALL(IF($D$16:$D$116&lt;&gt;"",ROW($D$16:$D$116)-ROW($D$16)+1),ROW(A15))),"")</f>
        <v/>
      </c>
      <c r="I30" s="989" t="str" cm="1">
        <f t="array" aca="1" ref="I30" ca="1">IFERROR(INDEX($E$16:$E$116,SMALL(IF($E$16:$E$116&lt;&gt;"",ROW($E$16:$E$116)-ROW($E$16)+1),ROW(A15))),"")</f>
        <v/>
      </c>
      <c r="J30" s="989" t="str" cm="1">
        <f t="array" aca="1" ref="J30" ca="1">IFERROR(INDEX($F$16:$F$116,SMALL(IF($F$16:$F$116&lt;&gt;"",ROW($F$16:$F$116)-ROW($F$16)+1),ROW(A15))),"")</f>
        <v/>
      </c>
      <c r="K30" s="996" t="str">
        <f t="shared" ca="1" si="7"/>
        <v/>
      </c>
      <c r="L30" s="997" t="str">
        <f t="shared" ca="1" si="8"/>
        <v/>
      </c>
      <c r="M30" s="997" t="str">
        <f t="shared" ca="1" si="1"/>
        <v/>
      </c>
      <c r="N30" s="997" t="str">
        <f t="shared" ca="1" si="9"/>
        <v/>
      </c>
      <c r="O30" s="997" t="str">
        <f t="shared" ca="1" si="2"/>
        <v/>
      </c>
      <c r="P30" s="997" t="str">
        <f t="shared" ca="1" si="10"/>
        <v/>
      </c>
      <c r="Q30" s="997" t="str">
        <f t="shared" ca="1" si="3"/>
        <v/>
      </c>
      <c r="R30" s="997" t="str">
        <f t="shared" ca="1" si="11"/>
        <v/>
      </c>
      <c r="S30" s="998" t="str">
        <f t="shared" ca="1" si="4"/>
        <v/>
      </c>
      <c r="T30" s="1002" t="str">
        <f t="shared" ca="1" si="12"/>
        <v/>
      </c>
      <c r="U30" s="1003" t="str">
        <f t="shared" ca="1" si="13"/>
        <v/>
      </c>
      <c r="V30" s="1009" t="str">
        <f t="shared" ca="1" si="14"/>
        <v/>
      </c>
      <c r="W30" s="1009" t="str">
        <f t="shared" ca="1" si="5"/>
        <v/>
      </c>
      <c r="X30" s="1009" t="str">
        <f t="shared" ca="1" si="5"/>
        <v/>
      </c>
      <c r="Y30" s="1009" t="str">
        <f t="shared" ca="1" si="5"/>
        <v/>
      </c>
      <c r="Z30" s="1009" t="str">
        <f t="shared" ca="1" si="5"/>
        <v/>
      </c>
      <c r="AA30" s="1009" t="str">
        <f t="shared" ca="1" si="5"/>
        <v/>
      </c>
      <c r="AB30" s="1009" t="str">
        <f t="shared" ca="1" si="5"/>
        <v/>
      </c>
      <c r="AC30" s="1009" t="str">
        <f t="shared" ca="1" si="5"/>
        <v/>
      </c>
      <c r="AD30" s="1009" t="str">
        <f t="shared" ca="1" si="5"/>
        <v/>
      </c>
      <c r="AE30" s="1010" t="str">
        <f t="shared" ca="1" si="5"/>
        <v/>
      </c>
    </row>
    <row r="31" spans="1:31" x14ac:dyDescent="0.4">
      <c r="A31" s="916">
        <v>16</v>
      </c>
      <c r="B31" s="980" t="b">
        <f t="shared" si="6"/>
        <v>0</v>
      </c>
      <c r="C31" s="986" t="str">
        <f t="shared" ca="1" si="0"/>
        <v/>
      </c>
      <c r="D31" s="252" t="str">
        <f t="shared" ca="1" si="0"/>
        <v/>
      </c>
      <c r="E31" s="252" t="str">
        <f t="shared" ca="1" si="0"/>
        <v/>
      </c>
      <c r="F31" s="252" t="str">
        <f t="shared" ca="1" si="0"/>
        <v/>
      </c>
      <c r="G31" s="990" t="str" cm="1">
        <f t="array" aca="1" ref="G31" ca="1">IFERROR(INDEX($C$16:$C$116,SMALL(IF($C$16:$C$116&lt;&gt;"",ROW($C$16:$C$116)-ROW($C$16)+1),ROW(A16))),"")</f>
        <v/>
      </c>
      <c r="H31" s="989" t="str" cm="1">
        <f t="array" aca="1" ref="H31" ca="1">IFERROR(INDEX($D$16:$D$116,SMALL(IF($D$16:$D$116&lt;&gt;"",ROW($D$16:$D$116)-ROW($D$16)+1),ROW(A16))),"")</f>
        <v/>
      </c>
      <c r="I31" s="989" t="str" cm="1">
        <f t="array" aca="1" ref="I31" ca="1">IFERROR(INDEX($E$16:$E$116,SMALL(IF($E$16:$E$116&lt;&gt;"",ROW($E$16:$E$116)-ROW($E$16)+1),ROW(A16))),"")</f>
        <v/>
      </c>
      <c r="J31" s="989" t="str" cm="1">
        <f t="array" aca="1" ref="J31" ca="1">IFERROR(INDEX($F$16:$F$116,SMALL(IF($F$16:$F$116&lt;&gt;"",ROW($F$16:$F$116)-ROW($F$16)+1),ROW(A16))),"")</f>
        <v/>
      </c>
      <c r="K31" s="996" t="str">
        <f t="shared" ca="1" si="7"/>
        <v/>
      </c>
      <c r="L31" s="997" t="str">
        <f t="shared" ca="1" si="8"/>
        <v/>
      </c>
      <c r="M31" s="997" t="str">
        <f t="shared" ca="1" si="1"/>
        <v/>
      </c>
      <c r="N31" s="997" t="str">
        <f t="shared" ca="1" si="9"/>
        <v/>
      </c>
      <c r="O31" s="997" t="str">
        <f t="shared" ca="1" si="2"/>
        <v/>
      </c>
      <c r="P31" s="997" t="str">
        <f t="shared" ca="1" si="10"/>
        <v/>
      </c>
      <c r="Q31" s="997" t="str">
        <f t="shared" ca="1" si="3"/>
        <v/>
      </c>
      <c r="R31" s="997" t="str">
        <f t="shared" ca="1" si="11"/>
        <v/>
      </c>
      <c r="S31" s="998" t="str">
        <f t="shared" ca="1" si="4"/>
        <v/>
      </c>
      <c r="T31" s="1002" t="str">
        <f t="shared" ca="1" si="12"/>
        <v/>
      </c>
      <c r="U31" s="1003" t="str">
        <f t="shared" ca="1" si="13"/>
        <v/>
      </c>
      <c r="V31" s="1009" t="str">
        <f t="shared" ca="1" si="14"/>
        <v/>
      </c>
      <c r="W31" s="1009" t="str">
        <f t="shared" ca="1" si="5"/>
        <v/>
      </c>
      <c r="X31" s="1009" t="str">
        <f t="shared" ca="1" si="5"/>
        <v/>
      </c>
      <c r="Y31" s="1009" t="str">
        <f t="shared" ca="1" si="5"/>
        <v/>
      </c>
      <c r="Z31" s="1009" t="str">
        <f t="shared" ca="1" si="5"/>
        <v/>
      </c>
      <c r="AA31" s="1009" t="str">
        <f t="shared" ca="1" si="5"/>
        <v/>
      </c>
      <c r="AB31" s="1009" t="str">
        <f t="shared" ca="1" si="5"/>
        <v/>
      </c>
      <c r="AC31" s="1009" t="str">
        <f t="shared" ca="1" si="5"/>
        <v/>
      </c>
      <c r="AD31" s="1009" t="str">
        <f t="shared" ca="1" si="5"/>
        <v/>
      </c>
      <c r="AE31" s="1010" t="str">
        <f t="shared" ca="1" si="5"/>
        <v/>
      </c>
    </row>
    <row r="32" spans="1:31" x14ac:dyDescent="0.4">
      <c r="A32" s="916">
        <v>17</v>
      </c>
      <c r="B32" s="980" t="b">
        <f t="shared" si="6"/>
        <v>0</v>
      </c>
      <c r="C32" s="986" t="str">
        <f t="shared" ca="1" si="0"/>
        <v/>
      </c>
      <c r="D32" s="252" t="str">
        <f t="shared" ca="1" si="0"/>
        <v/>
      </c>
      <c r="E32" s="252" t="str">
        <f t="shared" ca="1" si="0"/>
        <v/>
      </c>
      <c r="F32" s="252" t="str">
        <f t="shared" ca="1" si="0"/>
        <v/>
      </c>
      <c r="G32" s="990" t="str" cm="1">
        <f t="array" aca="1" ref="G32" ca="1">IFERROR(INDEX($C$16:$C$116,SMALL(IF($C$16:$C$116&lt;&gt;"",ROW($C$16:$C$116)-ROW($C$16)+1),ROW(A17))),"")</f>
        <v/>
      </c>
      <c r="H32" s="989" t="str" cm="1">
        <f t="array" aca="1" ref="H32" ca="1">IFERROR(INDEX($D$16:$D$116,SMALL(IF($D$16:$D$116&lt;&gt;"",ROW($D$16:$D$116)-ROW($D$16)+1),ROW(A17))),"")</f>
        <v/>
      </c>
      <c r="I32" s="989" t="str" cm="1">
        <f t="array" aca="1" ref="I32" ca="1">IFERROR(INDEX($E$16:$E$116,SMALL(IF($E$16:$E$116&lt;&gt;"",ROW($E$16:$E$116)-ROW($E$16)+1),ROW(A17))),"")</f>
        <v/>
      </c>
      <c r="J32" s="989" t="str" cm="1">
        <f t="array" aca="1" ref="J32" ca="1">IFERROR(INDEX($F$16:$F$116,SMALL(IF($F$16:$F$116&lt;&gt;"",ROW($F$16:$F$116)-ROW($F$16)+1),ROW(A17))),"")</f>
        <v/>
      </c>
      <c r="K32" s="996" t="str">
        <f t="shared" ca="1" si="7"/>
        <v/>
      </c>
      <c r="L32" s="997" t="str">
        <f t="shared" ca="1" si="8"/>
        <v/>
      </c>
      <c r="M32" s="997" t="str">
        <f t="shared" ca="1" si="1"/>
        <v/>
      </c>
      <c r="N32" s="997" t="str">
        <f t="shared" ca="1" si="9"/>
        <v/>
      </c>
      <c r="O32" s="997" t="str">
        <f t="shared" ca="1" si="2"/>
        <v/>
      </c>
      <c r="P32" s="997" t="str">
        <f t="shared" ca="1" si="10"/>
        <v/>
      </c>
      <c r="Q32" s="997" t="str">
        <f t="shared" ca="1" si="3"/>
        <v/>
      </c>
      <c r="R32" s="997" t="str">
        <f t="shared" ca="1" si="11"/>
        <v/>
      </c>
      <c r="S32" s="998" t="str">
        <f t="shared" ca="1" si="4"/>
        <v/>
      </c>
      <c r="T32" s="1002" t="str">
        <f t="shared" ca="1" si="12"/>
        <v/>
      </c>
      <c r="U32" s="1003" t="str">
        <f t="shared" ca="1" si="13"/>
        <v/>
      </c>
      <c r="V32" s="1009" t="str">
        <f t="shared" ca="1" si="14"/>
        <v/>
      </c>
      <c r="W32" s="1009" t="str">
        <f t="shared" ca="1" si="14"/>
        <v/>
      </c>
      <c r="X32" s="1009" t="str">
        <f t="shared" ca="1" si="14"/>
        <v/>
      </c>
      <c r="Y32" s="1009" t="str">
        <f t="shared" ca="1" si="14"/>
        <v/>
      </c>
      <c r="Z32" s="1009" t="str">
        <f t="shared" ca="1" si="14"/>
        <v/>
      </c>
      <c r="AA32" s="1009" t="str">
        <f t="shared" ca="1" si="14"/>
        <v/>
      </c>
      <c r="AB32" s="1009" t="str">
        <f t="shared" ca="1" si="14"/>
        <v/>
      </c>
      <c r="AC32" s="1009" t="str">
        <f t="shared" ca="1" si="14"/>
        <v/>
      </c>
      <c r="AD32" s="1009" t="str">
        <f t="shared" ca="1" si="14"/>
        <v/>
      </c>
      <c r="AE32" s="1010" t="str">
        <f t="shared" ca="1" si="14"/>
        <v/>
      </c>
    </row>
    <row r="33" spans="1:31" x14ac:dyDescent="0.4">
      <c r="A33" s="916">
        <v>18</v>
      </c>
      <c r="B33" s="980" t="b">
        <f t="shared" si="6"/>
        <v>0</v>
      </c>
      <c r="C33" s="986" t="str">
        <f t="shared" ca="1" si="0"/>
        <v/>
      </c>
      <c r="D33" s="252" t="str">
        <f t="shared" ca="1" si="0"/>
        <v/>
      </c>
      <c r="E33" s="252" t="str">
        <f t="shared" ca="1" si="0"/>
        <v/>
      </c>
      <c r="F33" s="252" t="str">
        <f t="shared" ca="1" si="0"/>
        <v/>
      </c>
      <c r="G33" s="990" t="str" cm="1">
        <f t="array" aca="1" ref="G33" ca="1">IFERROR(INDEX($C$16:$C$116,SMALL(IF($C$16:$C$116&lt;&gt;"",ROW($C$16:$C$116)-ROW($C$16)+1),ROW(A18))),"")</f>
        <v/>
      </c>
      <c r="H33" s="989" t="str" cm="1">
        <f t="array" aca="1" ref="H33" ca="1">IFERROR(INDEX($D$16:$D$116,SMALL(IF($D$16:$D$116&lt;&gt;"",ROW($D$16:$D$116)-ROW($D$16)+1),ROW(A18))),"")</f>
        <v/>
      </c>
      <c r="I33" s="989" t="str" cm="1">
        <f t="array" aca="1" ref="I33" ca="1">IFERROR(INDEX($E$16:$E$116,SMALL(IF($E$16:$E$116&lt;&gt;"",ROW($E$16:$E$116)-ROW($E$16)+1),ROW(A18))),"")</f>
        <v/>
      </c>
      <c r="J33" s="989" t="str" cm="1">
        <f t="array" aca="1" ref="J33" ca="1">IFERROR(INDEX($F$16:$F$116,SMALL(IF($F$16:$F$116&lt;&gt;"",ROW($F$16:$F$116)-ROW($F$16)+1),ROW(A18))),"")</f>
        <v/>
      </c>
      <c r="K33" s="996" t="str">
        <f t="shared" ca="1" si="7"/>
        <v/>
      </c>
      <c r="L33" s="997" t="str">
        <f t="shared" ca="1" si="8"/>
        <v/>
      </c>
      <c r="M33" s="997" t="str">
        <f t="shared" ca="1" si="1"/>
        <v/>
      </c>
      <c r="N33" s="997" t="str">
        <f t="shared" ca="1" si="9"/>
        <v/>
      </c>
      <c r="O33" s="997" t="str">
        <f t="shared" ca="1" si="2"/>
        <v/>
      </c>
      <c r="P33" s="997" t="str">
        <f t="shared" ca="1" si="10"/>
        <v/>
      </c>
      <c r="Q33" s="997" t="str">
        <f t="shared" ca="1" si="3"/>
        <v/>
      </c>
      <c r="R33" s="997" t="str">
        <f t="shared" ca="1" si="11"/>
        <v/>
      </c>
      <c r="S33" s="998" t="str">
        <f t="shared" ca="1" si="4"/>
        <v/>
      </c>
      <c r="T33" s="1002" t="str">
        <f t="shared" ca="1" si="12"/>
        <v/>
      </c>
      <c r="U33" s="1003" t="str">
        <f t="shared" ca="1" si="13"/>
        <v/>
      </c>
      <c r="V33" s="1009" t="str">
        <f t="shared" ca="1" si="14"/>
        <v/>
      </c>
      <c r="W33" s="1009" t="str">
        <f t="shared" ca="1" si="14"/>
        <v/>
      </c>
      <c r="X33" s="1009" t="str">
        <f t="shared" ca="1" si="14"/>
        <v/>
      </c>
      <c r="Y33" s="1009" t="str">
        <f t="shared" ca="1" si="14"/>
        <v/>
      </c>
      <c r="Z33" s="1009" t="str">
        <f t="shared" ca="1" si="14"/>
        <v/>
      </c>
      <c r="AA33" s="1009" t="str">
        <f t="shared" ca="1" si="14"/>
        <v/>
      </c>
      <c r="AB33" s="1009" t="str">
        <f t="shared" ca="1" si="14"/>
        <v/>
      </c>
      <c r="AC33" s="1009" t="str">
        <f t="shared" ca="1" si="14"/>
        <v/>
      </c>
      <c r="AD33" s="1009" t="str">
        <f t="shared" ca="1" si="14"/>
        <v/>
      </c>
      <c r="AE33" s="1010" t="str">
        <f t="shared" ca="1" si="14"/>
        <v/>
      </c>
    </row>
    <row r="34" spans="1:31" x14ac:dyDescent="0.4">
      <c r="A34" s="916">
        <v>19</v>
      </c>
      <c r="B34" s="980" t="b">
        <f t="shared" si="6"/>
        <v>1</v>
      </c>
      <c r="C34" s="986" t="str">
        <f t="shared" ca="1" si="0"/>
        <v>A3_A3_A3_dem</v>
      </c>
      <c r="D34" s="252" t="str">
        <f t="shared" ca="1" si="0"/>
        <v>A3</v>
      </c>
      <c r="E34" s="252" t="str">
        <f t="shared" ca="1" si="0"/>
        <v>Débimètre en charge</v>
      </c>
      <c r="F34" s="252" t="str">
        <f t="shared" ca="1" si="0"/>
        <v>Débitmètre électromagnétique (eau)</v>
      </c>
      <c r="G34" s="990" t="str" cm="1">
        <f t="array" aca="1" ref="G34" ca="1">IFERROR(INDEX($C$16:$C$116,SMALL(IF($C$16:$C$116&lt;&gt;"",ROW($C$16:$C$116)-ROW($C$16)+1),ROW(A19))),"")</f>
        <v/>
      </c>
      <c r="H34" s="989" t="str" cm="1">
        <f t="array" aca="1" ref="H34" ca="1">IFERROR(INDEX($D$16:$D$116,SMALL(IF($D$16:$D$116&lt;&gt;"",ROW($D$16:$D$116)-ROW($D$16)+1),ROW(A19))),"")</f>
        <v/>
      </c>
      <c r="I34" s="989" t="str" cm="1">
        <f t="array" aca="1" ref="I34" ca="1">IFERROR(INDEX($E$16:$E$116,SMALL(IF($E$16:$E$116&lt;&gt;"",ROW($E$16:$E$116)-ROW($E$16)+1),ROW(A19))),"")</f>
        <v/>
      </c>
      <c r="J34" s="989" t="str" cm="1">
        <f t="array" aca="1" ref="J34" ca="1">IFERROR(INDEX($F$16:$F$116,SMALL(IF($F$16:$F$116&lt;&gt;"",ROW($F$16:$F$116)-ROW($F$16)+1),ROW(A19))),"")</f>
        <v/>
      </c>
      <c r="K34" s="996" t="str">
        <f t="shared" ca="1" si="7"/>
        <v/>
      </c>
      <c r="L34" s="997" t="str">
        <f t="shared" ca="1" si="8"/>
        <v/>
      </c>
      <c r="M34" s="997" t="str">
        <f t="shared" ca="1" si="1"/>
        <v/>
      </c>
      <c r="N34" s="997" t="str">
        <f t="shared" ca="1" si="9"/>
        <v/>
      </c>
      <c r="O34" s="997" t="str">
        <f t="shared" ca="1" si="2"/>
        <v/>
      </c>
      <c r="P34" s="997" t="str">
        <f t="shared" ca="1" si="10"/>
        <v/>
      </c>
      <c r="Q34" s="997" t="str">
        <f t="shared" ca="1" si="3"/>
        <v/>
      </c>
      <c r="R34" s="997" t="str">
        <f t="shared" ca="1" si="11"/>
        <v/>
      </c>
      <c r="S34" s="998" t="str">
        <f t="shared" ca="1" si="4"/>
        <v/>
      </c>
      <c r="T34" s="1002" t="str">
        <f t="shared" ca="1" si="12"/>
        <v/>
      </c>
      <c r="U34" s="1003" t="str">
        <f t="shared" ca="1" si="13"/>
        <v/>
      </c>
      <c r="V34" s="1009" t="str">
        <f t="shared" ca="1" si="14"/>
        <v/>
      </c>
      <c r="W34" s="1009" t="str">
        <f t="shared" ca="1" si="14"/>
        <v/>
      </c>
      <c r="X34" s="1009" t="str">
        <f t="shared" ca="1" si="14"/>
        <v/>
      </c>
      <c r="Y34" s="1009" t="str">
        <f t="shared" ca="1" si="14"/>
        <v/>
      </c>
      <c r="Z34" s="1009" t="str">
        <f t="shared" ca="1" si="14"/>
        <v/>
      </c>
      <c r="AA34" s="1009" t="str">
        <f t="shared" ca="1" si="14"/>
        <v/>
      </c>
      <c r="AB34" s="1009" t="str">
        <f t="shared" ca="1" si="14"/>
        <v/>
      </c>
      <c r="AC34" s="1009" t="str">
        <f t="shared" ca="1" si="14"/>
        <v/>
      </c>
      <c r="AD34" s="1009" t="str">
        <f t="shared" ca="1" si="14"/>
        <v/>
      </c>
      <c r="AE34" s="1010" t="str">
        <f t="shared" ca="1" si="14"/>
        <v/>
      </c>
    </row>
    <row r="35" spans="1:31" x14ac:dyDescent="0.4">
      <c r="A35" s="916">
        <v>20</v>
      </c>
      <c r="B35" s="980" t="b">
        <f t="shared" si="6"/>
        <v>1</v>
      </c>
      <c r="C35" s="986" t="str">
        <f t="shared" ca="1" si="0"/>
        <v>A3_A3_A3_prel</v>
      </c>
      <c r="D35" s="252" t="str">
        <f t="shared" ca="1" si="0"/>
        <v>A3</v>
      </c>
      <c r="E35" s="252" t="str">
        <f t="shared" ca="1" si="0"/>
        <v>Préleveur</v>
      </c>
      <c r="F35" s="252" t="str">
        <f t="shared" ca="1" si="0"/>
        <v>Préleveur Automatique</v>
      </c>
      <c r="G35" s="990" t="str" cm="1">
        <f t="array" aca="1" ref="G35" ca="1">IFERROR(INDEX($C$16:$C$116,SMALL(IF($C$16:$C$116&lt;&gt;"",ROW($C$16:$C$116)-ROW($C$16)+1),ROW(A20))),"")</f>
        <v/>
      </c>
      <c r="H35" s="989" t="str" cm="1">
        <f t="array" aca="1" ref="H35" ca="1">IFERROR(INDEX($D$16:$D$116,SMALL(IF($D$16:$D$116&lt;&gt;"",ROW($D$16:$D$116)-ROW($D$16)+1),ROW(A20))),"")</f>
        <v/>
      </c>
      <c r="I35" s="989" t="str" cm="1">
        <f t="array" aca="1" ref="I35" ca="1">IFERROR(INDEX($E$16:$E$116,SMALL(IF($E$16:$E$116&lt;&gt;"",ROW($E$16:$E$116)-ROW($E$16)+1),ROW(A20))),"")</f>
        <v/>
      </c>
      <c r="J35" s="989" t="str" cm="1">
        <f t="array" aca="1" ref="J35" ca="1">IFERROR(INDEX($F$16:$F$116,SMALL(IF($F$16:$F$116&lt;&gt;"",ROW($F$16:$F$116)-ROW($F$16)+1),ROW(A20))),"")</f>
        <v/>
      </c>
      <c r="K35" s="996" t="str">
        <f t="shared" ca="1" si="7"/>
        <v/>
      </c>
      <c r="L35" s="997" t="str">
        <f t="shared" ca="1" si="8"/>
        <v/>
      </c>
      <c r="M35" s="997" t="str">
        <f t="shared" ca="1" si="1"/>
        <v/>
      </c>
      <c r="N35" s="997" t="str">
        <f t="shared" ca="1" si="9"/>
        <v/>
      </c>
      <c r="O35" s="997" t="str">
        <f t="shared" ca="1" si="2"/>
        <v/>
      </c>
      <c r="P35" s="997" t="str">
        <f t="shared" ca="1" si="10"/>
        <v/>
      </c>
      <c r="Q35" s="997" t="str">
        <f t="shared" ca="1" si="3"/>
        <v/>
      </c>
      <c r="R35" s="997" t="str">
        <f t="shared" ca="1" si="11"/>
        <v/>
      </c>
      <c r="S35" s="998" t="str">
        <f t="shared" ca="1" si="4"/>
        <v/>
      </c>
      <c r="T35" s="1002" t="str">
        <f t="shared" ca="1" si="12"/>
        <v/>
      </c>
      <c r="U35" s="1003" t="str">
        <f t="shared" ca="1" si="13"/>
        <v/>
      </c>
      <c r="V35" s="1009" t="str">
        <f t="shared" ca="1" si="14"/>
        <v/>
      </c>
      <c r="W35" s="1009" t="str">
        <f t="shared" ca="1" si="14"/>
        <v/>
      </c>
      <c r="X35" s="1009" t="str">
        <f t="shared" ca="1" si="14"/>
        <v/>
      </c>
      <c r="Y35" s="1009" t="str">
        <f t="shared" ca="1" si="14"/>
        <v/>
      </c>
      <c r="Z35" s="1009" t="str">
        <f t="shared" ca="1" si="14"/>
        <v/>
      </c>
      <c r="AA35" s="1009" t="str">
        <f t="shared" ca="1" si="14"/>
        <v/>
      </c>
      <c r="AB35" s="1009" t="str">
        <f t="shared" ca="1" si="14"/>
        <v/>
      </c>
      <c r="AC35" s="1009" t="str">
        <f t="shared" ca="1" si="14"/>
        <v/>
      </c>
      <c r="AD35" s="1009" t="str">
        <f t="shared" ca="1" si="14"/>
        <v/>
      </c>
      <c r="AE35" s="1010" t="str">
        <f t="shared" ca="1" si="14"/>
        <v/>
      </c>
    </row>
    <row r="36" spans="1:31" x14ac:dyDescent="0.4">
      <c r="A36" s="916">
        <v>21</v>
      </c>
      <c r="B36" s="980" t="b">
        <f t="shared" si="6"/>
        <v>1</v>
      </c>
      <c r="C36" s="986" t="str">
        <f t="shared" ref="C36:F48" ca="1" si="15">IF(AND($B36,OR(_xlfn.SINGLE(INDIRECT("Descriptif!$H"&amp;$B$1))="Préleveur",LEFT(_xlfn.SINGLE(INDIRECT("Descriptif!$H"&amp;$B$1)),9)="Débimètre")),_xlfn.SINGLE(INDIRECT("Descriptif!$"&amp;C$15&amp;($B$1 +$A36 -1))),"")</f>
        <v>A2_A2_test_prel</v>
      </c>
      <c r="D36" s="252" t="str">
        <f t="shared" ca="1" si="15"/>
        <v>A2</v>
      </c>
      <c r="E36" s="252" t="str">
        <f t="shared" ca="1" si="15"/>
        <v>Préleveur</v>
      </c>
      <c r="F36" s="252" t="str">
        <f t="shared" ca="1" si="15"/>
        <v>Préleveur Automatique</v>
      </c>
      <c r="G36" s="990" t="str" cm="1">
        <f t="array" aca="1" ref="G36" ca="1">IFERROR(INDEX($C$16:$C$116,SMALL(IF($C$16:$C$116&lt;&gt;"",ROW($C$16:$C$116)-ROW($C$16)+1),ROW(A21))),"")</f>
        <v/>
      </c>
      <c r="H36" s="989" t="str" cm="1">
        <f t="array" aca="1" ref="H36" ca="1">IFERROR(INDEX($D$16:$D$116,SMALL(IF($D$16:$D$116&lt;&gt;"",ROW($D$16:$D$116)-ROW($D$16)+1),ROW(A21))),"")</f>
        <v/>
      </c>
      <c r="I36" s="989" t="str" cm="1">
        <f t="array" aca="1" ref="I36" ca="1">IFERROR(INDEX($E$16:$E$116,SMALL(IF($E$16:$E$116&lt;&gt;"",ROW($E$16:$E$116)-ROW($E$16)+1),ROW(A21))),"")</f>
        <v/>
      </c>
      <c r="J36" s="989" t="str" cm="1">
        <f t="array" aca="1" ref="J36" ca="1">IFERROR(INDEX($F$16:$F$116,SMALL(IF($F$16:$F$116&lt;&gt;"",ROW($F$16:$F$116)-ROW($F$16)+1),ROW(A21))),"")</f>
        <v/>
      </c>
      <c r="K36" s="996" t="str">
        <f t="shared" ca="1" si="7"/>
        <v/>
      </c>
      <c r="L36" s="997" t="str">
        <f t="shared" ca="1" si="8"/>
        <v/>
      </c>
      <c r="M36" s="997" t="str">
        <f t="shared" ca="1" si="1"/>
        <v/>
      </c>
      <c r="N36" s="997" t="str">
        <f t="shared" ca="1" si="9"/>
        <v/>
      </c>
      <c r="O36" s="997" t="str">
        <f t="shared" ca="1" si="2"/>
        <v/>
      </c>
      <c r="P36" s="997" t="str">
        <f t="shared" ca="1" si="10"/>
        <v/>
      </c>
      <c r="Q36" s="997" t="str">
        <f t="shared" ca="1" si="3"/>
        <v/>
      </c>
      <c r="R36" s="997" t="str">
        <f t="shared" ca="1" si="11"/>
        <v/>
      </c>
      <c r="S36" s="998" t="str">
        <f t="shared" ca="1" si="4"/>
        <v/>
      </c>
      <c r="T36" s="1002" t="str">
        <f t="shared" ca="1" si="12"/>
        <v/>
      </c>
      <c r="U36" s="1003" t="str">
        <f t="shared" ca="1" si="13"/>
        <v/>
      </c>
      <c r="V36" s="1009" t="str">
        <f t="shared" ca="1" si="14"/>
        <v/>
      </c>
      <c r="W36" s="1009" t="str">
        <f t="shared" ca="1" si="14"/>
        <v/>
      </c>
      <c r="X36" s="1009" t="str">
        <f t="shared" ca="1" si="14"/>
        <v/>
      </c>
      <c r="Y36" s="1009" t="str">
        <f t="shared" ca="1" si="14"/>
        <v/>
      </c>
      <c r="Z36" s="1009" t="str">
        <f t="shared" ca="1" si="14"/>
        <v/>
      </c>
      <c r="AA36" s="1009" t="str">
        <f t="shared" ca="1" si="14"/>
        <v/>
      </c>
      <c r="AB36" s="1009" t="str">
        <f t="shared" ca="1" si="14"/>
        <v/>
      </c>
      <c r="AC36" s="1009" t="str">
        <f t="shared" ca="1" si="14"/>
        <v/>
      </c>
      <c r="AD36" s="1009" t="str">
        <f t="shared" ca="1" si="14"/>
        <v/>
      </c>
      <c r="AE36" s="1010" t="str">
        <f t="shared" ca="1" si="14"/>
        <v/>
      </c>
    </row>
    <row r="37" spans="1:31" x14ac:dyDescent="0.4">
      <c r="A37" s="916">
        <v>22</v>
      </c>
      <c r="B37" s="980" t="b">
        <f t="shared" si="6"/>
        <v>1</v>
      </c>
      <c r="C37" s="986" t="str">
        <f t="shared" ca="1" si="15"/>
        <v>A4_A4_test_aaaaaa</v>
      </c>
      <c r="D37" s="252" t="str">
        <f t="shared" ca="1" si="15"/>
        <v>A4</v>
      </c>
      <c r="E37" s="252" t="str">
        <f t="shared" ca="1" si="15"/>
        <v>Débimètre gravitaire</v>
      </c>
      <c r="F37" s="252" t="str">
        <f t="shared" ca="1" si="15"/>
        <v>Canal Venturi</v>
      </c>
      <c r="G37" s="990" t="str" cm="1">
        <f t="array" aca="1" ref="G37" ca="1">IFERROR(INDEX($C$16:$C$116,SMALL(IF($C$16:$C$116&lt;&gt;"",ROW($C$16:$C$116)-ROW($C$16)+1),ROW(A22))),"")</f>
        <v/>
      </c>
      <c r="H37" s="989" t="str" cm="1">
        <f t="array" aca="1" ref="H37" ca="1">IFERROR(INDEX($D$16:$D$116,SMALL(IF($D$16:$D$116&lt;&gt;"",ROW($D$16:$D$116)-ROW($D$16)+1),ROW(A22))),"")</f>
        <v/>
      </c>
      <c r="I37" s="989" t="str" cm="1">
        <f t="array" aca="1" ref="I37" ca="1">IFERROR(INDEX($E$16:$E$116,SMALL(IF($E$16:$E$116&lt;&gt;"",ROW($E$16:$E$116)-ROW($E$16)+1),ROW(A22))),"")</f>
        <v/>
      </c>
      <c r="J37" s="989" t="str" cm="1">
        <f t="array" aca="1" ref="J37" ca="1">IFERROR(INDEX($F$16:$F$116,SMALL(IF($F$16:$F$116&lt;&gt;"",ROW($F$16:$F$116)-ROW($F$16)+1),ROW(A22))),"")</f>
        <v/>
      </c>
      <c r="K37" s="996" t="str">
        <f t="shared" ca="1" si="7"/>
        <v/>
      </c>
      <c r="L37" s="997" t="str">
        <f t="shared" ca="1" si="8"/>
        <v/>
      </c>
      <c r="M37" s="997" t="str">
        <f t="shared" ca="1" si="1"/>
        <v/>
      </c>
      <c r="N37" s="997" t="str">
        <f t="shared" ca="1" si="9"/>
        <v/>
      </c>
      <c r="O37" s="997" t="str">
        <f t="shared" ca="1" si="2"/>
        <v/>
      </c>
      <c r="P37" s="997" t="str">
        <f t="shared" ca="1" si="10"/>
        <v/>
      </c>
      <c r="Q37" s="997" t="str">
        <f t="shared" ca="1" si="3"/>
        <v/>
      </c>
      <c r="R37" s="997" t="str">
        <f t="shared" ca="1" si="11"/>
        <v/>
      </c>
      <c r="S37" s="998" t="str">
        <f t="shared" ca="1" si="4"/>
        <v/>
      </c>
      <c r="T37" s="1002" t="str">
        <f t="shared" ca="1" si="12"/>
        <v/>
      </c>
      <c r="U37" s="1003" t="str">
        <f t="shared" ca="1" si="13"/>
        <v/>
      </c>
      <c r="V37" s="1009" t="str">
        <f t="shared" ca="1" si="14"/>
        <v/>
      </c>
      <c r="W37" s="1009" t="str">
        <f t="shared" ca="1" si="14"/>
        <v/>
      </c>
      <c r="X37" s="1009" t="str">
        <f t="shared" ca="1" si="14"/>
        <v/>
      </c>
      <c r="Y37" s="1009" t="str">
        <f t="shared" ca="1" si="14"/>
        <v/>
      </c>
      <c r="Z37" s="1009" t="str">
        <f t="shared" ca="1" si="14"/>
        <v/>
      </c>
      <c r="AA37" s="1009" t="str">
        <f t="shared" ca="1" si="14"/>
        <v/>
      </c>
      <c r="AB37" s="1009" t="str">
        <f t="shared" ca="1" si="14"/>
        <v/>
      </c>
      <c r="AC37" s="1009" t="str">
        <f t="shared" ca="1" si="14"/>
        <v/>
      </c>
      <c r="AD37" s="1009" t="str">
        <f t="shared" ca="1" si="14"/>
        <v/>
      </c>
      <c r="AE37" s="1010" t="str">
        <f t="shared" ca="1" si="14"/>
        <v/>
      </c>
    </row>
    <row r="38" spans="1:31" x14ac:dyDescent="0.4">
      <c r="A38" s="916">
        <v>23</v>
      </c>
      <c r="B38" s="980" t="b">
        <f t="shared" si="6"/>
        <v>1</v>
      </c>
      <c r="C38" s="986" t="str">
        <f t="shared" ca="1" si="15"/>
        <v>A8_A8_A8_zzzzz</v>
      </c>
      <c r="D38" s="252" t="str">
        <f t="shared" ca="1" si="15"/>
        <v>A8</v>
      </c>
      <c r="E38" s="252" t="str">
        <f t="shared" ca="1" si="15"/>
        <v>Débimètre en charge</v>
      </c>
      <c r="F38" s="252" t="str">
        <f t="shared" ca="1" si="15"/>
        <v>Débitmètre électromagnétique (eau)</v>
      </c>
      <c r="G38" s="990" t="str" cm="1">
        <f t="array" aca="1" ref="G38" ca="1">IFERROR(INDEX($C$16:$C$116,SMALL(IF($C$16:$C$116&lt;&gt;"",ROW($C$16:$C$116)-ROW($C$16)+1),ROW(A23))),"")</f>
        <v/>
      </c>
      <c r="H38" s="989" t="str" cm="1">
        <f t="array" aca="1" ref="H38" ca="1">IFERROR(INDEX($D$16:$D$116,SMALL(IF($D$16:$D$116&lt;&gt;"",ROW($D$16:$D$116)-ROW($D$16)+1),ROW(A23))),"")</f>
        <v/>
      </c>
      <c r="I38" s="989" t="str" cm="1">
        <f t="array" aca="1" ref="I38" ca="1">IFERROR(INDEX($E$16:$E$116,SMALL(IF($E$16:$E$116&lt;&gt;"",ROW($E$16:$E$116)-ROW($E$16)+1),ROW(A23))),"")</f>
        <v/>
      </c>
      <c r="J38" s="989" t="str" cm="1">
        <f t="array" aca="1" ref="J38" ca="1">IFERROR(INDEX($F$16:$F$116,SMALL(IF($F$16:$F$116&lt;&gt;"",ROW($F$16:$F$116)-ROW($F$16)+1),ROW(A23))),"")</f>
        <v/>
      </c>
      <c r="K38" s="996" t="str">
        <f t="shared" ca="1" si="7"/>
        <v/>
      </c>
      <c r="L38" s="997" t="str">
        <f t="shared" ca="1" si="8"/>
        <v/>
      </c>
      <c r="M38" s="997" t="str">
        <f t="shared" ca="1" si="1"/>
        <v/>
      </c>
      <c r="N38" s="997" t="str">
        <f t="shared" ca="1" si="9"/>
        <v/>
      </c>
      <c r="O38" s="997" t="str">
        <f t="shared" ca="1" si="2"/>
        <v/>
      </c>
      <c r="P38" s="997" t="str">
        <f t="shared" ca="1" si="10"/>
        <v/>
      </c>
      <c r="Q38" s="997" t="str">
        <f t="shared" ca="1" si="3"/>
        <v/>
      </c>
      <c r="R38" s="997" t="str">
        <f t="shared" ca="1" si="11"/>
        <v/>
      </c>
      <c r="S38" s="998" t="str">
        <f t="shared" ca="1" si="4"/>
        <v/>
      </c>
      <c r="T38" s="1002" t="str">
        <f t="shared" ca="1" si="12"/>
        <v/>
      </c>
      <c r="U38" s="1003" t="str">
        <f t="shared" ca="1" si="13"/>
        <v/>
      </c>
      <c r="V38" s="1009" t="str">
        <f t="shared" ca="1" si="14"/>
        <v/>
      </c>
      <c r="W38" s="1009" t="str">
        <f t="shared" ca="1" si="14"/>
        <v/>
      </c>
      <c r="X38" s="1009" t="str">
        <f t="shared" ca="1" si="14"/>
        <v/>
      </c>
      <c r="Y38" s="1009" t="str">
        <f t="shared" ca="1" si="14"/>
        <v/>
      </c>
      <c r="Z38" s="1009" t="str">
        <f t="shared" ca="1" si="14"/>
        <v/>
      </c>
      <c r="AA38" s="1009" t="str">
        <f t="shared" ca="1" si="14"/>
        <v/>
      </c>
      <c r="AB38" s="1009" t="str">
        <f t="shared" ca="1" si="14"/>
        <v/>
      </c>
      <c r="AC38" s="1009" t="str">
        <f t="shared" ca="1" si="14"/>
        <v/>
      </c>
      <c r="AD38" s="1009" t="str">
        <f t="shared" ca="1" si="14"/>
        <v/>
      </c>
      <c r="AE38" s="1010" t="str">
        <f t="shared" ca="1" si="14"/>
        <v/>
      </c>
    </row>
    <row r="39" spans="1:31" x14ac:dyDescent="0.4">
      <c r="A39" s="916">
        <v>24</v>
      </c>
      <c r="B39" s="980" t="b">
        <f t="shared" si="6"/>
        <v>0</v>
      </c>
      <c r="C39" s="986" t="str">
        <f t="shared" ca="1" si="15"/>
        <v/>
      </c>
      <c r="D39" s="252" t="str">
        <f t="shared" ca="1" si="15"/>
        <v/>
      </c>
      <c r="E39" s="252" t="str">
        <f t="shared" ca="1" si="15"/>
        <v/>
      </c>
      <c r="F39" s="252" t="str">
        <f t="shared" ca="1" si="15"/>
        <v/>
      </c>
      <c r="G39" s="990" t="str" cm="1">
        <f t="array" aca="1" ref="G39" ca="1">IFERROR(INDEX($C$16:$C$116,SMALL(IF($C$16:$C$116&lt;&gt;"",ROW($C$16:$C$116)-ROW($C$16)+1),ROW(A24))),"")</f>
        <v/>
      </c>
      <c r="H39" s="989" t="str" cm="1">
        <f t="array" aca="1" ref="H39" ca="1">IFERROR(INDEX($D$16:$D$116,SMALL(IF($D$16:$D$116&lt;&gt;"",ROW($D$16:$D$116)-ROW($D$16)+1),ROW(A24))),"")</f>
        <v/>
      </c>
      <c r="I39" s="989" t="str" cm="1">
        <f t="array" aca="1" ref="I39" ca="1">IFERROR(INDEX($E$16:$E$116,SMALL(IF($E$16:$E$116&lt;&gt;"",ROW($E$16:$E$116)-ROW($E$16)+1),ROW(A24))),"")</f>
        <v/>
      </c>
      <c r="J39" s="989" t="str" cm="1">
        <f t="array" aca="1" ref="J39" ca="1">IFERROR(INDEX($F$16:$F$116,SMALL(IF($F$16:$F$116&lt;&gt;"",ROW($F$16:$F$116)-ROW($F$16)+1),ROW(A24))),"")</f>
        <v/>
      </c>
      <c r="K39" s="996" t="str">
        <f t="shared" ca="1" si="7"/>
        <v/>
      </c>
      <c r="L39" s="997" t="str">
        <f t="shared" ca="1" si="8"/>
        <v/>
      </c>
      <c r="M39" s="997" t="str">
        <f t="shared" ca="1" si="1"/>
        <v/>
      </c>
      <c r="N39" s="997" t="str">
        <f t="shared" ca="1" si="9"/>
        <v/>
      </c>
      <c r="O39" s="997" t="str">
        <f t="shared" ca="1" si="2"/>
        <v/>
      </c>
      <c r="P39" s="997" t="str">
        <f t="shared" ca="1" si="10"/>
        <v/>
      </c>
      <c r="Q39" s="997" t="str">
        <f t="shared" ca="1" si="3"/>
        <v/>
      </c>
      <c r="R39" s="997" t="str">
        <f t="shared" ca="1" si="11"/>
        <v/>
      </c>
      <c r="S39" s="998" t="str">
        <f t="shared" ca="1" si="4"/>
        <v/>
      </c>
      <c r="T39" s="1002" t="str">
        <f t="shared" ca="1" si="12"/>
        <v/>
      </c>
      <c r="U39" s="1003" t="str">
        <f t="shared" ca="1" si="13"/>
        <v/>
      </c>
      <c r="V39" s="1009" t="str">
        <f t="shared" ca="1" si="14"/>
        <v/>
      </c>
      <c r="W39" s="1009" t="str">
        <f t="shared" ca="1" si="14"/>
        <v/>
      </c>
      <c r="X39" s="1009" t="str">
        <f t="shared" ca="1" si="14"/>
        <v/>
      </c>
      <c r="Y39" s="1009" t="str">
        <f t="shared" ca="1" si="14"/>
        <v/>
      </c>
      <c r="Z39" s="1009" t="str">
        <f t="shared" ca="1" si="14"/>
        <v/>
      </c>
      <c r="AA39" s="1009" t="str">
        <f t="shared" ca="1" si="14"/>
        <v/>
      </c>
      <c r="AB39" s="1009" t="str">
        <f t="shared" ca="1" si="14"/>
        <v/>
      </c>
      <c r="AC39" s="1009" t="str">
        <f t="shared" ca="1" si="14"/>
        <v/>
      </c>
      <c r="AD39" s="1009" t="str">
        <f t="shared" ca="1" si="14"/>
        <v/>
      </c>
      <c r="AE39" s="1010" t="str">
        <f t="shared" ca="1" si="14"/>
        <v/>
      </c>
    </row>
    <row r="40" spans="1:31" x14ac:dyDescent="0.4">
      <c r="A40" s="916">
        <v>25</v>
      </c>
      <c r="B40" s="980" t="b">
        <f t="shared" si="6"/>
        <v>0</v>
      </c>
      <c r="C40" s="986" t="str">
        <f t="shared" ca="1" si="15"/>
        <v/>
      </c>
      <c r="D40" s="252" t="str">
        <f t="shared" ca="1" si="15"/>
        <v/>
      </c>
      <c r="E40" s="252" t="str">
        <f t="shared" ca="1" si="15"/>
        <v/>
      </c>
      <c r="F40" s="252" t="str">
        <f t="shared" ca="1" si="15"/>
        <v/>
      </c>
      <c r="G40" s="990" t="str" cm="1">
        <f t="array" aca="1" ref="G40" ca="1">IFERROR(INDEX($C$16:$C$116,SMALL(IF($C$16:$C$116&lt;&gt;"",ROW($C$16:$C$116)-ROW($C$16)+1),ROW(A25))),"")</f>
        <v/>
      </c>
      <c r="H40" s="989" t="str" cm="1">
        <f t="array" aca="1" ref="H40" ca="1">IFERROR(INDEX($D$16:$D$116,SMALL(IF($D$16:$D$116&lt;&gt;"",ROW($D$16:$D$116)-ROW($D$16)+1),ROW(A25))),"")</f>
        <v/>
      </c>
      <c r="I40" s="989" t="str" cm="1">
        <f t="array" aca="1" ref="I40" ca="1">IFERROR(INDEX($E$16:$E$116,SMALL(IF($E$16:$E$116&lt;&gt;"",ROW($E$16:$E$116)-ROW($E$16)+1),ROW(A25))),"")</f>
        <v/>
      </c>
      <c r="J40" s="989" t="str" cm="1">
        <f t="array" aca="1" ref="J40" ca="1">IFERROR(INDEX($F$16:$F$116,SMALL(IF($F$16:$F$116&lt;&gt;"",ROW($F$16:$F$116)-ROW($F$16)+1),ROW(A25))),"")</f>
        <v/>
      </c>
      <c r="K40" s="996" t="str">
        <f t="shared" ca="1" si="7"/>
        <v/>
      </c>
      <c r="L40" s="997" t="str">
        <f t="shared" ca="1" si="8"/>
        <v/>
      </c>
      <c r="M40" s="997" t="str">
        <f t="shared" ca="1" si="1"/>
        <v/>
      </c>
      <c r="N40" s="997" t="str">
        <f t="shared" ca="1" si="9"/>
        <v/>
      </c>
      <c r="O40" s="997" t="str">
        <f t="shared" ca="1" si="2"/>
        <v/>
      </c>
      <c r="P40" s="997" t="str">
        <f t="shared" ca="1" si="10"/>
        <v/>
      </c>
      <c r="Q40" s="997" t="str">
        <f t="shared" ca="1" si="3"/>
        <v/>
      </c>
      <c r="R40" s="997" t="str">
        <f t="shared" ca="1" si="11"/>
        <v/>
      </c>
      <c r="S40" s="998" t="str">
        <f t="shared" ca="1" si="4"/>
        <v/>
      </c>
      <c r="T40" s="1002" t="str">
        <f t="shared" ca="1" si="12"/>
        <v/>
      </c>
      <c r="U40" s="1003" t="str">
        <f t="shared" ca="1" si="13"/>
        <v/>
      </c>
      <c r="V40" s="1009" t="str">
        <f t="shared" ca="1" si="14"/>
        <v/>
      </c>
      <c r="W40" s="1009" t="str">
        <f t="shared" ca="1" si="14"/>
        <v/>
      </c>
      <c r="X40" s="1009" t="str">
        <f t="shared" ca="1" si="14"/>
        <v/>
      </c>
      <c r="Y40" s="1009" t="str">
        <f t="shared" ca="1" si="14"/>
        <v/>
      </c>
      <c r="Z40" s="1009" t="str">
        <f t="shared" ca="1" si="14"/>
        <v/>
      </c>
      <c r="AA40" s="1009" t="str">
        <f t="shared" ca="1" si="14"/>
        <v/>
      </c>
      <c r="AB40" s="1009" t="str">
        <f t="shared" ca="1" si="14"/>
        <v/>
      </c>
      <c r="AC40" s="1009" t="str">
        <f t="shared" ca="1" si="14"/>
        <v/>
      </c>
      <c r="AD40" s="1009" t="str">
        <f t="shared" ca="1" si="14"/>
        <v/>
      </c>
      <c r="AE40" s="1010" t="str">
        <f t="shared" ca="1" si="14"/>
        <v/>
      </c>
    </row>
    <row r="41" spans="1:31" x14ac:dyDescent="0.4">
      <c r="A41" s="916">
        <v>26</v>
      </c>
      <c r="B41" s="980" t="b">
        <f t="shared" si="6"/>
        <v>0</v>
      </c>
      <c r="C41" s="986" t="str">
        <f t="shared" ca="1" si="15"/>
        <v/>
      </c>
      <c r="D41" s="252" t="str">
        <f t="shared" ca="1" si="15"/>
        <v/>
      </c>
      <c r="E41" s="252" t="str">
        <f t="shared" ca="1" si="15"/>
        <v/>
      </c>
      <c r="F41" s="252" t="str">
        <f t="shared" ca="1" si="15"/>
        <v/>
      </c>
      <c r="G41" s="990" t="str" cm="1">
        <f t="array" aca="1" ref="G41" ca="1">IFERROR(INDEX($C$16:$C$116,SMALL(IF($C$16:$C$116&lt;&gt;"",ROW($C$16:$C$116)-ROW($C$16)+1),ROW(A26))),"")</f>
        <v/>
      </c>
      <c r="H41" s="989" t="str" cm="1">
        <f t="array" aca="1" ref="H41" ca="1">IFERROR(INDEX($D$16:$D$116,SMALL(IF($D$16:$D$116&lt;&gt;"",ROW($D$16:$D$116)-ROW($D$16)+1),ROW(A26))),"")</f>
        <v/>
      </c>
      <c r="I41" s="989" t="str" cm="1">
        <f t="array" aca="1" ref="I41" ca="1">IFERROR(INDEX($E$16:$E$116,SMALL(IF($E$16:$E$116&lt;&gt;"",ROW($E$16:$E$116)-ROW($E$16)+1),ROW(A26))),"")</f>
        <v/>
      </c>
      <c r="J41" s="989" t="str" cm="1">
        <f t="array" aca="1" ref="J41" ca="1">IFERROR(INDEX($F$16:$F$116,SMALL(IF($F$16:$F$116&lt;&gt;"",ROW($F$16:$F$116)-ROW($F$16)+1),ROW(A26))),"")</f>
        <v/>
      </c>
      <c r="K41" s="996" t="str">
        <f t="shared" ca="1" si="7"/>
        <v/>
      </c>
      <c r="L41" s="997" t="str">
        <f t="shared" ca="1" si="8"/>
        <v/>
      </c>
      <c r="M41" s="997" t="str">
        <f t="shared" ca="1" si="1"/>
        <v/>
      </c>
      <c r="N41" s="997" t="str">
        <f t="shared" ca="1" si="9"/>
        <v/>
      </c>
      <c r="O41" s="997" t="str">
        <f t="shared" ca="1" si="2"/>
        <v/>
      </c>
      <c r="P41" s="997" t="str">
        <f t="shared" ca="1" si="10"/>
        <v/>
      </c>
      <c r="Q41" s="997" t="str">
        <f t="shared" ca="1" si="3"/>
        <v/>
      </c>
      <c r="R41" s="997" t="str">
        <f t="shared" ca="1" si="11"/>
        <v/>
      </c>
      <c r="S41" s="998" t="str">
        <f t="shared" ca="1" si="4"/>
        <v/>
      </c>
      <c r="T41" s="1002" t="str">
        <f t="shared" ca="1" si="12"/>
        <v/>
      </c>
      <c r="U41" s="1003" t="str">
        <f t="shared" ca="1" si="13"/>
        <v/>
      </c>
      <c r="V41" s="1009" t="str">
        <f t="shared" ca="1" si="14"/>
        <v/>
      </c>
      <c r="W41" s="1009" t="str">
        <f t="shared" ca="1" si="14"/>
        <v/>
      </c>
      <c r="X41" s="1009" t="str">
        <f t="shared" ca="1" si="14"/>
        <v/>
      </c>
      <c r="Y41" s="1009" t="str">
        <f t="shared" ca="1" si="14"/>
        <v/>
      </c>
      <c r="Z41" s="1009" t="str">
        <f t="shared" ca="1" si="14"/>
        <v/>
      </c>
      <c r="AA41" s="1009" t="str">
        <f t="shared" ca="1" si="14"/>
        <v/>
      </c>
      <c r="AB41" s="1009" t="str">
        <f t="shared" ca="1" si="14"/>
        <v/>
      </c>
      <c r="AC41" s="1009" t="str">
        <f t="shared" ca="1" si="14"/>
        <v/>
      </c>
      <c r="AD41" s="1009" t="str">
        <f t="shared" ca="1" si="14"/>
        <v/>
      </c>
      <c r="AE41" s="1010" t="str">
        <f t="shared" ca="1" si="14"/>
        <v/>
      </c>
    </row>
    <row r="42" spans="1:31" x14ac:dyDescent="0.4">
      <c r="A42" s="916">
        <v>27</v>
      </c>
      <c r="B42" s="980" t="b">
        <f t="shared" si="6"/>
        <v>0</v>
      </c>
      <c r="C42" s="986" t="str">
        <f t="shared" ca="1" si="15"/>
        <v/>
      </c>
      <c r="D42" s="252" t="str">
        <f t="shared" ca="1" si="15"/>
        <v/>
      </c>
      <c r="E42" s="252" t="str">
        <f t="shared" ca="1" si="15"/>
        <v/>
      </c>
      <c r="F42" s="252" t="str">
        <f t="shared" ca="1" si="15"/>
        <v/>
      </c>
      <c r="G42" s="990" t="str" cm="1">
        <f t="array" aca="1" ref="G42" ca="1">IFERROR(INDEX($C$16:$C$116,SMALL(IF($C$16:$C$116&lt;&gt;"",ROW($C$16:$C$116)-ROW($C$16)+1),ROW(A27))),"")</f>
        <v/>
      </c>
      <c r="H42" s="989" t="str" cm="1">
        <f t="array" aca="1" ref="H42" ca="1">IFERROR(INDEX($D$16:$D$116,SMALL(IF($D$16:$D$116&lt;&gt;"",ROW($D$16:$D$116)-ROW($D$16)+1),ROW(A27))),"")</f>
        <v/>
      </c>
      <c r="I42" s="989" t="str" cm="1">
        <f t="array" aca="1" ref="I42" ca="1">IFERROR(INDEX($E$16:$E$116,SMALL(IF($E$16:$E$116&lt;&gt;"",ROW($E$16:$E$116)-ROW($E$16)+1),ROW(A27))),"")</f>
        <v/>
      </c>
      <c r="J42" s="989" t="str" cm="1">
        <f t="array" aca="1" ref="J42" ca="1">IFERROR(INDEX($F$16:$F$116,SMALL(IF($F$16:$F$116&lt;&gt;"",ROW($F$16:$F$116)-ROW($F$16)+1),ROW(A27))),"")</f>
        <v/>
      </c>
      <c r="K42" s="996" t="str">
        <f t="shared" ca="1" si="7"/>
        <v/>
      </c>
      <c r="L42" s="997" t="str">
        <f t="shared" ca="1" si="8"/>
        <v/>
      </c>
      <c r="M42" s="997" t="str">
        <f t="shared" ca="1" si="1"/>
        <v/>
      </c>
      <c r="N42" s="997" t="str">
        <f t="shared" ca="1" si="9"/>
        <v/>
      </c>
      <c r="O42" s="997" t="str">
        <f t="shared" ca="1" si="2"/>
        <v/>
      </c>
      <c r="P42" s="997" t="str">
        <f t="shared" ca="1" si="10"/>
        <v/>
      </c>
      <c r="Q42" s="997" t="str">
        <f t="shared" ca="1" si="3"/>
        <v/>
      </c>
      <c r="R42" s="997" t="str">
        <f t="shared" ca="1" si="11"/>
        <v/>
      </c>
      <c r="S42" s="998" t="str">
        <f t="shared" ca="1" si="4"/>
        <v/>
      </c>
      <c r="T42" s="1002" t="str">
        <f t="shared" ca="1" si="12"/>
        <v/>
      </c>
      <c r="U42" s="1003" t="str">
        <f t="shared" ca="1" si="13"/>
        <v/>
      </c>
      <c r="V42" s="1009" t="str">
        <f t="shared" ca="1" si="14"/>
        <v/>
      </c>
      <c r="W42" s="1009" t="str">
        <f t="shared" ca="1" si="14"/>
        <v/>
      </c>
      <c r="X42" s="1009" t="str">
        <f t="shared" ca="1" si="14"/>
        <v/>
      </c>
      <c r="Y42" s="1009" t="str">
        <f t="shared" ca="1" si="14"/>
        <v/>
      </c>
      <c r="Z42" s="1009" t="str">
        <f t="shared" ca="1" si="14"/>
        <v/>
      </c>
      <c r="AA42" s="1009" t="str">
        <f t="shared" ca="1" si="14"/>
        <v/>
      </c>
      <c r="AB42" s="1009" t="str">
        <f t="shared" ca="1" si="14"/>
        <v/>
      </c>
      <c r="AC42" s="1009" t="str">
        <f t="shared" ca="1" si="14"/>
        <v/>
      </c>
      <c r="AD42" s="1009" t="str">
        <f t="shared" ca="1" si="14"/>
        <v/>
      </c>
      <c r="AE42" s="1010" t="str">
        <f t="shared" ca="1" si="14"/>
        <v/>
      </c>
    </row>
    <row r="43" spans="1:31" x14ac:dyDescent="0.4">
      <c r="A43" s="916">
        <v>28</v>
      </c>
      <c r="B43" s="980" t="b">
        <f t="shared" si="6"/>
        <v>0</v>
      </c>
      <c r="C43" s="986" t="str">
        <f t="shared" ca="1" si="15"/>
        <v/>
      </c>
      <c r="D43" s="252" t="str">
        <f t="shared" ca="1" si="15"/>
        <v/>
      </c>
      <c r="E43" s="252" t="str">
        <f t="shared" ca="1" si="15"/>
        <v/>
      </c>
      <c r="F43" s="252" t="str">
        <f t="shared" ca="1" si="15"/>
        <v/>
      </c>
      <c r="G43" s="990" t="str" cm="1">
        <f t="array" aca="1" ref="G43" ca="1">IFERROR(INDEX($C$16:$C$116,SMALL(IF($C$16:$C$116&lt;&gt;"",ROW($C$16:$C$116)-ROW($C$16)+1),ROW(A28))),"")</f>
        <v/>
      </c>
      <c r="H43" s="989" t="str" cm="1">
        <f t="array" aca="1" ref="H43" ca="1">IFERROR(INDEX($D$16:$D$116,SMALL(IF($D$16:$D$116&lt;&gt;"",ROW($D$16:$D$116)-ROW($D$16)+1),ROW(A28))),"")</f>
        <v/>
      </c>
      <c r="I43" s="989" t="str" cm="1">
        <f t="array" aca="1" ref="I43" ca="1">IFERROR(INDEX($E$16:$E$116,SMALL(IF($E$16:$E$116&lt;&gt;"",ROW($E$16:$E$116)-ROW($E$16)+1),ROW(A28))),"")</f>
        <v/>
      </c>
      <c r="J43" s="989" t="str" cm="1">
        <f t="array" aca="1" ref="J43" ca="1">IFERROR(INDEX($F$16:$F$116,SMALL(IF($F$16:$F$116&lt;&gt;"",ROW($F$16:$F$116)-ROW($F$16)+1),ROW(A28))),"")</f>
        <v/>
      </c>
      <c r="K43" s="996" t="str">
        <f t="shared" ca="1" si="7"/>
        <v/>
      </c>
      <c r="L43" s="997" t="str">
        <f t="shared" ca="1" si="8"/>
        <v/>
      </c>
      <c r="M43" s="997" t="str">
        <f t="shared" ca="1" si="1"/>
        <v/>
      </c>
      <c r="N43" s="997" t="str">
        <f t="shared" ca="1" si="9"/>
        <v/>
      </c>
      <c r="O43" s="997" t="str">
        <f t="shared" ca="1" si="2"/>
        <v/>
      </c>
      <c r="P43" s="997" t="str">
        <f t="shared" ca="1" si="10"/>
        <v/>
      </c>
      <c r="Q43" s="997" t="str">
        <f t="shared" ca="1" si="3"/>
        <v/>
      </c>
      <c r="R43" s="997" t="str">
        <f t="shared" ca="1" si="11"/>
        <v/>
      </c>
      <c r="S43" s="998" t="str">
        <f t="shared" ca="1" si="4"/>
        <v/>
      </c>
      <c r="T43" s="1002" t="str">
        <f t="shared" ca="1" si="12"/>
        <v/>
      </c>
      <c r="U43" s="1003" t="str">
        <f t="shared" ca="1" si="13"/>
        <v/>
      </c>
      <c r="V43" s="1009" t="str">
        <f t="shared" ca="1" si="14"/>
        <v/>
      </c>
      <c r="W43" s="1009" t="str">
        <f t="shared" ca="1" si="14"/>
        <v/>
      </c>
      <c r="X43" s="1009" t="str">
        <f t="shared" ca="1" si="14"/>
        <v/>
      </c>
      <c r="Y43" s="1009" t="str">
        <f t="shared" ca="1" si="14"/>
        <v/>
      </c>
      <c r="Z43" s="1009" t="str">
        <f t="shared" ca="1" si="14"/>
        <v/>
      </c>
      <c r="AA43" s="1009" t="str">
        <f t="shared" ca="1" si="14"/>
        <v/>
      </c>
      <c r="AB43" s="1009" t="str">
        <f t="shared" ca="1" si="14"/>
        <v/>
      </c>
      <c r="AC43" s="1009" t="str">
        <f t="shared" ca="1" si="14"/>
        <v/>
      </c>
      <c r="AD43" s="1009" t="str">
        <f t="shared" ca="1" si="14"/>
        <v/>
      </c>
      <c r="AE43" s="1010" t="str">
        <f t="shared" ca="1" si="14"/>
        <v/>
      </c>
    </row>
    <row r="44" spans="1:31" x14ac:dyDescent="0.4">
      <c r="A44" s="916">
        <v>29</v>
      </c>
      <c r="B44" s="980" t="b">
        <f t="shared" si="6"/>
        <v>0</v>
      </c>
      <c r="C44" s="986" t="str">
        <f t="shared" ca="1" si="15"/>
        <v/>
      </c>
      <c r="D44" s="252" t="str">
        <f t="shared" ca="1" si="15"/>
        <v/>
      </c>
      <c r="E44" s="252" t="str">
        <f t="shared" ca="1" si="15"/>
        <v/>
      </c>
      <c r="F44" s="252" t="str">
        <f t="shared" ca="1" si="15"/>
        <v/>
      </c>
      <c r="G44" s="990" t="str" cm="1">
        <f t="array" aca="1" ref="G44" ca="1">IFERROR(INDEX($C$16:$C$116,SMALL(IF($C$16:$C$116&lt;&gt;"",ROW($C$16:$C$116)-ROW($C$16)+1),ROW(A29))),"")</f>
        <v/>
      </c>
      <c r="H44" s="989" t="str" cm="1">
        <f t="array" aca="1" ref="H44" ca="1">IFERROR(INDEX($D$16:$D$116,SMALL(IF($D$16:$D$116&lt;&gt;"",ROW($D$16:$D$116)-ROW($D$16)+1),ROW(A29))),"")</f>
        <v/>
      </c>
      <c r="I44" s="989" t="str" cm="1">
        <f t="array" aca="1" ref="I44" ca="1">IFERROR(INDEX($E$16:$E$116,SMALL(IF($E$16:$E$116&lt;&gt;"",ROW($E$16:$E$116)-ROW($E$16)+1),ROW(A29))),"")</f>
        <v/>
      </c>
      <c r="J44" s="989" t="str" cm="1">
        <f t="array" aca="1" ref="J44" ca="1">IFERROR(INDEX($F$16:$F$116,SMALL(IF($F$16:$F$116&lt;&gt;"",ROW($F$16:$F$116)-ROW($F$16)+1),ROW(A29))),"")</f>
        <v/>
      </c>
      <c r="K44" s="996" t="str">
        <f t="shared" ca="1" si="7"/>
        <v/>
      </c>
      <c r="L44" s="997" t="str">
        <f t="shared" ca="1" si="8"/>
        <v/>
      </c>
      <c r="M44" s="997" t="str">
        <f t="shared" ca="1" si="1"/>
        <v/>
      </c>
      <c r="N44" s="997" t="str">
        <f t="shared" ca="1" si="9"/>
        <v/>
      </c>
      <c r="O44" s="997" t="str">
        <f t="shared" ca="1" si="2"/>
        <v/>
      </c>
      <c r="P44" s="997" t="str">
        <f t="shared" ca="1" si="10"/>
        <v/>
      </c>
      <c r="Q44" s="997" t="str">
        <f t="shared" ca="1" si="3"/>
        <v/>
      </c>
      <c r="R44" s="997" t="str">
        <f t="shared" ca="1" si="11"/>
        <v/>
      </c>
      <c r="S44" s="998" t="str">
        <f t="shared" ca="1" si="4"/>
        <v/>
      </c>
      <c r="T44" s="1002" t="str">
        <f t="shared" ca="1" si="12"/>
        <v/>
      </c>
      <c r="U44" s="1003" t="str">
        <f t="shared" ca="1" si="13"/>
        <v/>
      </c>
      <c r="V44" s="1009" t="str">
        <f t="shared" ca="1" si="14"/>
        <v/>
      </c>
      <c r="W44" s="1009" t="str">
        <f t="shared" ca="1" si="14"/>
        <v/>
      </c>
      <c r="X44" s="1009" t="str">
        <f t="shared" ca="1" si="14"/>
        <v/>
      </c>
      <c r="Y44" s="1009" t="str">
        <f t="shared" ca="1" si="14"/>
        <v/>
      </c>
      <c r="Z44" s="1009" t="str">
        <f t="shared" ca="1" si="14"/>
        <v/>
      </c>
      <c r="AA44" s="1009" t="str">
        <f t="shared" ca="1" si="14"/>
        <v/>
      </c>
      <c r="AB44" s="1009" t="str">
        <f t="shared" ca="1" si="14"/>
        <v/>
      </c>
      <c r="AC44" s="1009" t="str">
        <f t="shared" ca="1" si="14"/>
        <v/>
      </c>
      <c r="AD44" s="1009" t="str">
        <f t="shared" ca="1" si="14"/>
        <v/>
      </c>
      <c r="AE44" s="1010" t="str">
        <f t="shared" ca="1" si="14"/>
        <v/>
      </c>
    </row>
    <row r="45" spans="1:31" x14ac:dyDescent="0.4">
      <c r="A45" s="916">
        <v>30</v>
      </c>
      <c r="B45" s="980" t="b">
        <f t="shared" si="6"/>
        <v>0</v>
      </c>
      <c r="C45" s="986" t="str">
        <f t="shared" ca="1" si="15"/>
        <v/>
      </c>
      <c r="D45" s="252" t="str">
        <f t="shared" ca="1" si="15"/>
        <v/>
      </c>
      <c r="E45" s="252" t="str">
        <f t="shared" ca="1" si="15"/>
        <v/>
      </c>
      <c r="F45" s="252" t="str">
        <f t="shared" ca="1" si="15"/>
        <v/>
      </c>
      <c r="G45" s="990" t="str" cm="1">
        <f t="array" aca="1" ref="G45" ca="1">IFERROR(INDEX($C$16:$C$116,SMALL(IF($C$16:$C$116&lt;&gt;"",ROW($C$16:$C$116)-ROW($C$16)+1),ROW(A30))),"")</f>
        <v/>
      </c>
      <c r="H45" s="989" t="str" cm="1">
        <f t="array" aca="1" ref="H45" ca="1">IFERROR(INDEX($D$16:$D$116,SMALL(IF($D$16:$D$116&lt;&gt;"",ROW($D$16:$D$116)-ROW($D$16)+1),ROW(A30))),"")</f>
        <v/>
      </c>
      <c r="I45" s="989" t="str" cm="1">
        <f t="array" aca="1" ref="I45" ca="1">IFERROR(INDEX($E$16:$E$116,SMALL(IF($E$16:$E$116&lt;&gt;"",ROW($E$16:$E$116)-ROW($E$16)+1),ROW(A30))),"")</f>
        <v/>
      </c>
      <c r="J45" s="989" t="str" cm="1">
        <f t="array" aca="1" ref="J45" ca="1">IFERROR(INDEX($F$16:$F$116,SMALL(IF($F$16:$F$116&lt;&gt;"",ROW($F$16:$F$116)-ROW($F$16)+1),ROW(A30))),"")</f>
        <v/>
      </c>
      <c r="K45" s="996" t="str">
        <f t="shared" ca="1" si="7"/>
        <v/>
      </c>
      <c r="L45" s="997" t="str">
        <f t="shared" ca="1" si="8"/>
        <v/>
      </c>
      <c r="M45" s="997" t="str">
        <f t="shared" ca="1" si="1"/>
        <v/>
      </c>
      <c r="N45" s="997" t="str">
        <f t="shared" ca="1" si="9"/>
        <v/>
      </c>
      <c r="O45" s="997" t="str">
        <f t="shared" ca="1" si="2"/>
        <v/>
      </c>
      <c r="P45" s="997" t="str">
        <f t="shared" ca="1" si="10"/>
        <v/>
      </c>
      <c r="Q45" s="997" t="str">
        <f t="shared" ca="1" si="3"/>
        <v/>
      </c>
      <c r="R45" s="997" t="str">
        <f t="shared" ca="1" si="11"/>
        <v/>
      </c>
      <c r="S45" s="998" t="str">
        <f t="shared" ca="1" si="4"/>
        <v/>
      </c>
      <c r="T45" s="1002" t="str">
        <f t="shared" ca="1" si="12"/>
        <v/>
      </c>
      <c r="U45" s="1003" t="str">
        <f t="shared" ca="1" si="13"/>
        <v/>
      </c>
      <c r="V45" s="1009" t="str">
        <f t="shared" ca="1" si="14"/>
        <v/>
      </c>
      <c r="W45" s="1009" t="str">
        <f t="shared" ca="1" si="14"/>
        <v/>
      </c>
      <c r="X45" s="1009" t="str">
        <f t="shared" ca="1" si="14"/>
        <v/>
      </c>
      <c r="Y45" s="1009" t="str">
        <f t="shared" ca="1" si="14"/>
        <v/>
      </c>
      <c r="Z45" s="1009" t="str">
        <f t="shared" ca="1" si="14"/>
        <v/>
      </c>
      <c r="AA45" s="1009" t="str">
        <f t="shared" ca="1" si="14"/>
        <v/>
      </c>
      <c r="AB45" s="1009" t="str">
        <f t="shared" ca="1" si="14"/>
        <v/>
      </c>
      <c r="AC45" s="1009" t="str">
        <f t="shared" ca="1" si="14"/>
        <v/>
      </c>
      <c r="AD45" s="1009" t="str">
        <f t="shared" ca="1" si="14"/>
        <v/>
      </c>
      <c r="AE45" s="1010" t="str">
        <f t="shared" ca="1" si="14"/>
        <v/>
      </c>
    </row>
    <row r="46" spans="1:31" x14ac:dyDescent="0.4">
      <c r="A46" s="916">
        <v>31</v>
      </c>
      <c r="B46" s="980" t="b">
        <f t="shared" si="6"/>
        <v>0</v>
      </c>
      <c r="C46" s="986" t="str">
        <f t="shared" ca="1" si="15"/>
        <v/>
      </c>
      <c r="D46" s="252" t="str">
        <f t="shared" ca="1" si="15"/>
        <v/>
      </c>
      <c r="E46" s="252" t="str">
        <f t="shared" ca="1" si="15"/>
        <v/>
      </c>
      <c r="F46" s="252" t="str">
        <f t="shared" ca="1" si="15"/>
        <v/>
      </c>
      <c r="G46" s="990" t="str" cm="1">
        <f t="array" aca="1" ref="G46" ca="1">IFERROR(INDEX($C$16:$C$116,SMALL(IF($C$16:$C$116&lt;&gt;"",ROW($C$16:$C$116)-ROW($C$16)+1),ROW(A31))),"")</f>
        <v/>
      </c>
      <c r="H46" s="989" t="str" cm="1">
        <f t="array" aca="1" ref="H46" ca="1">IFERROR(INDEX($D$16:$D$116,SMALL(IF($D$16:$D$116&lt;&gt;"",ROW($D$16:$D$116)-ROW($D$16)+1),ROW(A31))),"")</f>
        <v/>
      </c>
      <c r="I46" s="989" t="str" cm="1">
        <f t="array" aca="1" ref="I46" ca="1">IFERROR(INDEX($E$16:$E$116,SMALL(IF($E$16:$E$116&lt;&gt;"",ROW($E$16:$E$116)-ROW($E$16)+1),ROW(A31))),"")</f>
        <v/>
      </c>
      <c r="J46" s="989" t="str" cm="1">
        <f t="array" aca="1" ref="J46" ca="1">IFERROR(INDEX($F$16:$F$116,SMALL(IF($F$16:$F$116&lt;&gt;"",ROW($F$16:$F$116)-ROW($F$16)+1),ROW(A31))),"")</f>
        <v/>
      </c>
      <c r="K46" s="996" t="str">
        <f t="shared" ca="1" si="7"/>
        <v/>
      </c>
      <c r="L46" s="997" t="str">
        <f t="shared" ca="1" si="8"/>
        <v/>
      </c>
      <c r="M46" s="997" t="str">
        <f t="shared" ca="1" si="1"/>
        <v/>
      </c>
      <c r="N46" s="997" t="str">
        <f t="shared" ca="1" si="9"/>
        <v/>
      </c>
      <c r="O46" s="997" t="str">
        <f t="shared" ca="1" si="2"/>
        <v/>
      </c>
      <c r="P46" s="997" t="str">
        <f t="shared" ca="1" si="10"/>
        <v/>
      </c>
      <c r="Q46" s="997" t="str">
        <f t="shared" ca="1" si="3"/>
        <v/>
      </c>
      <c r="R46" s="997" t="str">
        <f t="shared" ca="1" si="11"/>
        <v/>
      </c>
      <c r="S46" s="998" t="str">
        <f t="shared" ca="1" si="4"/>
        <v/>
      </c>
      <c r="T46" s="1002" t="str">
        <f t="shared" ca="1" si="12"/>
        <v/>
      </c>
      <c r="U46" s="1003" t="str">
        <f t="shared" ca="1" si="13"/>
        <v/>
      </c>
      <c r="V46" s="1009" t="str">
        <f t="shared" ca="1" si="14"/>
        <v/>
      </c>
      <c r="W46" s="1009" t="str">
        <f t="shared" ca="1" si="14"/>
        <v/>
      </c>
      <c r="X46" s="1009" t="str">
        <f t="shared" ca="1" si="14"/>
        <v/>
      </c>
      <c r="Y46" s="1009" t="str">
        <f t="shared" ca="1" si="14"/>
        <v/>
      </c>
      <c r="Z46" s="1009" t="str">
        <f t="shared" ca="1" si="14"/>
        <v/>
      </c>
      <c r="AA46" s="1009" t="str">
        <f t="shared" ca="1" si="14"/>
        <v/>
      </c>
      <c r="AB46" s="1009" t="str">
        <f t="shared" ca="1" si="14"/>
        <v/>
      </c>
      <c r="AC46" s="1009" t="str">
        <f t="shared" ca="1" si="14"/>
        <v/>
      </c>
      <c r="AD46" s="1009" t="str">
        <f t="shared" ca="1" si="14"/>
        <v/>
      </c>
      <c r="AE46" s="1010" t="str">
        <f t="shared" ca="1" si="14"/>
        <v/>
      </c>
    </row>
    <row r="47" spans="1:31" x14ac:dyDescent="0.4">
      <c r="A47" s="916">
        <v>32</v>
      </c>
      <c r="B47" s="980" t="b">
        <f t="shared" si="6"/>
        <v>0</v>
      </c>
      <c r="C47" s="986" t="str">
        <f t="shared" ca="1" si="15"/>
        <v/>
      </c>
      <c r="D47" s="252" t="str">
        <f t="shared" ca="1" si="15"/>
        <v/>
      </c>
      <c r="E47" s="252" t="str">
        <f t="shared" ca="1" si="15"/>
        <v/>
      </c>
      <c r="F47" s="252" t="str">
        <f t="shared" ca="1" si="15"/>
        <v/>
      </c>
      <c r="G47" s="990" t="str" cm="1">
        <f t="array" aca="1" ref="G47" ca="1">IFERROR(INDEX($C$16:$C$116,SMALL(IF($C$16:$C$116&lt;&gt;"",ROW($C$16:$C$116)-ROW($C$16)+1),ROW(A32))),"")</f>
        <v/>
      </c>
      <c r="H47" s="989" t="str" cm="1">
        <f t="array" aca="1" ref="H47" ca="1">IFERROR(INDEX($D$16:$D$116,SMALL(IF($D$16:$D$116&lt;&gt;"",ROW($D$16:$D$116)-ROW($D$16)+1),ROW(A32))),"")</f>
        <v/>
      </c>
      <c r="I47" s="989" t="str" cm="1">
        <f t="array" aca="1" ref="I47" ca="1">IFERROR(INDEX($E$16:$E$116,SMALL(IF($E$16:$E$116&lt;&gt;"",ROW($E$16:$E$116)-ROW($E$16)+1),ROW(A32))),"")</f>
        <v/>
      </c>
      <c r="J47" s="989" t="str" cm="1">
        <f t="array" aca="1" ref="J47" ca="1">IFERROR(INDEX($F$16:$F$116,SMALL(IF($F$16:$F$116&lt;&gt;"",ROW($F$16:$F$116)-ROW($F$16)+1),ROW(A32))),"")</f>
        <v/>
      </c>
      <c r="K47" s="996" t="str">
        <f t="shared" ca="1" si="7"/>
        <v/>
      </c>
      <c r="L47" s="997" t="str">
        <f t="shared" ca="1" si="8"/>
        <v/>
      </c>
      <c r="M47" s="997" t="str">
        <f t="shared" ca="1" si="1"/>
        <v/>
      </c>
      <c r="N47" s="997" t="str">
        <f t="shared" ca="1" si="9"/>
        <v/>
      </c>
      <c r="O47" s="997" t="str">
        <f t="shared" ca="1" si="2"/>
        <v/>
      </c>
      <c r="P47" s="997" t="str">
        <f t="shared" ca="1" si="10"/>
        <v/>
      </c>
      <c r="Q47" s="997" t="str">
        <f t="shared" ca="1" si="3"/>
        <v/>
      </c>
      <c r="R47" s="997" t="str">
        <f t="shared" ca="1" si="11"/>
        <v/>
      </c>
      <c r="S47" s="998" t="str">
        <f t="shared" ca="1" si="4"/>
        <v/>
      </c>
      <c r="T47" s="1002" t="str">
        <f t="shared" ca="1" si="12"/>
        <v/>
      </c>
      <c r="U47" s="1003" t="str">
        <f t="shared" ca="1" si="13"/>
        <v/>
      </c>
      <c r="V47" s="1009" t="str">
        <f t="shared" ca="1" si="14"/>
        <v/>
      </c>
      <c r="W47" s="1009" t="str">
        <f t="shared" ca="1" si="14"/>
        <v/>
      </c>
      <c r="X47" s="1009" t="str">
        <f t="shared" ca="1" si="14"/>
        <v/>
      </c>
      <c r="Y47" s="1009" t="str">
        <f t="shared" ca="1" si="14"/>
        <v/>
      </c>
      <c r="Z47" s="1009" t="str">
        <f t="shared" ca="1" si="14"/>
        <v/>
      </c>
      <c r="AA47" s="1009" t="str">
        <f t="shared" ca="1" si="14"/>
        <v/>
      </c>
      <c r="AB47" s="1009" t="str">
        <f t="shared" ca="1" si="14"/>
        <v/>
      </c>
      <c r="AC47" s="1009" t="str">
        <f t="shared" ca="1" si="14"/>
        <v/>
      </c>
      <c r="AD47" s="1009" t="str">
        <f t="shared" ca="1" si="14"/>
        <v/>
      </c>
      <c r="AE47" s="1010" t="str">
        <f t="shared" ca="1" si="14"/>
        <v/>
      </c>
    </row>
    <row r="48" spans="1:31" ht="13" thickBot="1" x14ac:dyDescent="0.45">
      <c r="A48" s="932">
        <v>33</v>
      </c>
      <c r="B48" s="981" t="b">
        <f t="shared" si="6"/>
        <v>0</v>
      </c>
      <c r="C48" s="987" t="str">
        <f t="shared" ca="1" si="15"/>
        <v/>
      </c>
      <c r="D48" s="988" t="str">
        <f t="shared" ca="1" si="15"/>
        <v/>
      </c>
      <c r="E48" s="988" t="str">
        <f t="shared" ca="1" si="15"/>
        <v/>
      </c>
      <c r="F48" s="988" t="str">
        <f t="shared" ca="1" si="15"/>
        <v/>
      </c>
      <c r="G48" s="991" t="str" cm="1">
        <f t="array" aca="1" ref="G48" ca="1">IFERROR(INDEX($C$16:$C$116,SMALL(IF($C$16:$C$116&lt;&gt;"",ROW($C$16:$C$116)-ROW($C$16)+1),ROW(A33))),"")</f>
        <v/>
      </c>
      <c r="H48" s="992" t="str" cm="1">
        <f t="array" aca="1" ref="H48" ca="1">IFERROR(INDEX($D$16:$D$116,SMALL(IF($D$16:$D$116&lt;&gt;"",ROW($D$16:$D$116)-ROW($D$16)+1),ROW(A33))),"")</f>
        <v/>
      </c>
      <c r="I48" s="992" t="str" cm="1">
        <f t="array" aca="1" ref="I48" ca="1">IFERROR(INDEX($E$16:$E$116,SMALL(IF($E$16:$E$116&lt;&gt;"",ROW($E$16:$E$116)-ROW($E$16)+1),ROW(A33))),"")</f>
        <v/>
      </c>
      <c r="J48" s="992" t="str" cm="1">
        <f t="array" aca="1" ref="J48" ca="1">IFERROR(INDEX($F$16:$F$116,SMALL(IF($F$16:$F$116&lt;&gt;"",ROW($F$16:$F$116)-ROW($F$16)+1),ROW(A33))),"")</f>
        <v/>
      </c>
      <c r="K48" s="999" t="str">
        <f t="shared" ca="1" si="7"/>
        <v/>
      </c>
      <c r="L48" s="1000" t="str">
        <f t="shared" ca="1" si="8"/>
        <v/>
      </c>
      <c r="M48" s="1000" t="str">
        <f t="shared" ca="1" si="1"/>
        <v/>
      </c>
      <c r="N48" s="1000" t="str">
        <f t="shared" ca="1" si="9"/>
        <v/>
      </c>
      <c r="O48" s="1000" t="str">
        <f t="shared" ca="1" si="2"/>
        <v/>
      </c>
      <c r="P48" s="1000" t="str">
        <f t="shared" ca="1" si="10"/>
        <v/>
      </c>
      <c r="Q48" s="1000" t="str">
        <f t="shared" ca="1" si="3"/>
        <v/>
      </c>
      <c r="R48" s="1000" t="str">
        <f t="shared" ca="1" si="11"/>
        <v/>
      </c>
      <c r="S48" s="1001" t="str">
        <f t="shared" ca="1" si="4"/>
        <v/>
      </c>
      <c r="T48" s="1004" t="str">
        <f t="shared" ca="1" si="12"/>
        <v/>
      </c>
      <c r="U48" s="1005" t="str">
        <f t="shared" ca="1" si="13"/>
        <v/>
      </c>
      <c r="V48" s="1011" t="str">
        <f t="shared" ca="1" si="14"/>
        <v/>
      </c>
      <c r="W48" s="1011" t="str">
        <f t="shared" ca="1" si="14"/>
        <v/>
      </c>
      <c r="X48" s="1011" t="str">
        <f t="shared" ca="1" si="14"/>
        <v/>
      </c>
      <c r="Y48" s="1011" t="str">
        <f t="shared" ca="1" si="14"/>
        <v/>
      </c>
      <c r="Z48" s="1011" t="str">
        <f t="shared" ca="1" si="14"/>
        <v/>
      </c>
      <c r="AA48" s="1011" t="str">
        <f t="shared" ca="1" si="14"/>
        <v/>
      </c>
      <c r="AB48" s="1011" t="str">
        <f t="shared" ca="1" si="14"/>
        <v/>
      </c>
      <c r="AC48" s="1011" t="str">
        <f t="shared" ca="1" si="14"/>
        <v/>
      </c>
      <c r="AD48" s="1011" t="str">
        <f t="shared" ca="1" si="14"/>
        <v/>
      </c>
      <c r="AE48" s="1012" t="str">
        <f t="shared" ca="1" si="14"/>
        <v/>
      </c>
    </row>
  </sheetData>
  <mergeCells count="9">
    <mergeCell ref="R14:S14"/>
    <mergeCell ref="P14:Q14"/>
    <mergeCell ref="T14:AE14"/>
    <mergeCell ref="B3:F3"/>
    <mergeCell ref="A14:B14"/>
    <mergeCell ref="C14:F14"/>
    <mergeCell ref="G14:J14"/>
    <mergeCell ref="L14:M14"/>
    <mergeCell ref="N14:O1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68014-0B41-48BC-AF96-23F6A5BC24C5}">
  <sheetPr codeName="Feuil25"/>
  <dimension ref="B1:U139"/>
  <sheetViews>
    <sheetView topLeftCell="B1" zoomScale="85" zoomScaleNormal="85" workbookViewId="0">
      <selection activeCell="I33" sqref="I33"/>
    </sheetView>
  </sheetViews>
  <sheetFormatPr baseColWidth="10" defaultRowHeight="12.7" x14ac:dyDescent="0.4"/>
  <cols>
    <col min="1" max="1" width="3.29296875" customWidth="1"/>
    <col min="4" max="4" width="18.41015625" customWidth="1"/>
    <col min="5" max="5" width="13.87890625" customWidth="1"/>
    <col min="6" max="6" width="21.29296875" customWidth="1"/>
    <col min="7" max="19" width="13.87890625" customWidth="1"/>
  </cols>
  <sheetData>
    <row r="1" spans="2:19" s="922" customFormat="1" ht="28.35" customHeight="1" x14ac:dyDescent="0.4">
      <c r="B1" s="923" t="s">
        <v>770</v>
      </c>
    </row>
    <row r="2" spans="2:19" s="920" customFormat="1" ht="23.35" customHeight="1" x14ac:dyDescent="0.4">
      <c r="B2" s="921" t="s">
        <v>768</v>
      </c>
    </row>
    <row r="4" spans="2:19" s="48" customFormat="1" ht="17.45" customHeight="1" x14ac:dyDescent="0.4">
      <c r="D4" s="939" t="s">
        <v>741</v>
      </c>
      <c r="E4" s="1794" t="s">
        <v>330</v>
      </c>
      <c r="F4" s="1794"/>
      <c r="G4" s="1794"/>
      <c r="H4" s="1794"/>
      <c r="I4" s="1794"/>
    </row>
    <row r="5" spans="2:19" x14ac:dyDescent="0.4">
      <c r="D5" s="918"/>
      <c r="E5" s="918" t="s">
        <v>742</v>
      </c>
      <c r="F5" s="918" t="s">
        <v>740</v>
      </c>
      <c r="G5" s="918" t="s">
        <v>773</v>
      </c>
      <c r="H5" s="918" t="s">
        <v>753</v>
      </c>
      <c r="I5" s="918" t="s">
        <v>754</v>
      </c>
    </row>
    <row r="6" spans="2:19" x14ac:dyDescent="0.4">
      <c r="D6" s="918" t="s">
        <v>41</v>
      </c>
      <c r="E6" s="919" t="s">
        <v>748</v>
      </c>
      <c r="F6" s="919" t="s">
        <v>749</v>
      </c>
      <c r="G6" s="919" t="s">
        <v>774</v>
      </c>
      <c r="H6" s="919" t="s">
        <v>755</v>
      </c>
      <c r="I6" s="919" t="s">
        <v>760</v>
      </c>
    </row>
    <row r="7" spans="2:19" x14ac:dyDescent="0.4">
      <c r="D7" s="918" t="str">
        <f>PARAM!$C4</f>
        <v>Débimètre en charge</v>
      </c>
      <c r="E7" s="917" t="s">
        <v>745</v>
      </c>
      <c r="F7" s="917" t="s">
        <v>752</v>
      </c>
      <c r="G7" s="917" t="s">
        <v>775</v>
      </c>
      <c r="H7" s="917" t="s">
        <v>756</v>
      </c>
      <c r="I7" s="917" t="s">
        <v>761</v>
      </c>
    </row>
    <row r="8" spans="2:19" x14ac:dyDescent="0.4">
      <c r="D8" s="918" t="str">
        <f>PARAM!$C5</f>
        <v>Débimètre gravitaire</v>
      </c>
      <c r="E8" s="917" t="s">
        <v>744</v>
      </c>
      <c r="F8" s="917" t="s">
        <v>751</v>
      </c>
      <c r="G8" s="917" t="s">
        <v>776</v>
      </c>
      <c r="H8" s="917" t="s">
        <v>757</v>
      </c>
      <c r="I8" s="917" t="s">
        <v>762</v>
      </c>
    </row>
    <row r="9" spans="2:19" x14ac:dyDescent="0.4">
      <c r="D9" s="918" t="str">
        <f>PARAM!$C6</f>
        <v>Préleveur</v>
      </c>
      <c r="E9" s="917" t="s">
        <v>743</v>
      </c>
      <c r="F9" s="917" t="s">
        <v>750</v>
      </c>
      <c r="G9" s="917" t="s">
        <v>784</v>
      </c>
      <c r="H9" s="917" t="s">
        <v>758</v>
      </c>
      <c r="I9" s="917" t="s">
        <v>763</v>
      </c>
    </row>
    <row r="10" spans="2:19" x14ac:dyDescent="0.4">
      <c r="D10" s="918" t="str">
        <f>PARAM!$C7</f>
        <v>Sonde de température</v>
      </c>
      <c r="E10" s="917" t="s">
        <v>746</v>
      </c>
      <c r="F10" s="917" t="s">
        <v>747</v>
      </c>
      <c r="G10" s="917" t="s">
        <v>777</v>
      </c>
      <c r="H10" s="917" t="s">
        <v>759</v>
      </c>
      <c r="I10" s="917" t="s">
        <v>764</v>
      </c>
    </row>
    <row r="12" spans="2:19" s="48" customFormat="1" ht="17.45" customHeight="1" x14ac:dyDescent="0.4">
      <c r="D12" s="938" t="s">
        <v>781</v>
      </c>
      <c r="E12" s="1811" t="s">
        <v>780</v>
      </c>
      <c r="F12" s="1794"/>
      <c r="G12" s="1794"/>
      <c r="H12" s="1794"/>
      <c r="I12" s="1794"/>
      <c r="J12" s="1794"/>
      <c r="K12" s="1794"/>
      <c r="L12" s="1794"/>
      <c r="M12" s="1794"/>
      <c r="N12" s="1794"/>
      <c r="O12" s="1794"/>
      <c r="P12" s="1794"/>
      <c r="Q12" s="1794"/>
      <c r="R12" s="1794"/>
      <c r="S12" s="1812"/>
    </row>
    <row r="13" spans="2:19" x14ac:dyDescent="0.4">
      <c r="D13" s="936" t="s">
        <v>778</v>
      </c>
      <c r="E13" s="937">
        <f>Descriptif!$T$3</f>
        <v>33</v>
      </c>
      <c r="F13" s="937">
        <f>E13+1</f>
        <v>34</v>
      </c>
      <c r="G13" s="937">
        <f t="shared" ref="G13:P14" si="0">F13+1</f>
        <v>35</v>
      </c>
      <c r="H13" s="937">
        <f t="shared" si="0"/>
        <v>36</v>
      </c>
      <c r="I13" s="937">
        <f t="shared" si="0"/>
        <v>37</v>
      </c>
      <c r="J13" s="937">
        <f t="shared" si="0"/>
        <v>38</v>
      </c>
      <c r="K13" s="937">
        <f t="shared" si="0"/>
        <v>39</v>
      </c>
      <c r="L13" s="937">
        <f t="shared" si="0"/>
        <v>40</v>
      </c>
      <c r="M13" s="937">
        <f t="shared" si="0"/>
        <v>41</v>
      </c>
      <c r="N13" s="937">
        <f t="shared" si="0"/>
        <v>42</v>
      </c>
      <c r="O13" s="937">
        <f t="shared" si="0"/>
        <v>43</v>
      </c>
      <c r="P13" s="937">
        <f t="shared" si="0"/>
        <v>44</v>
      </c>
      <c r="Q13" s="937">
        <f t="shared" ref="Q13:Q14" si="1">P13+1</f>
        <v>45</v>
      </c>
      <c r="R13" s="937">
        <f t="shared" ref="R13:R14" si="2">Q13+1</f>
        <v>46</v>
      </c>
      <c r="S13" s="937">
        <f t="shared" ref="S13:S14" si="3">R13+1</f>
        <v>47</v>
      </c>
    </row>
    <row r="14" spans="2:19" x14ac:dyDescent="0.4">
      <c r="D14" s="936" t="s">
        <v>779</v>
      </c>
      <c r="E14" s="937">
        <f>Descriptif!$T$2</f>
        <v>15</v>
      </c>
      <c r="F14" s="937">
        <f>E14+1</f>
        <v>16</v>
      </c>
      <c r="G14" s="937">
        <f t="shared" si="0"/>
        <v>17</v>
      </c>
      <c r="H14" s="937">
        <f t="shared" si="0"/>
        <v>18</v>
      </c>
      <c r="I14" s="937">
        <f t="shared" si="0"/>
        <v>19</v>
      </c>
      <c r="J14" s="937">
        <f t="shared" si="0"/>
        <v>20</v>
      </c>
      <c r="K14" s="937">
        <f t="shared" si="0"/>
        <v>21</v>
      </c>
      <c r="L14" s="937">
        <f t="shared" si="0"/>
        <v>22</v>
      </c>
      <c r="M14" s="937">
        <f t="shared" si="0"/>
        <v>23</v>
      </c>
      <c r="N14" s="937">
        <f t="shared" si="0"/>
        <v>24</v>
      </c>
      <c r="O14" s="937">
        <f t="shared" si="0"/>
        <v>25</v>
      </c>
      <c r="P14" s="937">
        <f t="shared" si="0"/>
        <v>26</v>
      </c>
      <c r="Q14" s="937">
        <f t="shared" si="1"/>
        <v>27</v>
      </c>
      <c r="R14" s="937">
        <f t="shared" si="2"/>
        <v>28</v>
      </c>
      <c r="S14" s="937">
        <f t="shared" si="3"/>
        <v>29</v>
      </c>
    </row>
    <row r="16" spans="2:19" s="920" customFormat="1" ht="23" customHeight="1" x14ac:dyDescent="0.4">
      <c r="B16" s="921" t="s">
        <v>769</v>
      </c>
    </row>
    <row r="17" spans="2:20" s="48" customFormat="1" ht="18" customHeight="1" thickBot="1" x14ac:dyDescent="0.45"/>
    <row r="18" spans="2:20" s="48" customFormat="1" ht="16" customHeight="1" thickBot="1" x14ac:dyDescent="0.45">
      <c r="B18" s="940" t="s">
        <v>771</v>
      </c>
      <c r="C18" s="941" t="s">
        <v>772</v>
      </c>
      <c r="D18" s="942"/>
      <c r="E18" s="943"/>
      <c r="F18" s="944" t="s">
        <v>32</v>
      </c>
      <c r="G18" s="944" t="s">
        <v>33</v>
      </c>
      <c r="H18" s="944" t="s">
        <v>34</v>
      </c>
      <c r="I18" s="944" t="s">
        <v>52</v>
      </c>
      <c r="J18" s="944" t="s">
        <v>53</v>
      </c>
      <c r="K18" s="944" t="s">
        <v>54</v>
      </c>
      <c r="L18" s="944" t="s">
        <v>55</v>
      </c>
      <c r="M18" s="944" t="s">
        <v>56</v>
      </c>
      <c r="N18" s="944" t="s">
        <v>57</v>
      </c>
      <c r="O18" s="944" t="s">
        <v>58</v>
      </c>
      <c r="P18" s="944" t="s">
        <v>59</v>
      </c>
      <c r="Q18" s="945" t="s">
        <v>60</v>
      </c>
      <c r="R18" s="945" t="s">
        <v>765</v>
      </c>
      <c r="S18" s="945" t="s">
        <v>766</v>
      </c>
      <c r="T18" s="945" t="s">
        <v>767</v>
      </c>
    </row>
    <row r="19" spans="2:20" x14ac:dyDescent="0.4">
      <c r="B19" s="1805" t="s">
        <v>199</v>
      </c>
      <c r="C19" s="1808" t="s">
        <v>200</v>
      </c>
      <c r="D19" s="925" t="str">
        <f>$D$7</f>
        <v>Débimètre en charge</v>
      </c>
      <c r="E19" s="925"/>
      <c r="F19" s="926" t="str">
        <f ca="1">IF(AND(OR(INDIRECT("Descriptif!G"&amp;E$13)=Recap_equipements!$B19,INDIRECT("Descriptif!G"&amp;E$13)=Recap_equipements!$C19),INDIRECT("Descriptif!H"&amp;E$13)=$D19),INDIRECT("Descriptif!E"&amp;E$13),"")</f>
        <v>A3_A3_A3_dem</v>
      </c>
      <c r="G19" s="926" t="str">
        <f ca="1">IF(AND(OR(INDIRECT("Descriptif!G"&amp;F$13)=Recap_equipements!$B19,INDIRECT("Descriptif!G"&amp;F$13)=Recap_equipements!$C19),INDIRECT("Descriptif!H"&amp;F$13)=$D19),INDIRECT("Descriptif!E"&amp;F$13),"")</f>
        <v/>
      </c>
      <c r="H19" s="926" t="str">
        <f ca="1">IF(AND(OR(INDIRECT("Descriptif!G"&amp;G$13)=Recap_equipements!$B19,INDIRECT("Descriptif!G"&amp;G$13)=Recap_equipements!$C19),INDIRECT("Descriptif!H"&amp;G$13)=$D19),INDIRECT("Descriptif!E"&amp;G$13),"")</f>
        <v/>
      </c>
      <c r="I19" s="926" t="str">
        <f ca="1">IF(AND(OR(INDIRECT("Descriptif!G"&amp;H$13)=Recap_equipements!$B19,INDIRECT("Descriptif!G"&amp;H$13)=Recap_equipements!$C19),INDIRECT("Descriptif!H"&amp;H$13)=$D19),INDIRECT("Descriptif!E"&amp;H$13),"")</f>
        <v/>
      </c>
      <c r="J19" s="926" t="str">
        <f ca="1">IF(AND(OR(INDIRECT("Descriptif!G"&amp;I$13)=Recap_equipements!$B19,INDIRECT("Descriptif!G"&amp;I$13)=Recap_equipements!$C19),INDIRECT("Descriptif!H"&amp;I$13)=$D19),INDIRECT("Descriptif!E"&amp;I$13),"")</f>
        <v/>
      </c>
      <c r="K19" s="926" t="str">
        <f ca="1">IF(AND(OR(INDIRECT("Descriptif!G"&amp;J$13)=Recap_equipements!$B19,INDIRECT("Descriptif!G"&amp;J$13)=Recap_equipements!$C19),INDIRECT("Descriptif!H"&amp;J$13)=$D19),INDIRECT("Descriptif!E"&amp;J$13),"")</f>
        <v/>
      </c>
      <c r="L19" s="926" t="str">
        <f ca="1">IF(AND(OR(INDIRECT("Descriptif!G"&amp;K$13)=Recap_equipements!$B19,INDIRECT("Descriptif!G"&amp;K$13)=Recap_equipements!$C19),INDIRECT("Descriptif!H"&amp;K$13)=$D19),INDIRECT("Descriptif!E"&amp;K$13),"")</f>
        <v/>
      </c>
      <c r="M19" s="926" t="str">
        <f ca="1">IF(AND(OR(INDIRECT("Descriptif!G"&amp;L$13)=Recap_equipements!$B19,INDIRECT("Descriptif!G"&amp;L$13)=Recap_equipements!$C19),INDIRECT("Descriptif!H"&amp;L$13)=$D19),INDIRECT("Descriptif!E"&amp;L$13),"")</f>
        <v/>
      </c>
      <c r="N19" s="926" t="str">
        <f ca="1">IF(AND(OR(INDIRECT("Descriptif!G"&amp;M$13)=Recap_equipements!$B19,INDIRECT("Descriptif!G"&amp;M$13)=Recap_equipements!$C19),INDIRECT("Descriptif!H"&amp;M$13)=$D19),INDIRECT("Descriptif!E"&amp;M$13),"")</f>
        <v/>
      </c>
      <c r="O19" s="926" t="str">
        <f ca="1">IF(AND(OR(INDIRECT("Descriptif!G"&amp;N$13)=Recap_equipements!$B19,INDIRECT("Descriptif!G"&amp;N$13)=Recap_equipements!$C19),INDIRECT("Descriptif!H"&amp;N$13)=$D19),INDIRECT("Descriptif!E"&amp;N$13),"")</f>
        <v/>
      </c>
      <c r="P19" s="926" t="str">
        <f ca="1">IF(AND(OR(INDIRECT("Descriptif!G"&amp;O$13)=Recap_equipements!$B19,INDIRECT("Descriptif!G"&amp;O$13)=Recap_equipements!$C19),INDIRECT("Descriptif!H"&amp;O$13)=$D19),INDIRECT("Descriptif!E"&amp;O$13),"")</f>
        <v/>
      </c>
      <c r="Q19" s="926" t="str">
        <f ca="1">IF(AND(OR(INDIRECT("Descriptif!G"&amp;P$13)=Recap_equipements!$B19,INDIRECT("Descriptif!G"&amp;P$13)=Recap_equipements!$C19),INDIRECT("Descriptif!H"&amp;P$13)=$D19),INDIRECT("Descriptif!E"&amp;P$13),"")</f>
        <v/>
      </c>
      <c r="R19" s="926" t="str">
        <f ca="1">IF(AND(OR(INDIRECT("Descriptif!G"&amp;Q$13)=Recap_equipements!$B19,INDIRECT("Descriptif!G"&amp;Q$13)=Recap_equipements!$C19),INDIRECT("Descriptif!H"&amp;Q$13)=$D19),INDIRECT("Descriptif!E"&amp;Q$13),"")</f>
        <v/>
      </c>
      <c r="S19" s="926" t="str">
        <f ca="1">IF(AND(OR(INDIRECT("Descriptif!G"&amp;R$13)=Recap_equipements!$B19,INDIRECT("Descriptif!G"&amp;R$13)=Recap_equipements!$C19),INDIRECT("Descriptif!H"&amp;R$13)=$D19),INDIRECT("Descriptif!E"&amp;R$13),"")</f>
        <v/>
      </c>
      <c r="T19" s="927" t="str">
        <f ca="1">IF(AND(OR(INDIRECT("Descriptif!G"&amp;S$13)=Recap_equipements!$B19,INDIRECT("Descriptif!G"&amp;S$13)=Recap_equipements!$C19),INDIRECT("Descriptif!H"&amp;S$13)=$D19),INDIRECT("Descriptif!E"&amp;S$13),"")</f>
        <v/>
      </c>
    </row>
    <row r="20" spans="2:20" x14ac:dyDescent="0.4">
      <c r="B20" s="1806"/>
      <c r="C20" s="1809"/>
      <c r="D20" s="924" t="str">
        <f>$D$8</f>
        <v>Débimètre gravitaire</v>
      </c>
      <c r="E20" s="924"/>
      <c r="F20" s="223" t="str">
        <f ca="1">IF(AND(OR(INDIRECT("Descriptif!G"&amp;E$13)=Recap_equipements!$B19,INDIRECT("Descriptif!G"&amp;E$13)=Recap_equipements!$C19),INDIRECT("Descriptif!H"&amp;E$13)=$D20),INDIRECT("Descriptif!E"&amp;E$13),"")</f>
        <v/>
      </c>
      <c r="G20" s="223" t="str">
        <f ca="1">IF(AND(OR(INDIRECT("Descriptif!G"&amp;F$13)=Recap_equipements!$B19,INDIRECT("Descriptif!G"&amp;F$13)=Recap_equipements!$C19),INDIRECT("Descriptif!H"&amp;F$13)=$D20),INDIRECT("Descriptif!E"&amp;F$13),"")</f>
        <v/>
      </c>
      <c r="H20" s="223" t="str">
        <f ca="1">IF(AND(OR(INDIRECT("Descriptif!G"&amp;G$13)=Recap_equipements!$B19,INDIRECT("Descriptif!G"&amp;G$13)=Recap_equipements!$C19),INDIRECT("Descriptif!H"&amp;G$13)=$D20),INDIRECT("Descriptif!E"&amp;G$13),"")</f>
        <v/>
      </c>
      <c r="I20" s="223" t="str">
        <f ca="1">IF(AND(OR(INDIRECT("Descriptif!G"&amp;H$13)=Recap_equipements!$B19,INDIRECT("Descriptif!G"&amp;H$13)=Recap_equipements!$C19),INDIRECT("Descriptif!H"&amp;H$13)=$D20),INDIRECT("Descriptif!E"&amp;H$13),"")</f>
        <v/>
      </c>
      <c r="J20" s="223" t="str">
        <f ca="1">IF(AND(OR(INDIRECT("Descriptif!G"&amp;I$13)=Recap_equipements!$B19,INDIRECT("Descriptif!G"&amp;I$13)=Recap_equipements!$C19),INDIRECT("Descriptif!H"&amp;I$13)=$D20),INDIRECT("Descriptif!E"&amp;I$13),"")</f>
        <v/>
      </c>
      <c r="K20" s="223" t="str">
        <f ca="1">IF(AND(OR(INDIRECT("Descriptif!G"&amp;J$13)=Recap_equipements!$B19,INDIRECT("Descriptif!G"&amp;J$13)=Recap_equipements!$C19),INDIRECT("Descriptif!H"&amp;J$13)=$D20),INDIRECT("Descriptif!E"&amp;J$13),"")</f>
        <v/>
      </c>
      <c r="L20" s="223" t="str">
        <f ca="1">IF(AND(OR(INDIRECT("Descriptif!G"&amp;K$13)=Recap_equipements!$B19,INDIRECT("Descriptif!G"&amp;K$13)=Recap_equipements!$C19),INDIRECT("Descriptif!H"&amp;K$13)=$D20),INDIRECT("Descriptif!E"&amp;K$13),"")</f>
        <v/>
      </c>
      <c r="M20" s="223" t="str">
        <f ca="1">IF(AND(OR(INDIRECT("Descriptif!G"&amp;L$13)=Recap_equipements!$B19,INDIRECT("Descriptif!G"&amp;L$13)=Recap_equipements!$C19),INDIRECT("Descriptif!H"&amp;L$13)=$D20),INDIRECT("Descriptif!E"&amp;L$13),"")</f>
        <v/>
      </c>
      <c r="N20" s="223" t="str">
        <f ca="1">IF(AND(OR(INDIRECT("Descriptif!G"&amp;M$13)=Recap_equipements!$B19,INDIRECT("Descriptif!G"&amp;M$13)=Recap_equipements!$C19),INDIRECT("Descriptif!H"&amp;M$13)=$D20),INDIRECT("Descriptif!E"&amp;M$13),"")</f>
        <v/>
      </c>
      <c r="O20" s="223" t="str">
        <f ca="1">IF(AND(OR(INDIRECT("Descriptif!G"&amp;N$13)=Recap_equipements!$B19,INDIRECT("Descriptif!G"&amp;N$13)=Recap_equipements!$C19),INDIRECT("Descriptif!H"&amp;N$13)=$D20),INDIRECT("Descriptif!E"&amp;N$13),"")</f>
        <v/>
      </c>
      <c r="P20" s="223" t="str">
        <f ca="1">IF(AND(OR(INDIRECT("Descriptif!G"&amp;O$13)=Recap_equipements!$B19,INDIRECT("Descriptif!G"&amp;O$13)=Recap_equipements!$C19),INDIRECT("Descriptif!H"&amp;O$13)=$D20),INDIRECT("Descriptif!E"&amp;O$13),"")</f>
        <v/>
      </c>
      <c r="Q20" s="223" t="str">
        <f ca="1">IF(AND(OR(INDIRECT("Descriptif!G"&amp;P$13)=Recap_equipements!$B19,INDIRECT("Descriptif!G"&amp;P$13)=Recap_equipements!$C19),INDIRECT("Descriptif!H"&amp;P$13)=$D20),INDIRECT("Descriptif!E"&amp;P$13),"")</f>
        <v/>
      </c>
      <c r="R20" s="223" t="str">
        <f ca="1">IF(AND(OR(INDIRECT("Descriptif!G"&amp;Q$13)=Recap_equipements!$B19,INDIRECT("Descriptif!G"&amp;Q$13)=Recap_equipements!$C19),INDIRECT("Descriptif!H"&amp;Q$13)=$D20),INDIRECT("Descriptif!E"&amp;Q$13),"")</f>
        <v/>
      </c>
      <c r="S20" s="223" t="str">
        <f ca="1">IF(AND(OR(INDIRECT("Descriptif!G"&amp;R$13)=Recap_equipements!$B19,INDIRECT("Descriptif!G"&amp;R$13)=Recap_equipements!$C19),INDIRECT("Descriptif!H"&amp;R$13)=$D20),INDIRECT("Descriptif!E"&amp;R$13),"")</f>
        <v/>
      </c>
      <c r="T20" s="928" t="str">
        <f ca="1">IF(AND(OR(INDIRECT("Descriptif!G"&amp;S$13)=Recap_equipements!$B19,INDIRECT("Descriptif!G"&amp;S$13)=Recap_equipements!$C19),INDIRECT("Descriptif!H"&amp;S$13)=$D20),INDIRECT("Descriptif!E"&amp;S$13),"")</f>
        <v/>
      </c>
    </row>
    <row r="21" spans="2:20" x14ac:dyDescent="0.4">
      <c r="B21" s="1806"/>
      <c r="C21" s="1809"/>
      <c r="D21" s="924" t="str">
        <f>$D$9</f>
        <v>Préleveur</v>
      </c>
      <c r="E21" s="924"/>
      <c r="F21" s="223" t="str">
        <f ca="1">IF(AND(OR(INDIRECT("Descriptif!G"&amp;E$13)=Recap_equipements!$B19,INDIRECT("Descriptif!G"&amp;E$13)=Recap_equipements!$C19),INDIRECT("Descriptif!H"&amp;E$13)=$D21),INDIRECT("Descriptif!E"&amp;E$13),"")</f>
        <v/>
      </c>
      <c r="G21" s="223" t="str">
        <f ca="1">IF(AND(OR(INDIRECT("Descriptif!G"&amp;F$13)=Recap_equipements!$B19,INDIRECT("Descriptif!G"&amp;F$13)=Recap_equipements!$C19),INDIRECT("Descriptif!H"&amp;F$13)=$D21),INDIRECT("Descriptif!E"&amp;F$13),"")</f>
        <v>A3_A3_A3_prel</v>
      </c>
      <c r="H21" s="223" t="str">
        <f ca="1">IF(AND(OR(INDIRECT("Descriptif!G"&amp;G$13)=Recap_equipements!$B19,INDIRECT("Descriptif!G"&amp;G$13)=Recap_equipements!$C19),INDIRECT("Descriptif!H"&amp;G$13)=$D21),INDIRECT("Descriptif!E"&amp;G$13),"")</f>
        <v/>
      </c>
      <c r="I21" s="223" t="str">
        <f ca="1">IF(AND(OR(INDIRECT("Descriptif!G"&amp;H$13)=Recap_equipements!$B19,INDIRECT("Descriptif!G"&amp;H$13)=Recap_equipements!$C19),INDIRECT("Descriptif!H"&amp;H$13)=$D21),INDIRECT("Descriptif!E"&amp;H$13),"")</f>
        <v/>
      </c>
      <c r="J21" s="223" t="str">
        <f ca="1">IF(AND(OR(INDIRECT("Descriptif!G"&amp;I$13)=Recap_equipements!$B19,INDIRECT("Descriptif!G"&amp;I$13)=Recap_equipements!$C19),INDIRECT("Descriptif!H"&amp;I$13)=$D21),INDIRECT("Descriptif!E"&amp;I$13),"")</f>
        <v/>
      </c>
      <c r="K21" s="223" t="str">
        <f ca="1">IF(AND(OR(INDIRECT("Descriptif!G"&amp;J$13)=Recap_equipements!$B19,INDIRECT("Descriptif!G"&amp;J$13)=Recap_equipements!$C19),INDIRECT("Descriptif!H"&amp;J$13)=$D21),INDIRECT("Descriptif!E"&amp;J$13),"")</f>
        <v/>
      </c>
      <c r="L21" s="223" t="str">
        <f ca="1">IF(AND(OR(INDIRECT("Descriptif!G"&amp;K$13)=Recap_equipements!$B19,INDIRECT("Descriptif!G"&amp;K$13)=Recap_equipements!$C19),INDIRECT("Descriptif!H"&amp;K$13)=$D21),INDIRECT("Descriptif!E"&amp;K$13),"")</f>
        <v/>
      </c>
      <c r="M21" s="223" t="str">
        <f ca="1">IF(AND(OR(INDIRECT("Descriptif!G"&amp;L$13)=Recap_equipements!$B19,INDIRECT("Descriptif!G"&amp;L$13)=Recap_equipements!$C19),INDIRECT("Descriptif!H"&amp;L$13)=$D21),INDIRECT("Descriptif!E"&amp;L$13),"")</f>
        <v/>
      </c>
      <c r="N21" s="223" t="str">
        <f ca="1">IF(AND(OR(INDIRECT("Descriptif!G"&amp;M$13)=Recap_equipements!$B19,INDIRECT("Descriptif!G"&amp;M$13)=Recap_equipements!$C19),INDIRECT("Descriptif!H"&amp;M$13)=$D21),INDIRECT("Descriptif!E"&amp;M$13),"")</f>
        <v/>
      </c>
      <c r="O21" s="223" t="str">
        <f ca="1">IF(AND(OR(INDIRECT("Descriptif!G"&amp;N$13)=Recap_equipements!$B19,INDIRECT("Descriptif!G"&amp;N$13)=Recap_equipements!$C19),INDIRECT("Descriptif!H"&amp;N$13)=$D21),INDIRECT("Descriptif!E"&amp;N$13),"")</f>
        <v/>
      </c>
      <c r="P21" s="223" t="str">
        <f ca="1">IF(AND(OR(INDIRECT("Descriptif!G"&amp;O$13)=Recap_equipements!$B19,INDIRECT("Descriptif!G"&amp;O$13)=Recap_equipements!$C19),INDIRECT("Descriptif!H"&amp;O$13)=$D21),INDIRECT("Descriptif!E"&amp;O$13),"")</f>
        <v/>
      </c>
      <c r="Q21" s="223" t="str">
        <f ca="1">IF(AND(OR(INDIRECT("Descriptif!G"&amp;P$13)=Recap_equipements!$B19,INDIRECT("Descriptif!G"&amp;P$13)=Recap_equipements!$C19),INDIRECT("Descriptif!H"&amp;P$13)=$D21),INDIRECT("Descriptif!E"&amp;P$13),"")</f>
        <v/>
      </c>
      <c r="R21" s="223" t="str">
        <f ca="1">IF(AND(OR(INDIRECT("Descriptif!G"&amp;Q$13)=Recap_equipements!$B19,INDIRECT("Descriptif!G"&amp;Q$13)=Recap_equipements!$C19),INDIRECT("Descriptif!H"&amp;Q$13)=$D21),INDIRECT("Descriptif!E"&amp;Q$13),"")</f>
        <v/>
      </c>
      <c r="S21" s="223" t="str">
        <f ca="1">IF(AND(OR(INDIRECT("Descriptif!G"&amp;R$13)=Recap_equipements!$B19,INDIRECT("Descriptif!G"&amp;R$13)=Recap_equipements!$C19),INDIRECT("Descriptif!H"&amp;R$13)=$D21),INDIRECT("Descriptif!E"&amp;R$13),"")</f>
        <v/>
      </c>
      <c r="T21" s="928" t="str">
        <f ca="1">IF(AND(OR(INDIRECT("Descriptif!G"&amp;S$13)=Recap_equipements!$B19,INDIRECT("Descriptif!G"&amp;S$13)=Recap_equipements!$C19),INDIRECT("Descriptif!H"&amp;S$13)=$D21),INDIRECT("Descriptif!E"&amp;S$13),"")</f>
        <v/>
      </c>
    </row>
    <row r="22" spans="2:20" ht="13" thickBot="1" x14ac:dyDescent="0.45">
      <c r="B22" s="1807"/>
      <c r="C22" s="1810"/>
      <c r="D22" s="929" t="str">
        <f>$D$10</f>
        <v>Sonde de température</v>
      </c>
      <c r="E22" s="929"/>
      <c r="F22" s="930" t="str">
        <f ca="1">IF(AND(OR(INDIRECT("Descriptif!G"&amp;E$13)=Recap_equipements!$B19,INDIRECT("Descriptif!G"&amp;E$13)=Recap_equipements!$C19),INDIRECT("Descriptif!H"&amp;E$13)=$D22),INDIRECT("Descriptif!E"&amp;E$13),"")</f>
        <v/>
      </c>
      <c r="G22" s="930" t="str">
        <f ca="1">IF(AND(OR(INDIRECT("Descriptif!G"&amp;F$13)=Recap_equipements!$B19,INDIRECT("Descriptif!G"&amp;F$13)=Recap_equipements!$C19),INDIRECT("Descriptif!H"&amp;F$13)=$D22),INDIRECT("Descriptif!E"&amp;F$13),"")</f>
        <v/>
      </c>
      <c r="H22" s="930" t="str">
        <f ca="1">IF(AND(OR(INDIRECT("Descriptif!G"&amp;G$13)=Recap_equipements!$B19,INDIRECT("Descriptif!G"&amp;G$13)=Recap_equipements!$C19),INDIRECT("Descriptif!H"&amp;G$13)=$D22),INDIRECT("Descriptif!E"&amp;G$13),"")</f>
        <v/>
      </c>
      <c r="I22" s="930" t="str">
        <f ca="1">IF(AND(OR(INDIRECT("Descriptif!G"&amp;H$13)=Recap_equipements!$B19,INDIRECT("Descriptif!G"&amp;H$13)=Recap_equipements!$C19),INDIRECT("Descriptif!H"&amp;H$13)=$D22),INDIRECT("Descriptif!E"&amp;H$13),"")</f>
        <v/>
      </c>
      <c r="J22" s="930" t="str">
        <f ca="1">IF(AND(OR(INDIRECT("Descriptif!G"&amp;I$13)=Recap_equipements!$B19,INDIRECT("Descriptif!G"&amp;I$13)=Recap_equipements!$C19),INDIRECT("Descriptif!H"&amp;I$13)=$D22),INDIRECT("Descriptif!E"&amp;I$13),"")</f>
        <v/>
      </c>
      <c r="K22" s="930" t="str">
        <f ca="1">IF(AND(OR(INDIRECT("Descriptif!G"&amp;J$13)=Recap_equipements!$B19,INDIRECT("Descriptif!G"&amp;J$13)=Recap_equipements!$C19),INDIRECT("Descriptif!H"&amp;J$13)=$D22),INDIRECT("Descriptif!E"&amp;J$13),"")</f>
        <v/>
      </c>
      <c r="L22" s="930" t="str">
        <f ca="1">IF(AND(OR(INDIRECT("Descriptif!G"&amp;K$13)=Recap_equipements!$B19,INDIRECT("Descriptif!G"&amp;K$13)=Recap_equipements!$C19),INDIRECT("Descriptif!H"&amp;K$13)=$D22),INDIRECT("Descriptif!E"&amp;K$13),"")</f>
        <v/>
      </c>
      <c r="M22" s="930" t="str">
        <f ca="1">IF(AND(OR(INDIRECT("Descriptif!G"&amp;L$13)=Recap_equipements!$B19,INDIRECT("Descriptif!G"&amp;L$13)=Recap_equipements!$C19),INDIRECT("Descriptif!H"&amp;L$13)=$D22),INDIRECT("Descriptif!E"&amp;L$13),"")</f>
        <v/>
      </c>
      <c r="N22" s="930" t="str">
        <f ca="1">IF(AND(OR(INDIRECT("Descriptif!G"&amp;M$13)=Recap_equipements!$B19,INDIRECT("Descriptif!G"&amp;M$13)=Recap_equipements!$C19),INDIRECT("Descriptif!H"&amp;M$13)=$D22),INDIRECT("Descriptif!E"&amp;M$13),"")</f>
        <v/>
      </c>
      <c r="O22" s="930" t="str">
        <f ca="1">IF(AND(OR(INDIRECT("Descriptif!G"&amp;N$13)=Recap_equipements!$B19,INDIRECT("Descriptif!G"&amp;N$13)=Recap_equipements!$C19),INDIRECT("Descriptif!H"&amp;N$13)=$D22),INDIRECT("Descriptif!E"&amp;N$13),"")</f>
        <v/>
      </c>
      <c r="P22" s="930" t="str">
        <f ca="1">IF(AND(OR(INDIRECT("Descriptif!G"&amp;O$13)=Recap_equipements!$B19,INDIRECT("Descriptif!G"&amp;O$13)=Recap_equipements!$C19),INDIRECT("Descriptif!H"&amp;O$13)=$D22),INDIRECT("Descriptif!E"&amp;O$13),"")</f>
        <v/>
      </c>
      <c r="Q22" s="930" t="str">
        <f ca="1">IF(AND(OR(INDIRECT("Descriptif!G"&amp;P$13)=Recap_equipements!$B19,INDIRECT("Descriptif!G"&amp;P$13)=Recap_equipements!$C19),INDIRECT("Descriptif!H"&amp;P$13)=$D22),INDIRECT("Descriptif!E"&amp;P$13),"")</f>
        <v/>
      </c>
      <c r="R22" s="930" t="str">
        <f ca="1">IF(AND(OR(INDIRECT("Descriptif!G"&amp;Q$13)=Recap_equipements!$B19,INDIRECT("Descriptif!G"&amp;Q$13)=Recap_equipements!$C19),INDIRECT("Descriptif!H"&amp;Q$13)=$D22),INDIRECT("Descriptif!E"&amp;Q$13),"")</f>
        <v/>
      </c>
      <c r="S22" s="930" t="str">
        <f ca="1">IF(AND(OR(INDIRECT("Descriptif!G"&amp;R$13)=Recap_equipements!$B19,INDIRECT("Descriptif!G"&amp;R$13)=Recap_equipements!$C19),INDIRECT("Descriptif!H"&amp;R$13)=$D22),INDIRECT("Descriptif!E"&amp;R$13),"")</f>
        <v/>
      </c>
      <c r="T22" s="931" t="str">
        <f ca="1">IF(AND(OR(INDIRECT("Descriptif!G"&amp;S$13)=Recap_equipements!$B19,INDIRECT("Descriptif!G"&amp;S$13)=Recap_equipements!$C19),INDIRECT("Descriptif!H"&amp;S$13)=$D22),INDIRECT("Descriptif!E"&amp;S$13),"")</f>
        <v/>
      </c>
    </row>
    <row r="23" spans="2:20" x14ac:dyDescent="0.4">
      <c r="B23" s="1805" t="s">
        <v>132</v>
      </c>
      <c r="C23" s="1808" t="s">
        <v>209</v>
      </c>
      <c r="D23" s="925" t="str">
        <f>$D$7</f>
        <v>Débimètre en charge</v>
      </c>
      <c r="E23" s="925"/>
      <c r="F23" s="926" t="str">
        <f ca="1">IF(AND(OR(INDIRECT("Descriptif!G"&amp;E$13)=Recap_equipements!$B23,INDIRECT("Descriptif!G"&amp;E$13)=Recap_equipements!$C23),INDIRECT("Descriptif!H"&amp;E$13)=$D23),INDIRECT("Descriptif!E"&amp;E$13),"")</f>
        <v/>
      </c>
      <c r="G23" s="926" t="str">
        <f ca="1">IF(AND(OR(INDIRECT("Descriptif!G"&amp;F$13)=Recap_equipements!$B23,INDIRECT("Descriptif!G"&amp;F$13)=Recap_equipements!$C23),INDIRECT("Descriptif!H"&amp;F$13)=$D23),INDIRECT("Descriptif!E"&amp;F$13),"")</f>
        <v/>
      </c>
      <c r="H23" s="926" t="str">
        <f ca="1">IF(AND(OR(INDIRECT("Descriptif!G"&amp;G$13)=Recap_equipements!$B23,INDIRECT("Descriptif!G"&amp;G$13)=Recap_equipements!$C23),INDIRECT("Descriptif!H"&amp;G$13)=$D23),INDIRECT("Descriptif!E"&amp;G$13),"")</f>
        <v/>
      </c>
      <c r="I23" s="926" t="str">
        <f ca="1">IF(AND(OR(INDIRECT("Descriptif!G"&amp;H$13)=Recap_equipements!$B23,INDIRECT("Descriptif!G"&amp;H$13)=Recap_equipements!$C23),INDIRECT("Descriptif!H"&amp;H$13)=$D23),INDIRECT("Descriptif!E"&amp;H$13),"")</f>
        <v/>
      </c>
      <c r="J23" s="926" t="str">
        <f ca="1">IF(AND(OR(INDIRECT("Descriptif!G"&amp;I$13)=Recap_equipements!$B23,INDIRECT("Descriptif!G"&amp;I$13)=Recap_equipements!$C23),INDIRECT("Descriptif!H"&amp;I$13)=$D23),INDIRECT("Descriptif!E"&amp;I$13),"")</f>
        <v/>
      </c>
      <c r="K23" s="926" t="str">
        <f ca="1">IF(AND(OR(INDIRECT("Descriptif!G"&amp;J$13)=Recap_equipements!$B23,INDIRECT("Descriptif!G"&amp;J$13)=Recap_equipements!$C23),INDIRECT("Descriptif!H"&amp;J$13)=$D23),INDIRECT("Descriptif!E"&amp;J$13),"")</f>
        <v/>
      </c>
      <c r="L23" s="926" t="str">
        <f ca="1">IF(AND(OR(INDIRECT("Descriptif!G"&amp;K$13)=Recap_equipements!$B23,INDIRECT("Descriptif!G"&amp;K$13)=Recap_equipements!$C23),INDIRECT("Descriptif!H"&amp;K$13)=$D23),INDIRECT("Descriptif!E"&amp;K$13),"")</f>
        <v/>
      </c>
      <c r="M23" s="926" t="str">
        <f ca="1">IF(AND(OR(INDIRECT("Descriptif!G"&amp;L$13)=Recap_equipements!$B23,INDIRECT("Descriptif!G"&amp;L$13)=Recap_equipements!$C23),INDIRECT("Descriptif!H"&amp;L$13)=$D23),INDIRECT("Descriptif!E"&amp;L$13),"")</f>
        <v/>
      </c>
      <c r="N23" s="926" t="str">
        <f ca="1">IF(AND(OR(INDIRECT("Descriptif!G"&amp;M$13)=Recap_equipements!$B23,INDIRECT("Descriptif!G"&amp;M$13)=Recap_equipements!$C23),INDIRECT("Descriptif!H"&amp;M$13)=$D23),INDIRECT("Descriptif!E"&amp;M$13),"")</f>
        <v/>
      </c>
      <c r="O23" s="926" t="str">
        <f ca="1">IF(AND(OR(INDIRECT("Descriptif!G"&amp;N$13)=Recap_equipements!$B23,INDIRECT("Descriptif!G"&amp;N$13)=Recap_equipements!$C23),INDIRECT("Descriptif!H"&amp;N$13)=$D23),INDIRECT("Descriptif!E"&amp;N$13),"")</f>
        <v/>
      </c>
      <c r="P23" s="926" t="str">
        <f ca="1">IF(AND(OR(INDIRECT("Descriptif!G"&amp;O$13)=Recap_equipements!$B23,INDIRECT("Descriptif!G"&amp;O$13)=Recap_equipements!$C23),INDIRECT("Descriptif!H"&amp;O$13)=$D23),INDIRECT("Descriptif!E"&amp;O$13),"")</f>
        <v/>
      </c>
      <c r="Q23" s="926" t="str">
        <f ca="1">IF(AND(OR(INDIRECT("Descriptif!G"&amp;P$13)=Recap_equipements!$B23,INDIRECT("Descriptif!G"&amp;P$13)=Recap_equipements!$C23),INDIRECT("Descriptif!H"&amp;P$13)=$D23),INDIRECT("Descriptif!E"&amp;P$13),"")</f>
        <v/>
      </c>
      <c r="R23" s="926" t="str">
        <f ca="1">IF(AND(OR(INDIRECT("Descriptif!G"&amp;Q$13)=Recap_equipements!$B23,INDIRECT("Descriptif!G"&amp;Q$13)=Recap_equipements!$C23),INDIRECT("Descriptif!H"&amp;Q$13)=$D23),INDIRECT("Descriptif!E"&amp;Q$13),"")</f>
        <v/>
      </c>
      <c r="S23" s="926" t="str">
        <f ca="1">IF(AND(OR(INDIRECT("Descriptif!G"&amp;R$13)=Recap_equipements!$B23,INDIRECT("Descriptif!G"&amp;R$13)=Recap_equipements!$C23),INDIRECT("Descriptif!H"&amp;R$13)=$D23),INDIRECT("Descriptif!E"&amp;R$13),"")</f>
        <v/>
      </c>
      <c r="T23" s="927" t="str">
        <f ca="1">IF(AND(OR(INDIRECT("Descriptif!G"&amp;S$13)=Recap_equipements!$B23,INDIRECT("Descriptif!G"&amp;S$13)=Recap_equipements!$C23),INDIRECT("Descriptif!H"&amp;S$13)=$D23),INDIRECT("Descriptif!E"&amp;S$13),"")</f>
        <v/>
      </c>
    </row>
    <row r="24" spans="2:20" x14ac:dyDescent="0.4">
      <c r="B24" s="1806"/>
      <c r="C24" s="1809"/>
      <c r="D24" s="924" t="str">
        <f>$D$8</f>
        <v>Débimètre gravitaire</v>
      </c>
      <c r="E24" s="924"/>
      <c r="F24" s="223" t="str">
        <f ca="1">IF(AND(OR(INDIRECT("Descriptif!G"&amp;E$13)=Recap_equipements!$B23,INDIRECT("Descriptif!G"&amp;E$13)=Recap_equipements!$C23),INDIRECT("Descriptif!H"&amp;E$13)=$D24),INDIRECT("Descriptif!E"&amp;E$13),"")</f>
        <v/>
      </c>
      <c r="G24" s="223" t="str">
        <f ca="1">IF(AND(OR(INDIRECT("Descriptif!G"&amp;F$13)=Recap_equipements!$B23,INDIRECT("Descriptif!G"&amp;F$13)=Recap_equipements!$C23),INDIRECT("Descriptif!H"&amp;F$13)=$D24),INDIRECT("Descriptif!E"&amp;F$13),"")</f>
        <v/>
      </c>
      <c r="H24" s="223" t="str">
        <f ca="1">IF(AND(OR(INDIRECT("Descriptif!G"&amp;G$13)=Recap_equipements!$B23,INDIRECT("Descriptif!G"&amp;G$13)=Recap_equipements!$C23),INDIRECT("Descriptif!H"&amp;G$13)=$D24),INDIRECT("Descriptif!E"&amp;G$13),"")</f>
        <v/>
      </c>
      <c r="I24" s="223" t="str">
        <f ca="1">IF(AND(OR(INDIRECT("Descriptif!G"&amp;H$13)=Recap_equipements!$B23,INDIRECT("Descriptif!G"&amp;H$13)=Recap_equipements!$C23),INDIRECT("Descriptif!H"&amp;H$13)=$D24),INDIRECT("Descriptif!E"&amp;H$13),"")</f>
        <v>A4_A4_test_aaaaaa</v>
      </c>
      <c r="J24" s="223" t="str">
        <f ca="1">IF(AND(OR(INDIRECT("Descriptif!G"&amp;I$13)=Recap_equipements!$B23,INDIRECT("Descriptif!G"&amp;I$13)=Recap_equipements!$C23),INDIRECT("Descriptif!H"&amp;I$13)=$D24),INDIRECT("Descriptif!E"&amp;I$13),"")</f>
        <v/>
      </c>
      <c r="K24" s="223" t="str">
        <f ca="1">IF(AND(OR(INDIRECT("Descriptif!G"&amp;J$13)=Recap_equipements!$B23,INDIRECT("Descriptif!G"&amp;J$13)=Recap_equipements!$C23),INDIRECT("Descriptif!H"&amp;J$13)=$D24),INDIRECT("Descriptif!E"&amp;J$13),"")</f>
        <v/>
      </c>
      <c r="L24" s="223" t="str">
        <f ca="1">IF(AND(OR(INDIRECT("Descriptif!G"&amp;K$13)=Recap_equipements!$B23,INDIRECT("Descriptif!G"&amp;K$13)=Recap_equipements!$C23),INDIRECT("Descriptif!H"&amp;K$13)=$D24),INDIRECT("Descriptif!E"&amp;K$13),"")</f>
        <v/>
      </c>
      <c r="M24" s="223" t="str">
        <f ca="1">IF(AND(OR(INDIRECT("Descriptif!G"&amp;L$13)=Recap_equipements!$B23,INDIRECT("Descriptif!G"&amp;L$13)=Recap_equipements!$C23),INDIRECT("Descriptif!H"&amp;L$13)=$D24),INDIRECT("Descriptif!E"&amp;L$13),"")</f>
        <v/>
      </c>
      <c r="N24" s="223" t="str">
        <f ca="1">IF(AND(OR(INDIRECT("Descriptif!G"&amp;M$13)=Recap_equipements!$B23,INDIRECT("Descriptif!G"&amp;M$13)=Recap_equipements!$C23),INDIRECT("Descriptif!H"&amp;M$13)=$D24),INDIRECT("Descriptif!E"&amp;M$13),"")</f>
        <v/>
      </c>
      <c r="O24" s="223" t="str">
        <f ca="1">IF(AND(OR(INDIRECT("Descriptif!G"&amp;N$13)=Recap_equipements!$B23,INDIRECT("Descriptif!G"&amp;N$13)=Recap_equipements!$C23),INDIRECT("Descriptif!H"&amp;N$13)=$D24),INDIRECT("Descriptif!E"&amp;N$13),"")</f>
        <v/>
      </c>
      <c r="P24" s="223" t="str">
        <f ca="1">IF(AND(OR(INDIRECT("Descriptif!G"&amp;O$13)=Recap_equipements!$B23,INDIRECT("Descriptif!G"&amp;O$13)=Recap_equipements!$C23),INDIRECT("Descriptif!H"&amp;O$13)=$D24),INDIRECT("Descriptif!E"&amp;O$13),"")</f>
        <v/>
      </c>
      <c r="Q24" s="223" t="str">
        <f ca="1">IF(AND(OR(INDIRECT("Descriptif!G"&amp;P$13)=Recap_equipements!$B23,INDIRECT("Descriptif!G"&amp;P$13)=Recap_equipements!$C23),INDIRECT("Descriptif!H"&amp;P$13)=$D24),INDIRECT("Descriptif!E"&amp;P$13),"")</f>
        <v/>
      </c>
      <c r="R24" s="223" t="str">
        <f ca="1">IF(AND(OR(INDIRECT("Descriptif!G"&amp;Q$13)=Recap_equipements!$B23,INDIRECT("Descriptif!G"&amp;Q$13)=Recap_equipements!$C23),INDIRECT("Descriptif!H"&amp;Q$13)=$D24),INDIRECT("Descriptif!E"&amp;Q$13),"")</f>
        <v/>
      </c>
      <c r="S24" s="223" t="str">
        <f ca="1">IF(AND(OR(INDIRECT("Descriptif!G"&amp;R$13)=Recap_equipements!$B23,INDIRECT("Descriptif!G"&amp;R$13)=Recap_equipements!$C23),INDIRECT("Descriptif!H"&amp;R$13)=$D24),INDIRECT("Descriptif!E"&amp;R$13),"")</f>
        <v/>
      </c>
      <c r="T24" s="928" t="str">
        <f ca="1">IF(AND(OR(INDIRECT("Descriptif!G"&amp;S$13)=Recap_equipements!$B23,INDIRECT("Descriptif!G"&amp;S$13)=Recap_equipements!$C23),INDIRECT("Descriptif!H"&amp;S$13)=$D24),INDIRECT("Descriptif!E"&amp;S$13),"")</f>
        <v/>
      </c>
    </row>
    <row r="25" spans="2:20" x14ac:dyDescent="0.4">
      <c r="B25" s="1806"/>
      <c r="C25" s="1809"/>
      <c r="D25" s="924" t="str">
        <f>$D$9</f>
        <v>Préleveur</v>
      </c>
      <c r="E25" s="924"/>
      <c r="F25" s="223" t="str">
        <f ca="1">IF(AND(OR(INDIRECT("Descriptif!G"&amp;E$13)=Recap_equipements!$B23,INDIRECT("Descriptif!G"&amp;E$13)=Recap_equipements!$C23),INDIRECT("Descriptif!H"&amp;E$13)=$D25),INDIRECT("Descriptif!E"&amp;E$13),"")</f>
        <v/>
      </c>
      <c r="G25" s="223" t="str">
        <f ca="1">IF(AND(OR(INDIRECT("Descriptif!G"&amp;F$13)=Recap_equipements!$B23,INDIRECT("Descriptif!G"&amp;F$13)=Recap_equipements!$C23),INDIRECT("Descriptif!H"&amp;F$13)=$D25),INDIRECT("Descriptif!E"&amp;F$13),"")</f>
        <v/>
      </c>
      <c r="H25" s="223" t="str">
        <f ca="1">IF(AND(OR(INDIRECT("Descriptif!G"&amp;G$13)=Recap_equipements!$B23,INDIRECT("Descriptif!G"&amp;G$13)=Recap_equipements!$C23),INDIRECT("Descriptif!H"&amp;G$13)=$D25),INDIRECT("Descriptif!E"&amp;G$13),"")</f>
        <v/>
      </c>
      <c r="I25" s="223" t="str">
        <f ca="1">IF(AND(OR(INDIRECT("Descriptif!G"&amp;H$13)=Recap_equipements!$B23,INDIRECT("Descriptif!G"&amp;H$13)=Recap_equipements!$C23),INDIRECT("Descriptif!H"&amp;H$13)=$D25),INDIRECT("Descriptif!E"&amp;H$13),"")</f>
        <v/>
      </c>
      <c r="J25" s="223" t="str">
        <f ca="1">IF(AND(OR(INDIRECT("Descriptif!G"&amp;I$13)=Recap_equipements!$B23,INDIRECT("Descriptif!G"&amp;I$13)=Recap_equipements!$C23),INDIRECT("Descriptif!H"&amp;I$13)=$D25),INDIRECT("Descriptif!E"&amp;I$13),"")</f>
        <v/>
      </c>
      <c r="K25" s="223" t="str">
        <f ca="1">IF(AND(OR(INDIRECT("Descriptif!G"&amp;J$13)=Recap_equipements!$B23,INDIRECT("Descriptif!G"&amp;J$13)=Recap_equipements!$C23),INDIRECT("Descriptif!H"&amp;J$13)=$D25),INDIRECT("Descriptif!E"&amp;J$13),"")</f>
        <v/>
      </c>
      <c r="L25" s="223" t="str">
        <f ca="1">IF(AND(OR(INDIRECT("Descriptif!G"&amp;K$13)=Recap_equipements!$B23,INDIRECT("Descriptif!G"&amp;K$13)=Recap_equipements!$C23),INDIRECT("Descriptif!H"&amp;K$13)=$D25),INDIRECT("Descriptif!E"&amp;K$13),"")</f>
        <v/>
      </c>
      <c r="M25" s="223" t="str">
        <f ca="1">IF(AND(OR(INDIRECT("Descriptif!G"&amp;L$13)=Recap_equipements!$B23,INDIRECT("Descriptif!G"&amp;L$13)=Recap_equipements!$C23),INDIRECT("Descriptif!H"&amp;L$13)=$D25),INDIRECT("Descriptif!E"&amp;L$13),"")</f>
        <v/>
      </c>
      <c r="N25" s="223" t="str">
        <f ca="1">IF(AND(OR(INDIRECT("Descriptif!G"&amp;M$13)=Recap_equipements!$B23,INDIRECT("Descriptif!G"&amp;M$13)=Recap_equipements!$C23),INDIRECT("Descriptif!H"&amp;M$13)=$D25),INDIRECT("Descriptif!E"&amp;M$13),"")</f>
        <v/>
      </c>
      <c r="O25" s="223" t="str">
        <f ca="1">IF(AND(OR(INDIRECT("Descriptif!G"&amp;N$13)=Recap_equipements!$B23,INDIRECT("Descriptif!G"&amp;N$13)=Recap_equipements!$C23),INDIRECT("Descriptif!H"&amp;N$13)=$D25),INDIRECT("Descriptif!E"&amp;N$13),"")</f>
        <v/>
      </c>
      <c r="P25" s="223" t="str">
        <f ca="1">IF(AND(OR(INDIRECT("Descriptif!G"&amp;O$13)=Recap_equipements!$B23,INDIRECT("Descriptif!G"&amp;O$13)=Recap_equipements!$C23),INDIRECT("Descriptif!H"&amp;O$13)=$D25),INDIRECT("Descriptif!E"&amp;O$13),"")</f>
        <v/>
      </c>
      <c r="Q25" s="223" t="str">
        <f ca="1">IF(AND(OR(INDIRECT("Descriptif!G"&amp;P$13)=Recap_equipements!$B23,INDIRECT("Descriptif!G"&amp;P$13)=Recap_equipements!$C23),INDIRECT("Descriptif!H"&amp;P$13)=$D25),INDIRECT("Descriptif!E"&amp;P$13),"")</f>
        <v/>
      </c>
      <c r="R25" s="223" t="str">
        <f ca="1">IF(AND(OR(INDIRECT("Descriptif!G"&amp;Q$13)=Recap_equipements!$B23,INDIRECT("Descriptif!G"&amp;Q$13)=Recap_equipements!$C23),INDIRECT("Descriptif!H"&amp;Q$13)=$D25),INDIRECT("Descriptif!E"&amp;Q$13),"")</f>
        <v/>
      </c>
      <c r="S25" s="223" t="str">
        <f ca="1">IF(AND(OR(INDIRECT("Descriptif!G"&amp;R$13)=Recap_equipements!$B23,INDIRECT("Descriptif!G"&amp;R$13)=Recap_equipements!$C23),INDIRECT("Descriptif!H"&amp;R$13)=$D25),INDIRECT("Descriptif!E"&amp;R$13),"")</f>
        <v/>
      </c>
      <c r="T25" s="928" t="str">
        <f ca="1">IF(AND(OR(INDIRECT("Descriptif!G"&amp;S$13)=Recap_equipements!$B23,INDIRECT("Descriptif!G"&amp;S$13)=Recap_equipements!$C23),INDIRECT("Descriptif!H"&amp;S$13)=$D25),INDIRECT("Descriptif!E"&amp;S$13),"")</f>
        <v/>
      </c>
    </row>
    <row r="26" spans="2:20" ht="13" thickBot="1" x14ac:dyDescent="0.45">
      <c r="B26" s="1807"/>
      <c r="C26" s="1810"/>
      <c r="D26" s="929" t="str">
        <f>$D$10</f>
        <v>Sonde de température</v>
      </c>
      <c r="E26" s="929"/>
      <c r="F26" s="930" t="str">
        <f ca="1">IF(AND(OR(INDIRECT("Descriptif!G"&amp;E$13)=Recap_equipements!$B23,INDIRECT("Descriptif!G"&amp;E$13)=Recap_equipements!$C23),INDIRECT("Descriptif!H"&amp;E$13)=$D26),INDIRECT("Descriptif!E"&amp;E$13),"")</f>
        <v/>
      </c>
      <c r="G26" s="930" t="str">
        <f ca="1">IF(AND(OR(INDIRECT("Descriptif!G"&amp;F$13)=Recap_equipements!$B23,INDIRECT("Descriptif!G"&amp;F$13)=Recap_equipements!$C23),INDIRECT("Descriptif!H"&amp;F$13)=$D26),INDIRECT("Descriptif!E"&amp;F$13),"")</f>
        <v/>
      </c>
      <c r="H26" s="930" t="str">
        <f ca="1">IF(AND(OR(INDIRECT("Descriptif!G"&amp;G$13)=Recap_equipements!$B23,INDIRECT("Descriptif!G"&amp;G$13)=Recap_equipements!$C23),INDIRECT("Descriptif!H"&amp;G$13)=$D26),INDIRECT("Descriptif!E"&amp;G$13),"")</f>
        <v/>
      </c>
      <c r="I26" s="930" t="str">
        <f ca="1">IF(AND(OR(INDIRECT("Descriptif!G"&amp;H$13)=Recap_equipements!$B23,INDIRECT("Descriptif!G"&amp;H$13)=Recap_equipements!$C23),INDIRECT("Descriptif!H"&amp;H$13)=$D26),INDIRECT("Descriptif!E"&amp;H$13),"")</f>
        <v/>
      </c>
      <c r="J26" s="930" t="str">
        <f ca="1">IF(AND(OR(INDIRECT("Descriptif!G"&amp;I$13)=Recap_equipements!$B23,INDIRECT("Descriptif!G"&amp;I$13)=Recap_equipements!$C23),INDIRECT("Descriptif!H"&amp;I$13)=$D26),INDIRECT("Descriptif!E"&amp;I$13),"")</f>
        <v/>
      </c>
      <c r="K26" s="930" t="str">
        <f ca="1">IF(AND(OR(INDIRECT("Descriptif!G"&amp;J$13)=Recap_equipements!$B23,INDIRECT("Descriptif!G"&amp;J$13)=Recap_equipements!$C23),INDIRECT("Descriptif!H"&amp;J$13)=$D26),INDIRECT("Descriptif!E"&amp;J$13),"")</f>
        <v/>
      </c>
      <c r="L26" s="930" t="str">
        <f ca="1">IF(AND(OR(INDIRECT("Descriptif!G"&amp;K$13)=Recap_equipements!$B23,INDIRECT("Descriptif!G"&amp;K$13)=Recap_equipements!$C23),INDIRECT("Descriptif!H"&amp;K$13)=$D26),INDIRECT("Descriptif!E"&amp;K$13),"")</f>
        <v/>
      </c>
      <c r="M26" s="930" t="str">
        <f ca="1">IF(AND(OR(INDIRECT("Descriptif!G"&amp;L$13)=Recap_equipements!$B23,INDIRECT("Descriptif!G"&amp;L$13)=Recap_equipements!$C23),INDIRECT("Descriptif!H"&amp;L$13)=$D26),INDIRECT("Descriptif!E"&amp;L$13),"")</f>
        <v/>
      </c>
      <c r="N26" s="930" t="str">
        <f ca="1">IF(AND(OR(INDIRECT("Descriptif!G"&amp;M$13)=Recap_equipements!$B23,INDIRECT("Descriptif!G"&amp;M$13)=Recap_equipements!$C23),INDIRECT("Descriptif!H"&amp;M$13)=$D26),INDIRECT("Descriptif!E"&amp;M$13),"")</f>
        <v/>
      </c>
      <c r="O26" s="930" t="str">
        <f ca="1">IF(AND(OR(INDIRECT("Descriptif!G"&amp;N$13)=Recap_equipements!$B23,INDIRECT("Descriptif!G"&amp;N$13)=Recap_equipements!$C23),INDIRECT("Descriptif!H"&amp;N$13)=$D26),INDIRECT("Descriptif!E"&amp;N$13),"")</f>
        <v/>
      </c>
      <c r="P26" s="930" t="str">
        <f ca="1">IF(AND(OR(INDIRECT("Descriptif!G"&amp;O$13)=Recap_equipements!$B23,INDIRECT("Descriptif!G"&amp;O$13)=Recap_equipements!$C23),INDIRECT("Descriptif!H"&amp;O$13)=$D26),INDIRECT("Descriptif!E"&amp;O$13),"")</f>
        <v/>
      </c>
      <c r="Q26" s="930" t="str">
        <f ca="1">IF(AND(OR(INDIRECT("Descriptif!G"&amp;P$13)=Recap_equipements!$B23,INDIRECT("Descriptif!G"&amp;P$13)=Recap_equipements!$C23),INDIRECT("Descriptif!H"&amp;P$13)=$D26),INDIRECT("Descriptif!E"&amp;P$13),"")</f>
        <v/>
      </c>
      <c r="R26" s="930" t="str">
        <f ca="1">IF(AND(OR(INDIRECT("Descriptif!G"&amp;Q$13)=Recap_equipements!$B23,INDIRECT("Descriptif!G"&amp;Q$13)=Recap_equipements!$C23),INDIRECT("Descriptif!H"&amp;Q$13)=$D26),INDIRECT("Descriptif!E"&amp;Q$13),"")</f>
        <v/>
      </c>
      <c r="S26" s="930" t="str">
        <f ca="1">IF(AND(OR(INDIRECT("Descriptif!G"&amp;R$13)=Recap_equipements!$B23,INDIRECT("Descriptif!G"&amp;R$13)=Recap_equipements!$C23),INDIRECT("Descriptif!H"&amp;R$13)=$D26),INDIRECT("Descriptif!E"&amp;R$13),"")</f>
        <v/>
      </c>
      <c r="T26" s="931" t="str">
        <f ca="1">IF(AND(OR(INDIRECT("Descriptif!G"&amp;S$13)=Recap_equipements!$B23,INDIRECT("Descriptif!G"&amp;S$13)=Recap_equipements!$C23),INDIRECT("Descriptif!H"&amp;S$13)=$D26),INDIRECT("Descriptif!E"&amp;S$13),"")</f>
        <v/>
      </c>
    </row>
    <row r="27" spans="2:20" x14ac:dyDescent="0.4">
      <c r="B27" s="1805" t="s">
        <v>202</v>
      </c>
      <c r="C27" s="1808" t="s">
        <v>217</v>
      </c>
      <c r="D27" s="925" t="str">
        <f>$D$7</f>
        <v>Débimètre en charge</v>
      </c>
      <c r="E27" s="925"/>
      <c r="F27" s="926" t="str">
        <f ca="1">IF(AND(OR(INDIRECT("Descriptif!G"&amp;E$13)=Recap_equipements!$B27,INDIRECT("Descriptif!G"&amp;E$13)=Recap_equipements!$C27),INDIRECT("Descriptif!H"&amp;E$13)=$D27),INDIRECT("Descriptif!E"&amp;E$13),"")</f>
        <v/>
      </c>
      <c r="G27" s="926" t="str">
        <f ca="1">IF(AND(OR(INDIRECT("Descriptif!G"&amp;F$13)=Recap_equipements!$B27,INDIRECT("Descriptif!G"&amp;F$13)=Recap_equipements!$C27),INDIRECT("Descriptif!H"&amp;F$13)=$D27),INDIRECT("Descriptif!E"&amp;F$13),"")</f>
        <v/>
      </c>
      <c r="H27" s="926" t="str">
        <f ca="1">IF(AND(OR(INDIRECT("Descriptif!G"&amp;G$13)=Recap_equipements!$B27,INDIRECT("Descriptif!G"&amp;G$13)=Recap_equipements!$C27),INDIRECT("Descriptif!H"&amp;G$13)=$D27),INDIRECT("Descriptif!E"&amp;G$13),"")</f>
        <v/>
      </c>
      <c r="I27" s="926" t="str">
        <f ca="1">IF(AND(OR(INDIRECT("Descriptif!G"&amp;H$13)=Recap_equipements!$B27,INDIRECT("Descriptif!G"&amp;H$13)=Recap_equipements!$C27),INDIRECT("Descriptif!H"&amp;H$13)=$D27),INDIRECT("Descriptif!E"&amp;H$13),"")</f>
        <v/>
      </c>
      <c r="J27" s="926" t="str">
        <f ca="1">IF(AND(OR(INDIRECT("Descriptif!G"&amp;I$13)=Recap_equipements!$B27,INDIRECT("Descriptif!G"&amp;I$13)=Recap_equipements!$C27),INDIRECT("Descriptif!H"&amp;I$13)=$D27),INDIRECT("Descriptif!E"&amp;I$13),"")</f>
        <v/>
      </c>
      <c r="K27" s="926" t="str">
        <f ca="1">IF(AND(OR(INDIRECT("Descriptif!G"&amp;J$13)=Recap_equipements!$B27,INDIRECT("Descriptif!G"&amp;J$13)=Recap_equipements!$C27),INDIRECT("Descriptif!H"&amp;J$13)=$D27),INDIRECT("Descriptif!E"&amp;J$13),"")</f>
        <v/>
      </c>
      <c r="L27" s="926" t="str">
        <f ca="1">IF(AND(OR(INDIRECT("Descriptif!G"&amp;K$13)=Recap_equipements!$B27,INDIRECT("Descriptif!G"&amp;K$13)=Recap_equipements!$C27),INDIRECT("Descriptif!H"&amp;K$13)=$D27),INDIRECT("Descriptif!E"&amp;K$13),"")</f>
        <v/>
      </c>
      <c r="M27" s="926" t="str">
        <f ca="1">IF(AND(OR(INDIRECT("Descriptif!G"&amp;L$13)=Recap_equipements!$B27,INDIRECT("Descriptif!G"&amp;L$13)=Recap_equipements!$C27),INDIRECT("Descriptif!H"&amp;L$13)=$D27),INDIRECT("Descriptif!E"&amp;L$13),"")</f>
        <v/>
      </c>
      <c r="N27" s="926" t="str">
        <f ca="1">IF(AND(OR(INDIRECT("Descriptif!G"&amp;M$13)=Recap_equipements!$B27,INDIRECT("Descriptif!G"&amp;M$13)=Recap_equipements!$C27),INDIRECT("Descriptif!H"&amp;M$13)=$D27),INDIRECT("Descriptif!E"&amp;M$13),"")</f>
        <v/>
      </c>
      <c r="O27" s="926" t="str">
        <f ca="1">IF(AND(OR(INDIRECT("Descriptif!G"&amp;N$13)=Recap_equipements!$B27,INDIRECT("Descriptif!G"&amp;N$13)=Recap_equipements!$C27),INDIRECT("Descriptif!H"&amp;N$13)=$D27),INDIRECT("Descriptif!E"&amp;N$13),"")</f>
        <v/>
      </c>
      <c r="P27" s="926" t="str">
        <f ca="1">IF(AND(OR(INDIRECT("Descriptif!G"&amp;O$13)=Recap_equipements!$B27,INDIRECT("Descriptif!G"&amp;O$13)=Recap_equipements!$C27),INDIRECT("Descriptif!H"&amp;O$13)=$D27),INDIRECT("Descriptif!E"&amp;O$13),"")</f>
        <v/>
      </c>
      <c r="Q27" s="926" t="str">
        <f ca="1">IF(AND(OR(INDIRECT("Descriptif!G"&amp;P$13)=Recap_equipements!$B27,INDIRECT("Descriptif!G"&amp;P$13)=Recap_equipements!$C27),INDIRECT("Descriptif!H"&amp;P$13)=$D27),INDIRECT("Descriptif!E"&amp;P$13),"")</f>
        <v/>
      </c>
      <c r="R27" s="926" t="str">
        <f ca="1">IF(AND(OR(INDIRECT("Descriptif!G"&amp;Q$13)=Recap_equipements!$B27,INDIRECT("Descriptif!G"&amp;Q$13)=Recap_equipements!$C27),INDIRECT("Descriptif!H"&amp;Q$13)=$D27),INDIRECT("Descriptif!E"&amp;Q$13),"")</f>
        <v/>
      </c>
      <c r="S27" s="926" t="str">
        <f ca="1">IF(AND(OR(INDIRECT("Descriptif!G"&amp;R$13)=Recap_equipements!$B27,INDIRECT("Descriptif!G"&amp;R$13)=Recap_equipements!$C27),INDIRECT("Descriptif!H"&amp;R$13)=$D27),INDIRECT("Descriptif!E"&amp;R$13),"")</f>
        <v/>
      </c>
      <c r="T27" s="927" t="str">
        <f ca="1">IF(AND(OR(INDIRECT("Descriptif!G"&amp;S$13)=Recap_equipements!$B27,INDIRECT("Descriptif!G"&amp;S$13)=Recap_equipements!$C27),INDIRECT("Descriptif!H"&amp;S$13)=$D27),INDIRECT("Descriptif!E"&amp;S$13),"")</f>
        <v/>
      </c>
    </row>
    <row r="28" spans="2:20" x14ac:dyDescent="0.4">
      <c r="B28" s="1806"/>
      <c r="C28" s="1809"/>
      <c r="D28" s="924" t="str">
        <f>$D$8</f>
        <v>Débimètre gravitaire</v>
      </c>
      <c r="E28" s="924"/>
      <c r="F28" s="223" t="str">
        <f ca="1">IF(AND(OR(INDIRECT("Descriptif!G"&amp;E$13)=Recap_equipements!$B27,INDIRECT("Descriptif!G"&amp;E$13)=Recap_equipements!$C27),INDIRECT("Descriptif!H"&amp;E$13)=$D28),INDIRECT("Descriptif!E"&amp;E$13),"")</f>
        <v/>
      </c>
      <c r="G28" s="223" t="str">
        <f ca="1">IF(AND(OR(INDIRECT("Descriptif!G"&amp;F$13)=Recap_equipements!$B27,INDIRECT("Descriptif!G"&amp;F$13)=Recap_equipements!$C27),INDIRECT("Descriptif!H"&amp;F$13)=$D28),INDIRECT("Descriptif!E"&amp;F$13),"")</f>
        <v/>
      </c>
      <c r="H28" s="223" t="str">
        <f ca="1">IF(AND(OR(INDIRECT("Descriptif!G"&amp;G$13)=Recap_equipements!$B27,INDIRECT("Descriptif!G"&amp;G$13)=Recap_equipements!$C27),INDIRECT("Descriptif!H"&amp;G$13)=$D28),INDIRECT("Descriptif!E"&amp;G$13),"")</f>
        <v/>
      </c>
      <c r="I28" s="223" t="str">
        <f ca="1">IF(AND(OR(INDIRECT("Descriptif!G"&amp;H$13)=Recap_equipements!$B27,INDIRECT("Descriptif!G"&amp;H$13)=Recap_equipements!$C27),INDIRECT("Descriptif!H"&amp;H$13)=$D28),INDIRECT("Descriptif!E"&amp;H$13),"")</f>
        <v/>
      </c>
      <c r="J28" s="223" t="str">
        <f ca="1">IF(AND(OR(INDIRECT("Descriptif!G"&amp;I$13)=Recap_equipements!$B27,INDIRECT("Descriptif!G"&amp;I$13)=Recap_equipements!$C27),INDIRECT("Descriptif!H"&amp;I$13)=$D28),INDIRECT("Descriptif!E"&amp;I$13),"")</f>
        <v/>
      </c>
      <c r="K28" s="223" t="str">
        <f ca="1">IF(AND(OR(INDIRECT("Descriptif!G"&amp;J$13)=Recap_equipements!$B27,INDIRECT("Descriptif!G"&amp;J$13)=Recap_equipements!$C27),INDIRECT("Descriptif!H"&amp;J$13)=$D28),INDIRECT("Descriptif!E"&amp;J$13),"")</f>
        <v/>
      </c>
      <c r="L28" s="223" t="str">
        <f ca="1">IF(AND(OR(INDIRECT("Descriptif!G"&amp;K$13)=Recap_equipements!$B27,INDIRECT("Descriptif!G"&amp;K$13)=Recap_equipements!$C27),INDIRECT("Descriptif!H"&amp;K$13)=$D28),INDIRECT("Descriptif!E"&amp;K$13),"")</f>
        <v/>
      </c>
      <c r="M28" s="223" t="str">
        <f ca="1">IF(AND(OR(INDIRECT("Descriptif!G"&amp;L$13)=Recap_equipements!$B27,INDIRECT("Descriptif!G"&amp;L$13)=Recap_equipements!$C27),INDIRECT("Descriptif!H"&amp;L$13)=$D28),INDIRECT("Descriptif!E"&amp;L$13),"")</f>
        <v/>
      </c>
      <c r="N28" s="223" t="str">
        <f ca="1">IF(AND(OR(INDIRECT("Descriptif!G"&amp;M$13)=Recap_equipements!$B27,INDIRECT("Descriptif!G"&amp;M$13)=Recap_equipements!$C27),INDIRECT("Descriptif!H"&amp;M$13)=$D28),INDIRECT("Descriptif!E"&amp;M$13),"")</f>
        <v/>
      </c>
      <c r="O28" s="223" t="str">
        <f ca="1">IF(AND(OR(INDIRECT("Descriptif!G"&amp;N$13)=Recap_equipements!$B27,INDIRECT("Descriptif!G"&amp;N$13)=Recap_equipements!$C27),INDIRECT("Descriptif!H"&amp;N$13)=$D28),INDIRECT("Descriptif!E"&amp;N$13),"")</f>
        <v/>
      </c>
      <c r="P28" s="223" t="str">
        <f ca="1">IF(AND(OR(INDIRECT("Descriptif!G"&amp;O$13)=Recap_equipements!$B27,INDIRECT("Descriptif!G"&amp;O$13)=Recap_equipements!$C27),INDIRECT("Descriptif!H"&amp;O$13)=$D28),INDIRECT("Descriptif!E"&amp;O$13),"")</f>
        <v/>
      </c>
      <c r="Q28" s="223" t="str">
        <f ca="1">IF(AND(OR(INDIRECT("Descriptif!G"&amp;P$13)=Recap_equipements!$B27,INDIRECT("Descriptif!G"&amp;P$13)=Recap_equipements!$C27),INDIRECT("Descriptif!H"&amp;P$13)=$D28),INDIRECT("Descriptif!E"&amp;P$13),"")</f>
        <v/>
      </c>
      <c r="R28" s="223" t="str">
        <f ca="1">IF(AND(OR(INDIRECT("Descriptif!G"&amp;Q$13)=Recap_equipements!$B27,INDIRECT("Descriptif!G"&amp;Q$13)=Recap_equipements!$C27),INDIRECT("Descriptif!H"&amp;Q$13)=$D28),INDIRECT("Descriptif!E"&amp;Q$13),"")</f>
        <v/>
      </c>
      <c r="S28" s="223" t="str">
        <f ca="1">IF(AND(OR(INDIRECT("Descriptif!G"&amp;R$13)=Recap_equipements!$B27,INDIRECT("Descriptif!G"&amp;R$13)=Recap_equipements!$C27),INDIRECT("Descriptif!H"&amp;R$13)=$D28),INDIRECT("Descriptif!E"&amp;R$13),"")</f>
        <v/>
      </c>
      <c r="T28" s="928" t="str">
        <f ca="1">IF(AND(OR(INDIRECT("Descriptif!G"&amp;S$13)=Recap_equipements!$B27,INDIRECT("Descriptif!G"&amp;S$13)=Recap_equipements!$C27),INDIRECT("Descriptif!H"&amp;S$13)=$D28),INDIRECT("Descriptif!E"&amp;S$13),"")</f>
        <v/>
      </c>
    </row>
    <row r="29" spans="2:20" x14ac:dyDescent="0.4">
      <c r="B29" s="1806"/>
      <c r="C29" s="1809"/>
      <c r="D29" s="924" t="str">
        <f>$D$9</f>
        <v>Préleveur</v>
      </c>
      <c r="E29" s="924"/>
      <c r="F29" s="223" t="str">
        <f ca="1">IF(AND(OR(INDIRECT("Descriptif!G"&amp;E$13)=Recap_equipements!$B27,INDIRECT("Descriptif!G"&amp;E$13)=Recap_equipements!$C27),INDIRECT("Descriptif!H"&amp;E$13)=$D29),INDIRECT("Descriptif!E"&amp;E$13),"")</f>
        <v/>
      </c>
      <c r="G29" s="223" t="str">
        <f ca="1">IF(AND(OR(INDIRECT("Descriptif!G"&amp;F$13)=Recap_equipements!$B27,INDIRECT("Descriptif!G"&amp;F$13)=Recap_equipements!$C27),INDIRECT("Descriptif!H"&amp;F$13)=$D29),INDIRECT("Descriptif!E"&amp;F$13),"")</f>
        <v/>
      </c>
      <c r="H29" s="223" t="str">
        <f ca="1">IF(AND(OR(INDIRECT("Descriptif!G"&amp;G$13)=Recap_equipements!$B27,INDIRECT("Descriptif!G"&amp;G$13)=Recap_equipements!$C27),INDIRECT("Descriptif!H"&amp;G$13)=$D29),INDIRECT("Descriptif!E"&amp;G$13),"")</f>
        <v>A2_A2_test_prel</v>
      </c>
      <c r="I29" s="223" t="str">
        <f ca="1">IF(AND(OR(INDIRECT("Descriptif!G"&amp;H$13)=Recap_equipements!$B27,INDIRECT("Descriptif!G"&amp;H$13)=Recap_equipements!$C27),INDIRECT("Descriptif!H"&amp;H$13)=$D29),INDIRECT("Descriptif!E"&amp;H$13),"")</f>
        <v/>
      </c>
      <c r="J29" s="223" t="str">
        <f ca="1">IF(AND(OR(INDIRECT("Descriptif!G"&amp;I$13)=Recap_equipements!$B27,INDIRECT("Descriptif!G"&amp;I$13)=Recap_equipements!$C27),INDIRECT("Descriptif!H"&amp;I$13)=$D29),INDIRECT("Descriptif!E"&amp;I$13),"")</f>
        <v/>
      </c>
      <c r="K29" s="223" t="str">
        <f ca="1">IF(AND(OR(INDIRECT("Descriptif!G"&amp;J$13)=Recap_equipements!$B27,INDIRECT("Descriptif!G"&amp;J$13)=Recap_equipements!$C27),INDIRECT("Descriptif!H"&amp;J$13)=$D29),INDIRECT("Descriptif!E"&amp;J$13),"")</f>
        <v/>
      </c>
      <c r="L29" s="223" t="str">
        <f ca="1">IF(AND(OR(INDIRECT("Descriptif!G"&amp;K$13)=Recap_equipements!$B27,INDIRECT("Descriptif!G"&amp;K$13)=Recap_equipements!$C27),INDIRECT("Descriptif!H"&amp;K$13)=$D29),INDIRECT("Descriptif!E"&amp;K$13),"")</f>
        <v/>
      </c>
      <c r="M29" s="223" t="str">
        <f ca="1">IF(AND(OR(INDIRECT("Descriptif!G"&amp;L$13)=Recap_equipements!$B27,INDIRECT("Descriptif!G"&amp;L$13)=Recap_equipements!$C27),INDIRECT("Descriptif!H"&amp;L$13)=$D29),INDIRECT("Descriptif!E"&amp;L$13),"")</f>
        <v/>
      </c>
      <c r="N29" s="223" t="str">
        <f ca="1">IF(AND(OR(INDIRECT("Descriptif!G"&amp;M$13)=Recap_equipements!$B27,INDIRECT("Descriptif!G"&amp;M$13)=Recap_equipements!$C27),INDIRECT("Descriptif!H"&amp;M$13)=$D29),INDIRECT("Descriptif!E"&amp;M$13),"")</f>
        <v/>
      </c>
      <c r="O29" s="223" t="str">
        <f ca="1">IF(AND(OR(INDIRECT("Descriptif!G"&amp;N$13)=Recap_equipements!$B27,INDIRECT("Descriptif!G"&amp;N$13)=Recap_equipements!$C27),INDIRECT("Descriptif!H"&amp;N$13)=$D29),INDIRECT("Descriptif!E"&amp;N$13),"")</f>
        <v/>
      </c>
      <c r="P29" s="223" t="str">
        <f ca="1">IF(AND(OR(INDIRECT("Descriptif!G"&amp;O$13)=Recap_equipements!$B27,INDIRECT("Descriptif!G"&amp;O$13)=Recap_equipements!$C27),INDIRECT("Descriptif!H"&amp;O$13)=$D29),INDIRECT("Descriptif!E"&amp;O$13),"")</f>
        <v/>
      </c>
      <c r="Q29" s="223" t="str">
        <f ca="1">IF(AND(OR(INDIRECT("Descriptif!G"&amp;P$13)=Recap_equipements!$B27,INDIRECT("Descriptif!G"&amp;P$13)=Recap_equipements!$C27),INDIRECT("Descriptif!H"&amp;P$13)=$D29),INDIRECT("Descriptif!E"&amp;P$13),"")</f>
        <v/>
      </c>
      <c r="R29" s="223" t="str">
        <f ca="1">IF(AND(OR(INDIRECT("Descriptif!G"&amp;Q$13)=Recap_equipements!$B27,INDIRECT("Descriptif!G"&amp;Q$13)=Recap_equipements!$C27),INDIRECT("Descriptif!H"&amp;Q$13)=$D29),INDIRECT("Descriptif!E"&amp;Q$13),"")</f>
        <v/>
      </c>
      <c r="S29" s="223" t="str">
        <f ca="1">IF(AND(OR(INDIRECT("Descriptif!G"&amp;R$13)=Recap_equipements!$B27,INDIRECT("Descriptif!G"&amp;R$13)=Recap_equipements!$C27),INDIRECT("Descriptif!H"&amp;R$13)=$D29),INDIRECT("Descriptif!E"&amp;R$13),"")</f>
        <v/>
      </c>
      <c r="T29" s="928" t="str">
        <f ca="1">IF(AND(OR(INDIRECT("Descriptif!G"&amp;S$13)=Recap_equipements!$B27,INDIRECT("Descriptif!G"&amp;S$13)=Recap_equipements!$C27),INDIRECT("Descriptif!H"&amp;S$13)=$D29),INDIRECT("Descriptif!E"&amp;S$13),"")</f>
        <v/>
      </c>
    </row>
    <row r="30" spans="2:20" ht="13" thickBot="1" x14ac:dyDescent="0.45">
      <c r="B30" s="1807"/>
      <c r="C30" s="1810"/>
      <c r="D30" s="929" t="str">
        <f>$D$10</f>
        <v>Sonde de température</v>
      </c>
      <c r="E30" s="929"/>
      <c r="F30" s="930" t="str">
        <f ca="1">IF(AND(OR(INDIRECT("Descriptif!G"&amp;E$13)=Recap_equipements!$B27,INDIRECT("Descriptif!G"&amp;E$13)=Recap_equipements!$C27),INDIRECT("Descriptif!H"&amp;E$13)=$D30),INDIRECT("Descriptif!E"&amp;E$13),"")</f>
        <v/>
      </c>
      <c r="G30" s="930" t="str">
        <f ca="1">IF(AND(OR(INDIRECT("Descriptif!G"&amp;F$13)=Recap_equipements!$B27,INDIRECT("Descriptif!G"&amp;F$13)=Recap_equipements!$C27),INDIRECT("Descriptif!H"&amp;F$13)=$D30),INDIRECT("Descriptif!E"&amp;F$13),"")</f>
        <v/>
      </c>
      <c r="H30" s="930" t="str">
        <f ca="1">IF(AND(OR(INDIRECT("Descriptif!G"&amp;G$13)=Recap_equipements!$B27,INDIRECT("Descriptif!G"&amp;G$13)=Recap_equipements!$C27),INDIRECT("Descriptif!H"&amp;G$13)=$D30),INDIRECT("Descriptif!E"&amp;G$13),"")</f>
        <v/>
      </c>
      <c r="I30" s="930" t="str">
        <f ca="1">IF(AND(OR(INDIRECT("Descriptif!G"&amp;H$13)=Recap_equipements!$B27,INDIRECT("Descriptif!G"&amp;H$13)=Recap_equipements!$C27),INDIRECT("Descriptif!H"&amp;H$13)=$D30),INDIRECT("Descriptif!E"&amp;H$13),"")</f>
        <v/>
      </c>
      <c r="J30" s="930" t="str">
        <f ca="1">IF(AND(OR(INDIRECT("Descriptif!G"&amp;I$13)=Recap_equipements!$B27,INDIRECT("Descriptif!G"&amp;I$13)=Recap_equipements!$C27),INDIRECT("Descriptif!H"&amp;I$13)=$D30),INDIRECT("Descriptif!E"&amp;I$13),"")</f>
        <v/>
      </c>
      <c r="K30" s="930" t="str">
        <f ca="1">IF(AND(OR(INDIRECT("Descriptif!G"&amp;J$13)=Recap_equipements!$B27,INDIRECT("Descriptif!G"&amp;J$13)=Recap_equipements!$C27),INDIRECT("Descriptif!H"&amp;J$13)=$D30),INDIRECT("Descriptif!E"&amp;J$13),"")</f>
        <v/>
      </c>
      <c r="L30" s="930" t="str">
        <f ca="1">IF(AND(OR(INDIRECT("Descriptif!G"&amp;K$13)=Recap_equipements!$B27,INDIRECT("Descriptif!G"&amp;K$13)=Recap_equipements!$C27),INDIRECT("Descriptif!H"&amp;K$13)=$D30),INDIRECT("Descriptif!E"&amp;K$13),"")</f>
        <v/>
      </c>
      <c r="M30" s="930" t="str">
        <f ca="1">IF(AND(OR(INDIRECT("Descriptif!G"&amp;L$13)=Recap_equipements!$B27,INDIRECT("Descriptif!G"&amp;L$13)=Recap_equipements!$C27),INDIRECT("Descriptif!H"&amp;L$13)=$D30),INDIRECT("Descriptif!E"&amp;L$13),"")</f>
        <v/>
      </c>
      <c r="N30" s="930" t="str">
        <f ca="1">IF(AND(OR(INDIRECT("Descriptif!G"&amp;M$13)=Recap_equipements!$B27,INDIRECT("Descriptif!G"&amp;M$13)=Recap_equipements!$C27),INDIRECT("Descriptif!H"&amp;M$13)=$D30),INDIRECT("Descriptif!E"&amp;M$13),"")</f>
        <v/>
      </c>
      <c r="O30" s="930" t="str">
        <f ca="1">IF(AND(OR(INDIRECT("Descriptif!G"&amp;N$13)=Recap_equipements!$B27,INDIRECT("Descriptif!G"&amp;N$13)=Recap_equipements!$C27),INDIRECT("Descriptif!H"&amp;N$13)=$D30),INDIRECT("Descriptif!E"&amp;N$13),"")</f>
        <v/>
      </c>
      <c r="P30" s="930" t="str">
        <f ca="1">IF(AND(OR(INDIRECT("Descriptif!G"&amp;O$13)=Recap_equipements!$B27,INDIRECT("Descriptif!G"&amp;O$13)=Recap_equipements!$C27),INDIRECT("Descriptif!H"&amp;O$13)=$D30),INDIRECT("Descriptif!E"&amp;O$13),"")</f>
        <v/>
      </c>
      <c r="Q30" s="930" t="str">
        <f ca="1">IF(AND(OR(INDIRECT("Descriptif!G"&amp;P$13)=Recap_equipements!$B27,INDIRECT("Descriptif!G"&amp;P$13)=Recap_equipements!$C27),INDIRECT("Descriptif!H"&amp;P$13)=$D30),INDIRECT("Descriptif!E"&amp;P$13),"")</f>
        <v/>
      </c>
      <c r="R30" s="930" t="str">
        <f ca="1">IF(AND(OR(INDIRECT("Descriptif!G"&amp;Q$13)=Recap_equipements!$B27,INDIRECT("Descriptif!G"&amp;Q$13)=Recap_equipements!$C27),INDIRECT("Descriptif!H"&amp;Q$13)=$D30),INDIRECT("Descriptif!E"&amp;Q$13),"")</f>
        <v/>
      </c>
      <c r="S30" s="930" t="str">
        <f ca="1">IF(AND(OR(INDIRECT("Descriptif!G"&amp;R$13)=Recap_equipements!$B27,INDIRECT("Descriptif!G"&amp;R$13)=Recap_equipements!$C27),INDIRECT("Descriptif!H"&amp;R$13)=$D30),INDIRECT("Descriptif!E"&amp;R$13),"")</f>
        <v/>
      </c>
      <c r="T30" s="931" t="str">
        <f ca="1">IF(AND(OR(INDIRECT("Descriptif!G"&amp;S$13)=Recap_equipements!$B27,INDIRECT("Descriptif!G"&amp;S$13)=Recap_equipements!$C27),INDIRECT("Descriptif!H"&amp;S$13)=$D30),INDIRECT("Descriptif!E"&amp;S$13),"")</f>
        <v/>
      </c>
    </row>
    <row r="31" spans="2:20" x14ac:dyDescent="0.4">
      <c r="B31" s="1805" t="s">
        <v>211</v>
      </c>
      <c r="C31" s="1808" t="s">
        <v>219</v>
      </c>
      <c r="D31" s="925" t="str">
        <f>$D$7</f>
        <v>Débimètre en charge</v>
      </c>
      <c r="E31" s="925"/>
      <c r="F31" s="926" t="str">
        <f ca="1">IF(AND(OR(INDIRECT("Descriptif!G"&amp;E$13)=Recap_equipements!$B31,INDIRECT("Descriptif!G"&amp;E$13)=Recap_equipements!$C31),INDIRECT("Descriptif!H"&amp;E$13)=$D31),INDIRECT("Descriptif!E"&amp;E$13),"")</f>
        <v/>
      </c>
      <c r="G31" s="926" t="str">
        <f ca="1">IF(AND(OR(INDIRECT("Descriptif!G"&amp;F$13)=Recap_equipements!$B31,INDIRECT("Descriptif!G"&amp;F$13)=Recap_equipements!$C31),INDIRECT("Descriptif!H"&amp;F$13)=$D31),INDIRECT("Descriptif!E"&amp;F$13),"")</f>
        <v/>
      </c>
      <c r="H31" s="926" t="str">
        <f ca="1">IF(AND(OR(INDIRECT("Descriptif!G"&amp;G$13)=Recap_equipements!$B31,INDIRECT("Descriptif!G"&amp;G$13)=Recap_equipements!$C31),INDIRECT("Descriptif!H"&amp;G$13)=$D31),INDIRECT("Descriptif!E"&amp;G$13),"")</f>
        <v/>
      </c>
      <c r="I31" s="926" t="str">
        <f ca="1">IF(AND(OR(INDIRECT("Descriptif!G"&amp;H$13)=Recap_equipements!$B31,INDIRECT("Descriptif!G"&amp;H$13)=Recap_equipements!$C31),INDIRECT("Descriptif!H"&amp;H$13)=$D31),INDIRECT("Descriptif!E"&amp;H$13),"")</f>
        <v/>
      </c>
      <c r="J31" s="926" t="str">
        <f ca="1">IF(AND(OR(INDIRECT("Descriptif!G"&amp;I$13)=Recap_equipements!$B31,INDIRECT("Descriptif!G"&amp;I$13)=Recap_equipements!$C31),INDIRECT("Descriptif!H"&amp;I$13)=$D31),INDIRECT("Descriptif!E"&amp;I$13),"")</f>
        <v/>
      </c>
      <c r="K31" s="926" t="str">
        <f ca="1">IF(AND(OR(INDIRECT("Descriptif!G"&amp;J$13)=Recap_equipements!$B31,INDIRECT("Descriptif!G"&amp;J$13)=Recap_equipements!$C31),INDIRECT("Descriptif!H"&amp;J$13)=$D31),INDIRECT("Descriptif!E"&amp;J$13),"")</f>
        <v/>
      </c>
      <c r="L31" s="926" t="str">
        <f ca="1">IF(AND(OR(INDIRECT("Descriptif!G"&amp;K$13)=Recap_equipements!$B31,INDIRECT("Descriptif!G"&amp;K$13)=Recap_equipements!$C31),INDIRECT("Descriptif!H"&amp;K$13)=$D31),INDIRECT("Descriptif!E"&amp;K$13),"")</f>
        <v/>
      </c>
      <c r="M31" s="926" t="str">
        <f ca="1">IF(AND(OR(INDIRECT("Descriptif!G"&amp;L$13)=Recap_equipements!$B31,INDIRECT("Descriptif!G"&amp;L$13)=Recap_equipements!$C31),INDIRECT("Descriptif!H"&amp;L$13)=$D31),INDIRECT("Descriptif!E"&amp;L$13),"")</f>
        <v/>
      </c>
      <c r="N31" s="926" t="str">
        <f ca="1">IF(AND(OR(INDIRECT("Descriptif!G"&amp;M$13)=Recap_equipements!$B31,INDIRECT("Descriptif!G"&amp;M$13)=Recap_equipements!$C31),INDIRECT("Descriptif!H"&amp;M$13)=$D31),INDIRECT("Descriptif!E"&amp;M$13),"")</f>
        <v/>
      </c>
      <c r="O31" s="926" t="str">
        <f ca="1">IF(AND(OR(INDIRECT("Descriptif!G"&amp;N$13)=Recap_equipements!$B31,INDIRECT("Descriptif!G"&amp;N$13)=Recap_equipements!$C31),INDIRECT("Descriptif!H"&amp;N$13)=$D31),INDIRECT("Descriptif!E"&amp;N$13),"")</f>
        <v/>
      </c>
      <c r="P31" s="926" t="str">
        <f ca="1">IF(AND(OR(INDIRECT("Descriptif!G"&amp;O$13)=Recap_equipements!$B31,INDIRECT("Descriptif!G"&amp;O$13)=Recap_equipements!$C31),INDIRECT("Descriptif!H"&amp;O$13)=$D31),INDIRECT("Descriptif!E"&amp;O$13),"")</f>
        <v/>
      </c>
      <c r="Q31" s="926" t="str">
        <f ca="1">IF(AND(OR(INDIRECT("Descriptif!G"&amp;P$13)=Recap_equipements!$B31,INDIRECT("Descriptif!G"&amp;P$13)=Recap_equipements!$C31),INDIRECT("Descriptif!H"&amp;P$13)=$D31),INDIRECT("Descriptif!E"&amp;P$13),"")</f>
        <v/>
      </c>
      <c r="R31" s="926" t="str">
        <f ca="1">IF(AND(OR(INDIRECT("Descriptif!G"&amp;Q$13)=Recap_equipements!$B31,INDIRECT("Descriptif!G"&amp;Q$13)=Recap_equipements!$C31),INDIRECT("Descriptif!H"&amp;Q$13)=$D31),INDIRECT("Descriptif!E"&amp;Q$13),"")</f>
        <v/>
      </c>
      <c r="S31" s="926" t="str">
        <f ca="1">IF(AND(OR(INDIRECT("Descriptif!G"&amp;R$13)=Recap_equipements!$B31,INDIRECT("Descriptif!G"&amp;R$13)=Recap_equipements!$C31),INDIRECT("Descriptif!H"&amp;R$13)=$D31),INDIRECT("Descriptif!E"&amp;R$13),"")</f>
        <v/>
      </c>
      <c r="T31" s="927" t="str">
        <f ca="1">IF(AND(OR(INDIRECT("Descriptif!G"&amp;S$13)=Recap_equipements!$B31,INDIRECT("Descriptif!G"&amp;S$13)=Recap_equipements!$C31),INDIRECT("Descriptif!H"&amp;S$13)=$D31),INDIRECT("Descriptif!E"&amp;S$13),"")</f>
        <v/>
      </c>
    </row>
    <row r="32" spans="2:20" x14ac:dyDescent="0.4">
      <c r="B32" s="1806"/>
      <c r="C32" s="1809"/>
      <c r="D32" s="924" t="str">
        <f>$D$8</f>
        <v>Débimètre gravitaire</v>
      </c>
      <c r="E32" s="924"/>
      <c r="F32" s="223" t="str">
        <f ca="1">IF(AND(OR(INDIRECT("Descriptif!G"&amp;E$13)=Recap_equipements!$B31,INDIRECT("Descriptif!G"&amp;E$13)=Recap_equipements!$C31),INDIRECT("Descriptif!H"&amp;E$13)=$D32),INDIRECT("Descriptif!E"&amp;E$13),"")</f>
        <v/>
      </c>
      <c r="G32" s="223" t="str">
        <f ca="1">IF(AND(OR(INDIRECT("Descriptif!G"&amp;F$13)=Recap_equipements!$B31,INDIRECT("Descriptif!G"&amp;F$13)=Recap_equipements!$C31),INDIRECT("Descriptif!H"&amp;F$13)=$D32),INDIRECT("Descriptif!E"&amp;F$13),"")</f>
        <v/>
      </c>
      <c r="H32" s="223" t="str">
        <f ca="1">IF(AND(OR(INDIRECT("Descriptif!G"&amp;G$13)=Recap_equipements!$B31,INDIRECT("Descriptif!G"&amp;G$13)=Recap_equipements!$C31),INDIRECT("Descriptif!H"&amp;G$13)=$D32),INDIRECT("Descriptif!E"&amp;G$13),"")</f>
        <v/>
      </c>
      <c r="I32" s="223" t="str">
        <f ca="1">IF(AND(OR(INDIRECT("Descriptif!G"&amp;H$13)=Recap_equipements!$B31,INDIRECT("Descriptif!G"&amp;H$13)=Recap_equipements!$C31),INDIRECT("Descriptif!H"&amp;H$13)=$D32),INDIRECT("Descriptif!E"&amp;H$13),"")</f>
        <v/>
      </c>
      <c r="J32" s="223" t="str">
        <f ca="1">IF(AND(OR(INDIRECT("Descriptif!G"&amp;I$13)=Recap_equipements!$B31,INDIRECT("Descriptif!G"&amp;I$13)=Recap_equipements!$C31),INDIRECT("Descriptif!H"&amp;I$13)=$D32),INDIRECT("Descriptif!E"&amp;I$13),"")</f>
        <v/>
      </c>
      <c r="K32" s="223" t="str">
        <f ca="1">IF(AND(OR(INDIRECT("Descriptif!G"&amp;J$13)=Recap_equipements!$B31,INDIRECT("Descriptif!G"&amp;J$13)=Recap_equipements!$C31),INDIRECT("Descriptif!H"&amp;J$13)=$D32),INDIRECT("Descriptif!E"&amp;J$13),"")</f>
        <v/>
      </c>
      <c r="L32" s="223" t="str">
        <f ca="1">IF(AND(OR(INDIRECT("Descriptif!G"&amp;K$13)=Recap_equipements!$B31,INDIRECT("Descriptif!G"&amp;K$13)=Recap_equipements!$C31),INDIRECT("Descriptif!H"&amp;K$13)=$D32),INDIRECT("Descriptif!E"&amp;K$13),"")</f>
        <v/>
      </c>
      <c r="M32" s="223" t="str">
        <f ca="1">IF(AND(OR(INDIRECT("Descriptif!G"&amp;L$13)=Recap_equipements!$B31,INDIRECT("Descriptif!G"&amp;L$13)=Recap_equipements!$C31),INDIRECT("Descriptif!H"&amp;L$13)=$D32),INDIRECT("Descriptif!E"&amp;L$13),"")</f>
        <v/>
      </c>
      <c r="N32" s="223" t="str">
        <f ca="1">IF(AND(OR(INDIRECT("Descriptif!G"&amp;M$13)=Recap_equipements!$B31,INDIRECT("Descriptif!G"&amp;M$13)=Recap_equipements!$C31),INDIRECT("Descriptif!H"&amp;M$13)=$D32),INDIRECT("Descriptif!E"&amp;M$13),"")</f>
        <v/>
      </c>
      <c r="O32" s="223" t="str">
        <f ca="1">IF(AND(OR(INDIRECT("Descriptif!G"&amp;N$13)=Recap_equipements!$B31,INDIRECT("Descriptif!G"&amp;N$13)=Recap_equipements!$C31),INDIRECT("Descriptif!H"&amp;N$13)=$D32),INDIRECT("Descriptif!E"&amp;N$13),"")</f>
        <v/>
      </c>
      <c r="P32" s="223" t="str">
        <f ca="1">IF(AND(OR(INDIRECT("Descriptif!G"&amp;O$13)=Recap_equipements!$B31,INDIRECT("Descriptif!G"&amp;O$13)=Recap_equipements!$C31),INDIRECT("Descriptif!H"&amp;O$13)=$D32),INDIRECT("Descriptif!E"&amp;O$13),"")</f>
        <v/>
      </c>
      <c r="Q32" s="223" t="str">
        <f ca="1">IF(AND(OR(INDIRECT("Descriptif!G"&amp;P$13)=Recap_equipements!$B31,INDIRECT("Descriptif!G"&amp;P$13)=Recap_equipements!$C31),INDIRECT("Descriptif!H"&amp;P$13)=$D32),INDIRECT("Descriptif!E"&amp;P$13),"")</f>
        <v/>
      </c>
      <c r="R32" s="223" t="str">
        <f ca="1">IF(AND(OR(INDIRECT("Descriptif!G"&amp;Q$13)=Recap_equipements!$B31,INDIRECT("Descriptif!G"&amp;Q$13)=Recap_equipements!$C31),INDIRECT("Descriptif!H"&amp;Q$13)=$D32),INDIRECT("Descriptif!E"&amp;Q$13),"")</f>
        <v/>
      </c>
      <c r="S32" s="223" t="str">
        <f ca="1">IF(AND(OR(INDIRECT("Descriptif!G"&amp;R$13)=Recap_equipements!$B31,INDIRECT("Descriptif!G"&amp;R$13)=Recap_equipements!$C31),INDIRECT("Descriptif!H"&amp;R$13)=$D32),INDIRECT("Descriptif!E"&amp;R$13),"")</f>
        <v/>
      </c>
      <c r="T32" s="928" t="str">
        <f ca="1">IF(AND(OR(INDIRECT("Descriptif!G"&amp;S$13)=Recap_equipements!$B31,INDIRECT("Descriptif!G"&amp;S$13)=Recap_equipements!$C31),INDIRECT("Descriptif!H"&amp;S$13)=$D32),INDIRECT("Descriptif!E"&amp;S$13),"")</f>
        <v/>
      </c>
    </row>
    <row r="33" spans="2:20" x14ac:dyDescent="0.4">
      <c r="B33" s="1806"/>
      <c r="C33" s="1809"/>
      <c r="D33" s="924" t="str">
        <f>$D$9</f>
        <v>Préleveur</v>
      </c>
      <c r="E33" s="924"/>
      <c r="F33" s="223" t="str">
        <f ca="1">IF(AND(OR(INDIRECT("Descriptif!G"&amp;E$13)=Recap_equipements!$B31,INDIRECT("Descriptif!G"&amp;E$13)=Recap_equipements!$C31),INDIRECT("Descriptif!H"&amp;E$13)=$D33),INDIRECT("Descriptif!E"&amp;E$13),"")</f>
        <v/>
      </c>
      <c r="G33" s="223" t="str">
        <f ca="1">IF(AND(OR(INDIRECT("Descriptif!G"&amp;F$13)=Recap_equipements!$B31,INDIRECT("Descriptif!G"&amp;F$13)=Recap_equipements!$C31),INDIRECT("Descriptif!H"&amp;F$13)=$D33),INDIRECT("Descriptif!E"&amp;F$13),"")</f>
        <v/>
      </c>
      <c r="H33" s="223" t="str">
        <f ca="1">IF(AND(OR(INDIRECT("Descriptif!G"&amp;G$13)=Recap_equipements!$B31,INDIRECT("Descriptif!G"&amp;G$13)=Recap_equipements!$C31),INDIRECT("Descriptif!H"&amp;G$13)=$D33),INDIRECT("Descriptif!E"&amp;G$13),"")</f>
        <v/>
      </c>
      <c r="I33" s="223" t="str">
        <f ca="1">IF(AND(OR(INDIRECT("Descriptif!G"&amp;H$13)=Recap_equipements!$B31,INDIRECT("Descriptif!G"&amp;H$13)=Recap_equipements!$C31),INDIRECT("Descriptif!H"&amp;H$13)=$D33),INDIRECT("Descriptif!E"&amp;H$13),"")</f>
        <v/>
      </c>
      <c r="J33" s="223" t="str">
        <f ca="1">IF(AND(OR(INDIRECT("Descriptif!G"&amp;I$13)=Recap_equipements!$B31,INDIRECT("Descriptif!G"&amp;I$13)=Recap_equipements!$C31),INDIRECT("Descriptif!H"&amp;I$13)=$D33),INDIRECT("Descriptif!E"&amp;I$13),"")</f>
        <v/>
      </c>
      <c r="K33" s="223" t="str">
        <f ca="1">IF(AND(OR(INDIRECT("Descriptif!G"&amp;J$13)=Recap_equipements!$B31,INDIRECT("Descriptif!G"&amp;J$13)=Recap_equipements!$C31),INDIRECT("Descriptif!H"&amp;J$13)=$D33),INDIRECT("Descriptif!E"&amp;J$13),"")</f>
        <v/>
      </c>
      <c r="L33" s="223" t="str">
        <f ca="1">IF(AND(OR(INDIRECT("Descriptif!G"&amp;K$13)=Recap_equipements!$B31,INDIRECT("Descriptif!G"&amp;K$13)=Recap_equipements!$C31),INDIRECT("Descriptif!H"&amp;K$13)=$D33),INDIRECT("Descriptif!E"&amp;K$13),"")</f>
        <v/>
      </c>
      <c r="M33" s="223" t="str">
        <f ca="1">IF(AND(OR(INDIRECT("Descriptif!G"&amp;L$13)=Recap_equipements!$B31,INDIRECT("Descriptif!G"&amp;L$13)=Recap_equipements!$C31),INDIRECT("Descriptif!H"&amp;L$13)=$D33),INDIRECT("Descriptif!E"&amp;L$13),"")</f>
        <v/>
      </c>
      <c r="N33" s="223" t="str">
        <f ca="1">IF(AND(OR(INDIRECT("Descriptif!G"&amp;M$13)=Recap_equipements!$B31,INDIRECT("Descriptif!G"&amp;M$13)=Recap_equipements!$C31),INDIRECT("Descriptif!H"&amp;M$13)=$D33),INDIRECT("Descriptif!E"&amp;M$13),"")</f>
        <v/>
      </c>
      <c r="O33" s="223" t="str">
        <f ca="1">IF(AND(OR(INDIRECT("Descriptif!G"&amp;N$13)=Recap_equipements!$B31,INDIRECT("Descriptif!G"&amp;N$13)=Recap_equipements!$C31),INDIRECT("Descriptif!H"&amp;N$13)=$D33),INDIRECT("Descriptif!E"&amp;N$13),"")</f>
        <v/>
      </c>
      <c r="P33" s="223" t="str">
        <f ca="1">IF(AND(OR(INDIRECT("Descriptif!G"&amp;O$13)=Recap_equipements!$B31,INDIRECT("Descriptif!G"&amp;O$13)=Recap_equipements!$C31),INDIRECT("Descriptif!H"&amp;O$13)=$D33),INDIRECT("Descriptif!E"&amp;O$13),"")</f>
        <v/>
      </c>
      <c r="Q33" s="223" t="str">
        <f ca="1">IF(AND(OR(INDIRECT("Descriptif!G"&amp;P$13)=Recap_equipements!$B31,INDIRECT("Descriptif!G"&amp;P$13)=Recap_equipements!$C31),INDIRECT("Descriptif!H"&amp;P$13)=$D33),INDIRECT("Descriptif!E"&amp;P$13),"")</f>
        <v/>
      </c>
      <c r="R33" s="223" t="str">
        <f ca="1">IF(AND(OR(INDIRECT("Descriptif!G"&amp;Q$13)=Recap_equipements!$B31,INDIRECT("Descriptif!G"&amp;Q$13)=Recap_equipements!$C31),INDIRECT("Descriptif!H"&amp;Q$13)=$D33),INDIRECT("Descriptif!E"&amp;Q$13),"")</f>
        <v/>
      </c>
      <c r="S33" s="223" t="str">
        <f ca="1">IF(AND(OR(INDIRECT("Descriptif!G"&amp;R$13)=Recap_equipements!$B31,INDIRECT("Descriptif!G"&amp;R$13)=Recap_equipements!$C31),INDIRECT("Descriptif!H"&amp;R$13)=$D33),INDIRECT("Descriptif!E"&amp;R$13),"")</f>
        <v/>
      </c>
      <c r="T33" s="928" t="str">
        <f ca="1">IF(AND(OR(INDIRECT("Descriptif!G"&amp;S$13)=Recap_equipements!$B31,INDIRECT("Descriptif!G"&amp;S$13)=Recap_equipements!$C31),INDIRECT("Descriptif!H"&amp;S$13)=$D33),INDIRECT("Descriptif!E"&amp;S$13),"")</f>
        <v/>
      </c>
    </row>
    <row r="34" spans="2:20" ht="13" thickBot="1" x14ac:dyDescent="0.45">
      <c r="B34" s="1807"/>
      <c r="C34" s="1810"/>
      <c r="D34" s="929" t="str">
        <f>$D$10</f>
        <v>Sonde de température</v>
      </c>
      <c r="E34" s="929"/>
      <c r="F34" s="930" t="str">
        <f ca="1">IF(AND(OR(INDIRECT("Descriptif!G"&amp;E$13)=Recap_equipements!$B31,INDIRECT("Descriptif!G"&amp;E$13)=Recap_equipements!$C31),INDIRECT("Descriptif!H"&amp;E$13)=$D34),INDIRECT("Descriptif!E"&amp;E$13),"")</f>
        <v/>
      </c>
      <c r="G34" s="930" t="str">
        <f ca="1">IF(AND(OR(INDIRECT("Descriptif!G"&amp;F$13)=Recap_equipements!$B31,INDIRECT("Descriptif!G"&amp;F$13)=Recap_equipements!$C31),INDIRECT("Descriptif!H"&amp;F$13)=$D34),INDIRECT("Descriptif!E"&amp;F$13),"")</f>
        <v/>
      </c>
      <c r="H34" s="930" t="str">
        <f ca="1">IF(AND(OR(INDIRECT("Descriptif!G"&amp;G$13)=Recap_equipements!$B31,INDIRECT("Descriptif!G"&amp;G$13)=Recap_equipements!$C31),INDIRECT("Descriptif!H"&amp;G$13)=$D34),INDIRECT("Descriptif!E"&amp;G$13),"")</f>
        <v/>
      </c>
      <c r="I34" s="930" t="str">
        <f ca="1">IF(AND(OR(INDIRECT("Descriptif!G"&amp;H$13)=Recap_equipements!$B31,INDIRECT("Descriptif!G"&amp;H$13)=Recap_equipements!$C31),INDIRECT("Descriptif!H"&amp;H$13)=$D34),INDIRECT("Descriptif!E"&amp;H$13),"")</f>
        <v/>
      </c>
      <c r="J34" s="930" t="str">
        <f ca="1">IF(AND(OR(INDIRECT("Descriptif!G"&amp;I$13)=Recap_equipements!$B31,INDIRECT("Descriptif!G"&amp;I$13)=Recap_equipements!$C31),INDIRECT("Descriptif!H"&amp;I$13)=$D34),INDIRECT("Descriptif!E"&amp;I$13),"")</f>
        <v/>
      </c>
      <c r="K34" s="930" t="str">
        <f ca="1">IF(AND(OR(INDIRECT("Descriptif!G"&amp;J$13)=Recap_equipements!$B31,INDIRECT("Descriptif!G"&amp;J$13)=Recap_equipements!$C31),INDIRECT("Descriptif!H"&amp;J$13)=$D34),INDIRECT("Descriptif!E"&amp;J$13),"")</f>
        <v/>
      </c>
      <c r="L34" s="930" t="str">
        <f ca="1">IF(AND(OR(INDIRECT("Descriptif!G"&amp;K$13)=Recap_equipements!$B31,INDIRECT("Descriptif!G"&amp;K$13)=Recap_equipements!$C31),INDIRECT("Descriptif!H"&amp;K$13)=$D34),INDIRECT("Descriptif!E"&amp;K$13),"")</f>
        <v/>
      </c>
      <c r="M34" s="930" t="str">
        <f ca="1">IF(AND(OR(INDIRECT("Descriptif!G"&amp;L$13)=Recap_equipements!$B31,INDIRECT("Descriptif!G"&amp;L$13)=Recap_equipements!$C31),INDIRECT("Descriptif!H"&amp;L$13)=$D34),INDIRECT("Descriptif!E"&amp;L$13),"")</f>
        <v/>
      </c>
      <c r="N34" s="930" t="str">
        <f ca="1">IF(AND(OR(INDIRECT("Descriptif!G"&amp;M$13)=Recap_equipements!$B31,INDIRECT("Descriptif!G"&amp;M$13)=Recap_equipements!$C31),INDIRECT("Descriptif!H"&amp;M$13)=$D34),INDIRECT("Descriptif!E"&amp;M$13),"")</f>
        <v/>
      </c>
      <c r="O34" s="930" t="str">
        <f ca="1">IF(AND(OR(INDIRECT("Descriptif!G"&amp;N$13)=Recap_equipements!$B31,INDIRECT("Descriptif!G"&amp;N$13)=Recap_equipements!$C31),INDIRECT("Descriptif!H"&amp;N$13)=$D34),INDIRECT("Descriptif!E"&amp;N$13),"")</f>
        <v/>
      </c>
      <c r="P34" s="930" t="str">
        <f ca="1">IF(AND(OR(INDIRECT("Descriptif!G"&amp;O$13)=Recap_equipements!$B31,INDIRECT("Descriptif!G"&amp;O$13)=Recap_equipements!$C31),INDIRECT("Descriptif!H"&amp;O$13)=$D34),INDIRECT("Descriptif!E"&amp;O$13),"")</f>
        <v/>
      </c>
      <c r="Q34" s="930" t="str">
        <f ca="1">IF(AND(OR(INDIRECT("Descriptif!G"&amp;P$13)=Recap_equipements!$B31,INDIRECT("Descriptif!G"&amp;P$13)=Recap_equipements!$C31),INDIRECT("Descriptif!H"&amp;P$13)=$D34),INDIRECT("Descriptif!E"&amp;P$13),"")</f>
        <v/>
      </c>
      <c r="R34" s="930" t="str">
        <f ca="1">IF(AND(OR(INDIRECT("Descriptif!G"&amp;Q$13)=Recap_equipements!$B31,INDIRECT("Descriptif!G"&amp;Q$13)=Recap_equipements!$C31),INDIRECT("Descriptif!H"&amp;Q$13)=$D34),INDIRECT("Descriptif!E"&amp;Q$13),"")</f>
        <v/>
      </c>
      <c r="S34" s="930" t="str">
        <f ca="1">IF(AND(OR(INDIRECT("Descriptif!G"&amp;R$13)=Recap_equipements!$B31,INDIRECT("Descriptif!G"&amp;R$13)=Recap_equipements!$C31),INDIRECT("Descriptif!H"&amp;R$13)=$D34),INDIRECT("Descriptif!E"&amp;R$13),"")</f>
        <v/>
      </c>
      <c r="T34" s="931" t="str">
        <f ca="1">IF(AND(OR(INDIRECT("Descriptif!G"&amp;S$13)=Recap_equipements!$B31,INDIRECT("Descriptif!G"&amp;S$13)=Recap_equipements!$C31),INDIRECT("Descriptif!H"&amp;S$13)=$D34),INDIRECT("Descriptif!E"&amp;S$13),"")</f>
        <v/>
      </c>
    </row>
    <row r="35" spans="2:20" x14ac:dyDescent="0.4">
      <c r="B35" s="1805" t="s">
        <v>214</v>
      </c>
      <c r="C35" s="1808" t="s">
        <v>222</v>
      </c>
      <c r="D35" s="925" t="str">
        <f>$D$7</f>
        <v>Débimètre en charge</v>
      </c>
      <c r="E35" s="925"/>
      <c r="F35" s="926" t="str">
        <f ca="1">IF(AND(OR(INDIRECT("Descriptif!G"&amp;E$13)=Recap_equipements!$B35,INDIRECT("Descriptif!G"&amp;E$13)=Recap_equipements!$C35),INDIRECT("Descriptif!H"&amp;E$13)=$D35),INDIRECT("Descriptif!E"&amp;E$13),"")</f>
        <v/>
      </c>
      <c r="G35" s="926" t="str">
        <f ca="1">IF(AND(OR(INDIRECT("Descriptif!G"&amp;F$13)=Recap_equipements!$B35,INDIRECT("Descriptif!G"&amp;F$13)=Recap_equipements!$C35),INDIRECT("Descriptif!H"&amp;F$13)=$D35),INDIRECT("Descriptif!E"&amp;F$13),"")</f>
        <v/>
      </c>
      <c r="H35" s="926" t="str">
        <f ca="1">IF(AND(OR(INDIRECT("Descriptif!G"&amp;G$13)=Recap_equipements!$B35,INDIRECT("Descriptif!G"&amp;G$13)=Recap_equipements!$C35),INDIRECT("Descriptif!H"&amp;G$13)=$D35),INDIRECT("Descriptif!E"&amp;G$13),"")</f>
        <v/>
      </c>
      <c r="I35" s="926" t="str">
        <f ca="1">IF(AND(OR(INDIRECT("Descriptif!G"&amp;H$13)=Recap_equipements!$B35,INDIRECT("Descriptif!G"&amp;H$13)=Recap_equipements!$C35),INDIRECT("Descriptif!H"&amp;H$13)=$D35),INDIRECT("Descriptif!E"&amp;H$13),"")</f>
        <v/>
      </c>
      <c r="J35" s="926" t="str">
        <f ca="1">IF(AND(OR(INDIRECT("Descriptif!G"&amp;I$13)=Recap_equipements!$B35,INDIRECT("Descriptif!G"&amp;I$13)=Recap_equipements!$C35),INDIRECT("Descriptif!H"&amp;I$13)=$D35),INDIRECT("Descriptif!E"&amp;I$13),"")</f>
        <v/>
      </c>
      <c r="K35" s="926" t="str">
        <f ca="1">IF(AND(OR(INDIRECT("Descriptif!G"&amp;J$13)=Recap_equipements!$B35,INDIRECT("Descriptif!G"&amp;J$13)=Recap_equipements!$C35),INDIRECT("Descriptif!H"&amp;J$13)=$D35),INDIRECT("Descriptif!E"&amp;J$13),"")</f>
        <v/>
      </c>
      <c r="L35" s="926" t="str">
        <f ca="1">IF(AND(OR(INDIRECT("Descriptif!G"&amp;K$13)=Recap_equipements!$B35,INDIRECT("Descriptif!G"&amp;K$13)=Recap_equipements!$C35),INDIRECT("Descriptif!H"&amp;K$13)=$D35),INDIRECT("Descriptif!E"&amp;K$13),"")</f>
        <v/>
      </c>
      <c r="M35" s="926" t="str">
        <f ca="1">IF(AND(OR(INDIRECT("Descriptif!G"&amp;L$13)=Recap_equipements!$B35,INDIRECT("Descriptif!G"&amp;L$13)=Recap_equipements!$C35),INDIRECT("Descriptif!H"&amp;L$13)=$D35),INDIRECT("Descriptif!E"&amp;L$13),"")</f>
        <v/>
      </c>
      <c r="N35" s="926" t="str">
        <f ca="1">IF(AND(OR(INDIRECT("Descriptif!G"&amp;M$13)=Recap_equipements!$B35,INDIRECT("Descriptif!G"&amp;M$13)=Recap_equipements!$C35),INDIRECT("Descriptif!H"&amp;M$13)=$D35),INDIRECT("Descriptif!E"&amp;M$13),"")</f>
        <v/>
      </c>
      <c r="O35" s="926" t="str">
        <f ca="1">IF(AND(OR(INDIRECT("Descriptif!G"&amp;N$13)=Recap_equipements!$B35,INDIRECT("Descriptif!G"&amp;N$13)=Recap_equipements!$C35),INDIRECT("Descriptif!H"&amp;N$13)=$D35),INDIRECT("Descriptif!E"&amp;N$13),"")</f>
        <v/>
      </c>
      <c r="P35" s="926" t="str">
        <f ca="1">IF(AND(OR(INDIRECT("Descriptif!G"&amp;O$13)=Recap_equipements!$B35,INDIRECT("Descriptif!G"&amp;O$13)=Recap_equipements!$C35),INDIRECT("Descriptif!H"&amp;O$13)=$D35),INDIRECT("Descriptif!E"&amp;O$13),"")</f>
        <v/>
      </c>
      <c r="Q35" s="926" t="str">
        <f ca="1">IF(AND(OR(INDIRECT("Descriptif!G"&amp;P$13)=Recap_equipements!$B35,INDIRECT("Descriptif!G"&amp;P$13)=Recap_equipements!$C35),INDIRECT("Descriptif!H"&amp;P$13)=$D35),INDIRECT("Descriptif!E"&amp;P$13),"")</f>
        <v/>
      </c>
      <c r="R35" s="926" t="str">
        <f ca="1">IF(AND(OR(INDIRECT("Descriptif!G"&amp;Q$13)=Recap_equipements!$B35,INDIRECT("Descriptif!G"&amp;Q$13)=Recap_equipements!$C35),INDIRECT("Descriptif!H"&amp;Q$13)=$D35),INDIRECT("Descriptif!E"&amp;Q$13),"")</f>
        <v/>
      </c>
      <c r="S35" s="926" t="str">
        <f ca="1">IF(AND(OR(INDIRECT("Descriptif!G"&amp;R$13)=Recap_equipements!$B35,INDIRECT("Descriptif!G"&amp;R$13)=Recap_equipements!$C35),INDIRECT("Descriptif!H"&amp;R$13)=$D35),INDIRECT("Descriptif!E"&amp;R$13),"")</f>
        <v/>
      </c>
      <c r="T35" s="927" t="str">
        <f ca="1">IF(AND(OR(INDIRECT("Descriptif!G"&amp;S$13)=Recap_equipements!$B35,INDIRECT("Descriptif!G"&amp;S$13)=Recap_equipements!$C35),INDIRECT("Descriptif!H"&amp;S$13)=$D35),INDIRECT("Descriptif!E"&amp;S$13),"")</f>
        <v/>
      </c>
    </row>
    <row r="36" spans="2:20" x14ac:dyDescent="0.4">
      <c r="B36" s="1806"/>
      <c r="C36" s="1809"/>
      <c r="D36" s="924" t="str">
        <f>$D$8</f>
        <v>Débimètre gravitaire</v>
      </c>
      <c r="E36" s="924"/>
      <c r="F36" s="223" t="str">
        <f ca="1">IF(AND(OR(INDIRECT("Descriptif!G"&amp;E$13)=Recap_equipements!$B35,INDIRECT("Descriptif!G"&amp;E$13)=Recap_equipements!$C35),INDIRECT("Descriptif!H"&amp;E$13)=$D36),INDIRECT("Descriptif!E"&amp;E$13),"")</f>
        <v/>
      </c>
      <c r="G36" s="223" t="str">
        <f ca="1">IF(AND(OR(INDIRECT("Descriptif!G"&amp;F$13)=Recap_equipements!$B35,INDIRECT("Descriptif!G"&amp;F$13)=Recap_equipements!$C35),INDIRECT("Descriptif!H"&amp;F$13)=$D36),INDIRECT("Descriptif!E"&amp;F$13),"")</f>
        <v/>
      </c>
      <c r="H36" s="223" t="str">
        <f ca="1">IF(AND(OR(INDIRECT("Descriptif!G"&amp;G$13)=Recap_equipements!$B35,INDIRECT("Descriptif!G"&amp;G$13)=Recap_equipements!$C35),INDIRECT("Descriptif!H"&amp;G$13)=$D36),INDIRECT("Descriptif!E"&amp;G$13),"")</f>
        <v/>
      </c>
      <c r="I36" s="223" t="str">
        <f ca="1">IF(AND(OR(INDIRECT("Descriptif!G"&amp;H$13)=Recap_equipements!$B35,INDIRECT("Descriptif!G"&amp;H$13)=Recap_equipements!$C35),INDIRECT("Descriptif!H"&amp;H$13)=$D36),INDIRECT("Descriptif!E"&amp;H$13),"")</f>
        <v/>
      </c>
      <c r="J36" s="223" t="str">
        <f ca="1">IF(AND(OR(INDIRECT("Descriptif!G"&amp;I$13)=Recap_equipements!$B35,INDIRECT("Descriptif!G"&amp;I$13)=Recap_equipements!$C35),INDIRECT("Descriptif!H"&amp;I$13)=$D36),INDIRECT("Descriptif!E"&amp;I$13),"")</f>
        <v/>
      </c>
      <c r="K36" s="223" t="str">
        <f ca="1">IF(AND(OR(INDIRECT("Descriptif!G"&amp;J$13)=Recap_equipements!$B35,INDIRECT("Descriptif!G"&amp;J$13)=Recap_equipements!$C35),INDIRECT("Descriptif!H"&amp;J$13)=$D36),INDIRECT("Descriptif!E"&amp;J$13),"")</f>
        <v/>
      </c>
      <c r="L36" s="223" t="str">
        <f ca="1">IF(AND(OR(INDIRECT("Descriptif!G"&amp;K$13)=Recap_equipements!$B35,INDIRECT("Descriptif!G"&amp;K$13)=Recap_equipements!$C35),INDIRECT("Descriptif!H"&amp;K$13)=$D36),INDIRECT("Descriptif!E"&amp;K$13),"")</f>
        <v/>
      </c>
      <c r="M36" s="223" t="str">
        <f ca="1">IF(AND(OR(INDIRECT("Descriptif!G"&amp;L$13)=Recap_equipements!$B35,INDIRECT("Descriptif!G"&amp;L$13)=Recap_equipements!$C35),INDIRECT("Descriptif!H"&amp;L$13)=$D36),INDIRECT("Descriptif!E"&amp;L$13),"")</f>
        <v/>
      </c>
      <c r="N36" s="223" t="str">
        <f ca="1">IF(AND(OR(INDIRECT("Descriptif!G"&amp;M$13)=Recap_equipements!$B35,INDIRECT("Descriptif!G"&amp;M$13)=Recap_equipements!$C35),INDIRECT("Descriptif!H"&amp;M$13)=$D36),INDIRECT("Descriptif!E"&amp;M$13),"")</f>
        <v/>
      </c>
      <c r="O36" s="223" t="str">
        <f ca="1">IF(AND(OR(INDIRECT("Descriptif!G"&amp;N$13)=Recap_equipements!$B35,INDIRECT("Descriptif!G"&amp;N$13)=Recap_equipements!$C35),INDIRECT("Descriptif!H"&amp;N$13)=$D36),INDIRECT("Descriptif!E"&amp;N$13),"")</f>
        <v/>
      </c>
      <c r="P36" s="223" t="str">
        <f ca="1">IF(AND(OR(INDIRECT("Descriptif!G"&amp;O$13)=Recap_equipements!$B35,INDIRECT("Descriptif!G"&amp;O$13)=Recap_equipements!$C35),INDIRECT("Descriptif!H"&amp;O$13)=$D36),INDIRECT("Descriptif!E"&amp;O$13),"")</f>
        <v/>
      </c>
      <c r="Q36" s="223" t="str">
        <f ca="1">IF(AND(OR(INDIRECT("Descriptif!G"&amp;P$13)=Recap_equipements!$B35,INDIRECT("Descriptif!G"&amp;P$13)=Recap_equipements!$C35),INDIRECT("Descriptif!H"&amp;P$13)=$D36),INDIRECT("Descriptif!E"&amp;P$13),"")</f>
        <v/>
      </c>
      <c r="R36" s="223" t="str">
        <f ca="1">IF(AND(OR(INDIRECT("Descriptif!G"&amp;Q$13)=Recap_equipements!$B35,INDIRECT("Descriptif!G"&amp;Q$13)=Recap_equipements!$C35),INDIRECT("Descriptif!H"&amp;Q$13)=$D36),INDIRECT("Descriptif!E"&amp;Q$13),"")</f>
        <v/>
      </c>
      <c r="S36" s="223" t="str">
        <f ca="1">IF(AND(OR(INDIRECT("Descriptif!G"&amp;R$13)=Recap_equipements!$B35,INDIRECT("Descriptif!G"&amp;R$13)=Recap_equipements!$C35),INDIRECT("Descriptif!H"&amp;R$13)=$D36),INDIRECT("Descriptif!E"&amp;R$13),"")</f>
        <v/>
      </c>
      <c r="T36" s="928" t="str">
        <f ca="1">IF(AND(OR(INDIRECT("Descriptif!G"&amp;S$13)=Recap_equipements!$B35,INDIRECT("Descriptif!G"&amp;S$13)=Recap_equipements!$C35),INDIRECT("Descriptif!H"&amp;S$13)=$D36),INDIRECT("Descriptif!E"&amp;S$13),"")</f>
        <v/>
      </c>
    </row>
    <row r="37" spans="2:20" x14ac:dyDescent="0.4">
      <c r="B37" s="1806"/>
      <c r="C37" s="1809"/>
      <c r="D37" s="924" t="str">
        <f>$D$9</f>
        <v>Préleveur</v>
      </c>
      <c r="E37" s="924"/>
      <c r="F37" s="223" t="str">
        <f ca="1">IF(AND(OR(INDIRECT("Descriptif!G"&amp;E$13)=Recap_equipements!$B35,INDIRECT("Descriptif!G"&amp;E$13)=Recap_equipements!$C35),INDIRECT("Descriptif!H"&amp;E$13)=$D37),INDIRECT("Descriptif!E"&amp;E$13),"")</f>
        <v/>
      </c>
      <c r="G37" s="223" t="str">
        <f ca="1">IF(AND(OR(INDIRECT("Descriptif!G"&amp;F$13)=Recap_equipements!$B35,INDIRECT("Descriptif!G"&amp;F$13)=Recap_equipements!$C35),INDIRECT("Descriptif!H"&amp;F$13)=$D37),INDIRECT("Descriptif!E"&amp;F$13),"")</f>
        <v/>
      </c>
      <c r="H37" s="223" t="str">
        <f ca="1">IF(AND(OR(INDIRECT("Descriptif!G"&amp;G$13)=Recap_equipements!$B35,INDIRECT("Descriptif!G"&amp;G$13)=Recap_equipements!$C35),INDIRECT("Descriptif!H"&amp;G$13)=$D37),INDIRECT("Descriptif!E"&amp;G$13),"")</f>
        <v/>
      </c>
      <c r="I37" s="223" t="str">
        <f ca="1">IF(AND(OR(INDIRECT("Descriptif!G"&amp;H$13)=Recap_equipements!$B35,INDIRECT("Descriptif!G"&amp;H$13)=Recap_equipements!$C35),INDIRECT("Descriptif!H"&amp;H$13)=$D37),INDIRECT("Descriptif!E"&amp;H$13),"")</f>
        <v/>
      </c>
      <c r="J37" s="223" t="str">
        <f ca="1">IF(AND(OR(INDIRECT("Descriptif!G"&amp;I$13)=Recap_equipements!$B35,INDIRECT("Descriptif!G"&amp;I$13)=Recap_equipements!$C35),INDIRECT("Descriptif!H"&amp;I$13)=$D37),INDIRECT("Descriptif!E"&amp;I$13),"")</f>
        <v/>
      </c>
      <c r="K37" s="223" t="str">
        <f ca="1">IF(AND(OR(INDIRECT("Descriptif!G"&amp;J$13)=Recap_equipements!$B35,INDIRECT("Descriptif!G"&amp;J$13)=Recap_equipements!$C35),INDIRECT("Descriptif!H"&amp;J$13)=$D37),INDIRECT("Descriptif!E"&amp;J$13),"")</f>
        <v/>
      </c>
      <c r="L37" s="223" t="str">
        <f ca="1">IF(AND(OR(INDIRECT("Descriptif!G"&amp;K$13)=Recap_equipements!$B35,INDIRECT("Descriptif!G"&amp;K$13)=Recap_equipements!$C35),INDIRECT("Descriptif!H"&amp;K$13)=$D37),INDIRECT("Descriptif!E"&amp;K$13),"")</f>
        <v/>
      </c>
      <c r="M37" s="223" t="str">
        <f ca="1">IF(AND(OR(INDIRECT("Descriptif!G"&amp;L$13)=Recap_equipements!$B35,INDIRECT("Descriptif!G"&amp;L$13)=Recap_equipements!$C35),INDIRECT("Descriptif!H"&amp;L$13)=$D37),INDIRECT("Descriptif!E"&amp;L$13),"")</f>
        <v/>
      </c>
      <c r="N37" s="223" t="str">
        <f ca="1">IF(AND(OR(INDIRECT("Descriptif!G"&amp;M$13)=Recap_equipements!$B35,INDIRECT("Descriptif!G"&amp;M$13)=Recap_equipements!$C35),INDIRECT("Descriptif!H"&amp;M$13)=$D37),INDIRECT("Descriptif!E"&amp;M$13),"")</f>
        <v/>
      </c>
      <c r="O37" s="223" t="str">
        <f ca="1">IF(AND(OR(INDIRECT("Descriptif!G"&amp;N$13)=Recap_equipements!$B35,INDIRECT("Descriptif!G"&amp;N$13)=Recap_equipements!$C35),INDIRECT("Descriptif!H"&amp;N$13)=$D37),INDIRECT("Descriptif!E"&amp;N$13),"")</f>
        <v/>
      </c>
      <c r="P37" s="223" t="str">
        <f ca="1">IF(AND(OR(INDIRECT("Descriptif!G"&amp;O$13)=Recap_equipements!$B35,INDIRECT("Descriptif!G"&amp;O$13)=Recap_equipements!$C35),INDIRECT("Descriptif!H"&amp;O$13)=$D37),INDIRECT("Descriptif!E"&amp;O$13),"")</f>
        <v/>
      </c>
      <c r="Q37" s="223" t="str">
        <f ca="1">IF(AND(OR(INDIRECT("Descriptif!G"&amp;P$13)=Recap_equipements!$B35,INDIRECT("Descriptif!G"&amp;P$13)=Recap_equipements!$C35),INDIRECT("Descriptif!H"&amp;P$13)=$D37),INDIRECT("Descriptif!E"&amp;P$13),"")</f>
        <v/>
      </c>
      <c r="R37" s="223" t="str">
        <f ca="1">IF(AND(OR(INDIRECT("Descriptif!G"&amp;Q$13)=Recap_equipements!$B35,INDIRECT("Descriptif!G"&amp;Q$13)=Recap_equipements!$C35),INDIRECT("Descriptif!H"&amp;Q$13)=$D37),INDIRECT("Descriptif!E"&amp;Q$13),"")</f>
        <v/>
      </c>
      <c r="S37" s="223" t="str">
        <f ca="1">IF(AND(OR(INDIRECT("Descriptif!G"&amp;R$13)=Recap_equipements!$B35,INDIRECT("Descriptif!G"&amp;R$13)=Recap_equipements!$C35),INDIRECT("Descriptif!H"&amp;R$13)=$D37),INDIRECT("Descriptif!E"&amp;R$13),"")</f>
        <v/>
      </c>
      <c r="T37" s="928" t="str">
        <f ca="1">IF(AND(OR(INDIRECT("Descriptif!G"&amp;S$13)=Recap_equipements!$B35,INDIRECT("Descriptif!G"&amp;S$13)=Recap_equipements!$C35),INDIRECT("Descriptif!H"&amp;S$13)=$D37),INDIRECT("Descriptif!E"&amp;S$13),"")</f>
        <v/>
      </c>
    </row>
    <row r="38" spans="2:20" ht="13" thickBot="1" x14ac:dyDescent="0.45">
      <c r="B38" s="1807"/>
      <c r="C38" s="1810"/>
      <c r="D38" s="929" t="str">
        <f>$D$10</f>
        <v>Sonde de température</v>
      </c>
      <c r="E38" s="929"/>
      <c r="F38" s="930" t="str">
        <f ca="1">IF(AND(OR(INDIRECT("Descriptif!G"&amp;E$13)=Recap_equipements!$B35,INDIRECT("Descriptif!G"&amp;E$13)=Recap_equipements!$C35),INDIRECT("Descriptif!H"&amp;E$13)=$D38),INDIRECT("Descriptif!E"&amp;E$13),"")</f>
        <v/>
      </c>
      <c r="G38" s="930" t="str">
        <f ca="1">IF(AND(OR(INDIRECT("Descriptif!G"&amp;F$13)=Recap_equipements!$B35,INDIRECT("Descriptif!G"&amp;F$13)=Recap_equipements!$C35),INDIRECT("Descriptif!H"&amp;F$13)=$D38),INDIRECT("Descriptif!E"&amp;F$13),"")</f>
        <v/>
      </c>
      <c r="H38" s="930" t="str">
        <f ca="1">IF(AND(OR(INDIRECT("Descriptif!G"&amp;G$13)=Recap_equipements!$B35,INDIRECT("Descriptif!G"&amp;G$13)=Recap_equipements!$C35),INDIRECT("Descriptif!H"&amp;G$13)=$D38),INDIRECT("Descriptif!E"&amp;G$13),"")</f>
        <v/>
      </c>
      <c r="I38" s="930" t="str">
        <f ca="1">IF(AND(OR(INDIRECT("Descriptif!G"&amp;H$13)=Recap_equipements!$B35,INDIRECT("Descriptif!G"&amp;H$13)=Recap_equipements!$C35),INDIRECT("Descriptif!H"&amp;H$13)=$D38),INDIRECT("Descriptif!E"&amp;H$13),"")</f>
        <v/>
      </c>
      <c r="J38" s="930" t="str">
        <f ca="1">IF(AND(OR(INDIRECT("Descriptif!G"&amp;I$13)=Recap_equipements!$B35,INDIRECT("Descriptif!G"&amp;I$13)=Recap_equipements!$C35),INDIRECT("Descriptif!H"&amp;I$13)=$D38),INDIRECT("Descriptif!E"&amp;I$13),"")</f>
        <v/>
      </c>
      <c r="K38" s="930" t="str">
        <f ca="1">IF(AND(OR(INDIRECT("Descriptif!G"&amp;J$13)=Recap_equipements!$B35,INDIRECT("Descriptif!G"&amp;J$13)=Recap_equipements!$C35),INDIRECT("Descriptif!H"&amp;J$13)=$D38),INDIRECT("Descriptif!E"&amp;J$13),"")</f>
        <v/>
      </c>
      <c r="L38" s="930" t="str">
        <f ca="1">IF(AND(OR(INDIRECT("Descriptif!G"&amp;K$13)=Recap_equipements!$B35,INDIRECT("Descriptif!G"&amp;K$13)=Recap_equipements!$C35),INDIRECT("Descriptif!H"&amp;K$13)=$D38),INDIRECT("Descriptif!E"&amp;K$13),"")</f>
        <v/>
      </c>
      <c r="M38" s="930" t="str">
        <f ca="1">IF(AND(OR(INDIRECT("Descriptif!G"&amp;L$13)=Recap_equipements!$B35,INDIRECT("Descriptif!G"&amp;L$13)=Recap_equipements!$C35),INDIRECT("Descriptif!H"&amp;L$13)=$D38),INDIRECT("Descriptif!E"&amp;L$13),"")</f>
        <v/>
      </c>
      <c r="N38" s="930" t="str">
        <f ca="1">IF(AND(OR(INDIRECT("Descriptif!G"&amp;M$13)=Recap_equipements!$B35,INDIRECT("Descriptif!G"&amp;M$13)=Recap_equipements!$C35),INDIRECT("Descriptif!H"&amp;M$13)=$D38),INDIRECT("Descriptif!E"&amp;M$13),"")</f>
        <v/>
      </c>
      <c r="O38" s="930" t="str">
        <f ca="1">IF(AND(OR(INDIRECT("Descriptif!G"&amp;N$13)=Recap_equipements!$B35,INDIRECT("Descriptif!G"&amp;N$13)=Recap_equipements!$C35),INDIRECT("Descriptif!H"&amp;N$13)=$D38),INDIRECT("Descriptif!E"&amp;N$13),"")</f>
        <v/>
      </c>
      <c r="P38" s="930" t="str">
        <f ca="1">IF(AND(OR(INDIRECT("Descriptif!G"&amp;O$13)=Recap_equipements!$B35,INDIRECT("Descriptif!G"&amp;O$13)=Recap_equipements!$C35),INDIRECT("Descriptif!H"&amp;O$13)=$D38),INDIRECT("Descriptif!E"&amp;O$13),"")</f>
        <v/>
      </c>
      <c r="Q38" s="930" t="str">
        <f ca="1">IF(AND(OR(INDIRECT("Descriptif!G"&amp;P$13)=Recap_equipements!$B35,INDIRECT("Descriptif!G"&amp;P$13)=Recap_equipements!$C35),INDIRECT("Descriptif!H"&amp;P$13)=$D38),INDIRECT("Descriptif!E"&amp;P$13),"")</f>
        <v/>
      </c>
      <c r="R38" s="930" t="str">
        <f ca="1">IF(AND(OR(INDIRECT("Descriptif!G"&amp;Q$13)=Recap_equipements!$B35,INDIRECT("Descriptif!G"&amp;Q$13)=Recap_equipements!$C35),INDIRECT("Descriptif!H"&amp;Q$13)=$D38),INDIRECT("Descriptif!E"&amp;Q$13),"")</f>
        <v/>
      </c>
      <c r="S38" s="930" t="str">
        <f ca="1">IF(AND(OR(INDIRECT("Descriptif!G"&amp;R$13)=Recap_equipements!$B35,INDIRECT("Descriptif!G"&amp;R$13)=Recap_equipements!$C35),INDIRECT("Descriptif!H"&amp;R$13)=$D38),INDIRECT("Descriptif!E"&amp;R$13),"")</f>
        <v/>
      </c>
      <c r="T38" s="931" t="str">
        <f ca="1">IF(AND(OR(INDIRECT("Descriptif!G"&amp;S$13)=Recap_equipements!$B35,INDIRECT("Descriptif!G"&amp;S$13)=Recap_equipements!$C35),INDIRECT("Descriptif!H"&amp;S$13)=$D38),INDIRECT("Descriptif!E"&amp;S$13),"")</f>
        <v/>
      </c>
    </row>
    <row r="39" spans="2:20" x14ac:dyDescent="0.4">
      <c r="B39" s="1805" t="s">
        <v>216</v>
      </c>
      <c r="C39" s="1808" t="s">
        <v>221</v>
      </c>
      <c r="D39" s="925" t="str">
        <f>$D$7</f>
        <v>Débimètre en charge</v>
      </c>
      <c r="E39" s="925"/>
      <c r="F39" s="926" t="str">
        <f ca="1">IF(AND(OR(INDIRECT("Descriptif!G"&amp;E$13)=Recap_equipements!$B39,INDIRECT("Descriptif!G"&amp;E$13)=Recap_equipements!$C39),INDIRECT("Descriptif!H"&amp;E$13)=$D39),INDIRECT("Descriptif!E"&amp;E$13),"")</f>
        <v/>
      </c>
      <c r="G39" s="926" t="str">
        <f ca="1">IF(AND(OR(INDIRECT("Descriptif!G"&amp;F$13)=Recap_equipements!$B39,INDIRECT("Descriptif!G"&amp;F$13)=Recap_equipements!$C39),INDIRECT("Descriptif!H"&amp;F$13)=$D39),INDIRECT("Descriptif!E"&amp;F$13),"")</f>
        <v/>
      </c>
      <c r="H39" s="926" t="str">
        <f ca="1">IF(AND(OR(INDIRECT("Descriptif!G"&amp;G$13)=Recap_equipements!$B39,INDIRECT("Descriptif!G"&amp;G$13)=Recap_equipements!$C39),INDIRECT("Descriptif!H"&amp;G$13)=$D39),INDIRECT("Descriptif!E"&amp;G$13),"")</f>
        <v/>
      </c>
      <c r="I39" s="926" t="str">
        <f ca="1">IF(AND(OR(INDIRECT("Descriptif!G"&amp;H$13)=Recap_equipements!$B39,INDIRECT("Descriptif!G"&amp;H$13)=Recap_equipements!$C39),INDIRECT("Descriptif!H"&amp;H$13)=$D39),INDIRECT("Descriptif!E"&amp;H$13),"")</f>
        <v/>
      </c>
      <c r="J39" s="926" t="str">
        <f ca="1">IF(AND(OR(INDIRECT("Descriptif!G"&amp;I$13)=Recap_equipements!$B39,INDIRECT("Descriptif!G"&amp;I$13)=Recap_equipements!$C39),INDIRECT("Descriptif!H"&amp;I$13)=$D39),INDIRECT("Descriptif!E"&amp;I$13),"")</f>
        <v/>
      </c>
      <c r="K39" s="926" t="str">
        <f ca="1">IF(AND(OR(INDIRECT("Descriptif!G"&amp;J$13)=Recap_equipements!$B39,INDIRECT("Descriptif!G"&amp;J$13)=Recap_equipements!$C39),INDIRECT("Descriptif!H"&amp;J$13)=$D39),INDIRECT("Descriptif!E"&amp;J$13),"")</f>
        <v/>
      </c>
      <c r="L39" s="926" t="str">
        <f ca="1">IF(AND(OR(INDIRECT("Descriptif!G"&amp;K$13)=Recap_equipements!$B39,INDIRECT("Descriptif!G"&amp;K$13)=Recap_equipements!$C39),INDIRECT("Descriptif!H"&amp;K$13)=$D39),INDIRECT("Descriptif!E"&amp;K$13),"")</f>
        <v/>
      </c>
      <c r="M39" s="926" t="str">
        <f ca="1">IF(AND(OR(INDIRECT("Descriptif!G"&amp;L$13)=Recap_equipements!$B39,INDIRECT("Descriptif!G"&amp;L$13)=Recap_equipements!$C39),INDIRECT("Descriptif!H"&amp;L$13)=$D39),INDIRECT("Descriptif!E"&amp;L$13),"")</f>
        <v/>
      </c>
      <c r="N39" s="926" t="str">
        <f ca="1">IF(AND(OR(INDIRECT("Descriptif!G"&amp;M$13)=Recap_equipements!$B39,INDIRECT("Descriptif!G"&amp;M$13)=Recap_equipements!$C39),INDIRECT("Descriptif!H"&amp;M$13)=$D39),INDIRECT("Descriptif!E"&amp;M$13),"")</f>
        <v/>
      </c>
      <c r="O39" s="926" t="str">
        <f ca="1">IF(AND(OR(INDIRECT("Descriptif!G"&amp;N$13)=Recap_equipements!$B39,INDIRECT("Descriptif!G"&amp;N$13)=Recap_equipements!$C39),INDIRECT("Descriptif!H"&amp;N$13)=$D39),INDIRECT("Descriptif!E"&amp;N$13),"")</f>
        <v/>
      </c>
      <c r="P39" s="926" t="str">
        <f ca="1">IF(AND(OR(INDIRECT("Descriptif!G"&amp;O$13)=Recap_equipements!$B39,INDIRECT("Descriptif!G"&amp;O$13)=Recap_equipements!$C39),INDIRECT("Descriptif!H"&amp;O$13)=$D39),INDIRECT("Descriptif!E"&amp;O$13),"")</f>
        <v/>
      </c>
      <c r="Q39" s="926" t="str">
        <f ca="1">IF(AND(OR(INDIRECT("Descriptif!G"&amp;P$13)=Recap_equipements!$B39,INDIRECT("Descriptif!G"&amp;P$13)=Recap_equipements!$C39),INDIRECT("Descriptif!H"&amp;P$13)=$D39),INDIRECT("Descriptif!E"&amp;P$13),"")</f>
        <v/>
      </c>
      <c r="R39" s="926" t="str">
        <f ca="1">IF(AND(OR(INDIRECT("Descriptif!G"&amp;Q$13)=Recap_equipements!$B39,INDIRECT("Descriptif!G"&amp;Q$13)=Recap_equipements!$C39),INDIRECT("Descriptif!H"&amp;Q$13)=$D39),INDIRECT("Descriptif!E"&amp;Q$13),"")</f>
        <v/>
      </c>
      <c r="S39" s="926" t="str">
        <f ca="1">IF(AND(OR(INDIRECT("Descriptif!G"&amp;R$13)=Recap_equipements!$B39,INDIRECT("Descriptif!G"&amp;R$13)=Recap_equipements!$C39),INDIRECT("Descriptif!H"&amp;R$13)=$D39),INDIRECT("Descriptif!E"&amp;R$13),"")</f>
        <v/>
      </c>
      <c r="T39" s="927" t="str">
        <f ca="1">IF(AND(OR(INDIRECT("Descriptif!G"&amp;S$13)=Recap_equipements!$B39,INDIRECT("Descriptif!G"&amp;S$13)=Recap_equipements!$C39),INDIRECT("Descriptif!H"&amp;S$13)=$D39),INDIRECT("Descriptif!E"&amp;S$13),"")</f>
        <v/>
      </c>
    </row>
    <row r="40" spans="2:20" x14ac:dyDescent="0.4">
      <c r="B40" s="1806"/>
      <c r="C40" s="1809"/>
      <c r="D40" s="924" t="str">
        <f>$D$8</f>
        <v>Débimètre gravitaire</v>
      </c>
      <c r="E40" s="924"/>
      <c r="F40" s="223" t="str">
        <f ca="1">IF(AND(OR(INDIRECT("Descriptif!G"&amp;E$13)=Recap_equipements!$B39,INDIRECT("Descriptif!G"&amp;E$13)=Recap_equipements!$C39),INDIRECT("Descriptif!H"&amp;E$13)=$D40),INDIRECT("Descriptif!E"&amp;E$13),"")</f>
        <v/>
      </c>
      <c r="G40" s="223" t="str">
        <f ca="1">IF(AND(OR(INDIRECT("Descriptif!G"&amp;F$13)=Recap_equipements!$B39,INDIRECT("Descriptif!G"&amp;F$13)=Recap_equipements!$C39),INDIRECT("Descriptif!H"&amp;F$13)=$D40),INDIRECT("Descriptif!E"&amp;F$13),"")</f>
        <v/>
      </c>
      <c r="H40" s="223" t="str">
        <f ca="1">IF(AND(OR(INDIRECT("Descriptif!G"&amp;G$13)=Recap_equipements!$B39,INDIRECT("Descriptif!G"&amp;G$13)=Recap_equipements!$C39),INDIRECT("Descriptif!H"&amp;G$13)=$D40),INDIRECT("Descriptif!E"&amp;G$13),"")</f>
        <v/>
      </c>
      <c r="I40" s="223" t="str">
        <f ca="1">IF(AND(OR(INDIRECT("Descriptif!G"&amp;H$13)=Recap_equipements!$B39,INDIRECT("Descriptif!G"&amp;H$13)=Recap_equipements!$C39),INDIRECT("Descriptif!H"&amp;H$13)=$D40),INDIRECT("Descriptif!E"&amp;H$13),"")</f>
        <v/>
      </c>
      <c r="J40" s="223" t="str">
        <f ca="1">IF(AND(OR(INDIRECT("Descriptif!G"&amp;I$13)=Recap_equipements!$B39,INDIRECT("Descriptif!G"&amp;I$13)=Recap_equipements!$C39),INDIRECT("Descriptif!H"&amp;I$13)=$D40),INDIRECT("Descriptif!E"&amp;I$13),"")</f>
        <v/>
      </c>
      <c r="K40" s="223" t="str">
        <f ca="1">IF(AND(OR(INDIRECT("Descriptif!G"&amp;J$13)=Recap_equipements!$B39,INDIRECT("Descriptif!G"&amp;J$13)=Recap_equipements!$C39),INDIRECT("Descriptif!H"&amp;J$13)=$D40),INDIRECT("Descriptif!E"&amp;J$13),"")</f>
        <v/>
      </c>
      <c r="L40" s="223" t="str">
        <f ca="1">IF(AND(OR(INDIRECT("Descriptif!G"&amp;K$13)=Recap_equipements!$B39,INDIRECT("Descriptif!G"&amp;K$13)=Recap_equipements!$C39),INDIRECT("Descriptif!H"&amp;K$13)=$D40),INDIRECT("Descriptif!E"&amp;K$13),"")</f>
        <v/>
      </c>
      <c r="M40" s="223" t="str">
        <f ca="1">IF(AND(OR(INDIRECT("Descriptif!G"&amp;L$13)=Recap_equipements!$B39,INDIRECT("Descriptif!G"&amp;L$13)=Recap_equipements!$C39),INDIRECT("Descriptif!H"&amp;L$13)=$D40),INDIRECT("Descriptif!E"&amp;L$13),"")</f>
        <v/>
      </c>
      <c r="N40" s="223" t="str">
        <f ca="1">IF(AND(OR(INDIRECT("Descriptif!G"&amp;M$13)=Recap_equipements!$B39,INDIRECT("Descriptif!G"&amp;M$13)=Recap_equipements!$C39),INDIRECT("Descriptif!H"&amp;M$13)=$D40),INDIRECT("Descriptif!E"&amp;M$13),"")</f>
        <v/>
      </c>
      <c r="O40" s="223" t="str">
        <f ca="1">IF(AND(OR(INDIRECT("Descriptif!G"&amp;N$13)=Recap_equipements!$B39,INDIRECT("Descriptif!G"&amp;N$13)=Recap_equipements!$C39),INDIRECT("Descriptif!H"&amp;N$13)=$D40),INDIRECT("Descriptif!E"&amp;N$13),"")</f>
        <v/>
      </c>
      <c r="P40" s="223" t="str">
        <f ca="1">IF(AND(OR(INDIRECT("Descriptif!G"&amp;O$13)=Recap_equipements!$B39,INDIRECT("Descriptif!G"&amp;O$13)=Recap_equipements!$C39),INDIRECT("Descriptif!H"&amp;O$13)=$D40),INDIRECT("Descriptif!E"&amp;O$13),"")</f>
        <v/>
      </c>
      <c r="Q40" s="223" t="str">
        <f ca="1">IF(AND(OR(INDIRECT("Descriptif!G"&amp;P$13)=Recap_equipements!$B39,INDIRECT("Descriptif!G"&amp;P$13)=Recap_equipements!$C39),INDIRECT("Descriptif!H"&amp;P$13)=$D40),INDIRECT("Descriptif!E"&amp;P$13),"")</f>
        <v/>
      </c>
      <c r="R40" s="223" t="str">
        <f ca="1">IF(AND(OR(INDIRECT("Descriptif!G"&amp;Q$13)=Recap_equipements!$B39,INDIRECT("Descriptif!G"&amp;Q$13)=Recap_equipements!$C39),INDIRECT("Descriptif!H"&amp;Q$13)=$D40),INDIRECT("Descriptif!E"&amp;Q$13),"")</f>
        <v/>
      </c>
      <c r="S40" s="223" t="str">
        <f ca="1">IF(AND(OR(INDIRECT("Descriptif!G"&amp;R$13)=Recap_equipements!$B39,INDIRECT("Descriptif!G"&amp;R$13)=Recap_equipements!$C39),INDIRECT("Descriptif!H"&amp;R$13)=$D40),INDIRECT("Descriptif!E"&amp;R$13),"")</f>
        <v/>
      </c>
      <c r="T40" s="928" t="str">
        <f ca="1">IF(AND(OR(INDIRECT("Descriptif!G"&amp;S$13)=Recap_equipements!$B39,INDIRECT("Descriptif!G"&amp;S$13)=Recap_equipements!$C39),INDIRECT("Descriptif!H"&amp;S$13)=$D40),INDIRECT("Descriptif!E"&amp;S$13),"")</f>
        <v/>
      </c>
    </row>
    <row r="41" spans="2:20" x14ac:dyDescent="0.4">
      <c r="B41" s="1806"/>
      <c r="C41" s="1809"/>
      <c r="D41" s="924" t="str">
        <f>$D$9</f>
        <v>Préleveur</v>
      </c>
      <c r="E41" s="924"/>
      <c r="F41" s="223" t="str">
        <f ca="1">IF(AND(OR(INDIRECT("Descriptif!G"&amp;E$13)=Recap_equipements!$B39,INDIRECT("Descriptif!G"&amp;E$13)=Recap_equipements!$C39),INDIRECT("Descriptif!H"&amp;E$13)=$D41),INDIRECT("Descriptif!E"&amp;E$13),"")</f>
        <v/>
      </c>
      <c r="G41" s="223" t="str">
        <f ca="1">IF(AND(OR(INDIRECT("Descriptif!G"&amp;F$13)=Recap_equipements!$B39,INDIRECT("Descriptif!G"&amp;F$13)=Recap_equipements!$C39),INDIRECT("Descriptif!H"&amp;F$13)=$D41),INDIRECT("Descriptif!E"&amp;F$13),"")</f>
        <v/>
      </c>
      <c r="H41" s="223" t="str">
        <f ca="1">IF(AND(OR(INDIRECT("Descriptif!G"&amp;G$13)=Recap_equipements!$B39,INDIRECT("Descriptif!G"&amp;G$13)=Recap_equipements!$C39),INDIRECT("Descriptif!H"&amp;G$13)=$D41),INDIRECT("Descriptif!E"&amp;G$13),"")</f>
        <v/>
      </c>
      <c r="I41" s="223" t="str">
        <f ca="1">IF(AND(OR(INDIRECT("Descriptif!G"&amp;H$13)=Recap_equipements!$B39,INDIRECT("Descriptif!G"&amp;H$13)=Recap_equipements!$C39),INDIRECT("Descriptif!H"&amp;H$13)=$D41),INDIRECT("Descriptif!E"&amp;H$13),"")</f>
        <v/>
      </c>
      <c r="J41" s="223" t="str">
        <f ca="1">IF(AND(OR(INDIRECT("Descriptif!G"&amp;I$13)=Recap_equipements!$B39,INDIRECT("Descriptif!G"&amp;I$13)=Recap_equipements!$C39),INDIRECT("Descriptif!H"&amp;I$13)=$D41),INDIRECT("Descriptif!E"&amp;I$13),"")</f>
        <v/>
      </c>
      <c r="K41" s="223" t="str">
        <f ca="1">IF(AND(OR(INDIRECT("Descriptif!G"&amp;J$13)=Recap_equipements!$B39,INDIRECT("Descriptif!G"&amp;J$13)=Recap_equipements!$C39),INDIRECT("Descriptif!H"&amp;J$13)=$D41),INDIRECT("Descriptif!E"&amp;J$13),"")</f>
        <v/>
      </c>
      <c r="L41" s="223" t="str">
        <f ca="1">IF(AND(OR(INDIRECT("Descriptif!G"&amp;K$13)=Recap_equipements!$B39,INDIRECT("Descriptif!G"&amp;K$13)=Recap_equipements!$C39),INDIRECT("Descriptif!H"&amp;K$13)=$D41),INDIRECT("Descriptif!E"&amp;K$13),"")</f>
        <v/>
      </c>
      <c r="M41" s="223" t="str">
        <f ca="1">IF(AND(OR(INDIRECT("Descriptif!G"&amp;L$13)=Recap_equipements!$B39,INDIRECT("Descriptif!G"&amp;L$13)=Recap_equipements!$C39),INDIRECT("Descriptif!H"&amp;L$13)=$D41),INDIRECT("Descriptif!E"&amp;L$13),"")</f>
        <v/>
      </c>
      <c r="N41" s="223" t="str">
        <f ca="1">IF(AND(OR(INDIRECT("Descriptif!G"&amp;M$13)=Recap_equipements!$B39,INDIRECT("Descriptif!G"&amp;M$13)=Recap_equipements!$C39),INDIRECT("Descriptif!H"&amp;M$13)=$D41),INDIRECT("Descriptif!E"&amp;M$13),"")</f>
        <v/>
      </c>
      <c r="O41" s="223" t="str">
        <f ca="1">IF(AND(OR(INDIRECT("Descriptif!G"&amp;N$13)=Recap_equipements!$B39,INDIRECT("Descriptif!G"&amp;N$13)=Recap_equipements!$C39),INDIRECT("Descriptif!H"&amp;N$13)=$D41),INDIRECT("Descriptif!E"&amp;N$13),"")</f>
        <v/>
      </c>
      <c r="P41" s="223" t="str">
        <f ca="1">IF(AND(OR(INDIRECT("Descriptif!G"&amp;O$13)=Recap_equipements!$B39,INDIRECT("Descriptif!G"&amp;O$13)=Recap_equipements!$C39),INDIRECT("Descriptif!H"&amp;O$13)=$D41),INDIRECT("Descriptif!E"&amp;O$13),"")</f>
        <v/>
      </c>
      <c r="Q41" s="223" t="str">
        <f ca="1">IF(AND(OR(INDIRECT("Descriptif!G"&amp;P$13)=Recap_equipements!$B39,INDIRECT("Descriptif!G"&amp;P$13)=Recap_equipements!$C39),INDIRECT("Descriptif!H"&amp;P$13)=$D41),INDIRECT("Descriptif!E"&amp;P$13),"")</f>
        <v/>
      </c>
      <c r="R41" s="223" t="str">
        <f ca="1">IF(AND(OR(INDIRECT("Descriptif!G"&amp;Q$13)=Recap_equipements!$B39,INDIRECT("Descriptif!G"&amp;Q$13)=Recap_equipements!$C39),INDIRECT("Descriptif!H"&amp;Q$13)=$D41),INDIRECT("Descriptif!E"&amp;Q$13),"")</f>
        <v/>
      </c>
      <c r="S41" s="223" t="str">
        <f ca="1">IF(AND(OR(INDIRECT("Descriptif!G"&amp;R$13)=Recap_equipements!$B39,INDIRECT("Descriptif!G"&amp;R$13)=Recap_equipements!$C39),INDIRECT("Descriptif!H"&amp;R$13)=$D41),INDIRECT("Descriptif!E"&amp;R$13),"")</f>
        <v/>
      </c>
      <c r="T41" s="928" t="str">
        <f ca="1">IF(AND(OR(INDIRECT("Descriptif!G"&amp;S$13)=Recap_equipements!$B39,INDIRECT("Descriptif!G"&amp;S$13)=Recap_equipements!$C39),INDIRECT("Descriptif!H"&amp;S$13)=$D41),INDIRECT("Descriptif!E"&amp;S$13),"")</f>
        <v/>
      </c>
    </row>
    <row r="42" spans="2:20" ht="13" thickBot="1" x14ac:dyDescent="0.45">
      <c r="B42" s="1807"/>
      <c r="C42" s="1810"/>
      <c r="D42" s="929" t="str">
        <f>$D$10</f>
        <v>Sonde de température</v>
      </c>
      <c r="E42" s="929"/>
      <c r="F42" s="930" t="str">
        <f ca="1">IF(AND(OR(INDIRECT("Descriptif!G"&amp;E$13)=Recap_equipements!$B39,INDIRECT("Descriptif!G"&amp;E$13)=Recap_equipements!$C39),INDIRECT("Descriptif!H"&amp;E$13)=$D42),INDIRECT("Descriptif!E"&amp;E$13),"")</f>
        <v/>
      </c>
      <c r="G42" s="930" t="str">
        <f ca="1">IF(AND(OR(INDIRECT("Descriptif!G"&amp;F$13)=Recap_equipements!$B39,INDIRECT("Descriptif!G"&amp;F$13)=Recap_equipements!$C39),INDIRECT("Descriptif!H"&amp;F$13)=$D42),INDIRECT("Descriptif!E"&amp;F$13),"")</f>
        <v/>
      </c>
      <c r="H42" s="930" t="str">
        <f ca="1">IF(AND(OR(INDIRECT("Descriptif!G"&amp;G$13)=Recap_equipements!$B39,INDIRECT("Descriptif!G"&amp;G$13)=Recap_equipements!$C39),INDIRECT("Descriptif!H"&amp;G$13)=$D42),INDIRECT("Descriptif!E"&amp;G$13),"")</f>
        <v/>
      </c>
      <c r="I42" s="930" t="str">
        <f ca="1">IF(AND(OR(INDIRECT("Descriptif!G"&amp;H$13)=Recap_equipements!$B39,INDIRECT("Descriptif!G"&amp;H$13)=Recap_equipements!$C39),INDIRECT("Descriptif!H"&amp;H$13)=$D42),INDIRECT("Descriptif!E"&amp;H$13),"")</f>
        <v/>
      </c>
      <c r="J42" s="930" t="str">
        <f ca="1">IF(AND(OR(INDIRECT("Descriptif!G"&amp;I$13)=Recap_equipements!$B39,INDIRECT("Descriptif!G"&amp;I$13)=Recap_equipements!$C39),INDIRECT("Descriptif!H"&amp;I$13)=$D42),INDIRECT("Descriptif!E"&amp;I$13),"")</f>
        <v/>
      </c>
      <c r="K42" s="930" t="str">
        <f ca="1">IF(AND(OR(INDIRECT("Descriptif!G"&amp;J$13)=Recap_equipements!$B39,INDIRECT("Descriptif!G"&amp;J$13)=Recap_equipements!$C39),INDIRECT("Descriptif!H"&amp;J$13)=$D42),INDIRECT("Descriptif!E"&amp;J$13),"")</f>
        <v/>
      </c>
      <c r="L42" s="930" t="str">
        <f ca="1">IF(AND(OR(INDIRECT("Descriptif!G"&amp;K$13)=Recap_equipements!$B39,INDIRECT("Descriptif!G"&amp;K$13)=Recap_equipements!$C39),INDIRECT("Descriptif!H"&amp;K$13)=$D42),INDIRECT("Descriptif!E"&amp;K$13),"")</f>
        <v/>
      </c>
      <c r="M42" s="930" t="str">
        <f ca="1">IF(AND(OR(INDIRECT("Descriptif!G"&amp;L$13)=Recap_equipements!$B39,INDIRECT("Descriptif!G"&amp;L$13)=Recap_equipements!$C39),INDIRECT("Descriptif!H"&amp;L$13)=$D42),INDIRECT("Descriptif!E"&amp;L$13),"")</f>
        <v/>
      </c>
      <c r="N42" s="930" t="str">
        <f ca="1">IF(AND(OR(INDIRECT("Descriptif!G"&amp;M$13)=Recap_equipements!$B39,INDIRECT("Descriptif!G"&amp;M$13)=Recap_equipements!$C39),INDIRECT("Descriptif!H"&amp;M$13)=$D42),INDIRECT("Descriptif!E"&amp;M$13),"")</f>
        <v/>
      </c>
      <c r="O42" s="930" t="str">
        <f ca="1">IF(AND(OR(INDIRECT("Descriptif!G"&amp;N$13)=Recap_equipements!$B39,INDIRECT("Descriptif!G"&amp;N$13)=Recap_equipements!$C39),INDIRECT("Descriptif!H"&amp;N$13)=$D42),INDIRECT("Descriptif!E"&amp;N$13),"")</f>
        <v/>
      </c>
      <c r="P42" s="930" t="str">
        <f ca="1">IF(AND(OR(INDIRECT("Descriptif!G"&amp;O$13)=Recap_equipements!$B39,INDIRECT("Descriptif!G"&amp;O$13)=Recap_equipements!$C39),INDIRECT("Descriptif!H"&amp;O$13)=$D42),INDIRECT("Descriptif!E"&amp;O$13),"")</f>
        <v/>
      </c>
      <c r="Q42" s="930" t="str">
        <f ca="1">IF(AND(OR(INDIRECT("Descriptif!G"&amp;P$13)=Recap_equipements!$B39,INDIRECT("Descriptif!G"&amp;P$13)=Recap_equipements!$C39),INDIRECT("Descriptif!H"&amp;P$13)=$D42),INDIRECT("Descriptif!E"&amp;P$13),"")</f>
        <v/>
      </c>
      <c r="R42" s="930" t="str">
        <f ca="1">IF(AND(OR(INDIRECT("Descriptif!G"&amp;Q$13)=Recap_equipements!$B39,INDIRECT("Descriptif!G"&amp;Q$13)=Recap_equipements!$C39),INDIRECT("Descriptif!H"&amp;Q$13)=$D42),INDIRECT("Descriptif!E"&amp;Q$13),"")</f>
        <v/>
      </c>
      <c r="S42" s="930" t="str">
        <f ca="1">IF(AND(OR(INDIRECT("Descriptif!G"&amp;R$13)=Recap_equipements!$B39,INDIRECT("Descriptif!G"&amp;R$13)=Recap_equipements!$C39),INDIRECT("Descriptif!H"&amp;R$13)=$D42),INDIRECT("Descriptif!E"&amp;R$13),"")</f>
        <v/>
      </c>
      <c r="T42" s="931" t="str">
        <f ca="1">IF(AND(OR(INDIRECT("Descriptif!G"&amp;S$13)=Recap_equipements!$B39,INDIRECT("Descriptif!G"&amp;S$13)=Recap_equipements!$C39),INDIRECT("Descriptif!H"&amp;S$13)=$D42),INDIRECT("Descriptif!E"&amp;S$13),"")</f>
        <v/>
      </c>
    </row>
    <row r="43" spans="2:20" x14ac:dyDescent="0.4">
      <c r="B43" s="1805" t="s">
        <v>203</v>
      </c>
      <c r="C43" s="1808" t="s">
        <v>205</v>
      </c>
      <c r="D43" s="925" t="str">
        <f>$D$7</f>
        <v>Débimètre en charge</v>
      </c>
      <c r="E43" s="925"/>
      <c r="F43" s="926" t="str">
        <f ca="1">IF(AND(OR(INDIRECT("Descriptif!G"&amp;E$14)=Recap_equipements!$B43,INDIRECT("Descriptif!G"&amp;E$14)=Recap_equipements!$C43),INDIRECT("Descriptif!H"&amp;E$14)=$D43),INDIRECT("Descriptif!E"&amp;E$14),"")</f>
        <v/>
      </c>
      <c r="G43" s="926" t="str">
        <f ca="1">IF(AND(OR(INDIRECT("Descriptif!G"&amp;F$14)=Recap_equipements!$B43,INDIRECT("Descriptif!G"&amp;F$14)=Recap_equipements!$C43),INDIRECT("Descriptif!H"&amp;F$14)=$D43),INDIRECT("Descriptif!E"&amp;F$14),"")</f>
        <v/>
      </c>
      <c r="H43" s="926" t="str">
        <f ca="1">IF(AND(OR(INDIRECT("Descriptif!G"&amp;G$14)=Recap_equipements!$B43,INDIRECT("Descriptif!G"&amp;G$14)=Recap_equipements!$C43),INDIRECT("Descriptif!H"&amp;G$14)=$D43),INDIRECT("Descriptif!E"&amp;G$14),"")</f>
        <v/>
      </c>
      <c r="I43" s="926" t="str">
        <f ca="1">IF(AND(OR(INDIRECT("Descriptif!G"&amp;H$14)=Recap_equipements!$B43,INDIRECT("Descriptif!G"&amp;H$14)=Recap_equipements!$C43),INDIRECT("Descriptif!H"&amp;H$14)=$D43),INDIRECT("Descriptif!E"&amp;H$14),"")</f>
        <v/>
      </c>
      <c r="J43" s="926" t="str">
        <f ca="1">IF(AND(OR(INDIRECT("Descriptif!G"&amp;I$14)=Recap_equipements!$B43,INDIRECT("Descriptif!G"&amp;I$14)=Recap_equipements!$C43),INDIRECT("Descriptif!H"&amp;I$14)=$D43),INDIRECT("Descriptif!E"&amp;I$14),"")</f>
        <v/>
      </c>
      <c r="K43" s="926" t="str">
        <f ca="1">IF(AND(OR(INDIRECT("Descriptif!G"&amp;J$14)=Recap_equipements!$B43,INDIRECT("Descriptif!G"&amp;J$14)=Recap_equipements!$C43),INDIRECT("Descriptif!H"&amp;J$14)=$D43),INDIRECT("Descriptif!E"&amp;J$14),"")</f>
        <v/>
      </c>
      <c r="L43" s="926" t="str">
        <f ca="1">IF(AND(OR(INDIRECT("Descriptif!G"&amp;K$14)=Recap_equipements!$B43,INDIRECT("Descriptif!G"&amp;K$14)=Recap_equipements!$C43),INDIRECT("Descriptif!H"&amp;K$14)=$D43),INDIRECT("Descriptif!E"&amp;K$14),"")</f>
        <v/>
      </c>
      <c r="M43" s="926" t="str">
        <f ca="1">IF(AND(OR(INDIRECT("Descriptif!G"&amp;L$14)=Recap_equipements!$B43,INDIRECT("Descriptif!G"&amp;L$14)=Recap_equipements!$C43),INDIRECT("Descriptif!H"&amp;L$14)=$D43),INDIRECT("Descriptif!E"&amp;L$14),"")</f>
        <v/>
      </c>
      <c r="N43" s="926" t="str">
        <f ca="1">IF(AND(OR(INDIRECT("Descriptif!G"&amp;M$14)=Recap_equipements!$B43,INDIRECT("Descriptif!G"&amp;M$14)=Recap_equipements!$C43),INDIRECT("Descriptif!H"&amp;M$14)=$D43),INDIRECT("Descriptif!E"&amp;M$14),"")</f>
        <v/>
      </c>
      <c r="O43" s="926" t="str">
        <f ca="1">IF(AND(OR(INDIRECT("Descriptif!G"&amp;N$14)=Recap_equipements!$B43,INDIRECT("Descriptif!G"&amp;N$14)=Recap_equipements!$C43),INDIRECT("Descriptif!H"&amp;N$14)=$D43),INDIRECT("Descriptif!E"&amp;N$14),"")</f>
        <v/>
      </c>
      <c r="P43" s="926" t="str">
        <f ca="1">IF(AND(OR(INDIRECT("Descriptif!G"&amp;O$14)=Recap_equipements!$B43,INDIRECT("Descriptif!G"&amp;O$14)=Recap_equipements!$C43),INDIRECT("Descriptif!H"&amp;O$14)=$D43),INDIRECT("Descriptif!E"&amp;O$14),"")</f>
        <v/>
      </c>
      <c r="Q43" s="926" t="str">
        <f ca="1">IF(AND(OR(INDIRECT("Descriptif!G"&amp;P$14)=Recap_equipements!$B43,INDIRECT("Descriptif!G"&amp;P$14)=Recap_equipements!$C43),INDIRECT("Descriptif!H"&amp;P$14)=$D43),INDIRECT("Descriptif!E"&amp;P$14),"")</f>
        <v/>
      </c>
      <c r="R43" s="926" t="str">
        <f ca="1">IF(AND(OR(INDIRECT("Descriptif!G"&amp;Q$14)=Recap_equipements!$B43,INDIRECT("Descriptif!G"&amp;Q$14)=Recap_equipements!$C43),INDIRECT("Descriptif!H"&amp;Q$14)=$D43),INDIRECT("Descriptif!E"&amp;Q$14),"")</f>
        <v/>
      </c>
      <c r="S43" s="926" t="str">
        <f ca="1">IF(AND(OR(INDIRECT("Descriptif!G"&amp;R$14)=Recap_equipements!$B43,INDIRECT("Descriptif!G"&amp;R$14)=Recap_equipements!$C43),INDIRECT("Descriptif!H"&amp;R$14)=$D43),INDIRECT("Descriptif!E"&amp;R$14),"")</f>
        <v/>
      </c>
      <c r="T43" s="926" t="str">
        <f ca="1">IF(AND(OR(INDIRECT("Descriptif!G"&amp;S$14)=Recap_equipements!$B43,INDIRECT("Descriptif!G"&amp;S$14)=Recap_equipements!$C43),INDIRECT("Descriptif!H"&amp;S$14)=$D43),INDIRECT("Descriptif!E"&amp;S$14),"")</f>
        <v/>
      </c>
    </row>
    <row r="44" spans="2:20" x14ac:dyDescent="0.4">
      <c r="B44" s="1806"/>
      <c r="C44" s="1809"/>
      <c r="D44" s="924" t="str">
        <f>$D$8</f>
        <v>Débimètre gravitaire</v>
      </c>
      <c r="E44" s="924"/>
      <c r="F44" s="223" t="str">
        <f ca="1">IF(AND(OR(INDIRECT("Descriptif!G"&amp;E$14)=Recap_equipements!$B43,INDIRECT("Descriptif!G"&amp;E$14)=Recap_equipements!$C43),INDIRECT("Descriptif!H"&amp;E$14)=$D44),INDIRECT("Descriptif!E"&amp;E$14),"")</f>
        <v/>
      </c>
      <c r="G44" s="223" t="str">
        <f ca="1">IF(AND(OR(INDIRECT("Descriptif!G"&amp;F$14)=Recap_equipements!$B43,INDIRECT("Descriptif!G"&amp;F$14)=Recap_equipements!$C43),INDIRECT("Descriptif!H"&amp;F$14)=$D44),INDIRECT("Descriptif!E"&amp;F$14),"")</f>
        <v/>
      </c>
      <c r="H44" s="223" t="str">
        <f ca="1">IF(AND(OR(INDIRECT("Descriptif!G"&amp;G$14)=Recap_equipements!$B43,INDIRECT("Descriptif!G"&amp;G$14)=Recap_equipements!$C43),INDIRECT("Descriptif!H"&amp;G$14)=$D44),INDIRECT("Descriptif!E"&amp;G$14),"")</f>
        <v/>
      </c>
      <c r="I44" s="223" t="str">
        <f ca="1">IF(AND(OR(INDIRECT("Descriptif!G"&amp;H$14)=Recap_equipements!$B43,INDIRECT("Descriptif!G"&amp;H$14)=Recap_equipements!$C43),INDIRECT("Descriptif!H"&amp;H$14)=$D44),INDIRECT("Descriptif!E"&amp;H$14),"")</f>
        <v/>
      </c>
      <c r="J44" s="223" t="str">
        <f ca="1">IF(AND(OR(INDIRECT("Descriptif!G"&amp;I$14)=Recap_equipements!$B43,INDIRECT("Descriptif!G"&amp;I$14)=Recap_equipements!$C43),INDIRECT("Descriptif!H"&amp;I$14)=$D44),INDIRECT("Descriptif!E"&amp;I$14),"")</f>
        <v/>
      </c>
      <c r="K44" s="223" t="str">
        <f ca="1">IF(AND(OR(INDIRECT("Descriptif!G"&amp;J$14)=Recap_equipements!$B43,INDIRECT("Descriptif!G"&amp;J$14)=Recap_equipements!$C43),INDIRECT("Descriptif!H"&amp;J$14)=$D44),INDIRECT("Descriptif!E"&amp;J$14),"")</f>
        <v/>
      </c>
      <c r="L44" s="223" t="str">
        <f ca="1">IF(AND(OR(INDIRECT("Descriptif!G"&amp;K$14)=Recap_equipements!$B43,INDIRECT("Descriptif!G"&amp;K$14)=Recap_equipements!$C43),INDIRECT("Descriptif!H"&amp;K$14)=$D44),INDIRECT("Descriptif!E"&amp;K$14),"")</f>
        <v/>
      </c>
      <c r="M44" s="223" t="str">
        <f ca="1">IF(AND(OR(INDIRECT("Descriptif!G"&amp;L$14)=Recap_equipements!$B43,INDIRECT("Descriptif!G"&amp;L$14)=Recap_equipements!$C43),INDIRECT("Descriptif!H"&amp;L$14)=$D44),INDIRECT("Descriptif!E"&amp;L$14),"")</f>
        <v/>
      </c>
      <c r="N44" s="223" t="str">
        <f ca="1">IF(AND(OR(INDIRECT("Descriptif!G"&amp;M$14)=Recap_equipements!$B43,INDIRECT("Descriptif!G"&amp;M$14)=Recap_equipements!$C43),INDIRECT("Descriptif!H"&amp;M$14)=$D44),INDIRECT("Descriptif!E"&amp;M$14),"")</f>
        <v/>
      </c>
      <c r="O44" s="223" t="str">
        <f ca="1">IF(AND(OR(INDIRECT("Descriptif!G"&amp;N$14)=Recap_equipements!$B43,INDIRECT("Descriptif!G"&amp;N$14)=Recap_equipements!$C43),INDIRECT("Descriptif!H"&amp;N$14)=$D44),INDIRECT("Descriptif!E"&amp;N$14),"")</f>
        <v/>
      </c>
      <c r="P44" s="223" t="str">
        <f ca="1">IF(AND(OR(INDIRECT("Descriptif!G"&amp;O$14)=Recap_equipements!$B43,INDIRECT("Descriptif!G"&amp;O$14)=Recap_equipements!$C43),INDIRECT("Descriptif!H"&amp;O$14)=$D44),INDIRECT("Descriptif!E"&amp;O$14),"")</f>
        <v/>
      </c>
      <c r="Q44" s="223" t="str">
        <f ca="1">IF(AND(OR(INDIRECT("Descriptif!G"&amp;P$14)=Recap_equipements!$B43,INDIRECT("Descriptif!G"&amp;P$14)=Recap_equipements!$C43),INDIRECT("Descriptif!H"&amp;P$14)=$D44),INDIRECT("Descriptif!E"&amp;P$14),"")</f>
        <v/>
      </c>
      <c r="R44" s="223" t="str">
        <f ca="1">IF(AND(OR(INDIRECT("Descriptif!G"&amp;Q$14)=Recap_equipements!$B43,INDIRECT("Descriptif!G"&amp;Q$14)=Recap_equipements!$C43),INDIRECT("Descriptif!H"&amp;Q$14)=$D44),INDIRECT("Descriptif!E"&amp;Q$14),"")</f>
        <v/>
      </c>
      <c r="S44" s="223" t="str">
        <f ca="1">IF(AND(OR(INDIRECT("Descriptif!G"&amp;R$14)=Recap_equipements!$B43,INDIRECT("Descriptif!G"&amp;R$14)=Recap_equipements!$C43),INDIRECT("Descriptif!H"&amp;R$14)=$D44),INDIRECT("Descriptif!E"&amp;R$14),"")</f>
        <v/>
      </c>
      <c r="T44" s="223" t="str">
        <f ca="1">IF(AND(OR(INDIRECT("Descriptif!G"&amp;S$14)=Recap_equipements!$B43,INDIRECT("Descriptif!G"&amp;S$14)=Recap_equipements!$C43),INDIRECT("Descriptif!H"&amp;S$14)=$D44),INDIRECT("Descriptif!E"&amp;S$14),"")</f>
        <v/>
      </c>
    </row>
    <row r="45" spans="2:20" x14ac:dyDescent="0.4">
      <c r="B45" s="1806"/>
      <c r="C45" s="1809"/>
      <c r="D45" s="924" t="str">
        <f>$D$9</f>
        <v>Préleveur</v>
      </c>
      <c r="E45" s="924"/>
      <c r="F45" s="223" t="str">
        <f ca="1">IF(AND(OR(INDIRECT("Descriptif!G"&amp;E$14)=Recap_equipements!$B43,INDIRECT("Descriptif!G"&amp;E$14)=Recap_equipements!$C43),INDIRECT("Descriptif!H"&amp;E$14)=$D45),INDIRECT("Descriptif!E"&amp;E$14),"")</f>
        <v>A1_A1_DO1_prel</v>
      </c>
      <c r="G45" s="223" t="str">
        <f ca="1">IF(AND(OR(INDIRECT("Descriptif!G"&amp;F$14)=Recap_equipements!$B43,INDIRECT("Descriptif!G"&amp;F$14)=Recap_equipements!$C43),INDIRECT("Descriptif!H"&amp;F$14)=$D45),INDIRECT("Descriptif!E"&amp;F$14),"")</f>
        <v/>
      </c>
      <c r="H45" s="223" t="str">
        <f ca="1">IF(AND(OR(INDIRECT("Descriptif!G"&amp;G$14)=Recap_equipements!$B43,INDIRECT("Descriptif!G"&amp;G$14)=Recap_equipements!$C43),INDIRECT("Descriptif!H"&amp;G$14)=$D45),INDIRECT("Descriptif!E"&amp;G$14),"")</f>
        <v/>
      </c>
      <c r="I45" s="223" t="str">
        <f ca="1">IF(AND(OR(INDIRECT("Descriptif!G"&amp;H$14)=Recap_equipements!$B43,INDIRECT("Descriptif!G"&amp;H$14)=Recap_equipements!$C43),INDIRECT("Descriptif!H"&amp;H$14)=$D45),INDIRECT("Descriptif!E"&amp;H$14),"")</f>
        <v/>
      </c>
      <c r="J45" s="223" t="str">
        <f ca="1">IF(AND(OR(INDIRECT("Descriptif!G"&amp;I$14)=Recap_equipements!$B43,INDIRECT("Descriptif!G"&amp;I$14)=Recap_equipements!$C43),INDIRECT("Descriptif!H"&amp;I$14)=$D45),INDIRECT("Descriptif!E"&amp;I$14),"")</f>
        <v/>
      </c>
      <c r="K45" s="223" t="str">
        <f ca="1">IF(AND(OR(INDIRECT("Descriptif!G"&amp;J$14)=Recap_equipements!$B43,INDIRECT("Descriptif!G"&amp;J$14)=Recap_equipements!$C43),INDIRECT("Descriptif!H"&amp;J$14)=$D45),INDIRECT("Descriptif!E"&amp;J$14),"")</f>
        <v/>
      </c>
      <c r="L45" s="223" t="str">
        <f ca="1">IF(AND(OR(INDIRECT("Descriptif!G"&amp;K$14)=Recap_equipements!$B43,INDIRECT("Descriptif!G"&amp;K$14)=Recap_equipements!$C43),INDIRECT("Descriptif!H"&amp;K$14)=$D45),INDIRECT("Descriptif!E"&amp;K$14),"")</f>
        <v/>
      </c>
      <c r="M45" s="223" t="str">
        <f ca="1">IF(AND(OR(INDIRECT("Descriptif!G"&amp;L$14)=Recap_equipements!$B43,INDIRECT("Descriptif!G"&amp;L$14)=Recap_equipements!$C43),INDIRECT("Descriptif!H"&amp;L$14)=$D45),INDIRECT("Descriptif!E"&amp;L$14),"")</f>
        <v/>
      </c>
      <c r="N45" s="223" t="str">
        <f ca="1">IF(AND(OR(INDIRECT("Descriptif!G"&amp;M$14)=Recap_equipements!$B43,INDIRECT("Descriptif!G"&amp;M$14)=Recap_equipements!$C43),INDIRECT("Descriptif!H"&amp;M$14)=$D45),INDIRECT("Descriptif!E"&amp;M$14),"")</f>
        <v/>
      </c>
      <c r="O45" s="223" t="str">
        <f ca="1">IF(AND(OR(INDIRECT("Descriptif!G"&amp;N$14)=Recap_equipements!$B43,INDIRECT("Descriptif!G"&amp;N$14)=Recap_equipements!$C43),INDIRECT("Descriptif!H"&amp;N$14)=$D45),INDIRECT("Descriptif!E"&amp;N$14),"")</f>
        <v/>
      </c>
      <c r="P45" s="223" t="str">
        <f ca="1">IF(AND(OR(INDIRECT("Descriptif!G"&amp;O$14)=Recap_equipements!$B43,INDIRECT("Descriptif!G"&amp;O$14)=Recap_equipements!$C43),INDIRECT("Descriptif!H"&amp;O$14)=$D45),INDIRECT("Descriptif!E"&amp;O$14),"")</f>
        <v/>
      </c>
      <c r="Q45" s="223" t="str">
        <f ca="1">IF(AND(OR(INDIRECT("Descriptif!G"&amp;P$14)=Recap_equipements!$B43,INDIRECT("Descriptif!G"&amp;P$14)=Recap_equipements!$C43),INDIRECT("Descriptif!H"&amp;P$14)=$D45),INDIRECT("Descriptif!E"&amp;P$14),"")</f>
        <v/>
      </c>
      <c r="R45" s="223" t="str">
        <f ca="1">IF(AND(OR(INDIRECT("Descriptif!G"&amp;Q$14)=Recap_equipements!$B43,INDIRECT("Descriptif!G"&amp;Q$14)=Recap_equipements!$C43),INDIRECT("Descriptif!H"&amp;Q$14)=$D45),INDIRECT("Descriptif!E"&amp;Q$14),"")</f>
        <v/>
      </c>
      <c r="S45" s="223" t="str">
        <f ca="1">IF(AND(OR(INDIRECT("Descriptif!G"&amp;R$14)=Recap_equipements!$B43,INDIRECT("Descriptif!G"&amp;R$14)=Recap_equipements!$C43),INDIRECT("Descriptif!H"&amp;R$14)=$D45),INDIRECT("Descriptif!E"&amp;R$14),"")</f>
        <v/>
      </c>
      <c r="T45" s="223" t="str">
        <f ca="1">IF(AND(OR(INDIRECT("Descriptif!G"&amp;S$14)=Recap_equipements!$B43,INDIRECT("Descriptif!G"&amp;S$14)=Recap_equipements!$C43),INDIRECT("Descriptif!H"&amp;S$14)=$D45),INDIRECT("Descriptif!E"&amp;S$14),"")</f>
        <v/>
      </c>
    </row>
    <row r="46" spans="2:20" ht="13" thickBot="1" x14ac:dyDescent="0.45">
      <c r="B46" s="1807"/>
      <c r="C46" s="1810"/>
      <c r="D46" s="929" t="str">
        <f>$D$10</f>
        <v>Sonde de température</v>
      </c>
      <c r="E46" s="929"/>
      <c r="F46" s="930" t="str">
        <f ca="1">IF(AND(OR(INDIRECT("Descriptif!G"&amp;E$14)=Recap_equipements!$B43,INDIRECT("Descriptif!G"&amp;E$14)=Recap_equipements!$C43),INDIRECT("Descriptif!H"&amp;E$13)=$D46),INDIRECT("Descriptif!E"&amp;E$14),"")</f>
        <v/>
      </c>
      <c r="G46" s="930" t="str">
        <f ca="1">IF(AND(OR(INDIRECT("Descriptif!G"&amp;F$14)=Recap_equipements!$B43,INDIRECT("Descriptif!G"&amp;F$14)=Recap_equipements!$C43),INDIRECT("Descriptif!H"&amp;F$13)=$D46),INDIRECT("Descriptif!E"&amp;F$14),"")</f>
        <v/>
      </c>
      <c r="H46" s="930" t="str">
        <f ca="1">IF(AND(OR(INDIRECT("Descriptif!G"&amp;G$14)=Recap_equipements!$B43,INDIRECT("Descriptif!G"&amp;G$14)=Recap_equipements!$C43),INDIRECT("Descriptif!H"&amp;G$13)=$D46),INDIRECT("Descriptif!E"&amp;G$14),"")</f>
        <v/>
      </c>
      <c r="I46" s="930" t="str">
        <f ca="1">IF(AND(OR(INDIRECT("Descriptif!G"&amp;H$14)=Recap_equipements!$B43,INDIRECT("Descriptif!G"&amp;H$14)=Recap_equipements!$C43),INDIRECT("Descriptif!H"&amp;H$13)=$D46),INDIRECT("Descriptif!E"&amp;H$14),"")</f>
        <v/>
      </c>
      <c r="J46" s="930" t="str">
        <f ca="1">IF(AND(OR(INDIRECT("Descriptif!G"&amp;I$14)=Recap_equipements!$B43,INDIRECT("Descriptif!G"&amp;I$14)=Recap_equipements!$C43),INDIRECT("Descriptif!H"&amp;I$13)=$D46),INDIRECT("Descriptif!E"&amp;I$14),"")</f>
        <v/>
      </c>
      <c r="K46" s="930" t="str">
        <f ca="1">IF(AND(OR(INDIRECT("Descriptif!G"&amp;J$14)=Recap_equipements!$B43,INDIRECT("Descriptif!G"&amp;J$14)=Recap_equipements!$C43),INDIRECT("Descriptif!H"&amp;J$13)=$D46),INDIRECT("Descriptif!E"&amp;J$14),"")</f>
        <v/>
      </c>
      <c r="L46" s="930" t="str">
        <f ca="1">IF(AND(OR(INDIRECT("Descriptif!G"&amp;K$14)=Recap_equipements!$B43,INDIRECT("Descriptif!G"&amp;K$14)=Recap_equipements!$C43),INDIRECT("Descriptif!H"&amp;K$13)=$D46),INDIRECT("Descriptif!E"&amp;K$14),"")</f>
        <v/>
      </c>
      <c r="M46" s="930" t="str">
        <f ca="1">IF(AND(OR(INDIRECT("Descriptif!G"&amp;L$14)=Recap_equipements!$B43,INDIRECT("Descriptif!G"&amp;L$14)=Recap_equipements!$C43),INDIRECT("Descriptif!H"&amp;L$13)=$D46),INDIRECT("Descriptif!E"&amp;L$14),"")</f>
        <v/>
      </c>
      <c r="N46" s="930" t="str">
        <f ca="1">IF(AND(OR(INDIRECT("Descriptif!G"&amp;M$14)=Recap_equipements!$B43,INDIRECT("Descriptif!G"&amp;M$14)=Recap_equipements!$C43),INDIRECT("Descriptif!H"&amp;M$13)=$D46),INDIRECT("Descriptif!E"&amp;M$14),"")</f>
        <v/>
      </c>
      <c r="O46" s="930" t="str">
        <f ca="1">IF(AND(OR(INDIRECT("Descriptif!G"&amp;N$14)=Recap_equipements!$B43,INDIRECT("Descriptif!G"&amp;N$14)=Recap_equipements!$C43),INDIRECT("Descriptif!H"&amp;N$13)=$D46),INDIRECT("Descriptif!E"&amp;N$14),"")</f>
        <v/>
      </c>
      <c r="P46" s="930" t="str">
        <f ca="1">IF(AND(OR(INDIRECT("Descriptif!G"&amp;O$14)=Recap_equipements!$B43,INDIRECT("Descriptif!G"&amp;O$14)=Recap_equipements!$C43),INDIRECT("Descriptif!H"&amp;O$13)=$D46),INDIRECT("Descriptif!E"&amp;O$14),"")</f>
        <v/>
      </c>
      <c r="Q46" s="930" t="str">
        <f ca="1">IF(AND(OR(INDIRECT("Descriptif!G"&amp;P$14)=Recap_equipements!$B43,INDIRECT("Descriptif!G"&amp;P$14)=Recap_equipements!$C43),INDIRECT("Descriptif!H"&amp;P$13)=$D46),INDIRECT("Descriptif!E"&amp;P$14),"")</f>
        <v/>
      </c>
      <c r="R46" s="930" t="str">
        <f ca="1">IF(AND(OR(INDIRECT("Descriptif!G"&amp;Q$14)=Recap_equipements!$B43,INDIRECT("Descriptif!G"&amp;Q$14)=Recap_equipements!$C43),INDIRECT("Descriptif!H"&amp;Q$13)=$D46),INDIRECT("Descriptif!E"&amp;Q$14),"")</f>
        <v/>
      </c>
      <c r="S46" s="930" t="str">
        <f ca="1">IF(AND(OR(INDIRECT("Descriptif!G"&amp;R$14)=Recap_equipements!$B43,INDIRECT("Descriptif!G"&amp;R$14)=Recap_equipements!$C43),INDIRECT("Descriptif!H"&amp;R$13)=$D46),INDIRECT("Descriptif!E"&amp;R$14),"")</f>
        <v/>
      </c>
      <c r="T46" s="930" t="str">
        <f ca="1">IF(AND(OR(INDIRECT("Descriptif!G"&amp;S$14)=Recap_equipements!$B43,INDIRECT("Descriptif!G"&amp;S$14)=Recap_equipements!$C43),INDIRECT("Descriptif!H"&amp;S$13)=$D46),INDIRECT("Descriptif!E"&amp;S$14),"")</f>
        <v/>
      </c>
    </row>
    <row r="47" spans="2:20" x14ac:dyDescent="0.4">
      <c r="B47" s="1805" t="s">
        <v>218</v>
      </c>
      <c r="C47" s="1808" t="s">
        <v>225</v>
      </c>
      <c r="D47" s="925" t="str">
        <f>$D$7</f>
        <v>Débimètre en charge</v>
      </c>
      <c r="E47" s="925"/>
      <c r="F47" s="926" t="str">
        <f ca="1">IF(AND(OR(INDIRECT("Descriptif!G"&amp;E$13)=Recap_equipements!$B47,INDIRECT("Descriptif!G"&amp;E$13)=Recap_equipements!$C47),INDIRECT("Descriptif!H"&amp;E$13)=$D47),INDIRECT("Descriptif!E"&amp;E$13),"")</f>
        <v/>
      </c>
      <c r="G47" s="926" t="str">
        <f ca="1">IF(AND(OR(INDIRECT("Descriptif!G"&amp;F$13)=Recap_equipements!$B47,INDIRECT("Descriptif!G"&amp;F$13)=Recap_equipements!$C47),INDIRECT("Descriptif!H"&amp;F$13)=$D47),INDIRECT("Descriptif!E"&amp;F$13),"")</f>
        <v/>
      </c>
      <c r="H47" s="926" t="str">
        <f ca="1">IF(AND(OR(INDIRECT("Descriptif!G"&amp;G$13)=Recap_equipements!$B47,INDIRECT("Descriptif!G"&amp;G$13)=Recap_equipements!$C47),INDIRECT("Descriptif!H"&amp;G$13)=$D47),INDIRECT("Descriptif!E"&amp;G$13),"")</f>
        <v/>
      </c>
      <c r="I47" s="926" t="str">
        <f ca="1">IF(AND(OR(INDIRECT("Descriptif!G"&amp;H$13)=Recap_equipements!$B47,INDIRECT("Descriptif!G"&amp;H$13)=Recap_equipements!$C47),INDIRECT("Descriptif!H"&amp;H$13)=$D47),INDIRECT("Descriptif!E"&amp;H$13),"")</f>
        <v/>
      </c>
      <c r="J47" s="926" t="str">
        <f ca="1">IF(AND(OR(INDIRECT("Descriptif!G"&amp;I$13)=Recap_equipements!$B47,INDIRECT("Descriptif!G"&amp;I$13)=Recap_equipements!$C47),INDIRECT("Descriptif!H"&amp;I$13)=$D47),INDIRECT("Descriptif!E"&amp;I$13),"")</f>
        <v>A8_A8_A8_zzzzz</v>
      </c>
      <c r="K47" s="926" t="str">
        <f ca="1">IF(AND(OR(INDIRECT("Descriptif!G"&amp;J$13)=Recap_equipements!$B47,INDIRECT("Descriptif!G"&amp;J$13)=Recap_equipements!$C47),INDIRECT("Descriptif!H"&amp;J$13)=$D47),INDIRECT("Descriptif!E"&amp;J$13),"")</f>
        <v/>
      </c>
      <c r="L47" s="926" t="str">
        <f ca="1">IF(AND(OR(INDIRECT("Descriptif!G"&amp;K$13)=Recap_equipements!$B47,INDIRECT("Descriptif!G"&amp;K$13)=Recap_equipements!$C47),INDIRECT("Descriptif!H"&amp;K$13)=$D47),INDIRECT("Descriptif!E"&amp;K$13),"")</f>
        <v/>
      </c>
      <c r="M47" s="926" t="str">
        <f ca="1">IF(AND(OR(INDIRECT("Descriptif!G"&amp;L$13)=Recap_equipements!$B47,INDIRECT("Descriptif!G"&amp;L$13)=Recap_equipements!$C47),INDIRECT("Descriptif!H"&amp;L$13)=$D47),INDIRECT("Descriptif!E"&amp;L$13),"")</f>
        <v/>
      </c>
      <c r="N47" s="926" t="str">
        <f ca="1">IF(AND(OR(INDIRECT("Descriptif!G"&amp;M$13)=Recap_equipements!$B47,INDIRECT("Descriptif!G"&amp;M$13)=Recap_equipements!$C47),INDIRECT("Descriptif!H"&amp;M$13)=$D47),INDIRECT("Descriptif!E"&amp;M$13),"")</f>
        <v/>
      </c>
      <c r="O47" s="926" t="str">
        <f ca="1">IF(AND(OR(INDIRECT("Descriptif!G"&amp;N$13)=Recap_equipements!$B47,INDIRECT("Descriptif!G"&amp;N$13)=Recap_equipements!$C47),INDIRECT("Descriptif!H"&amp;N$13)=$D47),INDIRECT("Descriptif!E"&amp;N$13),"")</f>
        <v/>
      </c>
      <c r="P47" s="926" t="str">
        <f ca="1">IF(AND(OR(INDIRECT("Descriptif!G"&amp;O$13)=Recap_equipements!$B47,INDIRECT("Descriptif!G"&amp;O$13)=Recap_equipements!$C47),INDIRECT("Descriptif!H"&amp;O$13)=$D47),INDIRECT("Descriptif!E"&amp;O$13),"")</f>
        <v/>
      </c>
      <c r="Q47" s="926" t="str">
        <f ca="1">IF(AND(OR(INDIRECT("Descriptif!G"&amp;P$13)=Recap_equipements!$B47,INDIRECT("Descriptif!G"&amp;P$13)=Recap_equipements!$C47),INDIRECT("Descriptif!H"&amp;P$13)=$D47),INDIRECT("Descriptif!E"&amp;P$13),"")</f>
        <v/>
      </c>
      <c r="R47" s="926" t="str">
        <f ca="1">IF(AND(OR(INDIRECT("Descriptif!G"&amp;Q$13)=Recap_equipements!$B47,INDIRECT("Descriptif!G"&amp;Q$13)=Recap_equipements!$C47),INDIRECT("Descriptif!H"&amp;Q$13)=$D47),INDIRECT("Descriptif!E"&amp;Q$13),"")</f>
        <v/>
      </c>
      <c r="S47" s="926" t="str">
        <f ca="1">IF(AND(OR(INDIRECT("Descriptif!G"&amp;R$13)=Recap_equipements!$B47,INDIRECT("Descriptif!G"&amp;R$13)=Recap_equipements!$C47),INDIRECT("Descriptif!H"&amp;R$13)=$D47),INDIRECT("Descriptif!E"&amp;R$13),"")</f>
        <v/>
      </c>
      <c r="T47" s="927" t="str">
        <f ca="1">IF(AND(OR(INDIRECT("Descriptif!G"&amp;S$13)=Recap_equipements!$B47,INDIRECT("Descriptif!G"&amp;S$13)=Recap_equipements!$C47),INDIRECT("Descriptif!H"&amp;S$13)=$D47),INDIRECT("Descriptif!E"&amp;S$13),"")</f>
        <v/>
      </c>
    </row>
    <row r="48" spans="2:20" x14ac:dyDescent="0.4">
      <c r="B48" s="1806"/>
      <c r="C48" s="1809"/>
      <c r="D48" s="924" t="str">
        <f>$D$8</f>
        <v>Débimètre gravitaire</v>
      </c>
      <c r="E48" s="924"/>
      <c r="F48" s="223" t="str">
        <f ca="1">IF(AND(OR(INDIRECT("Descriptif!G"&amp;E$13)=Recap_equipements!$B47,INDIRECT("Descriptif!G"&amp;E$13)=Recap_equipements!$C47),INDIRECT("Descriptif!H"&amp;E$13)=$D48),INDIRECT("Descriptif!E"&amp;E$13),"")</f>
        <v/>
      </c>
      <c r="G48" s="223" t="str">
        <f ca="1">IF(AND(OR(INDIRECT("Descriptif!G"&amp;F$13)=Recap_equipements!$B47,INDIRECT("Descriptif!G"&amp;F$13)=Recap_equipements!$C47),INDIRECT("Descriptif!H"&amp;F$13)=$D48),INDIRECT("Descriptif!E"&amp;F$13),"")</f>
        <v/>
      </c>
      <c r="H48" s="223" t="str">
        <f ca="1">IF(AND(OR(INDIRECT("Descriptif!G"&amp;G$13)=Recap_equipements!$B47,INDIRECT("Descriptif!G"&amp;G$13)=Recap_equipements!$C47),INDIRECT("Descriptif!H"&amp;G$13)=$D48),INDIRECT("Descriptif!E"&amp;G$13),"")</f>
        <v/>
      </c>
      <c r="I48" s="223" t="str">
        <f ca="1">IF(AND(OR(INDIRECT("Descriptif!G"&amp;H$13)=Recap_equipements!$B47,INDIRECT("Descriptif!G"&amp;H$13)=Recap_equipements!$C47),INDIRECT("Descriptif!H"&amp;H$13)=$D48),INDIRECT("Descriptif!E"&amp;H$13),"")</f>
        <v/>
      </c>
      <c r="J48" s="223" t="str">
        <f ca="1">IF(AND(OR(INDIRECT("Descriptif!G"&amp;I$13)=Recap_equipements!$B47,INDIRECT("Descriptif!G"&amp;I$13)=Recap_equipements!$C47),INDIRECT("Descriptif!H"&amp;I$13)=$D48),INDIRECT("Descriptif!E"&amp;I$13),"")</f>
        <v/>
      </c>
      <c r="K48" s="223" t="str">
        <f ca="1">IF(AND(OR(INDIRECT("Descriptif!G"&amp;J$13)=Recap_equipements!$B47,INDIRECT("Descriptif!G"&amp;J$13)=Recap_equipements!$C47),INDIRECT("Descriptif!H"&amp;J$13)=$D48),INDIRECT("Descriptif!E"&amp;J$13),"")</f>
        <v/>
      </c>
      <c r="L48" s="223" t="str">
        <f ca="1">IF(AND(OR(INDIRECT("Descriptif!G"&amp;K$13)=Recap_equipements!$B47,INDIRECT("Descriptif!G"&amp;K$13)=Recap_equipements!$C47),INDIRECT("Descriptif!H"&amp;K$13)=$D48),INDIRECT("Descriptif!E"&amp;K$13),"")</f>
        <v/>
      </c>
      <c r="M48" s="223" t="str">
        <f ca="1">IF(AND(OR(INDIRECT("Descriptif!G"&amp;L$13)=Recap_equipements!$B47,INDIRECT("Descriptif!G"&amp;L$13)=Recap_equipements!$C47),INDIRECT("Descriptif!H"&amp;L$13)=$D48),INDIRECT("Descriptif!E"&amp;L$13),"")</f>
        <v/>
      </c>
      <c r="N48" s="223" t="str">
        <f ca="1">IF(AND(OR(INDIRECT("Descriptif!G"&amp;M$13)=Recap_equipements!$B47,INDIRECT("Descriptif!G"&amp;M$13)=Recap_equipements!$C47),INDIRECT("Descriptif!H"&amp;M$13)=$D48),INDIRECT("Descriptif!E"&amp;M$13),"")</f>
        <v/>
      </c>
      <c r="O48" s="223" t="str">
        <f ca="1">IF(AND(OR(INDIRECT("Descriptif!G"&amp;N$13)=Recap_equipements!$B47,INDIRECT("Descriptif!G"&amp;N$13)=Recap_equipements!$C47),INDIRECT("Descriptif!H"&amp;N$13)=$D48),INDIRECT("Descriptif!E"&amp;N$13),"")</f>
        <v/>
      </c>
      <c r="P48" s="223" t="str">
        <f ca="1">IF(AND(OR(INDIRECT("Descriptif!G"&amp;O$13)=Recap_equipements!$B47,INDIRECT("Descriptif!G"&amp;O$13)=Recap_equipements!$C47),INDIRECT("Descriptif!H"&amp;O$13)=$D48),INDIRECT("Descriptif!E"&amp;O$13),"")</f>
        <v/>
      </c>
      <c r="Q48" s="223" t="str">
        <f ca="1">IF(AND(OR(INDIRECT("Descriptif!G"&amp;P$13)=Recap_equipements!$B47,INDIRECT("Descriptif!G"&amp;P$13)=Recap_equipements!$C47),INDIRECT("Descriptif!H"&amp;P$13)=$D48),INDIRECT("Descriptif!E"&amp;P$13),"")</f>
        <v/>
      </c>
      <c r="R48" s="223" t="str">
        <f ca="1">IF(AND(OR(INDIRECT("Descriptif!G"&amp;Q$13)=Recap_equipements!$B47,INDIRECT("Descriptif!G"&amp;Q$13)=Recap_equipements!$C47),INDIRECT("Descriptif!H"&amp;Q$13)=$D48),INDIRECT("Descriptif!E"&amp;Q$13),"")</f>
        <v/>
      </c>
      <c r="S48" s="223" t="str">
        <f ca="1">IF(AND(OR(INDIRECT("Descriptif!G"&amp;R$13)=Recap_equipements!$B47,INDIRECT("Descriptif!G"&amp;R$13)=Recap_equipements!$C47),INDIRECT("Descriptif!H"&amp;R$13)=$D48),INDIRECT("Descriptif!E"&amp;R$13),"")</f>
        <v/>
      </c>
      <c r="T48" s="928" t="str">
        <f ca="1">IF(AND(OR(INDIRECT("Descriptif!G"&amp;S$13)=Recap_equipements!$B47,INDIRECT("Descriptif!G"&amp;S$13)=Recap_equipements!$C47),INDIRECT("Descriptif!H"&amp;S$13)=$D48),INDIRECT("Descriptif!E"&amp;S$13),"")</f>
        <v/>
      </c>
    </row>
    <row r="49" spans="2:21" x14ac:dyDescent="0.4">
      <c r="B49" s="1806"/>
      <c r="C49" s="1809"/>
      <c r="D49" s="924" t="str">
        <f>$D$9</f>
        <v>Préleveur</v>
      </c>
      <c r="E49" s="924"/>
      <c r="F49" s="223" t="str">
        <f ca="1">IF(AND(OR(INDIRECT("Descriptif!G"&amp;E$13)=Recap_equipements!$B47,INDIRECT("Descriptif!G"&amp;E$13)=Recap_equipements!$C47),INDIRECT("Descriptif!H"&amp;E$13)=$D49),INDIRECT("Descriptif!E"&amp;E$13),"")</f>
        <v/>
      </c>
      <c r="G49" s="223" t="str">
        <f ca="1">IF(AND(OR(INDIRECT("Descriptif!G"&amp;F$13)=Recap_equipements!$B47,INDIRECT("Descriptif!G"&amp;F$13)=Recap_equipements!$C47),INDIRECT("Descriptif!H"&amp;F$13)=$D49),INDIRECT("Descriptif!E"&amp;F$13),"")</f>
        <v/>
      </c>
      <c r="H49" s="223" t="str">
        <f ca="1">IF(AND(OR(INDIRECT("Descriptif!G"&amp;G$13)=Recap_equipements!$B47,INDIRECT("Descriptif!G"&amp;G$13)=Recap_equipements!$C47),INDIRECT("Descriptif!H"&amp;G$13)=$D49),INDIRECT("Descriptif!E"&amp;G$13),"")</f>
        <v/>
      </c>
      <c r="I49" s="223" t="str">
        <f ca="1">IF(AND(OR(INDIRECT("Descriptif!G"&amp;H$13)=Recap_equipements!$B47,INDIRECT("Descriptif!G"&amp;H$13)=Recap_equipements!$C47),INDIRECT("Descriptif!H"&amp;H$13)=$D49),INDIRECT("Descriptif!E"&amp;H$13),"")</f>
        <v/>
      </c>
      <c r="J49" s="223" t="str">
        <f ca="1">IF(AND(OR(INDIRECT("Descriptif!G"&amp;I$13)=Recap_equipements!$B47,INDIRECT("Descriptif!G"&amp;I$13)=Recap_equipements!$C47),INDIRECT("Descriptif!H"&amp;I$13)=$D49),INDIRECT("Descriptif!E"&amp;I$13),"")</f>
        <v/>
      </c>
      <c r="K49" s="223" t="str">
        <f ca="1">IF(AND(OR(INDIRECT("Descriptif!G"&amp;J$13)=Recap_equipements!$B47,INDIRECT("Descriptif!G"&amp;J$13)=Recap_equipements!$C47),INDIRECT("Descriptif!H"&amp;J$13)=$D49),INDIRECT("Descriptif!E"&amp;J$13),"")</f>
        <v/>
      </c>
      <c r="L49" s="223" t="str">
        <f ca="1">IF(AND(OR(INDIRECT("Descriptif!G"&amp;K$13)=Recap_equipements!$B47,INDIRECT("Descriptif!G"&amp;K$13)=Recap_equipements!$C47),INDIRECT("Descriptif!H"&amp;K$13)=$D49),INDIRECT("Descriptif!E"&amp;K$13),"")</f>
        <v/>
      </c>
      <c r="M49" s="223" t="str">
        <f ca="1">IF(AND(OR(INDIRECT("Descriptif!G"&amp;L$13)=Recap_equipements!$B47,INDIRECT("Descriptif!G"&amp;L$13)=Recap_equipements!$C47),INDIRECT("Descriptif!H"&amp;L$13)=$D49),INDIRECT("Descriptif!E"&amp;L$13),"")</f>
        <v/>
      </c>
      <c r="N49" s="223" t="str">
        <f ca="1">IF(AND(OR(INDIRECT("Descriptif!G"&amp;M$13)=Recap_equipements!$B47,INDIRECT("Descriptif!G"&amp;M$13)=Recap_equipements!$C47),INDIRECT("Descriptif!H"&amp;M$13)=$D49),INDIRECT("Descriptif!E"&amp;M$13),"")</f>
        <v/>
      </c>
      <c r="O49" s="223" t="str">
        <f ca="1">IF(AND(OR(INDIRECT("Descriptif!G"&amp;N$13)=Recap_equipements!$B47,INDIRECT("Descriptif!G"&amp;N$13)=Recap_equipements!$C47),INDIRECT("Descriptif!H"&amp;N$13)=$D49),INDIRECT("Descriptif!E"&amp;N$13),"")</f>
        <v/>
      </c>
      <c r="P49" s="223" t="str">
        <f ca="1">IF(AND(OR(INDIRECT("Descriptif!G"&amp;O$13)=Recap_equipements!$B47,INDIRECT("Descriptif!G"&amp;O$13)=Recap_equipements!$C47),INDIRECT("Descriptif!H"&amp;O$13)=$D49),INDIRECT("Descriptif!E"&amp;O$13),"")</f>
        <v/>
      </c>
      <c r="Q49" s="223" t="str">
        <f ca="1">IF(AND(OR(INDIRECT("Descriptif!G"&amp;P$13)=Recap_equipements!$B47,INDIRECT("Descriptif!G"&amp;P$13)=Recap_equipements!$C47),INDIRECT("Descriptif!H"&amp;P$13)=$D49),INDIRECT("Descriptif!E"&amp;P$13),"")</f>
        <v/>
      </c>
      <c r="R49" s="223" t="str">
        <f ca="1">IF(AND(OR(INDIRECT("Descriptif!G"&amp;Q$13)=Recap_equipements!$B47,INDIRECT("Descriptif!G"&amp;Q$13)=Recap_equipements!$C47),INDIRECT("Descriptif!H"&amp;Q$13)=$D49),INDIRECT("Descriptif!E"&amp;Q$13),"")</f>
        <v/>
      </c>
      <c r="S49" s="223" t="str">
        <f ca="1">IF(AND(OR(INDIRECT("Descriptif!G"&amp;R$13)=Recap_equipements!$B47,INDIRECT("Descriptif!G"&amp;R$13)=Recap_equipements!$C47),INDIRECT("Descriptif!H"&amp;R$13)=$D49),INDIRECT("Descriptif!E"&amp;R$13),"")</f>
        <v/>
      </c>
      <c r="T49" s="928" t="str">
        <f ca="1">IF(AND(OR(INDIRECT("Descriptif!G"&amp;S$13)=Recap_equipements!$B47,INDIRECT("Descriptif!G"&amp;S$13)=Recap_equipements!$C47),INDIRECT("Descriptif!H"&amp;S$13)=$D49),INDIRECT("Descriptif!E"&amp;S$13),"")</f>
        <v/>
      </c>
    </row>
    <row r="50" spans="2:21" ht="13" thickBot="1" x14ac:dyDescent="0.45">
      <c r="B50" s="1807"/>
      <c r="C50" s="1810"/>
      <c r="D50" s="929" t="str">
        <f>$D$10</f>
        <v>Sonde de température</v>
      </c>
      <c r="E50" s="929"/>
      <c r="F50" s="930" t="str">
        <f ca="1">IF(AND(OR(INDIRECT("Descriptif!G"&amp;E$13)=Recap_equipements!$B47,INDIRECT("Descriptif!G"&amp;E$13)=Recap_equipements!$C47),INDIRECT("Descriptif!H"&amp;E$13)=$D50),INDIRECT("Descriptif!E"&amp;E$13),"")</f>
        <v/>
      </c>
      <c r="G50" s="930" t="str">
        <f ca="1">IF(AND(OR(INDIRECT("Descriptif!G"&amp;F$13)=Recap_equipements!$B47,INDIRECT("Descriptif!G"&amp;F$13)=Recap_equipements!$C47),INDIRECT("Descriptif!H"&amp;F$13)=$D50),INDIRECT("Descriptif!E"&amp;F$13),"")</f>
        <v/>
      </c>
      <c r="H50" s="930" t="str">
        <f ca="1">IF(AND(OR(INDIRECT("Descriptif!G"&amp;G$13)=Recap_equipements!$B47,INDIRECT("Descriptif!G"&amp;G$13)=Recap_equipements!$C47),INDIRECT("Descriptif!H"&amp;G$13)=$D50),INDIRECT("Descriptif!E"&amp;G$13),"")</f>
        <v/>
      </c>
      <c r="I50" s="930" t="str">
        <f ca="1">IF(AND(OR(INDIRECT("Descriptif!G"&amp;H$13)=Recap_equipements!$B47,INDIRECT("Descriptif!G"&amp;H$13)=Recap_equipements!$C47),INDIRECT("Descriptif!H"&amp;H$13)=$D50),INDIRECT("Descriptif!E"&amp;H$13),"")</f>
        <v/>
      </c>
      <c r="J50" s="930" t="str">
        <f ca="1">IF(AND(OR(INDIRECT("Descriptif!G"&amp;I$13)=Recap_equipements!$B47,INDIRECT("Descriptif!G"&amp;I$13)=Recap_equipements!$C47),INDIRECT("Descriptif!H"&amp;I$13)=$D50),INDIRECT("Descriptif!E"&amp;I$13),"")</f>
        <v/>
      </c>
      <c r="K50" s="930" t="str">
        <f ca="1">IF(AND(OR(INDIRECT("Descriptif!G"&amp;J$13)=Recap_equipements!$B47,INDIRECT("Descriptif!G"&amp;J$13)=Recap_equipements!$C47),INDIRECT("Descriptif!H"&amp;J$13)=$D50),INDIRECT("Descriptif!E"&amp;J$13),"")</f>
        <v/>
      </c>
      <c r="L50" s="930" t="str">
        <f ca="1">IF(AND(OR(INDIRECT("Descriptif!G"&amp;K$13)=Recap_equipements!$B47,INDIRECT("Descriptif!G"&amp;K$13)=Recap_equipements!$C47),INDIRECT("Descriptif!H"&amp;K$13)=$D50),INDIRECT("Descriptif!E"&amp;K$13),"")</f>
        <v/>
      </c>
      <c r="M50" s="930" t="str">
        <f ca="1">IF(AND(OR(INDIRECT("Descriptif!G"&amp;L$13)=Recap_equipements!$B47,INDIRECT("Descriptif!G"&amp;L$13)=Recap_equipements!$C47),INDIRECT("Descriptif!H"&amp;L$13)=$D50),INDIRECT("Descriptif!E"&amp;L$13),"")</f>
        <v/>
      </c>
      <c r="N50" s="930" t="str">
        <f ca="1">IF(AND(OR(INDIRECT("Descriptif!G"&amp;M$13)=Recap_equipements!$B47,INDIRECT("Descriptif!G"&amp;M$13)=Recap_equipements!$C47),INDIRECT("Descriptif!H"&amp;M$13)=$D50),INDIRECT("Descriptif!E"&amp;M$13),"")</f>
        <v/>
      </c>
      <c r="O50" s="930" t="str">
        <f ca="1">IF(AND(OR(INDIRECT("Descriptif!G"&amp;N$13)=Recap_equipements!$B47,INDIRECT("Descriptif!G"&amp;N$13)=Recap_equipements!$C47),INDIRECT("Descriptif!H"&amp;N$13)=$D50),INDIRECT("Descriptif!E"&amp;N$13),"")</f>
        <v/>
      </c>
      <c r="P50" s="930" t="str">
        <f ca="1">IF(AND(OR(INDIRECT("Descriptif!G"&amp;O$13)=Recap_equipements!$B47,INDIRECT("Descriptif!G"&amp;O$13)=Recap_equipements!$C47),INDIRECT("Descriptif!H"&amp;O$13)=$D50),INDIRECT("Descriptif!E"&amp;O$13),"")</f>
        <v/>
      </c>
      <c r="Q50" s="930" t="str">
        <f ca="1">IF(AND(OR(INDIRECT("Descriptif!G"&amp;P$13)=Recap_equipements!$B47,INDIRECT("Descriptif!G"&amp;P$13)=Recap_equipements!$C47),INDIRECT("Descriptif!H"&amp;P$13)=$D50),INDIRECT("Descriptif!E"&amp;P$13),"")</f>
        <v/>
      </c>
      <c r="R50" s="930" t="str">
        <f ca="1">IF(AND(OR(INDIRECT("Descriptif!G"&amp;Q$13)=Recap_equipements!$B47,INDIRECT("Descriptif!G"&amp;Q$13)=Recap_equipements!$C47),INDIRECT("Descriptif!H"&amp;Q$13)=$D50),INDIRECT("Descriptif!E"&amp;Q$13),"")</f>
        <v/>
      </c>
      <c r="S50" s="930" t="str">
        <f ca="1">IF(AND(OR(INDIRECT("Descriptif!G"&amp;R$13)=Recap_equipements!$B47,INDIRECT("Descriptif!G"&amp;R$13)=Recap_equipements!$C47),INDIRECT("Descriptif!H"&amp;R$13)=$D50),INDIRECT("Descriptif!E"&amp;R$13),"")</f>
        <v/>
      </c>
      <c r="T50" s="931" t="str">
        <f ca="1">IF(AND(OR(INDIRECT("Descriptif!G"&amp;S$13)=Recap_equipements!$B47,INDIRECT("Descriptif!G"&amp;S$13)=Recap_equipements!$C47),INDIRECT("Descriptif!H"&amp;S$13)=$D50),INDIRECT("Descriptif!E"&amp;S$13),"")</f>
        <v/>
      </c>
    </row>
    <row r="52" spans="2:21" s="920" customFormat="1" ht="23" customHeight="1" x14ac:dyDescent="0.4">
      <c r="B52" s="921" t="s">
        <v>782</v>
      </c>
    </row>
    <row r="53" spans="2:21" ht="13" thickBot="1" x14ac:dyDescent="0.45"/>
    <row r="54" spans="2:21" s="48" customFormat="1" ht="28" customHeight="1" thickBot="1" x14ac:dyDescent="0.45">
      <c r="B54" s="946" t="s">
        <v>771</v>
      </c>
      <c r="C54" s="947" t="s">
        <v>772</v>
      </c>
      <c r="D54" s="952"/>
      <c r="E54" s="965" t="s">
        <v>786</v>
      </c>
      <c r="F54" s="953" t="s">
        <v>785</v>
      </c>
      <c r="G54" s="944" t="s">
        <v>32</v>
      </c>
      <c r="H54" s="944" t="s">
        <v>33</v>
      </c>
      <c r="I54" s="944" t="s">
        <v>34</v>
      </c>
      <c r="J54" s="944" t="s">
        <v>52</v>
      </c>
      <c r="K54" s="944" t="s">
        <v>53</v>
      </c>
      <c r="L54" s="944" t="s">
        <v>54</v>
      </c>
      <c r="M54" s="944" t="s">
        <v>55</v>
      </c>
      <c r="N54" s="944" t="s">
        <v>56</v>
      </c>
      <c r="O54" s="944" t="s">
        <v>57</v>
      </c>
      <c r="P54" s="944" t="s">
        <v>58</v>
      </c>
      <c r="Q54" s="944" t="s">
        <v>59</v>
      </c>
      <c r="R54" s="945" t="s">
        <v>60</v>
      </c>
      <c r="S54" s="945" t="s">
        <v>765</v>
      </c>
      <c r="T54" s="945" t="s">
        <v>766</v>
      </c>
      <c r="U54" s="945" t="s">
        <v>767</v>
      </c>
    </row>
    <row r="55" spans="2:21" x14ac:dyDescent="0.4">
      <c r="B55" s="1805" t="s">
        <v>199</v>
      </c>
      <c r="C55" s="1808" t="s">
        <v>200</v>
      </c>
      <c r="D55" s="925" t="str">
        <f>$D$7</f>
        <v>Débimètre en charge</v>
      </c>
      <c r="E55" s="1796">
        <f ca="1">IFERROR(AVERAGE(F57:F59),"")</f>
        <v>0</v>
      </c>
      <c r="F55" s="962">
        <f ca="1">IFERROR(AVERAGE(G55:U55),"")</f>
        <v>0</v>
      </c>
      <c r="G55" s="957">
        <f t="shared" ref="G55:U55" ca="1" si="4">IF(F19&lt;&gt;"",_xlfn.SINGLE(INDIRECT(F19&amp;"!"&amp;$F$7)),"")</f>
        <v>0</v>
      </c>
      <c r="H55" s="926" t="str">
        <f t="shared" ca="1" si="4"/>
        <v/>
      </c>
      <c r="I55" s="926" t="str">
        <f t="shared" ca="1" si="4"/>
        <v/>
      </c>
      <c r="J55" s="926" t="str">
        <f t="shared" ca="1" si="4"/>
        <v/>
      </c>
      <c r="K55" s="926" t="str">
        <f t="shared" ca="1" si="4"/>
        <v/>
      </c>
      <c r="L55" s="926" t="str">
        <f t="shared" ca="1" si="4"/>
        <v/>
      </c>
      <c r="M55" s="926" t="str">
        <f t="shared" ca="1" si="4"/>
        <v/>
      </c>
      <c r="N55" s="926" t="str">
        <f t="shared" ca="1" si="4"/>
        <v/>
      </c>
      <c r="O55" s="926" t="str">
        <f t="shared" ca="1" si="4"/>
        <v/>
      </c>
      <c r="P55" s="926" t="str">
        <f t="shared" ca="1" si="4"/>
        <v/>
      </c>
      <c r="Q55" s="926" t="str">
        <f t="shared" ca="1" si="4"/>
        <v/>
      </c>
      <c r="R55" s="926" t="str">
        <f t="shared" ca="1" si="4"/>
        <v/>
      </c>
      <c r="S55" s="926" t="str">
        <f t="shared" ca="1" si="4"/>
        <v/>
      </c>
      <c r="T55" s="926" t="str">
        <f t="shared" ca="1" si="4"/>
        <v/>
      </c>
      <c r="U55" s="927" t="str">
        <f t="shared" ca="1" si="4"/>
        <v/>
      </c>
    </row>
    <row r="56" spans="2:21" x14ac:dyDescent="0.4">
      <c r="B56" s="1806"/>
      <c r="C56" s="1809"/>
      <c r="D56" s="924" t="str">
        <f>$D$8</f>
        <v>Débimètre gravitaire</v>
      </c>
      <c r="E56" s="1797"/>
      <c r="F56" s="963" t="str">
        <f t="shared" ref="F56:F94" ca="1" si="5">IFERROR(AVERAGE(G56:U56),"")</f>
        <v/>
      </c>
      <c r="G56" s="958" t="str">
        <f t="shared" ref="G56:U56" ca="1" si="6">IF(F20&lt;&gt;"",_xlfn.SINGLE(INDIRECT(F20&amp;"!"&amp;$F$8)),"")</f>
        <v/>
      </c>
      <c r="H56" s="223" t="str">
        <f t="shared" ca="1" si="6"/>
        <v/>
      </c>
      <c r="I56" s="223" t="str">
        <f t="shared" ca="1" si="6"/>
        <v/>
      </c>
      <c r="J56" s="223" t="str">
        <f t="shared" ca="1" si="6"/>
        <v/>
      </c>
      <c r="K56" s="223" t="str">
        <f t="shared" ca="1" si="6"/>
        <v/>
      </c>
      <c r="L56" s="223" t="str">
        <f t="shared" ca="1" si="6"/>
        <v/>
      </c>
      <c r="M56" s="223" t="str">
        <f t="shared" ca="1" si="6"/>
        <v/>
      </c>
      <c r="N56" s="223" t="str">
        <f t="shared" ca="1" si="6"/>
        <v/>
      </c>
      <c r="O56" s="223" t="str">
        <f t="shared" ca="1" si="6"/>
        <v/>
      </c>
      <c r="P56" s="223" t="str">
        <f t="shared" ca="1" si="6"/>
        <v/>
      </c>
      <c r="Q56" s="223" t="str">
        <f t="shared" ca="1" si="6"/>
        <v/>
      </c>
      <c r="R56" s="223" t="str">
        <f t="shared" ca="1" si="6"/>
        <v/>
      </c>
      <c r="S56" s="223" t="str">
        <f t="shared" ca="1" si="6"/>
        <v/>
      </c>
      <c r="T56" s="223" t="str">
        <f t="shared" ca="1" si="6"/>
        <v/>
      </c>
      <c r="U56" s="928" t="str">
        <f t="shared" ca="1" si="6"/>
        <v/>
      </c>
    </row>
    <row r="57" spans="2:21" x14ac:dyDescent="0.4">
      <c r="B57" s="1806"/>
      <c r="C57" s="1809"/>
      <c r="D57" s="924" t="s">
        <v>783</v>
      </c>
      <c r="E57" s="1797"/>
      <c r="F57" s="963">
        <f t="shared" ca="1" si="5"/>
        <v>0</v>
      </c>
      <c r="G57" s="959">
        <f ca="1">IF(COUNT(G55:G56)&gt;0,SUM(G55:G56),"")</f>
        <v>0</v>
      </c>
      <c r="H57" s="948" t="str">
        <f t="shared" ref="H57:U57" ca="1" si="7">IF(COUNT(H55:H56)&gt;0,SUM(H55:H56),"")</f>
        <v/>
      </c>
      <c r="I57" s="948" t="str">
        <f t="shared" ca="1" si="7"/>
        <v/>
      </c>
      <c r="J57" s="948" t="str">
        <f t="shared" ca="1" si="7"/>
        <v/>
      </c>
      <c r="K57" s="948" t="str">
        <f t="shared" ca="1" si="7"/>
        <v/>
      </c>
      <c r="L57" s="948" t="str">
        <f t="shared" ca="1" si="7"/>
        <v/>
      </c>
      <c r="M57" s="948" t="str">
        <f t="shared" ca="1" si="7"/>
        <v/>
      </c>
      <c r="N57" s="948" t="str">
        <f t="shared" ca="1" si="7"/>
        <v/>
      </c>
      <c r="O57" s="948" t="str">
        <f t="shared" ca="1" si="7"/>
        <v/>
      </c>
      <c r="P57" s="948" t="str">
        <f t="shared" ca="1" si="7"/>
        <v/>
      </c>
      <c r="Q57" s="948" t="str">
        <f t="shared" ca="1" si="7"/>
        <v/>
      </c>
      <c r="R57" s="948" t="str">
        <f t="shared" ca="1" si="7"/>
        <v/>
      </c>
      <c r="S57" s="948" t="str">
        <f t="shared" ca="1" si="7"/>
        <v/>
      </c>
      <c r="T57" s="948" t="str">
        <f t="shared" ca="1" si="7"/>
        <v/>
      </c>
      <c r="U57" s="949" t="str">
        <f t="shared" ca="1" si="7"/>
        <v/>
      </c>
    </row>
    <row r="58" spans="2:21" x14ac:dyDescent="0.4">
      <c r="B58" s="1806"/>
      <c r="C58" s="1809"/>
      <c r="D58" s="924" t="str">
        <f>$D$9</f>
        <v>Préleveur</v>
      </c>
      <c r="E58" s="1797"/>
      <c r="F58" s="963">
        <f t="shared" ca="1" si="5"/>
        <v>0</v>
      </c>
      <c r="G58" s="958" t="str">
        <f t="shared" ref="G58:U58" ca="1" si="8">IF(F21&lt;&gt;"",_xlfn.SINGLE(INDIRECT(F21&amp;"!"&amp;$F$9)),"")</f>
        <v/>
      </c>
      <c r="H58" s="223">
        <f t="shared" ca="1" si="8"/>
        <v>0</v>
      </c>
      <c r="I58" s="223" t="str">
        <f t="shared" ca="1" si="8"/>
        <v/>
      </c>
      <c r="J58" s="223" t="str">
        <f t="shared" ca="1" si="8"/>
        <v/>
      </c>
      <c r="K58" s="223" t="str">
        <f t="shared" ca="1" si="8"/>
        <v/>
      </c>
      <c r="L58" s="223" t="str">
        <f t="shared" ca="1" si="8"/>
        <v/>
      </c>
      <c r="M58" s="223" t="str">
        <f t="shared" ca="1" si="8"/>
        <v/>
      </c>
      <c r="N58" s="223" t="str">
        <f t="shared" ca="1" si="8"/>
        <v/>
      </c>
      <c r="O58" s="223" t="str">
        <f t="shared" ca="1" si="8"/>
        <v/>
      </c>
      <c r="P58" s="223" t="str">
        <f t="shared" ca="1" si="8"/>
        <v/>
      </c>
      <c r="Q58" s="223" t="str">
        <f t="shared" ca="1" si="8"/>
        <v/>
      </c>
      <c r="R58" s="223" t="str">
        <f t="shared" ca="1" si="8"/>
        <v/>
      </c>
      <c r="S58" s="223" t="str">
        <f t="shared" ca="1" si="8"/>
        <v/>
      </c>
      <c r="T58" s="223" t="str">
        <f t="shared" ca="1" si="8"/>
        <v/>
      </c>
      <c r="U58" s="928" t="str">
        <f t="shared" ca="1" si="8"/>
        <v/>
      </c>
    </row>
    <row r="59" spans="2:21" ht="13" thickBot="1" x14ac:dyDescent="0.45">
      <c r="B59" s="1807"/>
      <c r="C59" s="1810"/>
      <c r="D59" s="929" t="str">
        <f>$D$10</f>
        <v>Sonde de température</v>
      </c>
      <c r="E59" s="1798"/>
      <c r="F59" s="964" t="str">
        <f t="shared" ca="1" si="5"/>
        <v/>
      </c>
      <c r="G59" s="960" t="str">
        <f t="shared" ref="G59:U59" ca="1" si="9">IF(F22&lt;&gt;"",_xlfn.SINGLE(INDIRECT(F22&amp;"!"&amp;$F$10)),"")</f>
        <v/>
      </c>
      <c r="H59" s="933" t="str">
        <f t="shared" ca="1" si="9"/>
        <v/>
      </c>
      <c r="I59" s="933" t="str">
        <f t="shared" ca="1" si="9"/>
        <v/>
      </c>
      <c r="J59" s="933" t="str">
        <f t="shared" ca="1" si="9"/>
        <v/>
      </c>
      <c r="K59" s="933" t="str">
        <f t="shared" ca="1" si="9"/>
        <v/>
      </c>
      <c r="L59" s="933" t="str">
        <f t="shared" ca="1" si="9"/>
        <v/>
      </c>
      <c r="M59" s="933" t="str">
        <f t="shared" ca="1" si="9"/>
        <v/>
      </c>
      <c r="N59" s="933" t="str">
        <f t="shared" ca="1" si="9"/>
        <v/>
      </c>
      <c r="O59" s="933" t="str">
        <f t="shared" ca="1" si="9"/>
        <v/>
      </c>
      <c r="P59" s="933" t="str">
        <f t="shared" ca="1" si="9"/>
        <v/>
      </c>
      <c r="Q59" s="933" t="str">
        <f t="shared" ca="1" si="9"/>
        <v/>
      </c>
      <c r="R59" s="933" t="str">
        <f t="shared" ca="1" si="9"/>
        <v/>
      </c>
      <c r="S59" s="933" t="str">
        <f t="shared" ca="1" si="9"/>
        <v/>
      </c>
      <c r="T59" s="933" t="str">
        <f t="shared" ca="1" si="9"/>
        <v/>
      </c>
      <c r="U59" s="934" t="str">
        <f t="shared" ca="1" si="9"/>
        <v/>
      </c>
    </row>
    <row r="60" spans="2:21" x14ac:dyDescent="0.4">
      <c r="B60" s="1805" t="s">
        <v>132</v>
      </c>
      <c r="C60" s="1808" t="s">
        <v>209</v>
      </c>
      <c r="D60" s="925" t="str">
        <f>$D$7</f>
        <v>Débimètre en charge</v>
      </c>
      <c r="E60" s="1796">
        <f t="shared" ref="E60" ca="1" si="10">IFERROR(AVERAGE(F62:F64),"")</f>
        <v>0</v>
      </c>
      <c r="F60" s="962" t="str">
        <f t="shared" ca="1" si="5"/>
        <v/>
      </c>
      <c r="G60" s="957" t="str">
        <f t="shared" ref="G60:U60" ca="1" si="11">IF(F23&lt;&gt;"",_xlfn.SINGLE(INDIRECT(F23&amp;"!"&amp;$F$7)),"")</f>
        <v/>
      </c>
      <c r="H60" s="926" t="str">
        <f t="shared" ca="1" si="11"/>
        <v/>
      </c>
      <c r="I60" s="926" t="str">
        <f t="shared" ca="1" si="11"/>
        <v/>
      </c>
      <c r="J60" s="926" t="str">
        <f t="shared" ca="1" si="11"/>
        <v/>
      </c>
      <c r="K60" s="926" t="str">
        <f t="shared" ca="1" si="11"/>
        <v/>
      </c>
      <c r="L60" s="926" t="str">
        <f t="shared" ca="1" si="11"/>
        <v/>
      </c>
      <c r="M60" s="926" t="str">
        <f t="shared" ca="1" si="11"/>
        <v/>
      </c>
      <c r="N60" s="926" t="str">
        <f t="shared" ca="1" si="11"/>
        <v/>
      </c>
      <c r="O60" s="926" t="str">
        <f t="shared" ca="1" si="11"/>
        <v/>
      </c>
      <c r="P60" s="926" t="str">
        <f t="shared" ca="1" si="11"/>
        <v/>
      </c>
      <c r="Q60" s="926" t="str">
        <f t="shared" ca="1" si="11"/>
        <v/>
      </c>
      <c r="R60" s="926" t="str">
        <f t="shared" ca="1" si="11"/>
        <v/>
      </c>
      <c r="S60" s="926" t="str">
        <f t="shared" ca="1" si="11"/>
        <v/>
      </c>
      <c r="T60" s="926" t="str">
        <f t="shared" ca="1" si="11"/>
        <v/>
      </c>
      <c r="U60" s="927" t="str">
        <f t="shared" ca="1" si="11"/>
        <v/>
      </c>
    </row>
    <row r="61" spans="2:21" x14ac:dyDescent="0.4">
      <c r="B61" s="1806"/>
      <c r="C61" s="1809"/>
      <c r="D61" s="924" t="str">
        <f>$D$8</f>
        <v>Débimètre gravitaire</v>
      </c>
      <c r="E61" s="1797"/>
      <c r="F61" s="963">
        <f t="shared" ca="1" si="5"/>
        <v>0</v>
      </c>
      <c r="G61" s="958" t="str">
        <f t="shared" ref="G61:U61" ca="1" si="12">IF(F24&lt;&gt;"",_xlfn.SINGLE(INDIRECT(F24&amp;"!"&amp;$F$8)),"")</f>
        <v/>
      </c>
      <c r="H61" s="223" t="str">
        <f t="shared" ca="1" si="12"/>
        <v/>
      </c>
      <c r="I61" s="223" t="str">
        <f t="shared" ca="1" si="12"/>
        <v/>
      </c>
      <c r="J61" s="223">
        <f t="shared" ca="1" si="12"/>
        <v>0</v>
      </c>
      <c r="K61" s="223" t="str">
        <f t="shared" ca="1" si="12"/>
        <v/>
      </c>
      <c r="L61" s="223" t="str">
        <f t="shared" ca="1" si="12"/>
        <v/>
      </c>
      <c r="M61" s="223" t="str">
        <f t="shared" ca="1" si="12"/>
        <v/>
      </c>
      <c r="N61" s="223" t="str">
        <f t="shared" ca="1" si="12"/>
        <v/>
      </c>
      <c r="O61" s="223" t="str">
        <f t="shared" ca="1" si="12"/>
        <v/>
      </c>
      <c r="P61" s="223" t="str">
        <f t="shared" ca="1" si="12"/>
        <v/>
      </c>
      <c r="Q61" s="223" t="str">
        <f t="shared" ca="1" si="12"/>
        <v/>
      </c>
      <c r="R61" s="223" t="str">
        <f t="shared" ca="1" si="12"/>
        <v/>
      </c>
      <c r="S61" s="223" t="str">
        <f t="shared" ca="1" si="12"/>
        <v/>
      </c>
      <c r="T61" s="223" t="str">
        <f t="shared" ca="1" si="12"/>
        <v/>
      </c>
      <c r="U61" s="928" t="str">
        <f t="shared" ca="1" si="12"/>
        <v/>
      </c>
    </row>
    <row r="62" spans="2:21" x14ac:dyDescent="0.4">
      <c r="B62" s="1806"/>
      <c r="C62" s="1809"/>
      <c r="D62" s="924" t="s">
        <v>783</v>
      </c>
      <c r="E62" s="1797"/>
      <c r="F62" s="963">
        <f t="shared" ref="F62" ca="1" si="13">IFERROR(AVERAGE(G62:U62),"")</f>
        <v>0</v>
      </c>
      <c r="G62" s="959" t="str">
        <f ca="1">IF(COUNT(G60:G61)&gt;0,SUM(G60:G61),"")</f>
        <v/>
      </c>
      <c r="H62" s="948" t="str">
        <f t="shared" ref="H62" ca="1" si="14">IF(COUNT(H60:H61)&gt;0,SUM(H60:H61),"")</f>
        <v/>
      </c>
      <c r="I62" s="948" t="str">
        <f t="shared" ref="I62" ca="1" si="15">IF(COUNT(I60:I61)&gt;0,SUM(I60:I61),"")</f>
        <v/>
      </c>
      <c r="J62" s="948">
        <f t="shared" ref="J62" ca="1" si="16">IF(COUNT(J60:J61)&gt;0,SUM(J60:J61),"")</f>
        <v>0</v>
      </c>
      <c r="K62" s="948" t="str">
        <f t="shared" ref="K62" ca="1" si="17">IF(COUNT(K60:K61)&gt;0,SUM(K60:K61),"")</f>
        <v/>
      </c>
      <c r="L62" s="948" t="str">
        <f t="shared" ref="L62" ca="1" si="18">IF(COUNT(L60:L61)&gt;0,SUM(L60:L61),"")</f>
        <v/>
      </c>
      <c r="M62" s="948" t="str">
        <f t="shared" ref="M62" ca="1" si="19">IF(COUNT(M60:M61)&gt;0,SUM(M60:M61),"")</f>
        <v/>
      </c>
      <c r="N62" s="948" t="str">
        <f t="shared" ref="N62" ca="1" si="20">IF(COUNT(N60:N61)&gt;0,SUM(N60:N61),"")</f>
        <v/>
      </c>
      <c r="O62" s="948" t="str">
        <f t="shared" ref="O62" ca="1" si="21">IF(COUNT(O60:O61)&gt;0,SUM(O60:O61),"")</f>
        <v/>
      </c>
      <c r="P62" s="948" t="str">
        <f t="shared" ref="P62" ca="1" si="22">IF(COUNT(P60:P61)&gt;0,SUM(P60:P61),"")</f>
        <v/>
      </c>
      <c r="Q62" s="948" t="str">
        <f t="shared" ref="Q62" ca="1" si="23">IF(COUNT(Q60:Q61)&gt;0,SUM(Q60:Q61),"")</f>
        <v/>
      </c>
      <c r="R62" s="948" t="str">
        <f t="shared" ref="R62" ca="1" si="24">IF(COUNT(R60:R61)&gt;0,SUM(R60:R61),"")</f>
        <v/>
      </c>
      <c r="S62" s="948" t="str">
        <f t="shared" ref="S62" ca="1" si="25">IF(COUNT(S60:S61)&gt;0,SUM(S60:S61),"")</f>
        <v/>
      </c>
      <c r="T62" s="948" t="str">
        <f t="shared" ref="T62" ca="1" si="26">IF(COUNT(T60:T61)&gt;0,SUM(T60:T61),"")</f>
        <v/>
      </c>
      <c r="U62" s="949" t="str">
        <f t="shared" ref="U62" ca="1" si="27">IF(COUNT(U60:U61)&gt;0,SUM(U60:U61),"")</f>
        <v/>
      </c>
    </row>
    <row r="63" spans="2:21" x14ac:dyDescent="0.4">
      <c r="B63" s="1806"/>
      <c r="C63" s="1809"/>
      <c r="D63" s="924" t="str">
        <f>$D$9</f>
        <v>Préleveur</v>
      </c>
      <c r="E63" s="1797"/>
      <c r="F63" s="963" t="str">
        <f t="shared" ca="1" si="5"/>
        <v/>
      </c>
      <c r="G63" s="958" t="str">
        <f t="shared" ref="G63:U63" ca="1" si="28">IF(F25&lt;&gt;"",_xlfn.SINGLE(INDIRECT(F25&amp;"!"&amp;$F$9)),"")</f>
        <v/>
      </c>
      <c r="H63" s="223" t="str">
        <f t="shared" ca="1" si="28"/>
        <v/>
      </c>
      <c r="I63" s="223" t="str">
        <f t="shared" ca="1" si="28"/>
        <v/>
      </c>
      <c r="J63" s="223" t="str">
        <f t="shared" ca="1" si="28"/>
        <v/>
      </c>
      <c r="K63" s="223" t="str">
        <f t="shared" ca="1" si="28"/>
        <v/>
      </c>
      <c r="L63" s="223" t="str">
        <f t="shared" ca="1" si="28"/>
        <v/>
      </c>
      <c r="M63" s="223" t="str">
        <f t="shared" ca="1" si="28"/>
        <v/>
      </c>
      <c r="N63" s="223" t="str">
        <f t="shared" ca="1" si="28"/>
        <v/>
      </c>
      <c r="O63" s="223" t="str">
        <f t="shared" ca="1" si="28"/>
        <v/>
      </c>
      <c r="P63" s="223" t="str">
        <f t="shared" ca="1" si="28"/>
        <v/>
      </c>
      <c r="Q63" s="223" t="str">
        <f t="shared" ca="1" si="28"/>
        <v/>
      </c>
      <c r="R63" s="223" t="str">
        <f t="shared" ca="1" si="28"/>
        <v/>
      </c>
      <c r="S63" s="223" t="str">
        <f t="shared" ca="1" si="28"/>
        <v/>
      </c>
      <c r="T63" s="223" t="str">
        <f t="shared" ca="1" si="28"/>
        <v/>
      </c>
      <c r="U63" s="928" t="str">
        <f t="shared" ca="1" si="28"/>
        <v/>
      </c>
    </row>
    <row r="64" spans="2:21" ht="13" thickBot="1" x14ac:dyDescent="0.45">
      <c r="B64" s="1807"/>
      <c r="C64" s="1810"/>
      <c r="D64" s="929" t="str">
        <f>$D$10</f>
        <v>Sonde de température</v>
      </c>
      <c r="E64" s="1798"/>
      <c r="F64" s="964" t="str">
        <f t="shared" ca="1" si="5"/>
        <v/>
      </c>
      <c r="G64" s="960" t="str">
        <f t="shared" ref="G64:U64" ca="1" si="29">IF(F26&lt;&gt;"",_xlfn.SINGLE(INDIRECT(F26&amp;"!"&amp;$F$10)),"")</f>
        <v/>
      </c>
      <c r="H64" s="933" t="str">
        <f t="shared" ca="1" si="29"/>
        <v/>
      </c>
      <c r="I64" s="933" t="str">
        <f t="shared" ca="1" si="29"/>
        <v/>
      </c>
      <c r="J64" s="933" t="str">
        <f t="shared" ca="1" si="29"/>
        <v/>
      </c>
      <c r="K64" s="933" t="str">
        <f t="shared" ca="1" si="29"/>
        <v/>
      </c>
      <c r="L64" s="933" t="str">
        <f t="shared" ca="1" si="29"/>
        <v/>
      </c>
      <c r="M64" s="933" t="str">
        <f t="shared" ca="1" si="29"/>
        <v/>
      </c>
      <c r="N64" s="933" t="str">
        <f t="shared" ca="1" si="29"/>
        <v/>
      </c>
      <c r="O64" s="933" t="str">
        <f t="shared" ca="1" si="29"/>
        <v/>
      </c>
      <c r="P64" s="933" t="str">
        <f t="shared" ca="1" si="29"/>
        <v/>
      </c>
      <c r="Q64" s="933" t="str">
        <f t="shared" ca="1" si="29"/>
        <v/>
      </c>
      <c r="R64" s="933" t="str">
        <f t="shared" ca="1" si="29"/>
        <v/>
      </c>
      <c r="S64" s="933" t="str">
        <f t="shared" ca="1" si="29"/>
        <v/>
      </c>
      <c r="T64" s="933" t="str">
        <f t="shared" ca="1" si="29"/>
        <v/>
      </c>
      <c r="U64" s="934" t="str">
        <f t="shared" ca="1" si="29"/>
        <v/>
      </c>
    </row>
    <row r="65" spans="2:21" x14ac:dyDescent="0.4">
      <c r="B65" s="1805" t="s">
        <v>202</v>
      </c>
      <c r="C65" s="1808" t="s">
        <v>217</v>
      </c>
      <c r="D65" s="925" t="str">
        <f>$D$7</f>
        <v>Débimètre en charge</v>
      </c>
      <c r="E65" s="1796">
        <f ca="1">IFERROR(AVERAGE(F67:F69),"")</f>
        <v>0</v>
      </c>
      <c r="F65" s="962" t="str">
        <f t="shared" ca="1" si="5"/>
        <v/>
      </c>
      <c r="G65" s="957" t="str">
        <f t="shared" ref="G65:U65" ca="1" si="30">IF(F27&lt;&gt;"",_xlfn.SINGLE(INDIRECT(F27&amp;"!"&amp;$F$7)),"")</f>
        <v/>
      </c>
      <c r="H65" s="926" t="str">
        <f t="shared" ca="1" si="30"/>
        <v/>
      </c>
      <c r="I65" s="926" t="str">
        <f t="shared" ca="1" si="30"/>
        <v/>
      </c>
      <c r="J65" s="926" t="str">
        <f t="shared" ca="1" si="30"/>
        <v/>
      </c>
      <c r="K65" s="926" t="str">
        <f t="shared" ca="1" si="30"/>
        <v/>
      </c>
      <c r="L65" s="926" t="str">
        <f t="shared" ca="1" si="30"/>
        <v/>
      </c>
      <c r="M65" s="926" t="str">
        <f t="shared" ca="1" si="30"/>
        <v/>
      </c>
      <c r="N65" s="926" t="str">
        <f t="shared" ca="1" si="30"/>
        <v/>
      </c>
      <c r="O65" s="926" t="str">
        <f t="shared" ca="1" si="30"/>
        <v/>
      </c>
      <c r="P65" s="926" t="str">
        <f t="shared" ca="1" si="30"/>
        <v/>
      </c>
      <c r="Q65" s="926" t="str">
        <f t="shared" ca="1" si="30"/>
        <v/>
      </c>
      <c r="R65" s="926" t="str">
        <f t="shared" ca="1" si="30"/>
        <v/>
      </c>
      <c r="S65" s="926" t="str">
        <f t="shared" ca="1" si="30"/>
        <v/>
      </c>
      <c r="T65" s="926" t="str">
        <f t="shared" ca="1" si="30"/>
        <v/>
      </c>
      <c r="U65" s="927" t="str">
        <f t="shared" ca="1" si="30"/>
        <v/>
      </c>
    </row>
    <row r="66" spans="2:21" x14ac:dyDescent="0.4">
      <c r="B66" s="1806"/>
      <c r="C66" s="1809"/>
      <c r="D66" s="924" t="str">
        <f>$D$8</f>
        <v>Débimètre gravitaire</v>
      </c>
      <c r="E66" s="1797"/>
      <c r="F66" s="963" t="str">
        <f t="shared" ca="1" si="5"/>
        <v/>
      </c>
      <c r="G66" s="958" t="str">
        <f t="shared" ref="G66:U66" ca="1" si="31">IF(F28&lt;&gt;"",_xlfn.SINGLE(INDIRECT(F28&amp;"!"&amp;$F$8)),"")</f>
        <v/>
      </c>
      <c r="H66" s="223" t="str">
        <f t="shared" ca="1" si="31"/>
        <v/>
      </c>
      <c r="I66" s="223" t="str">
        <f t="shared" ca="1" si="31"/>
        <v/>
      </c>
      <c r="J66" s="223" t="str">
        <f t="shared" ca="1" si="31"/>
        <v/>
      </c>
      <c r="K66" s="223" t="str">
        <f t="shared" ca="1" si="31"/>
        <v/>
      </c>
      <c r="L66" s="223" t="str">
        <f t="shared" ca="1" si="31"/>
        <v/>
      </c>
      <c r="M66" s="223" t="str">
        <f t="shared" ca="1" si="31"/>
        <v/>
      </c>
      <c r="N66" s="223" t="str">
        <f t="shared" ca="1" si="31"/>
        <v/>
      </c>
      <c r="O66" s="223" t="str">
        <f t="shared" ca="1" si="31"/>
        <v/>
      </c>
      <c r="P66" s="223" t="str">
        <f t="shared" ca="1" si="31"/>
        <v/>
      </c>
      <c r="Q66" s="223" t="str">
        <f t="shared" ca="1" si="31"/>
        <v/>
      </c>
      <c r="R66" s="223" t="str">
        <f t="shared" ca="1" si="31"/>
        <v/>
      </c>
      <c r="S66" s="223" t="str">
        <f t="shared" ca="1" si="31"/>
        <v/>
      </c>
      <c r="T66" s="223" t="str">
        <f t="shared" ca="1" si="31"/>
        <v/>
      </c>
      <c r="U66" s="928" t="str">
        <f t="shared" ca="1" si="31"/>
        <v/>
      </c>
    </row>
    <row r="67" spans="2:21" x14ac:dyDescent="0.4">
      <c r="B67" s="1806"/>
      <c r="C67" s="1809"/>
      <c r="D67" s="924" t="s">
        <v>783</v>
      </c>
      <c r="E67" s="1797"/>
      <c r="F67" s="963" t="str">
        <f t="shared" ref="F67" ca="1" si="32">IFERROR(AVERAGE(G67:U67),"")</f>
        <v/>
      </c>
      <c r="G67" s="959" t="str">
        <f ca="1">IF(COUNT(G65:G66)&gt;0,SUM(G65:G66),"")</f>
        <v/>
      </c>
      <c r="H67" s="948" t="str">
        <f t="shared" ref="H67" ca="1" si="33">IF(COUNT(H65:H66)&gt;0,SUM(H65:H66),"")</f>
        <v/>
      </c>
      <c r="I67" s="948" t="str">
        <f t="shared" ref="I67" ca="1" si="34">IF(COUNT(I65:I66)&gt;0,SUM(I65:I66),"")</f>
        <v/>
      </c>
      <c r="J67" s="948" t="str">
        <f t="shared" ref="J67" ca="1" si="35">IF(COUNT(J65:J66)&gt;0,SUM(J65:J66),"")</f>
        <v/>
      </c>
      <c r="K67" s="948" t="str">
        <f t="shared" ref="K67" ca="1" si="36">IF(COUNT(K65:K66)&gt;0,SUM(K65:K66),"")</f>
        <v/>
      </c>
      <c r="L67" s="948" t="str">
        <f t="shared" ref="L67" ca="1" si="37">IF(COUNT(L65:L66)&gt;0,SUM(L65:L66),"")</f>
        <v/>
      </c>
      <c r="M67" s="948" t="str">
        <f t="shared" ref="M67" ca="1" si="38">IF(COUNT(M65:M66)&gt;0,SUM(M65:M66),"")</f>
        <v/>
      </c>
      <c r="N67" s="948" t="str">
        <f t="shared" ref="N67" ca="1" si="39">IF(COUNT(N65:N66)&gt;0,SUM(N65:N66),"")</f>
        <v/>
      </c>
      <c r="O67" s="948" t="str">
        <f t="shared" ref="O67" ca="1" si="40">IF(COUNT(O65:O66)&gt;0,SUM(O65:O66),"")</f>
        <v/>
      </c>
      <c r="P67" s="948" t="str">
        <f t="shared" ref="P67" ca="1" si="41">IF(COUNT(P65:P66)&gt;0,SUM(P65:P66),"")</f>
        <v/>
      </c>
      <c r="Q67" s="948" t="str">
        <f t="shared" ref="Q67" ca="1" si="42">IF(COUNT(Q65:Q66)&gt;0,SUM(Q65:Q66),"")</f>
        <v/>
      </c>
      <c r="R67" s="948" t="str">
        <f t="shared" ref="R67" ca="1" si="43">IF(COUNT(R65:R66)&gt;0,SUM(R65:R66),"")</f>
        <v/>
      </c>
      <c r="S67" s="948" t="str">
        <f t="shared" ref="S67" ca="1" si="44">IF(COUNT(S65:S66)&gt;0,SUM(S65:S66),"")</f>
        <v/>
      </c>
      <c r="T67" s="948" t="str">
        <f t="shared" ref="T67" ca="1" si="45">IF(COUNT(T65:T66)&gt;0,SUM(T65:T66),"")</f>
        <v/>
      </c>
      <c r="U67" s="949" t="str">
        <f t="shared" ref="U67" ca="1" si="46">IF(COUNT(U65:U66)&gt;0,SUM(U65:U66),"")</f>
        <v/>
      </c>
    </row>
    <row r="68" spans="2:21" x14ac:dyDescent="0.4">
      <c r="B68" s="1806"/>
      <c r="C68" s="1809"/>
      <c r="D68" s="924" t="str">
        <f>$D$9</f>
        <v>Préleveur</v>
      </c>
      <c r="E68" s="1797"/>
      <c r="F68" s="963">
        <f t="shared" ca="1" si="5"/>
        <v>0</v>
      </c>
      <c r="G68" s="958" t="str">
        <f t="shared" ref="G68:U68" ca="1" si="47">IF(F29&lt;&gt;"",_xlfn.SINGLE(INDIRECT(F29&amp;"!"&amp;$F$9)),"")</f>
        <v/>
      </c>
      <c r="H68" s="223" t="str">
        <f t="shared" ca="1" si="47"/>
        <v/>
      </c>
      <c r="I68" s="223">
        <f t="shared" ca="1" si="47"/>
        <v>0</v>
      </c>
      <c r="J68" s="223" t="str">
        <f t="shared" ca="1" si="47"/>
        <v/>
      </c>
      <c r="K68" s="223" t="str">
        <f t="shared" ca="1" si="47"/>
        <v/>
      </c>
      <c r="L68" s="223" t="str">
        <f t="shared" ca="1" si="47"/>
        <v/>
      </c>
      <c r="M68" s="223" t="str">
        <f t="shared" ca="1" si="47"/>
        <v/>
      </c>
      <c r="N68" s="223" t="str">
        <f t="shared" ca="1" si="47"/>
        <v/>
      </c>
      <c r="O68" s="223" t="str">
        <f t="shared" ca="1" si="47"/>
        <v/>
      </c>
      <c r="P68" s="223" t="str">
        <f t="shared" ca="1" si="47"/>
        <v/>
      </c>
      <c r="Q68" s="223" t="str">
        <f t="shared" ca="1" si="47"/>
        <v/>
      </c>
      <c r="R68" s="223" t="str">
        <f t="shared" ca="1" si="47"/>
        <v/>
      </c>
      <c r="S68" s="223" t="str">
        <f t="shared" ca="1" si="47"/>
        <v/>
      </c>
      <c r="T68" s="223" t="str">
        <f t="shared" ca="1" si="47"/>
        <v/>
      </c>
      <c r="U68" s="928" t="str">
        <f t="shared" ca="1" si="47"/>
        <v/>
      </c>
    </row>
    <row r="69" spans="2:21" ht="13" thickBot="1" x14ac:dyDescent="0.45">
      <c r="B69" s="1807"/>
      <c r="C69" s="1810"/>
      <c r="D69" s="929" t="str">
        <f>$D$10</f>
        <v>Sonde de température</v>
      </c>
      <c r="E69" s="1798"/>
      <c r="F69" s="964" t="str">
        <f t="shared" ca="1" si="5"/>
        <v/>
      </c>
      <c r="G69" s="960" t="str">
        <f t="shared" ref="G69:U69" ca="1" si="48">IF(F30&lt;&gt;"",_xlfn.SINGLE(INDIRECT(F30&amp;"!"&amp;$F$10)),"")</f>
        <v/>
      </c>
      <c r="H69" s="933" t="str">
        <f t="shared" ca="1" si="48"/>
        <v/>
      </c>
      <c r="I69" s="933" t="str">
        <f t="shared" ca="1" si="48"/>
        <v/>
      </c>
      <c r="J69" s="933" t="str">
        <f t="shared" ca="1" si="48"/>
        <v/>
      </c>
      <c r="K69" s="933" t="str">
        <f t="shared" ca="1" si="48"/>
        <v/>
      </c>
      <c r="L69" s="933" t="str">
        <f t="shared" ca="1" si="48"/>
        <v/>
      </c>
      <c r="M69" s="933" t="str">
        <f t="shared" ca="1" si="48"/>
        <v/>
      </c>
      <c r="N69" s="933" t="str">
        <f t="shared" ca="1" si="48"/>
        <v/>
      </c>
      <c r="O69" s="933" t="str">
        <f t="shared" ca="1" si="48"/>
        <v/>
      </c>
      <c r="P69" s="933" t="str">
        <f t="shared" ca="1" si="48"/>
        <v/>
      </c>
      <c r="Q69" s="933" t="str">
        <f t="shared" ca="1" si="48"/>
        <v/>
      </c>
      <c r="R69" s="933" t="str">
        <f t="shared" ca="1" si="48"/>
        <v/>
      </c>
      <c r="S69" s="933" t="str">
        <f t="shared" ca="1" si="48"/>
        <v/>
      </c>
      <c r="T69" s="933" t="str">
        <f t="shared" ca="1" si="48"/>
        <v/>
      </c>
      <c r="U69" s="934" t="str">
        <f t="shared" ca="1" si="48"/>
        <v/>
      </c>
    </row>
    <row r="70" spans="2:21" x14ac:dyDescent="0.4">
      <c r="B70" s="1805" t="s">
        <v>211</v>
      </c>
      <c r="C70" s="1808" t="s">
        <v>219</v>
      </c>
      <c r="D70" s="925" t="str">
        <f>$D$7</f>
        <v>Débimètre en charge</v>
      </c>
      <c r="E70" s="1796" t="str">
        <f t="shared" ref="E70" ca="1" si="49">IFERROR(AVERAGE(F72:F74),"")</f>
        <v/>
      </c>
      <c r="F70" s="962" t="str">
        <f t="shared" ca="1" si="5"/>
        <v/>
      </c>
      <c r="G70" s="957" t="str">
        <f t="shared" ref="G70:U70" ca="1" si="50">IF(F31&lt;&gt;"",_xlfn.SINGLE(INDIRECT(F31&amp;"!"&amp;$F$7)),"")</f>
        <v/>
      </c>
      <c r="H70" s="926" t="str">
        <f t="shared" ca="1" si="50"/>
        <v/>
      </c>
      <c r="I70" s="926" t="str">
        <f t="shared" ca="1" si="50"/>
        <v/>
      </c>
      <c r="J70" s="926" t="str">
        <f t="shared" ca="1" si="50"/>
        <v/>
      </c>
      <c r="K70" s="926" t="str">
        <f t="shared" ca="1" si="50"/>
        <v/>
      </c>
      <c r="L70" s="926" t="str">
        <f t="shared" ca="1" si="50"/>
        <v/>
      </c>
      <c r="M70" s="926" t="str">
        <f t="shared" ca="1" si="50"/>
        <v/>
      </c>
      <c r="N70" s="926" t="str">
        <f t="shared" ca="1" si="50"/>
        <v/>
      </c>
      <c r="O70" s="926" t="str">
        <f t="shared" ca="1" si="50"/>
        <v/>
      </c>
      <c r="P70" s="926" t="str">
        <f t="shared" ca="1" si="50"/>
        <v/>
      </c>
      <c r="Q70" s="926" t="str">
        <f t="shared" ca="1" si="50"/>
        <v/>
      </c>
      <c r="R70" s="926" t="str">
        <f t="shared" ca="1" si="50"/>
        <v/>
      </c>
      <c r="S70" s="926" t="str">
        <f t="shared" ca="1" si="50"/>
        <v/>
      </c>
      <c r="T70" s="926" t="str">
        <f t="shared" ca="1" si="50"/>
        <v/>
      </c>
      <c r="U70" s="927" t="str">
        <f t="shared" ca="1" si="50"/>
        <v/>
      </c>
    </row>
    <row r="71" spans="2:21" x14ac:dyDescent="0.4">
      <c r="B71" s="1806"/>
      <c r="C71" s="1809"/>
      <c r="D71" s="924" t="str">
        <f>$D$8</f>
        <v>Débimètre gravitaire</v>
      </c>
      <c r="E71" s="1797"/>
      <c r="F71" s="963" t="str">
        <f t="shared" ca="1" si="5"/>
        <v/>
      </c>
      <c r="G71" s="958" t="str">
        <f t="shared" ref="G71:U71" ca="1" si="51">IF(F32&lt;&gt;"",_xlfn.SINGLE(INDIRECT(F32&amp;"!"&amp;$F$8)),"")</f>
        <v/>
      </c>
      <c r="H71" s="223" t="str">
        <f t="shared" ca="1" si="51"/>
        <v/>
      </c>
      <c r="I71" s="223" t="str">
        <f t="shared" ca="1" si="51"/>
        <v/>
      </c>
      <c r="J71" s="223" t="str">
        <f t="shared" ca="1" si="51"/>
        <v/>
      </c>
      <c r="K71" s="223" t="str">
        <f t="shared" ca="1" si="51"/>
        <v/>
      </c>
      <c r="L71" s="223" t="str">
        <f t="shared" ca="1" si="51"/>
        <v/>
      </c>
      <c r="M71" s="223" t="str">
        <f t="shared" ca="1" si="51"/>
        <v/>
      </c>
      <c r="N71" s="223" t="str">
        <f t="shared" ca="1" si="51"/>
        <v/>
      </c>
      <c r="O71" s="223" t="str">
        <f t="shared" ca="1" si="51"/>
        <v/>
      </c>
      <c r="P71" s="223" t="str">
        <f t="shared" ca="1" si="51"/>
        <v/>
      </c>
      <c r="Q71" s="223" t="str">
        <f t="shared" ca="1" si="51"/>
        <v/>
      </c>
      <c r="R71" s="223" t="str">
        <f t="shared" ca="1" si="51"/>
        <v/>
      </c>
      <c r="S71" s="223" t="str">
        <f t="shared" ca="1" si="51"/>
        <v/>
      </c>
      <c r="T71" s="223" t="str">
        <f t="shared" ca="1" si="51"/>
        <v/>
      </c>
      <c r="U71" s="928" t="str">
        <f t="shared" ca="1" si="51"/>
        <v/>
      </c>
    </row>
    <row r="72" spans="2:21" x14ac:dyDescent="0.4">
      <c r="B72" s="1806"/>
      <c r="C72" s="1809"/>
      <c r="D72" s="924" t="s">
        <v>783</v>
      </c>
      <c r="E72" s="1797"/>
      <c r="F72" s="963" t="str">
        <f t="shared" ref="F72" ca="1" si="52">IFERROR(AVERAGE(G72:U72),"")</f>
        <v/>
      </c>
      <c r="G72" s="959" t="str">
        <f ca="1">IF(COUNT(G70:G71)&gt;0,SUM(G70:G71),"")</f>
        <v/>
      </c>
      <c r="H72" s="948" t="str">
        <f t="shared" ref="H72" ca="1" si="53">IF(COUNT(H70:H71)&gt;0,SUM(H70:H71),"")</f>
        <v/>
      </c>
      <c r="I72" s="948" t="str">
        <f t="shared" ref="I72" ca="1" si="54">IF(COUNT(I70:I71)&gt;0,SUM(I70:I71),"")</f>
        <v/>
      </c>
      <c r="J72" s="948" t="str">
        <f t="shared" ref="J72" ca="1" si="55">IF(COUNT(J70:J71)&gt;0,SUM(J70:J71),"")</f>
        <v/>
      </c>
      <c r="K72" s="948" t="str">
        <f t="shared" ref="K72" ca="1" si="56">IF(COUNT(K70:K71)&gt;0,SUM(K70:K71),"")</f>
        <v/>
      </c>
      <c r="L72" s="948" t="str">
        <f t="shared" ref="L72" ca="1" si="57">IF(COUNT(L70:L71)&gt;0,SUM(L70:L71),"")</f>
        <v/>
      </c>
      <c r="M72" s="948" t="str">
        <f t="shared" ref="M72" ca="1" si="58">IF(COUNT(M70:M71)&gt;0,SUM(M70:M71),"")</f>
        <v/>
      </c>
      <c r="N72" s="948" t="str">
        <f t="shared" ref="N72" ca="1" si="59">IF(COUNT(N70:N71)&gt;0,SUM(N70:N71),"")</f>
        <v/>
      </c>
      <c r="O72" s="948" t="str">
        <f t="shared" ref="O72" ca="1" si="60">IF(COUNT(O70:O71)&gt;0,SUM(O70:O71),"")</f>
        <v/>
      </c>
      <c r="P72" s="948" t="str">
        <f t="shared" ref="P72" ca="1" si="61">IF(COUNT(P70:P71)&gt;0,SUM(P70:P71),"")</f>
        <v/>
      </c>
      <c r="Q72" s="948" t="str">
        <f t="shared" ref="Q72" ca="1" si="62">IF(COUNT(Q70:Q71)&gt;0,SUM(Q70:Q71),"")</f>
        <v/>
      </c>
      <c r="R72" s="948" t="str">
        <f t="shared" ref="R72" ca="1" si="63">IF(COUNT(R70:R71)&gt;0,SUM(R70:R71),"")</f>
        <v/>
      </c>
      <c r="S72" s="948" t="str">
        <f t="shared" ref="S72" ca="1" si="64">IF(COUNT(S70:S71)&gt;0,SUM(S70:S71),"")</f>
        <v/>
      </c>
      <c r="T72" s="948" t="str">
        <f t="shared" ref="T72" ca="1" si="65">IF(COUNT(T70:T71)&gt;0,SUM(T70:T71),"")</f>
        <v/>
      </c>
      <c r="U72" s="949" t="str">
        <f t="shared" ref="U72" ca="1" si="66">IF(COUNT(U70:U71)&gt;0,SUM(U70:U71),"")</f>
        <v/>
      </c>
    </row>
    <row r="73" spans="2:21" x14ac:dyDescent="0.4">
      <c r="B73" s="1806"/>
      <c r="C73" s="1809"/>
      <c r="D73" s="924" t="str">
        <f>$D$9</f>
        <v>Préleveur</v>
      </c>
      <c r="E73" s="1797"/>
      <c r="F73" s="963" t="str">
        <f t="shared" ca="1" si="5"/>
        <v/>
      </c>
      <c r="G73" s="958" t="str">
        <f t="shared" ref="G73:U73" ca="1" si="67">IF(F33&lt;&gt;"",_xlfn.SINGLE(INDIRECT(F33&amp;"!"&amp;$F$9)),"")</f>
        <v/>
      </c>
      <c r="H73" s="223" t="str">
        <f t="shared" ca="1" si="67"/>
        <v/>
      </c>
      <c r="I73" s="223" t="str">
        <f t="shared" ca="1" si="67"/>
        <v/>
      </c>
      <c r="J73" s="223" t="str">
        <f t="shared" ca="1" si="67"/>
        <v/>
      </c>
      <c r="K73" s="223" t="str">
        <f t="shared" ca="1" si="67"/>
        <v/>
      </c>
      <c r="L73" s="223" t="str">
        <f t="shared" ca="1" si="67"/>
        <v/>
      </c>
      <c r="M73" s="223" t="str">
        <f t="shared" ca="1" si="67"/>
        <v/>
      </c>
      <c r="N73" s="223" t="str">
        <f t="shared" ca="1" si="67"/>
        <v/>
      </c>
      <c r="O73" s="223" t="str">
        <f t="shared" ca="1" si="67"/>
        <v/>
      </c>
      <c r="P73" s="223" t="str">
        <f t="shared" ca="1" si="67"/>
        <v/>
      </c>
      <c r="Q73" s="223" t="str">
        <f t="shared" ca="1" si="67"/>
        <v/>
      </c>
      <c r="R73" s="223" t="str">
        <f t="shared" ca="1" si="67"/>
        <v/>
      </c>
      <c r="S73" s="223" t="str">
        <f t="shared" ca="1" si="67"/>
        <v/>
      </c>
      <c r="T73" s="223" t="str">
        <f t="shared" ca="1" si="67"/>
        <v/>
      </c>
      <c r="U73" s="928" t="str">
        <f t="shared" ca="1" si="67"/>
        <v/>
      </c>
    </row>
    <row r="74" spans="2:21" ht="13" thickBot="1" x14ac:dyDescent="0.45">
      <c r="B74" s="1807"/>
      <c r="C74" s="1810"/>
      <c r="D74" s="929" t="str">
        <f>$D$10</f>
        <v>Sonde de température</v>
      </c>
      <c r="E74" s="1798"/>
      <c r="F74" s="964" t="str">
        <f t="shared" ca="1" si="5"/>
        <v/>
      </c>
      <c r="G74" s="960" t="str">
        <f t="shared" ref="G74:U74" ca="1" si="68">IF(F34&lt;&gt;"",_xlfn.SINGLE(INDIRECT(F34&amp;"!"&amp;$F$10)),"")</f>
        <v/>
      </c>
      <c r="H74" s="933" t="str">
        <f t="shared" ca="1" si="68"/>
        <v/>
      </c>
      <c r="I74" s="933" t="str">
        <f t="shared" ca="1" si="68"/>
        <v/>
      </c>
      <c r="J74" s="933" t="str">
        <f t="shared" ca="1" si="68"/>
        <v/>
      </c>
      <c r="K74" s="933" t="str">
        <f t="shared" ca="1" si="68"/>
        <v/>
      </c>
      <c r="L74" s="933" t="str">
        <f t="shared" ca="1" si="68"/>
        <v/>
      </c>
      <c r="M74" s="933" t="str">
        <f t="shared" ca="1" si="68"/>
        <v/>
      </c>
      <c r="N74" s="933" t="str">
        <f t="shared" ca="1" si="68"/>
        <v/>
      </c>
      <c r="O74" s="933" t="str">
        <f t="shared" ca="1" si="68"/>
        <v/>
      </c>
      <c r="P74" s="933" t="str">
        <f t="shared" ca="1" si="68"/>
        <v/>
      </c>
      <c r="Q74" s="933" t="str">
        <f t="shared" ca="1" si="68"/>
        <v/>
      </c>
      <c r="R74" s="933" t="str">
        <f t="shared" ca="1" si="68"/>
        <v/>
      </c>
      <c r="S74" s="933" t="str">
        <f t="shared" ca="1" si="68"/>
        <v/>
      </c>
      <c r="T74" s="933" t="str">
        <f t="shared" ca="1" si="68"/>
        <v/>
      </c>
      <c r="U74" s="934" t="str">
        <f t="shared" ca="1" si="68"/>
        <v/>
      </c>
    </row>
    <row r="75" spans="2:21" x14ac:dyDescent="0.4">
      <c r="B75" s="1805" t="s">
        <v>214</v>
      </c>
      <c r="C75" s="1808" t="s">
        <v>222</v>
      </c>
      <c r="D75" s="925" t="str">
        <f>$D$7</f>
        <v>Débimètre en charge</v>
      </c>
      <c r="E75" s="1796" t="str">
        <f t="shared" ref="E75" ca="1" si="69">IFERROR(AVERAGE(F77:F79),"")</f>
        <v/>
      </c>
      <c r="F75" s="962" t="str">
        <f t="shared" ca="1" si="5"/>
        <v/>
      </c>
      <c r="G75" s="957" t="str">
        <f t="shared" ref="G75:U75" ca="1" si="70">IF(F35&lt;&gt;"",_xlfn.SINGLE(INDIRECT(F35&amp;"!"&amp;$F$7)),"")</f>
        <v/>
      </c>
      <c r="H75" s="926" t="str">
        <f t="shared" ca="1" si="70"/>
        <v/>
      </c>
      <c r="I75" s="926" t="str">
        <f t="shared" ca="1" si="70"/>
        <v/>
      </c>
      <c r="J75" s="926" t="str">
        <f t="shared" ca="1" si="70"/>
        <v/>
      </c>
      <c r="K75" s="926" t="str">
        <f t="shared" ca="1" si="70"/>
        <v/>
      </c>
      <c r="L75" s="926" t="str">
        <f t="shared" ca="1" si="70"/>
        <v/>
      </c>
      <c r="M75" s="926" t="str">
        <f t="shared" ca="1" si="70"/>
        <v/>
      </c>
      <c r="N75" s="926" t="str">
        <f t="shared" ca="1" si="70"/>
        <v/>
      </c>
      <c r="O75" s="926" t="str">
        <f t="shared" ca="1" si="70"/>
        <v/>
      </c>
      <c r="P75" s="926" t="str">
        <f t="shared" ca="1" si="70"/>
        <v/>
      </c>
      <c r="Q75" s="926" t="str">
        <f t="shared" ca="1" si="70"/>
        <v/>
      </c>
      <c r="R75" s="926" t="str">
        <f t="shared" ca="1" si="70"/>
        <v/>
      </c>
      <c r="S75" s="926" t="str">
        <f t="shared" ca="1" si="70"/>
        <v/>
      </c>
      <c r="T75" s="926" t="str">
        <f t="shared" ca="1" si="70"/>
        <v/>
      </c>
      <c r="U75" s="927" t="str">
        <f t="shared" ca="1" si="70"/>
        <v/>
      </c>
    </row>
    <row r="76" spans="2:21" x14ac:dyDescent="0.4">
      <c r="B76" s="1806"/>
      <c r="C76" s="1809"/>
      <c r="D76" s="924" t="str">
        <f>$D$8</f>
        <v>Débimètre gravitaire</v>
      </c>
      <c r="E76" s="1797"/>
      <c r="F76" s="963" t="str">
        <f t="shared" ca="1" si="5"/>
        <v/>
      </c>
      <c r="G76" s="958" t="str">
        <f t="shared" ref="G76:U76" ca="1" si="71">IF(F36&lt;&gt;"",_xlfn.SINGLE(INDIRECT(F36&amp;"!"&amp;$F$8)),"")</f>
        <v/>
      </c>
      <c r="H76" s="223" t="str">
        <f t="shared" ca="1" si="71"/>
        <v/>
      </c>
      <c r="I76" s="223" t="str">
        <f t="shared" ca="1" si="71"/>
        <v/>
      </c>
      <c r="J76" s="223" t="str">
        <f t="shared" ca="1" si="71"/>
        <v/>
      </c>
      <c r="K76" s="223" t="str">
        <f t="shared" ca="1" si="71"/>
        <v/>
      </c>
      <c r="L76" s="223" t="str">
        <f t="shared" ca="1" si="71"/>
        <v/>
      </c>
      <c r="M76" s="223" t="str">
        <f t="shared" ca="1" si="71"/>
        <v/>
      </c>
      <c r="N76" s="223" t="str">
        <f t="shared" ca="1" si="71"/>
        <v/>
      </c>
      <c r="O76" s="223" t="str">
        <f t="shared" ca="1" si="71"/>
        <v/>
      </c>
      <c r="P76" s="223" t="str">
        <f t="shared" ca="1" si="71"/>
        <v/>
      </c>
      <c r="Q76" s="223" t="str">
        <f t="shared" ca="1" si="71"/>
        <v/>
      </c>
      <c r="R76" s="223" t="str">
        <f t="shared" ca="1" si="71"/>
        <v/>
      </c>
      <c r="S76" s="223" t="str">
        <f t="shared" ca="1" si="71"/>
        <v/>
      </c>
      <c r="T76" s="223" t="str">
        <f t="shared" ca="1" si="71"/>
        <v/>
      </c>
      <c r="U76" s="928" t="str">
        <f t="shared" ca="1" si="71"/>
        <v/>
      </c>
    </row>
    <row r="77" spans="2:21" x14ac:dyDescent="0.4">
      <c r="B77" s="1806"/>
      <c r="C77" s="1809"/>
      <c r="D77" s="924" t="s">
        <v>783</v>
      </c>
      <c r="E77" s="1797"/>
      <c r="F77" s="963" t="str">
        <f t="shared" ref="F77" ca="1" si="72">IFERROR(AVERAGE(G77:U77),"")</f>
        <v/>
      </c>
      <c r="G77" s="959" t="str">
        <f ca="1">IF(COUNT(G75:G76)&gt;0,SUM(G75:G76),"")</f>
        <v/>
      </c>
      <c r="H77" s="948" t="str">
        <f t="shared" ref="H77" ca="1" si="73">IF(COUNT(H75:H76)&gt;0,SUM(H75:H76),"")</f>
        <v/>
      </c>
      <c r="I77" s="948" t="str">
        <f t="shared" ref="I77" ca="1" si="74">IF(COUNT(I75:I76)&gt;0,SUM(I75:I76),"")</f>
        <v/>
      </c>
      <c r="J77" s="948" t="str">
        <f t="shared" ref="J77" ca="1" si="75">IF(COUNT(J75:J76)&gt;0,SUM(J75:J76),"")</f>
        <v/>
      </c>
      <c r="K77" s="948" t="str">
        <f t="shared" ref="K77" ca="1" si="76">IF(COUNT(K75:K76)&gt;0,SUM(K75:K76),"")</f>
        <v/>
      </c>
      <c r="L77" s="948" t="str">
        <f t="shared" ref="L77" ca="1" si="77">IF(COUNT(L75:L76)&gt;0,SUM(L75:L76),"")</f>
        <v/>
      </c>
      <c r="M77" s="948" t="str">
        <f t="shared" ref="M77" ca="1" si="78">IF(COUNT(M75:M76)&gt;0,SUM(M75:M76),"")</f>
        <v/>
      </c>
      <c r="N77" s="948" t="str">
        <f t="shared" ref="N77" ca="1" si="79">IF(COUNT(N75:N76)&gt;0,SUM(N75:N76),"")</f>
        <v/>
      </c>
      <c r="O77" s="948" t="str">
        <f t="shared" ref="O77" ca="1" si="80">IF(COUNT(O75:O76)&gt;0,SUM(O75:O76),"")</f>
        <v/>
      </c>
      <c r="P77" s="948" t="str">
        <f t="shared" ref="P77" ca="1" si="81">IF(COUNT(P75:P76)&gt;0,SUM(P75:P76),"")</f>
        <v/>
      </c>
      <c r="Q77" s="948" t="str">
        <f t="shared" ref="Q77" ca="1" si="82">IF(COUNT(Q75:Q76)&gt;0,SUM(Q75:Q76),"")</f>
        <v/>
      </c>
      <c r="R77" s="948" t="str">
        <f t="shared" ref="R77" ca="1" si="83">IF(COUNT(R75:R76)&gt;0,SUM(R75:R76),"")</f>
        <v/>
      </c>
      <c r="S77" s="948" t="str">
        <f t="shared" ref="S77" ca="1" si="84">IF(COUNT(S75:S76)&gt;0,SUM(S75:S76),"")</f>
        <v/>
      </c>
      <c r="T77" s="948" t="str">
        <f t="shared" ref="T77" ca="1" si="85">IF(COUNT(T75:T76)&gt;0,SUM(T75:T76),"")</f>
        <v/>
      </c>
      <c r="U77" s="949" t="str">
        <f t="shared" ref="U77" ca="1" si="86">IF(COUNT(U75:U76)&gt;0,SUM(U75:U76),"")</f>
        <v/>
      </c>
    </row>
    <row r="78" spans="2:21" x14ac:dyDescent="0.4">
      <c r="B78" s="1806"/>
      <c r="C78" s="1809"/>
      <c r="D78" s="924" t="str">
        <f>$D$9</f>
        <v>Préleveur</v>
      </c>
      <c r="E78" s="1797"/>
      <c r="F78" s="963" t="str">
        <f t="shared" ca="1" si="5"/>
        <v/>
      </c>
      <c r="G78" s="958" t="str">
        <f t="shared" ref="G78:U78" ca="1" si="87">IF(F37&lt;&gt;"",_xlfn.SINGLE(INDIRECT(F37&amp;"!"&amp;$F$9)),"")</f>
        <v/>
      </c>
      <c r="H78" s="223" t="str">
        <f t="shared" ca="1" si="87"/>
        <v/>
      </c>
      <c r="I78" s="223" t="str">
        <f t="shared" ca="1" si="87"/>
        <v/>
      </c>
      <c r="J78" s="223" t="str">
        <f t="shared" ca="1" si="87"/>
        <v/>
      </c>
      <c r="K78" s="223" t="str">
        <f t="shared" ca="1" si="87"/>
        <v/>
      </c>
      <c r="L78" s="223" t="str">
        <f t="shared" ca="1" si="87"/>
        <v/>
      </c>
      <c r="M78" s="223" t="str">
        <f t="shared" ca="1" si="87"/>
        <v/>
      </c>
      <c r="N78" s="223" t="str">
        <f t="shared" ca="1" si="87"/>
        <v/>
      </c>
      <c r="O78" s="223" t="str">
        <f t="shared" ca="1" si="87"/>
        <v/>
      </c>
      <c r="P78" s="223" t="str">
        <f t="shared" ca="1" si="87"/>
        <v/>
      </c>
      <c r="Q78" s="223" t="str">
        <f t="shared" ca="1" si="87"/>
        <v/>
      </c>
      <c r="R78" s="223" t="str">
        <f t="shared" ca="1" si="87"/>
        <v/>
      </c>
      <c r="S78" s="223" t="str">
        <f t="shared" ca="1" si="87"/>
        <v/>
      </c>
      <c r="T78" s="223" t="str">
        <f t="shared" ca="1" si="87"/>
        <v/>
      </c>
      <c r="U78" s="928" t="str">
        <f t="shared" ca="1" si="87"/>
        <v/>
      </c>
    </row>
    <row r="79" spans="2:21" ht="13" thickBot="1" x14ac:dyDescent="0.45">
      <c r="B79" s="1807"/>
      <c r="C79" s="1810"/>
      <c r="D79" s="929" t="str">
        <f>$D$10</f>
        <v>Sonde de température</v>
      </c>
      <c r="E79" s="1798"/>
      <c r="F79" s="964" t="str">
        <f t="shared" ca="1" si="5"/>
        <v/>
      </c>
      <c r="G79" s="960" t="str">
        <f t="shared" ref="G79:U79" ca="1" si="88">IF(F38&lt;&gt;"",_xlfn.SINGLE(INDIRECT(F38&amp;"!"&amp;$F$10)),"")</f>
        <v/>
      </c>
      <c r="H79" s="933" t="str">
        <f t="shared" ca="1" si="88"/>
        <v/>
      </c>
      <c r="I79" s="933" t="str">
        <f t="shared" ca="1" si="88"/>
        <v/>
      </c>
      <c r="J79" s="933" t="str">
        <f t="shared" ca="1" si="88"/>
        <v/>
      </c>
      <c r="K79" s="933" t="str">
        <f t="shared" ca="1" si="88"/>
        <v/>
      </c>
      <c r="L79" s="933" t="str">
        <f t="shared" ca="1" si="88"/>
        <v/>
      </c>
      <c r="M79" s="933" t="str">
        <f t="shared" ca="1" si="88"/>
        <v/>
      </c>
      <c r="N79" s="933" t="str">
        <f t="shared" ca="1" si="88"/>
        <v/>
      </c>
      <c r="O79" s="933" t="str">
        <f t="shared" ca="1" si="88"/>
        <v/>
      </c>
      <c r="P79" s="933" t="str">
        <f t="shared" ca="1" si="88"/>
        <v/>
      </c>
      <c r="Q79" s="933" t="str">
        <f t="shared" ca="1" si="88"/>
        <v/>
      </c>
      <c r="R79" s="933" t="str">
        <f t="shared" ca="1" si="88"/>
        <v/>
      </c>
      <c r="S79" s="933" t="str">
        <f t="shared" ca="1" si="88"/>
        <v/>
      </c>
      <c r="T79" s="933" t="str">
        <f t="shared" ca="1" si="88"/>
        <v/>
      </c>
      <c r="U79" s="934" t="str">
        <f t="shared" ca="1" si="88"/>
        <v/>
      </c>
    </row>
    <row r="80" spans="2:21" x14ac:dyDescent="0.4">
      <c r="B80" s="1805" t="s">
        <v>216</v>
      </c>
      <c r="C80" s="1808" t="s">
        <v>221</v>
      </c>
      <c r="D80" s="925" t="str">
        <f>$D$7</f>
        <v>Débimètre en charge</v>
      </c>
      <c r="E80" s="1796" t="str">
        <f t="shared" ref="E80" ca="1" si="89">IFERROR(AVERAGE(F82:F84),"")</f>
        <v/>
      </c>
      <c r="F80" s="962" t="str">
        <f t="shared" ca="1" si="5"/>
        <v/>
      </c>
      <c r="G80" s="957" t="str">
        <f t="shared" ref="G80:U80" ca="1" si="90">IF(F39&lt;&gt;"",_xlfn.SINGLE(INDIRECT(F39&amp;"!"&amp;$F$7)),"")</f>
        <v/>
      </c>
      <c r="H80" s="926" t="str">
        <f t="shared" ca="1" si="90"/>
        <v/>
      </c>
      <c r="I80" s="926" t="str">
        <f t="shared" ca="1" si="90"/>
        <v/>
      </c>
      <c r="J80" s="926" t="str">
        <f t="shared" ca="1" si="90"/>
        <v/>
      </c>
      <c r="K80" s="926" t="str">
        <f t="shared" ca="1" si="90"/>
        <v/>
      </c>
      <c r="L80" s="926" t="str">
        <f t="shared" ca="1" si="90"/>
        <v/>
      </c>
      <c r="M80" s="926" t="str">
        <f t="shared" ca="1" si="90"/>
        <v/>
      </c>
      <c r="N80" s="926" t="str">
        <f t="shared" ca="1" si="90"/>
        <v/>
      </c>
      <c r="O80" s="926" t="str">
        <f t="shared" ca="1" si="90"/>
        <v/>
      </c>
      <c r="P80" s="926" t="str">
        <f t="shared" ca="1" si="90"/>
        <v/>
      </c>
      <c r="Q80" s="926" t="str">
        <f t="shared" ca="1" si="90"/>
        <v/>
      </c>
      <c r="R80" s="926" t="str">
        <f t="shared" ca="1" si="90"/>
        <v/>
      </c>
      <c r="S80" s="926" t="str">
        <f t="shared" ca="1" si="90"/>
        <v/>
      </c>
      <c r="T80" s="926" t="str">
        <f t="shared" ca="1" si="90"/>
        <v/>
      </c>
      <c r="U80" s="927" t="str">
        <f t="shared" ca="1" si="90"/>
        <v/>
      </c>
    </row>
    <row r="81" spans="2:21" x14ac:dyDescent="0.4">
      <c r="B81" s="1806"/>
      <c r="C81" s="1809"/>
      <c r="D81" s="924" t="str">
        <f>$D$8</f>
        <v>Débimètre gravitaire</v>
      </c>
      <c r="E81" s="1797"/>
      <c r="F81" s="963" t="str">
        <f t="shared" ca="1" si="5"/>
        <v/>
      </c>
      <c r="G81" s="958" t="str">
        <f t="shared" ref="G81:U81" ca="1" si="91">IF(F40&lt;&gt;"",_xlfn.SINGLE(INDIRECT(F40&amp;"!"&amp;$F$8)),"")</f>
        <v/>
      </c>
      <c r="H81" s="223" t="str">
        <f t="shared" ca="1" si="91"/>
        <v/>
      </c>
      <c r="I81" s="223" t="str">
        <f t="shared" ca="1" si="91"/>
        <v/>
      </c>
      <c r="J81" s="223" t="str">
        <f t="shared" ca="1" si="91"/>
        <v/>
      </c>
      <c r="K81" s="223" t="str">
        <f t="shared" ca="1" si="91"/>
        <v/>
      </c>
      <c r="L81" s="223" t="str">
        <f t="shared" ca="1" si="91"/>
        <v/>
      </c>
      <c r="M81" s="223" t="str">
        <f t="shared" ca="1" si="91"/>
        <v/>
      </c>
      <c r="N81" s="223" t="str">
        <f t="shared" ca="1" si="91"/>
        <v/>
      </c>
      <c r="O81" s="223" t="str">
        <f t="shared" ca="1" si="91"/>
        <v/>
      </c>
      <c r="P81" s="223" t="str">
        <f t="shared" ca="1" si="91"/>
        <v/>
      </c>
      <c r="Q81" s="223" t="str">
        <f t="shared" ca="1" si="91"/>
        <v/>
      </c>
      <c r="R81" s="223" t="str">
        <f t="shared" ca="1" si="91"/>
        <v/>
      </c>
      <c r="S81" s="223" t="str">
        <f t="shared" ca="1" si="91"/>
        <v/>
      </c>
      <c r="T81" s="223" t="str">
        <f t="shared" ca="1" si="91"/>
        <v/>
      </c>
      <c r="U81" s="928" t="str">
        <f t="shared" ca="1" si="91"/>
        <v/>
      </c>
    </row>
    <row r="82" spans="2:21" x14ac:dyDescent="0.4">
      <c r="B82" s="1806"/>
      <c r="C82" s="1809"/>
      <c r="D82" s="924" t="s">
        <v>783</v>
      </c>
      <c r="E82" s="1797"/>
      <c r="F82" s="963" t="str">
        <f t="shared" ref="F82" ca="1" si="92">IFERROR(AVERAGE(G82:U82),"")</f>
        <v/>
      </c>
      <c r="G82" s="959" t="str">
        <f ca="1">IF(COUNT(G80:G81)&gt;0,SUM(G80:G81),"")</f>
        <v/>
      </c>
      <c r="H82" s="948" t="str">
        <f t="shared" ref="H82" ca="1" si="93">IF(COUNT(H80:H81)&gt;0,SUM(H80:H81),"")</f>
        <v/>
      </c>
      <c r="I82" s="948" t="str">
        <f t="shared" ref="I82" ca="1" si="94">IF(COUNT(I80:I81)&gt;0,SUM(I80:I81),"")</f>
        <v/>
      </c>
      <c r="J82" s="948" t="str">
        <f t="shared" ref="J82" ca="1" si="95">IF(COUNT(J80:J81)&gt;0,SUM(J80:J81),"")</f>
        <v/>
      </c>
      <c r="K82" s="948" t="str">
        <f t="shared" ref="K82" ca="1" si="96">IF(COUNT(K80:K81)&gt;0,SUM(K80:K81),"")</f>
        <v/>
      </c>
      <c r="L82" s="948" t="str">
        <f t="shared" ref="L82" ca="1" si="97">IF(COUNT(L80:L81)&gt;0,SUM(L80:L81),"")</f>
        <v/>
      </c>
      <c r="M82" s="948" t="str">
        <f t="shared" ref="M82" ca="1" si="98">IF(COUNT(M80:M81)&gt;0,SUM(M80:M81),"")</f>
        <v/>
      </c>
      <c r="N82" s="948" t="str">
        <f t="shared" ref="N82" ca="1" si="99">IF(COUNT(N80:N81)&gt;0,SUM(N80:N81),"")</f>
        <v/>
      </c>
      <c r="O82" s="948" t="str">
        <f t="shared" ref="O82" ca="1" si="100">IF(COUNT(O80:O81)&gt;0,SUM(O80:O81),"")</f>
        <v/>
      </c>
      <c r="P82" s="948" t="str">
        <f t="shared" ref="P82" ca="1" si="101">IF(COUNT(P80:P81)&gt;0,SUM(P80:P81),"")</f>
        <v/>
      </c>
      <c r="Q82" s="948" t="str">
        <f t="shared" ref="Q82" ca="1" si="102">IF(COUNT(Q80:Q81)&gt;0,SUM(Q80:Q81),"")</f>
        <v/>
      </c>
      <c r="R82" s="948" t="str">
        <f t="shared" ref="R82" ca="1" si="103">IF(COUNT(R80:R81)&gt;0,SUM(R80:R81),"")</f>
        <v/>
      </c>
      <c r="S82" s="948" t="str">
        <f t="shared" ref="S82" ca="1" si="104">IF(COUNT(S80:S81)&gt;0,SUM(S80:S81),"")</f>
        <v/>
      </c>
      <c r="T82" s="948" t="str">
        <f t="shared" ref="T82" ca="1" si="105">IF(COUNT(T80:T81)&gt;0,SUM(T80:T81),"")</f>
        <v/>
      </c>
      <c r="U82" s="949" t="str">
        <f t="shared" ref="U82" ca="1" si="106">IF(COUNT(U80:U81)&gt;0,SUM(U80:U81),"")</f>
        <v/>
      </c>
    </row>
    <row r="83" spans="2:21" x14ac:dyDescent="0.4">
      <c r="B83" s="1806"/>
      <c r="C83" s="1809"/>
      <c r="D83" s="924" t="str">
        <f>$D$9</f>
        <v>Préleveur</v>
      </c>
      <c r="E83" s="1797"/>
      <c r="F83" s="963" t="str">
        <f t="shared" ca="1" si="5"/>
        <v/>
      </c>
      <c r="G83" s="958" t="str">
        <f t="shared" ref="G83:U83" ca="1" si="107">IF(F41&lt;&gt;"",_xlfn.SINGLE(INDIRECT(F41&amp;"!"&amp;$F$9)),"")</f>
        <v/>
      </c>
      <c r="H83" s="223" t="str">
        <f t="shared" ca="1" si="107"/>
        <v/>
      </c>
      <c r="I83" s="223" t="str">
        <f t="shared" ca="1" si="107"/>
        <v/>
      </c>
      <c r="J83" s="223" t="str">
        <f t="shared" ca="1" si="107"/>
        <v/>
      </c>
      <c r="K83" s="223" t="str">
        <f t="shared" ca="1" si="107"/>
        <v/>
      </c>
      <c r="L83" s="223" t="str">
        <f t="shared" ca="1" si="107"/>
        <v/>
      </c>
      <c r="M83" s="223" t="str">
        <f t="shared" ca="1" si="107"/>
        <v/>
      </c>
      <c r="N83" s="223" t="str">
        <f t="shared" ca="1" si="107"/>
        <v/>
      </c>
      <c r="O83" s="223" t="str">
        <f t="shared" ca="1" si="107"/>
        <v/>
      </c>
      <c r="P83" s="223" t="str">
        <f t="shared" ca="1" si="107"/>
        <v/>
      </c>
      <c r="Q83" s="223" t="str">
        <f t="shared" ca="1" si="107"/>
        <v/>
      </c>
      <c r="R83" s="223" t="str">
        <f t="shared" ca="1" si="107"/>
        <v/>
      </c>
      <c r="S83" s="223" t="str">
        <f t="shared" ca="1" si="107"/>
        <v/>
      </c>
      <c r="T83" s="223" t="str">
        <f t="shared" ca="1" si="107"/>
        <v/>
      </c>
      <c r="U83" s="928" t="str">
        <f t="shared" ca="1" si="107"/>
        <v/>
      </c>
    </row>
    <row r="84" spans="2:21" ht="13" thickBot="1" x14ac:dyDescent="0.45">
      <c r="B84" s="1807"/>
      <c r="C84" s="1810"/>
      <c r="D84" s="929" t="str">
        <f>$D$10</f>
        <v>Sonde de température</v>
      </c>
      <c r="E84" s="1798"/>
      <c r="F84" s="964" t="str">
        <f t="shared" ca="1" si="5"/>
        <v/>
      </c>
      <c r="G84" s="960" t="str">
        <f t="shared" ref="G84:U84" ca="1" si="108">IF(F42&lt;&gt;"",_xlfn.SINGLE(INDIRECT(F42&amp;"!"&amp;$F$10)),"")</f>
        <v/>
      </c>
      <c r="H84" s="933" t="str">
        <f t="shared" ca="1" si="108"/>
        <v/>
      </c>
      <c r="I84" s="933" t="str">
        <f t="shared" ca="1" si="108"/>
        <v/>
      </c>
      <c r="J84" s="933" t="str">
        <f t="shared" ca="1" si="108"/>
        <v/>
      </c>
      <c r="K84" s="933" t="str">
        <f t="shared" ca="1" si="108"/>
        <v/>
      </c>
      <c r="L84" s="933" t="str">
        <f t="shared" ca="1" si="108"/>
        <v/>
      </c>
      <c r="M84" s="933" t="str">
        <f t="shared" ca="1" si="108"/>
        <v/>
      </c>
      <c r="N84" s="933" t="str">
        <f t="shared" ca="1" si="108"/>
        <v/>
      </c>
      <c r="O84" s="933" t="str">
        <f t="shared" ca="1" si="108"/>
        <v/>
      </c>
      <c r="P84" s="933" t="str">
        <f t="shared" ca="1" si="108"/>
        <v/>
      </c>
      <c r="Q84" s="933" t="str">
        <f t="shared" ca="1" si="108"/>
        <v/>
      </c>
      <c r="R84" s="933" t="str">
        <f t="shared" ca="1" si="108"/>
        <v/>
      </c>
      <c r="S84" s="933" t="str">
        <f t="shared" ca="1" si="108"/>
        <v/>
      </c>
      <c r="T84" s="933" t="str">
        <f t="shared" ca="1" si="108"/>
        <v/>
      </c>
      <c r="U84" s="934" t="str">
        <f t="shared" ca="1" si="108"/>
        <v/>
      </c>
    </row>
    <row r="85" spans="2:21" x14ac:dyDescent="0.4">
      <c r="B85" s="1805" t="s">
        <v>203</v>
      </c>
      <c r="C85" s="1808" t="s">
        <v>205</v>
      </c>
      <c r="D85" s="925" t="str">
        <f>$D$7</f>
        <v>Débimètre en charge</v>
      </c>
      <c r="E85" s="1796">
        <f t="shared" ref="E85" ca="1" si="109">IFERROR(AVERAGE(F87:F89),"")</f>
        <v>0</v>
      </c>
      <c r="F85" s="962" t="str">
        <f t="shared" ca="1" si="5"/>
        <v/>
      </c>
      <c r="G85" s="957" t="str">
        <f t="shared" ref="G85:U85" ca="1" si="110">IF(F43&lt;&gt;"",_xlfn.SINGLE(INDIRECT(F43&amp;"!"&amp;$F$7)),"")</f>
        <v/>
      </c>
      <c r="H85" s="926" t="str">
        <f t="shared" ca="1" si="110"/>
        <v/>
      </c>
      <c r="I85" s="926" t="str">
        <f t="shared" ca="1" si="110"/>
        <v/>
      </c>
      <c r="J85" s="926" t="str">
        <f t="shared" ca="1" si="110"/>
        <v/>
      </c>
      <c r="K85" s="926" t="str">
        <f t="shared" ca="1" si="110"/>
        <v/>
      </c>
      <c r="L85" s="926" t="str">
        <f t="shared" ca="1" si="110"/>
        <v/>
      </c>
      <c r="M85" s="926" t="str">
        <f t="shared" ca="1" si="110"/>
        <v/>
      </c>
      <c r="N85" s="926" t="str">
        <f t="shared" ca="1" si="110"/>
        <v/>
      </c>
      <c r="O85" s="926" t="str">
        <f t="shared" ca="1" si="110"/>
        <v/>
      </c>
      <c r="P85" s="926" t="str">
        <f t="shared" ca="1" si="110"/>
        <v/>
      </c>
      <c r="Q85" s="926" t="str">
        <f t="shared" ca="1" si="110"/>
        <v/>
      </c>
      <c r="R85" s="926" t="str">
        <f t="shared" ca="1" si="110"/>
        <v/>
      </c>
      <c r="S85" s="926" t="str">
        <f t="shared" ca="1" si="110"/>
        <v/>
      </c>
      <c r="T85" s="926" t="str">
        <f t="shared" ca="1" si="110"/>
        <v/>
      </c>
      <c r="U85" s="927" t="str">
        <f t="shared" ca="1" si="110"/>
        <v/>
      </c>
    </row>
    <row r="86" spans="2:21" x14ac:dyDescent="0.4">
      <c r="B86" s="1806"/>
      <c r="C86" s="1809"/>
      <c r="D86" s="924" t="str">
        <f>$D$8</f>
        <v>Débimètre gravitaire</v>
      </c>
      <c r="E86" s="1797"/>
      <c r="F86" s="963" t="str">
        <f t="shared" ca="1" si="5"/>
        <v/>
      </c>
      <c r="G86" s="958" t="str">
        <f t="shared" ref="G86:U86" ca="1" si="111">IF(F44&lt;&gt;"",_xlfn.SINGLE(INDIRECT(F44&amp;"!"&amp;$F$8)),"")</f>
        <v/>
      </c>
      <c r="H86" s="223" t="str">
        <f t="shared" ca="1" si="111"/>
        <v/>
      </c>
      <c r="I86" s="223" t="str">
        <f t="shared" ca="1" si="111"/>
        <v/>
      </c>
      <c r="J86" s="223" t="str">
        <f t="shared" ca="1" si="111"/>
        <v/>
      </c>
      <c r="K86" s="223" t="str">
        <f t="shared" ca="1" si="111"/>
        <v/>
      </c>
      <c r="L86" s="223" t="str">
        <f t="shared" ca="1" si="111"/>
        <v/>
      </c>
      <c r="M86" s="223" t="str">
        <f t="shared" ca="1" si="111"/>
        <v/>
      </c>
      <c r="N86" s="223" t="str">
        <f t="shared" ca="1" si="111"/>
        <v/>
      </c>
      <c r="O86" s="223" t="str">
        <f t="shared" ca="1" si="111"/>
        <v/>
      </c>
      <c r="P86" s="223" t="str">
        <f t="shared" ca="1" si="111"/>
        <v/>
      </c>
      <c r="Q86" s="223" t="str">
        <f t="shared" ca="1" si="111"/>
        <v/>
      </c>
      <c r="R86" s="223" t="str">
        <f t="shared" ca="1" si="111"/>
        <v/>
      </c>
      <c r="S86" s="223" t="str">
        <f t="shared" ca="1" si="111"/>
        <v/>
      </c>
      <c r="T86" s="223" t="str">
        <f t="shared" ca="1" si="111"/>
        <v/>
      </c>
      <c r="U86" s="928" t="str">
        <f t="shared" ca="1" si="111"/>
        <v/>
      </c>
    </row>
    <row r="87" spans="2:21" x14ac:dyDescent="0.4">
      <c r="B87" s="1806"/>
      <c r="C87" s="1809"/>
      <c r="D87" s="924" t="s">
        <v>783</v>
      </c>
      <c r="E87" s="1797"/>
      <c r="F87" s="963" t="str">
        <f t="shared" ref="F87" ca="1" si="112">IFERROR(AVERAGE(G87:U87),"")</f>
        <v/>
      </c>
      <c r="G87" s="959" t="str">
        <f ca="1">IF(COUNT(G85:G86)&gt;0,SUM(G85:G86),"")</f>
        <v/>
      </c>
      <c r="H87" s="948" t="str">
        <f t="shared" ref="H87" ca="1" si="113">IF(COUNT(H85:H86)&gt;0,SUM(H85:H86),"")</f>
        <v/>
      </c>
      <c r="I87" s="948" t="str">
        <f t="shared" ref="I87" ca="1" si="114">IF(COUNT(I85:I86)&gt;0,SUM(I85:I86),"")</f>
        <v/>
      </c>
      <c r="J87" s="948" t="str">
        <f t="shared" ref="J87" ca="1" si="115">IF(COUNT(J85:J86)&gt;0,SUM(J85:J86),"")</f>
        <v/>
      </c>
      <c r="K87" s="948" t="str">
        <f t="shared" ref="K87" ca="1" si="116">IF(COUNT(K85:K86)&gt;0,SUM(K85:K86),"")</f>
        <v/>
      </c>
      <c r="L87" s="948" t="str">
        <f t="shared" ref="L87" ca="1" si="117">IF(COUNT(L85:L86)&gt;0,SUM(L85:L86),"")</f>
        <v/>
      </c>
      <c r="M87" s="948" t="str">
        <f t="shared" ref="M87" ca="1" si="118">IF(COUNT(M85:M86)&gt;0,SUM(M85:M86),"")</f>
        <v/>
      </c>
      <c r="N87" s="948" t="str">
        <f t="shared" ref="N87" ca="1" si="119">IF(COUNT(N85:N86)&gt;0,SUM(N85:N86),"")</f>
        <v/>
      </c>
      <c r="O87" s="948" t="str">
        <f t="shared" ref="O87" ca="1" si="120">IF(COUNT(O85:O86)&gt;0,SUM(O85:O86),"")</f>
        <v/>
      </c>
      <c r="P87" s="948" t="str">
        <f t="shared" ref="P87" ca="1" si="121">IF(COUNT(P85:P86)&gt;0,SUM(P85:P86),"")</f>
        <v/>
      </c>
      <c r="Q87" s="948" t="str">
        <f t="shared" ref="Q87" ca="1" si="122">IF(COUNT(Q85:Q86)&gt;0,SUM(Q85:Q86),"")</f>
        <v/>
      </c>
      <c r="R87" s="948" t="str">
        <f t="shared" ref="R87" ca="1" si="123">IF(COUNT(R85:R86)&gt;0,SUM(R85:R86),"")</f>
        <v/>
      </c>
      <c r="S87" s="948" t="str">
        <f t="shared" ref="S87" ca="1" si="124">IF(COUNT(S85:S86)&gt;0,SUM(S85:S86),"")</f>
        <v/>
      </c>
      <c r="T87" s="948" t="str">
        <f t="shared" ref="T87" ca="1" si="125">IF(COUNT(T85:T86)&gt;0,SUM(T85:T86),"")</f>
        <v/>
      </c>
      <c r="U87" s="949" t="str">
        <f t="shared" ref="U87" ca="1" si="126">IF(COUNT(U85:U86)&gt;0,SUM(U85:U86),"")</f>
        <v/>
      </c>
    </row>
    <row r="88" spans="2:21" x14ac:dyDescent="0.4">
      <c r="B88" s="1806"/>
      <c r="C88" s="1809"/>
      <c r="D88" s="924" t="str">
        <f>$D$9</f>
        <v>Préleveur</v>
      </c>
      <c r="E88" s="1797"/>
      <c r="F88" s="963">
        <f t="shared" ca="1" si="5"/>
        <v>0</v>
      </c>
      <c r="G88" s="958">
        <f t="shared" ref="G88:U88" ca="1" si="127">IF(F45&lt;&gt;"",_xlfn.SINGLE(INDIRECT(F45&amp;"!"&amp;$F$9)),"")</f>
        <v>0</v>
      </c>
      <c r="H88" s="223" t="str">
        <f t="shared" ca="1" si="127"/>
        <v/>
      </c>
      <c r="I88" s="223" t="str">
        <f t="shared" ca="1" si="127"/>
        <v/>
      </c>
      <c r="J88" s="223" t="str">
        <f t="shared" ca="1" si="127"/>
        <v/>
      </c>
      <c r="K88" s="223" t="str">
        <f t="shared" ca="1" si="127"/>
        <v/>
      </c>
      <c r="L88" s="223" t="str">
        <f t="shared" ca="1" si="127"/>
        <v/>
      </c>
      <c r="M88" s="223" t="str">
        <f t="shared" ca="1" si="127"/>
        <v/>
      </c>
      <c r="N88" s="223" t="str">
        <f t="shared" ca="1" si="127"/>
        <v/>
      </c>
      <c r="O88" s="223" t="str">
        <f t="shared" ca="1" si="127"/>
        <v/>
      </c>
      <c r="P88" s="223" t="str">
        <f t="shared" ca="1" si="127"/>
        <v/>
      </c>
      <c r="Q88" s="223" t="str">
        <f t="shared" ca="1" si="127"/>
        <v/>
      </c>
      <c r="R88" s="223" t="str">
        <f t="shared" ca="1" si="127"/>
        <v/>
      </c>
      <c r="S88" s="223" t="str">
        <f t="shared" ca="1" si="127"/>
        <v/>
      </c>
      <c r="T88" s="223" t="str">
        <f t="shared" ca="1" si="127"/>
        <v/>
      </c>
      <c r="U88" s="928" t="str">
        <f t="shared" ca="1" si="127"/>
        <v/>
      </c>
    </row>
    <row r="89" spans="2:21" ht="13" thickBot="1" x14ac:dyDescent="0.45">
      <c r="B89" s="1807"/>
      <c r="C89" s="1810"/>
      <c r="D89" s="929" t="str">
        <f>$D$10</f>
        <v>Sonde de température</v>
      </c>
      <c r="E89" s="1798"/>
      <c r="F89" s="964" t="str">
        <f t="shared" ca="1" si="5"/>
        <v/>
      </c>
      <c r="G89" s="960" t="str">
        <f t="shared" ref="G89:U89" ca="1" si="128">IF(F46&lt;&gt;"",_xlfn.SINGLE(INDIRECT(F46&amp;"!"&amp;$F$10)),"")</f>
        <v/>
      </c>
      <c r="H89" s="933" t="str">
        <f t="shared" ca="1" si="128"/>
        <v/>
      </c>
      <c r="I89" s="933" t="str">
        <f t="shared" ca="1" si="128"/>
        <v/>
      </c>
      <c r="J89" s="933" t="str">
        <f t="shared" ca="1" si="128"/>
        <v/>
      </c>
      <c r="K89" s="933" t="str">
        <f t="shared" ca="1" si="128"/>
        <v/>
      </c>
      <c r="L89" s="933" t="str">
        <f t="shared" ca="1" si="128"/>
        <v/>
      </c>
      <c r="M89" s="933" t="str">
        <f t="shared" ca="1" si="128"/>
        <v/>
      </c>
      <c r="N89" s="933" t="str">
        <f t="shared" ca="1" si="128"/>
        <v/>
      </c>
      <c r="O89" s="933" t="str">
        <f t="shared" ca="1" si="128"/>
        <v/>
      </c>
      <c r="P89" s="933" t="str">
        <f t="shared" ca="1" si="128"/>
        <v/>
      </c>
      <c r="Q89" s="933" t="str">
        <f t="shared" ca="1" si="128"/>
        <v/>
      </c>
      <c r="R89" s="933" t="str">
        <f t="shared" ca="1" si="128"/>
        <v/>
      </c>
      <c r="S89" s="933" t="str">
        <f t="shared" ca="1" si="128"/>
        <v/>
      </c>
      <c r="T89" s="933" t="str">
        <f t="shared" ca="1" si="128"/>
        <v/>
      </c>
      <c r="U89" s="934" t="str">
        <f t="shared" ca="1" si="128"/>
        <v/>
      </c>
    </row>
    <row r="90" spans="2:21" x14ac:dyDescent="0.4">
      <c r="B90" s="1805" t="s">
        <v>218</v>
      </c>
      <c r="C90" s="1808" t="s">
        <v>225</v>
      </c>
      <c r="D90" s="925" t="str">
        <f>$D$7</f>
        <v>Débimètre en charge</v>
      </c>
      <c r="E90" s="1796">
        <f t="shared" ref="E90" ca="1" si="129">IFERROR(AVERAGE(F92:F94),"")</f>
        <v>0</v>
      </c>
      <c r="F90" s="962">
        <f t="shared" ca="1" si="5"/>
        <v>0</v>
      </c>
      <c r="G90" s="957" t="str">
        <f t="shared" ref="G90:U90" ca="1" si="130">IF(F47&lt;&gt;"",_xlfn.SINGLE(INDIRECT(F47&amp;"!"&amp;$F$7)),"")</f>
        <v/>
      </c>
      <c r="H90" s="926" t="str">
        <f t="shared" ca="1" si="130"/>
        <v/>
      </c>
      <c r="I90" s="926" t="str">
        <f t="shared" ca="1" si="130"/>
        <v/>
      </c>
      <c r="J90" s="926" t="str">
        <f t="shared" ca="1" si="130"/>
        <v/>
      </c>
      <c r="K90" s="926">
        <f t="shared" ca="1" si="130"/>
        <v>0</v>
      </c>
      <c r="L90" s="926" t="str">
        <f t="shared" ca="1" si="130"/>
        <v/>
      </c>
      <c r="M90" s="926" t="str">
        <f t="shared" ca="1" si="130"/>
        <v/>
      </c>
      <c r="N90" s="926" t="str">
        <f t="shared" ca="1" si="130"/>
        <v/>
      </c>
      <c r="O90" s="926" t="str">
        <f t="shared" ca="1" si="130"/>
        <v/>
      </c>
      <c r="P90" s="926" t="str">
        <f t="shared" ca="1" si="130"/>
        <v/>
      </c>
      <c r="Q90" s="926" t="str">
        <f t="shared" ca="1" si="130"/>
        <v/>
      </c>
      <c r="R90" s="926" t="str">
        <f t="shared" ca="1" si="130"/>
        <v/>
      </c>
      <c r="S90" s="926" t="str">
        <f t="shared" ca="1" si="130"/>
        <v/>
      </c>
      <c r="T90" s="926" t="str">
        <f t="shared" ca="1" si="130"/>
        <v/>
      </c>
      <c r="U90" s="927" t="str">
        <f t="shared" ca="1" si="130"/>
        <v/>
      </c>
    </row>
    <row r="91" spans="2:21" x14ac:dyDescent="0.4">
      <c r="B91" s="1806"/>
      <c r="C91" s="1809"/>
      <c r="D91" s="924" t="str">
        <f>$D$8</f>
        <v>Débimètre gravitaire</v>
      </c>
      <c r="E91" s="1797"/>
      <c r="F91" s="963" t="str">
        <f t="shared" ca="1" si="5"/>
        <v/>
      </c>
      <c r="G91" s="958" t="str">
        <f t="shared" ref="G91:U91" ca="1" si="131">IF(F48&lt;&gt;"",_xlfn.SINGLE(INDIRECT(F48&amp;"!"&amp;$F$8)),"")</f>
        <v/>
      </c>
      <c r="H91" s="223" t="str">
        <f t="shared" ca="1" si="131"/>
        <v/>
      </c>
      <c r="I91" s="223" t="str">
        <f t="shared" ca="1" si="131"/>
        <v/>
      </c>
      <c r="J91" s="223" t="str">
        <f t="shared" ca="1" si="131"/>
        <v/>
      </c>
      <c r="K91" s="223" t="str">
        <f t="shared" ca="1" si="131"/>
        <v/>
      </c>
      <c r="L91" s="223" t="str">
        <f t="shared" ca="1" si="131"/>
        <v/>
      </c>
      <c r="M91" s="223" t="str">
        <f t="shared" ca="1" si="131"/>
        <v/>
      </c>
      <c r="N91" s="223" t="str">
        <f t="shared" ca="1" si="131"/>
        <v/>
      </c>
      <c r="O91" s="223" t="str">
        <f t="shared" ca="1" si="131"/>
        <v/>
      </c>
      <c r="P91" s="223" t="str">
        <f t="shared" ca="1" si="131"/>
        <v/>
      </c>
      <c r="Q91" s="223" t="str">
        <f t="shared" ca="1" si="131"/>
        <v/>
      </c>
      <c r="R91" s="223" t="str">
        <f t="shared" ca="1" si="131"/>
        <v/>
      </c>
      <c r="S91" s="223" t="str">
        <f t="shared" ca="1" si="131"/>
        <v/>
      </c>
      <c r="T91" s="223" t="str">
        <f t="shared" ca="1" si="131"/>
        <v/>
      </c>
      <c r="U91" s="928" t="str">
        <f t="shared" ca="1" si="131"/>
        <v/>
      </c>
    </row>
    <row r="92" spans="2:21" x14ac:dyDescent="0.4">
      <c r="B92" s="1806"/>
      <c r="C92" s="1809"/>
      <c r="D92" s="924" t="s">
        <v>783</v>
      </c>
      <c r="E92" s="1797"/>
      <c r="F92" s="963">
        <f t="shared" ref="F92" ca="1" si="132">IFERROR(AVERAGE(G92:U92),"")</f>
        <v>0</v>
      </c>
      <c r="G92" s="959" t="str">
        <f ca="1">IF(COUNT(G90:G91)&gt;0,SUM(G90:G91),"")</f>
        <v/>
      </c>
      <c r="H92" s="948" t="str">
        <f t="shared" ref="H92" ca="1" si="133">IF(COUNT(H90:H91)&gt;0,SUM(H90:H91),"")</f>
        <v/>
      </c>
      <c r="I92" s="948" t="str">
        <f t="shared" ref="I92" ca="1" si="134">IF(COUNT(I90:I91)&gt;0,SUM(I90:I91),"")</f>
        <v/>
      </c>
      <c r="J92" s="948" t="str">
        <f t="shared" ref="J92" ca="1" si="135">IF(COUNT(J90:J91)&gt;0,SUM(J90:J91),"")</f>
        <v/>
      </c>
      <c r="K92" s="948">
        <f t="shared" ref="K92" ca="1" si="136">IF(COUNT(K90:K91)&gt;0,SUM(K90:K91),"")</f>
        <v>0</v>
      </c>
      <c r="L92" s="948" t="str">
        <f t="shared" ref="L92" ca="1" si="137">IF(COUNT(L90:L91)&gt;0,SUM(L90:L91),"")</f>
        <v/>
      </c>
      <c r="M92" s="948" t="str">
        <f t="shared" ref="M92" ca="1" si="138">IF(COUNT(M90:M91)&gt;0,SUM(M90:M91),"")</f>
        <v/>
      </c>
      <c r="N92" s="948" t="str">
        <f t="shared" ref="N92" ca="1" si="139">IF(COUNT(N90:N91)&gt;0,SUM(N90:N91),"")</f>
        <v/>
      </c>
      <c r="O92" s="948" t="str">
        <f t="shared" ref="O92" ca="1" si="140">IF(COUNT(O90:O91)&gt;0,SUM(O90:O91),"")</f>
        <v/>
      </c>
      <c r="P92" s="948" t="str">
        <f t="shared" ref="P92" ca="1" si="141">IF(COUNT(P90:P91)&gt;0,SUM(P90:P91),"")</f>
        <v/>
      </c>
      <c r="Q92" s="948" t="str">
        <f t="shared" ref="Q92" ca="1" si="142">IF(COUNT(Q90:Q91)&gt;0,SUM(Q90:Q91),"")</f>
        <v/>
      </c>
      <c r="R92" s="948" t="str">
        <f t="shared" ref="R92" ca="1" si="143">IF(COUNT(R90:R91)&gt;0,SUM(R90:R91),"")</f>
        <v/>
      </c>
      <c r="S92" s="948" t="str">
        <f t="shared" ref="S92" ca="1" si="144">IF(COUNT(S90:S91)&gt;0,SUM(S90:S91),"")</f>
        <v/>
      </c>
      <c r="T92" s="948" t="str">
        <f t="shared" ref="T92" ca="1" si="145">IF(COUNT(T90:T91)&gt;0,SUM(T90:T91),"")</f>
        <v/>
      </c>
      <c r="U92" s="949" t="str">
        <f t="shared" ref="U92" ca="1" si="146">IF(COUNT(U90:U91)&gt;0,SUM(U90:U91),"")</f>
        <v/>
      </c>
    </row>
    <row r="93" spans="2:21" x14ac:dyDescent="0.4">
      <c r="B93" s="1806"/>
      <c r="C93" s="1809"/>
      <c r="D93" s="924" t="str">
        <f>$D$9</f>
        <v>Préleveur</v>
      </c>
      <c r="E93" s="1797"/>
      <c r="F93" s="963" t="str">
        <f t="shared" ca="1" si="5"/>
        <v/>
      </c>
      <c r="G93" s="958" t="str">
        <f t="shared" ref="G93:U93" ca="1" si="147">IF(F49&lt;&gt;"",_xlfn.SINGLE(INDIRECT(F49&amp;"!"&amp;$F$9)),"")</f>
        <v/>
      </c>
      <c r="H93" s="223" t="str">
        <f t="shared" ca="1" si="147"/>
        <v/>
      </c>
      <c r="I93" s="223" t="str">
        <f t="shared" ca="1" si="147"/>
        <v/>
      </c>
      <c r="J93" s="223" t="str">
        <f t="shared" ca="1" si="147"/>
        <v/>
      </c>
      <c r="K93" s="223" t="str">
        <f t="shared" ca="1" si="147"/>
        <v/>
      </c>
      <c r="L93" s="223" t="str">
        <f t="shared" ca="1" si="147"/>
        <v/>
      </c>
      <c r="M93" s="223" t="str">
        <f t="shared" ca="1" si="147"/>
        <v/>
      </c>
      <c r="N93" s="223" t="str">
        <f t="shared" ca="1" si="147"/>
        <v/>
      </c>
      <c r="O93" s="223" t="str">
        <f t="shared" ca="1" si="147"/>
        <v/>
      </c>
      <c r="P93" s="223" t="str">
        <f t="shared" ca="1" si="147"/>
        <v/>
      </c>
      <c r="Q93" s="223" t="str">
        <f t="shared" ca="1" si="147"/>
        <v/>
      </c>
      <c r="R93" s="223" t="str">
        <f t="shared" ca="1" si="147"/>
        <v/>
      </c>
      <c r="S93" s="223" t="str">
        <f t="shared" ca="1" si="147"/>
        <v/>
      </c>
      <c r="T93" s="223" t="str">
        <f t="shared" ca="1" si="147"/>
        <v/>
      </c>
      <c r="U93" s="928" t="str">
        <f t="shared" ca="1" si="147"/>
        <v/>
      </c>
    </row>
    <row r="94" spans="2:21" ht="13" thickBot="1" x14ac:dyDescent="0.45">
      <c r="B94" s="1807"/>
      <c r="C94" s="1810"/>
      <c r="D94" s="929" t="str">
        <f>$D$10</f>
        <v>Sonde de température</v>
      </c>
      <c r="E94" s="1798"/>
      <c r="F94" s="964" t="str">
        <f t="shared" ca="1" si="5"/>
        <v/>
      </c>
      <c r="G94" s="960" t="str">
        <f t="shared" ref="G94:U94" ca="1" si="148">IF(F50&lt;&gt;"",_xlfn.SINGLE(INDIRECT(F50&amp;"!"&amp;$F$10)),"")</f>
        <v/>
      </c>
      <c r="H94" s="933" t="str">
        <f t="shared" ca="1" si="148"/>
        <v/>
      </c>
      <c r="I94" s="933" t="str">
        <f t="shared" ca="1" si="148"/>
        <v/>
      </c>
      <c r="J94" s="933" t="str">
        <f t="shared" ca="1" si="148"/>
        <v/>
      </c>
      <c r="K94" s="933" t="str">
        <f t="shared" ca="1" si="148"/>
        <v/>
      </c>
      <c r="L94" s="933" t="str">
        <f t="shared" ca="1" si="148"/>
        <v/>
      </c>
      <c r="M94" s="933" t="str">
        <f t="shared" ca="1" si="148"/>
        <v/>
      </c>
      <c r="N94" s="933" t="str">
        <f t="shared" ca="1" si="148"/>
        <v/>
      </c>
      <c r="O94" s="933" t="str">
        <f t="shared" ca="1" si="148"/>
        <v/>
      </c>
      <c r="P94" s="933" t="str">
        <f t="shared" ca="1" si="148"/>
        <v/>
      </c>
      <c r="Q94" s="933" t="str">
        <f t="shared" ca="1" si="148"/>
        <v/>
      </c>
      <c r="R94" s="933" t="str">
        <f t="shared" ca="1" si="148"/>
        <v/>
      </c>
      <c r="S94" s="933" t="str">
        <f t="shared" ca="1" si="148"/>
        <v/>
      </c>
      <c r="T94" s="933" t="str">
        <f t="shared" ca="1" si="148"/>
        <v/>
      </c>
      <c r="U94" s="934" t="str">
        <f t="shared" ca="1" si="148"/>
        <v/>
      </c>
    </row>
    <row r="97" spans="2:21" s="920" customFormat="1" ht="23" customHeight="1" x14ac:dyDescent="0.4">
      <c r="B97" s="921" t="s">
        <v>69</v>
      </c>
    </row>
    <row r="98" spans="2:21" ht="13" thickBot="1" x14ac:dyDescent="0.45"/>
    <row r="99" spans="2:21" s="48" customFormat="1" ht="16" customHeight="1" thickBot="1" x14ac:dyDescent="0.45">
      <c r="B99" s="946" t="s">
        <v>771</v>
      </c>
      <c r="C99" s="947" t="s">
        <v>772</v>
      </c>
      <c r="D99" s="952"/>
      <c r="E99" s="961" t="s">
        <v>790</v>
      </c>
      <c r="F99" s="953" t="s">
        <v>787</v>
      </c>
      <c r="G99" s="950" t="s">
        <v>32</v>
      </c>
      <c r="H99" s="950" t="s">
        <v>33</v>
      </c>
      <c r="I99" s="950" t="s">
        <v>34</v>
      </c>
      <c r="J99" s="950" t="s">
        <v>52</v>
      </c>
      <c r="K99" s="950" t="s">
        <v>53</v>
      </c>
      <c r="L99" s="950" t="s">
        <v>54</v>
      </c>
      <c r="M99" s="950" t="s">
        <v>55</v>
      </c>
      <c r="N99" s="950" t="s">
        <v>56</v>
      </c>
      <c r="O99" s="950" t="s">
        <v>57</v>
      </c>
      <c r="P99" s="950" t="s">
        <v>58</v>
      </c>
      <c r="Q99" s="950" t="s">
        <v>59</v>
      </c>
      <c r="R99" s="951" t="s">
        <v>60</v>
      </c>
      <c r="S99" s="951" t="s">
        <v>765</v>
      </c>
      <c r="T99" s="951" t="s">
        <v>766</v>
      </c>
      <c r="U99" s="951" t="s">
        <v>767</v>
      </c>
    </row>
    <row r="100" spans="2:21" ht="13" thickBot="1" x14ac:dyDescent="0.45">
      <c r="B100" s="1799" t="s">
        <v>199</v>
      </c>
      <c r="C100" s="1802" t="s">
        <v>200</v>
      </c>
      <c r="D100" s="955" t="str">
        <f>$D$7</f>
        <v>Débimètre en charge</v>
      </c>
      <c r="E100" s="1796" t="str" cm="1">
        <f t="array" aca="1" ref="E100" ca="1">IFERROR(LOOKUP(MIN(IF(LEFT(F100:F104,10)="Non validé",1,IF(F100:F104="Validé avec réserve",2,IF(F100:F104="Validé",3)))),{1,2,3},{"Non validé","Validé avec réserve","Validé"}),"")</f>
        <v>Non validé</v>
      </c>
      <c r="F100" s="955" t="str" cm="1">
        <f t="array" aca="1" ref="F100" ca="1">IFERROR(LOOKUP(MIN(IF(LEFT(G100:U100,10)="Non validé",1,IF(G100:U100="Validé avec réserve",2,IF(G100:U100="Validé",3)))),{1,2,3},{"Non validé","Validé avec réserve","Validé"}),"")</f>
        <v>Non validé</v>
      </c>
      <c r="G100" s="926" t="str">
        <f ca="1">IF(F19&lt;&gt;"",_xlfn.SINGLE(INDIRECT(F19&amp;"!"&amp;$G$7)),"")</f>
        <v>Non validé</v>
      </c>
      <c r="H100" s="926" t="str">
        <f ca="1">IF(G19&lt;&gt;"",_xlfn.SINGLE(INDIRECT(G19&amp;"!"&amp;$G$7)),"")</f>
        <v/>
      </c>
      <c r="I100" s="926" t="s">
        <v>201</v>
      </c>
      <c r="J100" s="926" t="str">
        <f t="shared" ref="J100:U100" ca="1" si="149">IF(I19&lt;&gt;"",_xlfn.SINGLE(INDIRECT(I19&amp;"!"&amp;$G$7)),"")</f>
        <v/>
      </c>
      <c r="K100" s="926" t="str">
        <f t="shared" ca="1" si="149"/>
        <v/>
      </c>
      <c r="L100" s="926" t="str">
        <f t="shared" ca="1" si="149"/>
        <v/>
      </c>
      <c r="M100" s="926" t="str">
        <f t="shared" ca="1" si="149"/>
        <v/>
      </c>
      <c r="N100" s="926" t="str">
        <f t="shared" ca="1" si="149"/>
        <v/>
      </c>
      <c r="O100" s="926" t="str">
        <f t="shared" ca="1" si="149"/>
        <v/>
      </c>
      <c r="P100" s="926" t="str">
        <f t="shared" ca="1" si="149"/>
        <v/>
      </c>
      <c r="Q100" s="926" t="str">
        <f t="shared" ca="1" si="149"/>
        <v/>
      </c>
      <c r="R100" s="926" t="str">
        <f t="shared" ca="1" si="149"/>
        <v/>
      </c>
      <c r="S100" s="926" t="str">
        <f t="shared" ca="1" si="149"/>
        <v/>
      </c>
      <c r="T100" s="926" t="str">
        <f t="shared" ca="1" si="149"/>
        <v/>
      </c>
      <c r="U100" s="926" t="str">
        <f t="shared" ca="1" si="149"/>
        <v/>
      </c>
    </row>
    <row r="101" spans="2:21" ht="13" thickBot="1" x14ac:dyDescent="0.45">
      <c r="B101" s="1800"/>
      <c r="C101" s="1803"/>
      <c r="D101" s="954" t="str">
        <f>$D$8</f>
        <v>Débimètre gravitaire</v>
      </c>
      <c r="E101" s="1797"/>
      <c r="F101" s="955" t="str" cm="1">
        <f t="array" aca="1" ref="F101" ca="1">IFERROR(LOOKUP(MIN(IF(LEFT(G101:U101,10)="Non validé",1,IF(G101:U101="Validé avec réserve",2,IF(G101:U101="Validé",3)))),{1,2,3},{"Non validé","Validé avec réserve","Validé"}),"")</f>
        <v/>
      </c>
      <c r="G101" s="223" t="str">
        <f t="shared" ref="G101:U101" ca="1" si="150">IF(F20&lt;&gt;"",_xlfn.SINGLE(INDIRECT(F20&amp;"!"&amp;$G$8)),"")</f>
        <v/>
      </c>
      <c r="H101" s="223" t="str">
        <f t="shared" ca="1" si="150"/>
        <v/>
      </c>
      <c r="I101" s="223" t="str">
        <f t="shared" ca="1" si="150"/>
        <v/>
      </c>
      <c r="J101" s="223" t="str">
        <f t="shared" ca="1" si="150"/>
        <v/>
      </c>
      <c r="K101" s="223" t="str">
        <f t="shared" ca="1" si="150"/>
        <v/>
      </c>
      <c r="L101" s="223" t="str">
        <f t="shared" ca="1" si="150"/>
        <v/>
      </c>
      <c r="M101" s="223" t="str">
        <f t="shared" ca="1" si="150"/>
        <v/>
      </c>
      <c r="N101" s="223" t="str">
        <f t="shared" ca="1" si="150"/>
        <v/>
      </c>
      <c r="O101" s="223" t="str">
        <f t="shared" ca="1" si="150"/>
        <v/>
      </c>
      <c r="P101" s="223" t="str">
        <f t="shared" ca="1" si="150"/>
        <v/>
      </c>
      <c r="Q101" s="223" t="str">
        <f t="shared" ca="1" si="150"/>
        <v/>
      </c>
      <c r="R101" s="223" t="str">
        <f t="shared" ca="1" si="150"/>
        <v/>
      </c>
      <c r="S101" s="223" t="str">
        <f t="shared" ca="1" si="150"/>
        <v/>
      </c>
      <c r="T101" s="223" t="str">
        <f t="shared" ca="1" si="150"/>
        <v/>
      </c>
      <c r="U101" s="223" t="str">
        <f t="shared" ca="1" si="150"/>
        <v/>
      </c>
    </row>
    <row r="102" spans="2:21" ht="13" thickBot="1" x14ac:dyDescent="0.45">
      <c r="B102" s="1800"/>
      <c r="C102" s="1803"/>
      <c r="D102" s="954" t="s">
        <v>783</v>
      </c>
      <c r="E102" s="1797"/>
      <c r="F102" s="955" t="str" cm="1">
        <f t="array" aca="1" ref="F102" ca="1">IFERROR(LOOKUP(MIN(IF(LEFT(G102:U102,10)="Non validé",1,IF(G102:U102="Validé avec réserve",2,IF(G102:U102="Validé",3)))),{1,2,3},{"Non validé","Validé avec réserve","Validé"}),"")</f>
        <v>Non validé</v>
      </c>
      <c r="G102" s="948" t="str">
        <f ca="1">G100 &amp; G101</f>
        <v>Non validé</v>
      </c>
      <c r="H102" s="948" t="str">
        <f t="shared" ref="H102:U102" ca="1" si="151">H100 &amp; H101</f>
        <v/>
      </c>
      <c r="I102" s="948" t="str">
        <f t="shared" ca="1" si="151"/>
        <v>Validé</v>
      </c>
      <c r="J102" s="948" t="str">
        <f t="shared" ca="1" si="151"/>
        <v/>
      </c>
      <c r="K102" s="948" t="str">
        <f t="shared" ca="1" si="151"/>
        <v/>
      </c>
      <c r="L102" s="948" t="str">
        <f t="shared" ca="1" si="151"/>
        <v/>
      </c>
      <c r="M102" s="948" t="str">
        <f t="shared" ca="1" si="151"/>
        <v/>
      </c>
      <c r="N102" s="948" t="str">
        <f t="shared" ca="1" si="151"/>
        <v/>
      </c>
      <c r="O102" s="948" t="str">
        <f t="shared" ca="1" si="151"/>
        <v/>
      </c>
      <c r="P102" s="948" t="str">
        <f t="shared" ca="1" si="151"/>
        <v/>
      </c>
      <c r="Q102" s="948" t="str">
        <f t="shared" ca="1" si="151"/>
        <v/>
      </c>
      <c r="R102" s="948" t="str">
        <f t="shared" ca="1" si="151"/>
        <v/>
      </c>
      <c r="S102" s="948" t="str">
        <f t="shared" ca="1" si="151"/>
        <v/>
      </c>
      <c r="T102" s="948" t="str">
        <f t="shared" ca="1" si="151"/>
        <v/>
      </c>
      <c r="U102" s="948" t="str">
        <f t="shared" ca="1" si="151"/>
        <v/>
      </c>
    </row>
    <row r="103" spans="2:21" ht="13" thickBot="1" x14ac:dyDescent="0.45">
      <c r="B103" s="1800"/>
      <c r="C103" s="1803"/>
      <c r="D103" s="954" t="str">
        <f>$D$9</f>
        <v>Préleveur</v>
      </c>
      <c r="E103" s="1797"/>
      <c r="F103" s="955" t="str" cm="1">
        <f t="array" aca="1" ref="F103" ca="1">IFERROR(LOOKUP(MIN(IF(LEFT(G103:U103,10)="Non validé",1,IF(G103:U103="Validé avec réserve",2,IF(G103:U103="Validé",3)))),{1,2,3},{"Non validé","Validé avec réserve","Validé"}),"")</f>
        <v>Validé</v>
      </c>
      <c r="G103" s="223" t="str">
        <f t="shared" ref="G103:U103" ca="1" si="152">IF(F21&lt;&gt;"",_xlfn.SINGLE(INDIRECT(F21&amp;"!"&amp;$G$9)),"")</f>
        <v/>
      </c>
      <c r="H103" s="223" t="str">
        <f t="shared" ca="1" si="152"/>
        <v>Validé</v>
      </c>
      <c r="I103" s="223" t="str">
        <f t="shared" ca="1" si="152"/>
        <v/>
      </c>
      <c r="J103" s="223" t="str">
        <f t="shared" ca="1" si="152"/>
        <v/>
      </c>
      <c r="K103" s="223" t="str">
        <f t="shared" ca="1" si="152"/>
        <v/>
      </c>
      <c r="L103" s="223" t="str">
        <f t="shared" ca="1" si="152"/>
        <v/>
      </c>
      <c r="M103" s="223" t="str">
        <f t="shared" ca="1" si="152"/>
        <v/>
      </c>
      <c r="N103" s="223" t="str">
        <f t="shared" ca="1" si="152"/>
        <v/>
      </c>
      <c r="O103" s="223" t="str">
        <f t="shared" ca="1" si="152"/>
        <v/>
      </c>
      <c r="P103" s="223" t="str">
        <f t="shared" ca="1" si="152"/>
        <v/>
      </c>
      <c r="Q103" s="223" t="str">
        <f t="shared" ca="1" si="152"/>
        <v/>
      </c>
      <c r="R103" s="223" t="str">
        <f t="shared" ca="1" si="152"/>
        <v/>
      </c>
      <c r="S103" s="223" t="str">
        <f t="shared" ca="1" si="152"/>
        <v/>
      </c>
      <c r="T103" s="223" t="str">
        <f t="shared" ca="1" si="152"/>
        <v/>
      </c>
      <c r="U103" s="223" t="str">
        <f t="shared" ca="1" si="152"/>
        <v/>
      </c>
    </row>
    <row r="104" spans="2:21" ht="13" thickBot="1" x14ac:dyDescent="0.45">
      <c r="B104" s="1801"/>
      <c r="C104" s="1804"/>
      <c r="D104" s="956" t="str">
        <f>$D$10</f>
        <v>Sonde de température</v>
      </c>
      <c r="E104" s="1798"/>
      <c r="F104" s="955" t="str" cm="1">
        <f t="array" aca="1" ref="F104" ca="1">IFERROR(LOOKUP(MIN(IF(LEFT(G104:U104,10)="Non validé",1,IF(G104:U104="Validé avec réserve",2,IF(G104:U104="Validé",3)))),{1,2,3},{"Non validé","Validé avec réserve","Validé"}),"")</f>
        <v/>
      </c>
      <c r="G104" s="933" t="str">
        <f t="shared" ref="G104:U104" ca="1" si="153">IF(F22&lt;&gt;"",_xlfn.SINGLE(INDIRECT(F22&amp;"!"&amp;$G$10)),"")</f>
        <v/>
      </c>
      <c r="H104" s="933" t="str">
        <f t="shared" ca="1" si="153"/>
        <v/>
      </c>
      <c r="I104" s="933" t="str">
        <f t="shared" ca="1" si="153"/>
        <v/>
      </c>
      <c r="J104" s="933" t="str">
        <f t="shared" ca="1" si="153"/>
        <v/>
      </c>
      <c r="K104" s="933" t="str">
        <f t="shared" ca="1" si="153"/>
        <v/>
      </c>
      <c r="L104" s="933" t="str">
        <f t="shared" ca="1" si="153"/>
        <v/>
      </c>
      <c r="M104" s="933" t="str">
        <f t="shared" ca="1" si="153"/>
        <v/>
      </c>
      <c r="N104" s="933" t="str">
        <f t="shared" ca="1" si="153"/>
        <v/>
      </c>
      <c r="O104" s="933" t="str">
        <f t="shared" ca="1" si="153"/>
        <v/>
      </c>
      <c r="P104" s="933" t="str">
        <f t="shared" ca="1" si="153"/>
        <v/>
      </c>
      <c r="Q104" s="933" t="str">
        <f t="shared" ca="1" si="153"/>
        <v/>
      </c>
      <c r="R104" s="933" t="str">
        <f t="shared" ca="1" si="153"/>
        <v/>
      </c>
      <c r="S104" s="933" t="str">
        <f t="shared" ca="1" si="153"/>
        <v/>
      </c>
      <c r="T104" s="933" t="str">
        <f t="shared" ca="1" si="153"/>
        <v/>
      </c>
      <c r="U104" s="933" t="str">
        <f t="shared" ca="1" si="153"/>
        <v/>
      </c>
    </row>
    <row r="105" spans="2:21" ht="13" thickBot="1" x14ac:dyDescent="0.45">
      <c r="B105" s="1799" t="s">
        <v>132</v>
      </c>
      <c r="C105" s="1802" t="s">
        <v>209</v>
      </c>
      <c r="D105" s="955" t="str">
        <f>$D$7</f>
        <v>Débimètre en charge</v>
      </c>
      <c r="E105" s="1796" t="str" cm="1">
        <f t="array" aca="1" ref="E105" ca="1">IFERROR(LOOKUP(MIN(IF(LEFT(F105:F109,10)="Non validé",1,IF(F105:F109="Validé avec réserve",2,IF(F105:F109="Validé",3)))),{1,2,3},{"Non validé","Validé avec réserve","Validé"}),"")</f>
        <v>Non validé</v>
      </c>
      <c r="F105" s="955" t="str" cm="1">
        <f t="array" aca="1" ref="F105" ca="1">IFERROR(LOOKUP(MIN(IF(LEFT(G105:U105,10)="Non validé",1,IF(G105:U105="Validé avec réserve",2,IF(G105:U105="Validé",3)))),{1,2,3},{"Non validé","Validé avec réserve","Validé"}),"")</f>
        <v/>
      </c>
      <c r="G105" s="926" t="str">
        <f t="shared" ref="G105:U105" ca="1" si="154">IF(F23&lt;&gt;"",_xlfn.SINGLE(INDIRECT(F23&amp;"!"&amp;$G$7)),"")</f>
        <v/>
      </c>
      <c r="H105" s="926" t="str">
        <f t="shared" ca="1" si="154"/>
        <v/>
      </c>
      <c r="I105" s="926" t="str">
        <f t="shared" ca="1" si="154"/>
        <v/>
      </c>
      <c r="J105" s="926" t="str">
        <f t="shared" ca="1" si="154"/>
        <v/>
      </c>
      <c r="K105" s="926" t="str">
        <f t="shared" ca="1" si="154"/>
        <v/>
      </c>
      <c r="L105" s="926" t="str">
        <f t="shared" ca="1" si="154"/>
        <v/>
      </c>
      <c r="M105" s="926" t="str">
        <f t="shared" ca="1" si="154"/>
        <v/>
      </c>
      <c r="N105" s="926" t="str">
        <f t="shared" ca="1" si="154"/>
        <v/>
      </c>
      <c r="O105" s="926" t="str">
        <f t="shared" ca="1" si="154"/>
        <v/>
      </c>
      <c r="P105" s="926" t="str">
        <f t="shared" ca="1" si="154"/>
        <v/>
      </c>
      <c r="Q105" s="926" t="str">
        <f t="shared" ca="1" si="154"/>
        <v/>
      </c>
      <c r="R105" s="926" t="str">
        <f t="shared" ca="1" si="154"/>
        <v/>
      </c>
      <c r="S105" s="926" t="str">
        <f t="shared" ca="1" si="154"/>
        <v/>
      </c>
      <c r="T105" s="926" t="str">
        <f t="shared" ca="1" si="154"/>
        <v/>
      </c>
      <c r="U105" s="926" t="str">
        <f t="shared" ca="1" si="154"/>
        <v/>
      </c>
    </row>
    <row r="106" spans="2:21" ht="13" thickBot="1" x14ac:dyDescent="0.45">
      <c r="B106" s="1800"/>
      <c r="C106" s="1803"/>
      <c r="D106" s="954" t="str">
        <f>$D$8</f>
        <v>Débimètre gravitaire</v>
      </c>
      <c r="E106" s="1797"/>
      <c r="F106" s="955" t="str" cm="1">
        <f t="array" aca="1" ref="F106" ca="1">IFERROR(LOOKUP(MIN(IF(LEFT(G106:U106,10)="Non validé",1,IF(G106:U106="Validé avec réserve",2,IF(G106:U106="Validé",3)))),{1,2,3},{"Non validé","Validé avec réserve","Validé"}),"")</f>
        <v>Non validé</v>
      </c>
      <c r="G106" s="223" t="str">
        <f t="shared" ref="G106:U106" ca="1" si="155">IF(F24&lt;&gt;"",_xlfn.SINGLE(INDIRECT(F24&amp;"!"&amp;$G$8)),"")</f>
        <v/>
      </c>
      <c r="H106" s="223" t="str">
        <f t="shared" ca="1" si="155"/>
        <v/>
      </c>
      <c r="I106" s="223" t="str">
        <f t="shared" ca="1" si="155"/>
        <v/>
      </c>
      <c r="J106" s="223" t="str">
        <f t="shared" ca="1" si="155"/>
        <v>Non validé</v>
      </c>
      <c r="K106" s="223" t="str">
        <f t="shared" ca="1" si="155"/>
        <v/>
      </c>
      <c r="L106" s="223" t="str">
        <f t="shared" ca="1" si="155"/>
        <v/>
      </c>
      <c r="M106" s="223" t="str">
        <f t="shared" ca="1" si="155"/>
        <v/>
      </c>
      <c r="N106" s="223" t="str">
        <f t="shared" ca="1" si="155"/>
        <v/>
      </c>
      <c r="O106" s="223" t="str">
        <f t="shared" ca="1" si="155"/>
        <v/>
      </c>
      <c r="P106" s="223" t="str">
        <f t="shared" ca="1" si="155"/>
        <v/>
      </c>
      <c r="Q106" s="223" t="str">
        <f t="shared" ca="1" si="155"/>
        <v/>
      </c>
      <c r="R106" s="223" t="str">
        <f t="shared" ca="1" si="155"/>
        <v/>
      </c>
      <c r="S106" s="223" t="str">
        <f t="shared" ca="1" si="155"/>
        <v/>
      </c>
      <c r="T106" s="223" t="str">
        <f t="shared" ca="1" si="155"/>
        <v/>
      </c>
      <c r="U106" s="223" t="str">
        <f t="shared" ca="1" si="155"/>
        <v/>
      </c>
    </row>
    <row r="107" spans="2:21" ht="13" thickBot="1" x14ac:dyDescent="0.45">
      <c r="B107" s="1800"/>
      <c r="C107" s="1803"/>
      <c r="D107" s="954" t="s">
        <v>783</v>
      </c>
      <c r="E107" s="1797"/>
      <c r="F107" s="955" t="str" cm="1">
        <f t="array" aca="1" ref="F107" ca="1">IFERROR(LOOKUP(MIN(IF(LEFT(G107:U107,10)="Non validé",1,IF(G107:U107="Validé avec réserve",2,IF(G107:U107="Validé",3)))),{1,2,3},{"Non validé","Validé avec réserve","Validé"}),"")</f>
        <v>Non validé</v>
      </c>
      <c r="G107" s="948" t="str">
        <f ca="1">G105 &amp; G106</f>
        <v/>
      </c>
      <c r="H107" s="948" t="str">
        <f t="shared" ref="H107:U107" ca="1" si="156">H105 &amp; H106</f>
        <v/>
      </c>
      <c r="I107" s="948" t="str">
        <f t="shared" ca="1" si="156"/>
        <v/>
      </c>
      <c r="J107" s="948" t="str">
        <f t="shared" ca="1" si="156"/>
        <v>Non validé</v>
      </c>
      <c r="K107" s="948" t="str">
        <f t="shared" ca="1" si="156"/>
        <v/>
      </c>
      <c r="L107" s="948" t="str">
        <f t="shared" ca="1" si="156"/>
        <v/>
      </c>
      <c r="M107" s="948" t="str">
        <f t="shared" ca="1" si="156"/>
        <v/>
      </c>
      <c r="N107" s="948" t="str">
        <f t="shared" ca="1" si="156"/>
        <v/>
      </c>
      <c r="O107" s="948" t="str">
        <f t="shared" ca="1" si="156"/>
        <v/>
      </c>
      <c r="P107" s="948" t="str">
        <f t="shared" ca="1" si="156"/>
        <v/>
      </c>
      <c r="Q107" s="948" t="str">
        <f t="shared" ca="1" si="156"/>
        <v/>
      </c>
      <c r="R107" s="948" t="str">
        <f t="shared" ca="1" si="156"/>
        <v/>
      </c>
      <c r="S107" s="948" t="str">
        <f t="shared" ca="1" si="156"/>
        <v/>
      </c>
      <c r="T107" s="948" t="str">
        <f t="shared" ca="1" si="156"/>
        <v/>
      </c>
      <c r="U107" s="948" t="str">
        <f t="shared" ca="1" si="156"/>
        <v/>
      </c>
    </row>
    <row r="108" spans="2:21" ht="13" thickBot="1" x14ac:dyDescent="0.45">
      <c r="B108" s="1800"/>
      <c r="C108" s="1803"/>
      <c r="D108" s="954" t="str">
        <f>$D$9</f>
        <v>Préleveur</v>
      </c>
      <c r="E108" s="1797"/>
      <c r="F108" s="955" t="str" cm="1">
        <f t="array" aca="1" ref="F108" ca="1">IFERROR(LOOKUP(MIN(IF(LEFT(G108:U108,10)="Non validé",1,IF(G108:U108="Validé avec réserve",2,IF(G108:U108="Validé",3)))),{1,2,3},{"Non validé","Validé avec réserve","Validé"}),"")</f>
        <v/>
      </c>
      <c r="G108" s="223" t="str">
        <f t="shared" ref="G108:U108" ca="1" si="157">IF(F25&lt;&gt;"",_xlfn.SINGLE(INDIRECT(F25&amp;"!"&amp;$G$9)),"")</f>
        <v/>
      </c>
      <c r="H108" s="223" t="str">
        <f t="shared" ca="1" si="157"/>
        <v/>
      </c>
      <c r="I108" s="223" t="str">
        <f t="shared" ca="1" si="157"/>
        <v/>
      </c>
      <c r="J108" s="223" t="str">
        <f t="shared" ca="1" si="157"/>
        <v/>
      </c>
      <c r="K108" s="223" t="str">
        <f t="shared" ca="1" si="157"/>
        <v/>
      </c>
      <c r="L108" s="223" t="str">
        <f t="shared" ca="1" si="157"/>
        <v/>
      </c>
      <c r="M108" s="223" t="str">
        <f t="shared" ca="1" si="157"/>
        <v/>
      </c>
      <c r="N108" s="223" t="str">
        <f t="shared" ca="1" si="157"/>
        <v/>
      </c>
      <c r="O108" s="223" t="str">
        <f t="shared" ca="1" si="157"/>
        <v/>
      </c>
      <c r="P108" s="223" t="str">
        <f t="shared" ca="1" si="157"/>
        <v/>
      </c>
      <c r="Q108" s="223" t="str">
        <f t="shared" ca="1" si="157"/>
        <v/>
      </c>
      <c r="R108" s="223" t="str">
        <f t="shared" ca="1" si="157"/>
        <v/>
      </c>
      <c r="S108" s="223" t="str">
        <f t="shared" ca="1" si="157"/>
        <v/>
      </c>
      <c r="T108" s="223" t="str">
        <f t="shared" ca="1" si="157"/>
        <v/>
      </c>
      <c r="U108" s="223" t="str">
        <f t="shared" ca="1" si="157"/>
        <v/>
      </c>
    </row>
    <row r="109" spans="2:21" ht="13" thickBot="1" x14ac:dyDescent="0.45">
      <c r="B109" s="1801"/>
      <c r="C109" s="1804"/>
      <c r="D109" s="956" t="str">
        <f>$D$10</f>
        <v>Sonde de température</v>
      </c>
      <c r="E109" s="1798"/>
      <c r="F109" s="955" t="str" cm="1">
        <f t="array" aca="1" ref="F109" ca="1">IFERROR(LOOKUP(MIN(IF(LEFT(G109:U109,10)="Non validé",1,IF(G109:U109="Validé avec réserve",2,IF(G109:U109="Validé",3)))),{1,2,3},{"Non validé","Validé avec réserve","Validé"}),"")</f>
        <v/>
      </c>
      <c r="G109" s="933" t="str">
        <f t="shared" ref="G109:U109" ca="1" si="158">IF(F26&lt;&gt;"",_xlfn.SINGLE(INDIRECT(F26&amp;"!"&amp;$G$10)),"")</f>
        <v/>
      </c>
      <c r="H109" s="933" t="str">
        <f t="shared" ca="1" si="158"/>
        <v/>
      </c>
      <c r="I109" s="933" t="str">
        <f t="shared" ca="1" si="158"/>
        <v/>
      </c>
      <c r="J109" s="933" t="str">
        <f t="shared" ca="1" si="158"/>
        <v/>
      </c>
      <c r="K109" s="933" t="str">
        <f t="shared" ca="1" si="158"/>
        <v/>
      </c>
      <c r="L109" s="933" t="str">
        <f t="shared" ca="1" si="158"/>
        <v/>
      </c>
      <c r="M109" s="933" t="str">
        <f t="shared" ca="1" si="158"/>
        <v/>
      </c>
      <c r="N109" s="933" t="str">
        <f t="shared" ca="1" si="158"/>
        <v/>
      </c>
      <c r="O109" s="933" t="str">
        <f t="shared" ca="1" si="158"/>
        <v/>
      </c>
      <c r="P109" s="933" t="str">
        <f t="shared" ca="1" si="158"/>
        <v/>
      </c>
      <c r="Q109" s="933" t="str">
        <f t="shared" ca="1" si="158"/>
        <v/>
      </c>
      <c r="R109" s="933" t="str">
        <f t="shared" ca="1" si="158"/>
        <v/>
      </c>
      <c r="S109" s="933" t="str">
        <f t="shared" ca="1" si="158"/>
        <v/>
      </c>
      <c r="T109" s="933" t="str">
        <f t="shared" ca="1" si="158"/>
        <v/>
      </c>
      <c r="U109" s="933" t="str">
        <f t="shared" ca="1" si="158"/>
        <v/>
      </c>
    </row>
    <row r="110" spans="2:21" ht="13" thickBot="1" x14ac:dyDescent="0.45">
      <c r="B110" s="1799" t="s">
        <v>202</v>
      </c>
      <c r="C110" s="1802" t="s">
        <v>217</v>
      </c>
      <c r="D110" s="955" t="str">
        <f>$D$7</f>
        <v>Débimètre en charge</v>
      </c>
      <c r="E110" s="1796" t="str" cm="1">
        <f t="array" aca="1" ref="E110" ca="1">IFERROR(LOOKUP(MIN(IF(LEFT(F110:F114,10)="Non validé",1,IF(F110:F114="Validé avec réserve",2,IF(F110:F114="Validé",3)))),{1,2,3},{"Non validé","Validé avec réserve","Validé"}),"")</f>
        <v>Non validé</v>
      </c>
      <c r="F110" s="955" t="str" cm="1">
        <f t="array" aca="1" ref="F110" ca="1">IFERROR(LOOKUP(MIN(IF(LEFT(G110:U110,10)="Non validé",1,IF(G110:U110="Validé avec réserve",2,IF(G110:U110="Validé",3)))),{1,2,3},{"Non validé","Validé avec réserve","Validé"}),"")</f>
        <v/>
      </c>
      <c r="G110" s="926" t="str">
        <f t="shared" ref="G110:U110" ca="1" si="159">IF(F27&lt;&gt;"",_xlfn.SINGLE(INDIRECT(F27&amp;"!"&amp;$G$7)),"")</f>
        <v/>
      </c>
      <c r="H110" s="926" t="str">
        <f t="shared" ca="1" si="159"/>
        <v/>
      </c>
      <c r="I110" s="926" t="str">
        <f t="shared" ca="1" si="159"/>
        <v/>
      </c>
      <c r="J110" s="926" t="str">
        <f t="shared" ca="1" si="159"/>
        <v/>
      </c>
      <c r="K110" s="926" t="str">
        <f t="shared" ca="1" si="159"/>
        <v/>
      </c>
      <c r="L110" s="926" t="str">
        <f t="shared" ca="1" si="159"/>
        <v/>
      </c>
      <c r="M110" s="926" t="str">
        <f t="shared" ca="1" si="159"/>
        <v/>
      </c>
      <c r="N110" s="926" t="str">
        <f t="shared" ca="1" si="159"/>
        <v/>
      </c>
      <c r="O110" s="926" t="str">
        <f t="shared" ca="1" si="159"/>
        <v/>
      </c>
      <c r="P110" s="926" t="str">
        <f t="shared" ca="1" si="159"/>
        <v/>
      </c>
      <c r="Q110" s="926" t="str">
        <f t="shared" ca="1" si="159"/>
        <v/>
      </c>
      <c r="R110" s="926" t="str">
        <f t="shared" ca="1" si="159"/>
        <v/>
      </c>
      <c r="S110" s="926" t="str">
        <f t="shared" ca="1" si="159"/>
        <v/>
      </c>
      <c r="T110" s="926" t="str">
        <f t="shared" ca="1" si="159"/>
        <v/>
      </c>
      <c r="U110" s="926" t="str">
        <f t="shared" ca="1" si="159"/>
        <v/>
      </c>
    </row>
    <row r="111" spans="2:21" ht="13" thickBot="1" x14ac:dyDescent="0.45">
      <c r="B111" s="1800"/>
      <c r="C111" s="1803"/>
      <c r="D111" s="954" t="str">
        <f>$D$8</f>
        <v>Débimètre gravitaire</v>
      </c>
      <c r="E111" s="1797"/>
      <c r="F111" s="955" t="str" cm="1">
        <f t="array" aca="1" ref="F111" ca="1">IFERROR(LOOKUP(MIN(IF(LEFT(G111:U111,10)="Non validé",1,IF(G111:U111="Validé avec réserve",2,IF(G111:U111="Validé",3)))),{1,2,3},{"Non validé","Validé avec réserve","Validé"}),"")</f>
        <v/>
      </c>
      <c r="G111" s="223" t="str">
        <f t="shared" ref="G111:U111" ca="1" si="160">IF(F28&lt;&gt;"",_xlfn.SINGLE(INDIRECT(F28&amp;"!"&amp;$G$8)),"")</f>
        <v/>
      </c>
      <c r="H111" s="223" t="str">
        <f t="shared" ca="1" si="160"/>
        <v/>
      </c>
      <c r="I111" s="223" t="str">
        <f t="shared" ca="1" si="160"/>
        <v/>
      </c>
      <c r="J111" s="223" t="str">
        <f t="shared" ca="1" si="160"/>
        <v/>
      </c>
      <c r="K111" s="223" t="str">
        <f t="shared" ca="1" si="160"/>
        <v/>
      </c>
      <c r="L111" s="223" t="str">
        <f t="shared" ca="1" si="160"/>
        <v/>
      </c>
      <c r="M111" s="223" t="str">
        <f t="shared" ca="1" si="160"/>
        <v/>
      </c>
      <c r="N111" s="223" t="str">
        <f t="shared" ca="1" si="160"/>
        <v/>
      </c>
      <c r="O111" s="223" t="str">
        <f t="shared" ca="1" si="160"/>
        <v/>
      </c>
      <c r="P111" s="223" t="str">
        <f t="shared" ca="1" si="160"/>
        <v/>
      </c>
      <c r="Q111" s="223" t="str">
        <f t="shared" ca="1" si="160"/>
        <v/>
      </c>
      <c r="R111" s="223" t="str">
        <f t="shared" ca="1" si="160"/>
        <v/>
      </c>
      <c r="S111" s="223" t="str">
        <f t="shared" ca="1" si="160"/>
        <v/>
      </c>
      <c r="T111" s="223" t="str">
        <f t="shared" ca="1" si="160"/>
        <v/>
      </c>
      <c r="U111" s="223" t="str">
        <f t="shared" ca="1" si="160"/>
        <v/>
      </c>
    </row>
    <row r="112" spans="2:21" ht="13" thickBot="1" x14ac:dyDescent="0.45">
      <c r="B112" s="1800"/>
      <c r="C112" s="1803"/>
      <c r="D112" s="954" t="s">
        <v>783</v>
      </c>
      <c r="E112" s="1797"/>
      <c r="F112" s="955" t="str" cm="1">
        <f t="array" aca="1" ref="F112" ca="1">IFERROR(LOOKUP(MIN(IF(LEFT(G112:U112,10)="Non validé",1,IF(G112:U112="Validé avec réserve",2,IF(G112:U112="Validé",3)))),{1,2,3},{"Non validé","Validé avec réserve","Validé"}),"")</f>
        <v/>
      </c>
      <c r="G112" s="948" t="str">
        <f ca="1">G110 &amp; G111</f>
        <v/>
      </c>
      <c r="H112" s="948" t="str">
        <f t="shared" ref="H112:U112" ca="1" si="161">H110 &amp; H111</f>
        <v/>
      </c>
      <c r="I112" s="948" t="str">
        <f t="shared" ca="1" si="161"/>
        <v/>
      </c>
      <c r="J112" s="948" t="str">
        <f t="shared" ca="1" si="161"/>
        <v/>
      </c>
      <c r="K112" s="948" t="str">
        <f t="shared" ca="1" si="161"/>
        <v/>
      </c>
      <c r="L112" s="948" t="str">
        <f t="shared" ca="1" si="161"/>
        <v/>
      </c>
      <c r="M112" s="948" t="str">
        <f t="shared" ca="1" si="161"/>
        <v/>
      </c>
      <c r="N112" s="948" t="str">
        <f t="shared" ca="1" si="161"/>
        <v/>
      </c>
      <c r="O112" s="948" t="str">
        <f t="shared" ca="1" si="161"/>
        <v/>
      </c>
      <c r="P112" s="948" t="str">
        <f t="shared" ca="1" si="161"/>
        <v/>
      </c>
      <c r="Q112" s="948" t="str">
        <f t="shared" ca="1" si="161"/>
        <v/>
      </c>
      <c r="R112" s="948" t="str">
        <f t="shared" ca="1" si="161"/>
        <v/>
      </c>
      <c r="S112" s="948" t="str">
        <f t="shared" ca="1" si="161"/>
        <v/>
      </c>
      <c r="T112" s="948" t="str">
        <f t="shared" ca="1" si="161"/>
        <v/>
      </c>
      <c r="U112" s="948" t="str">
        <f t="shared" ca="1" si="161"/>
        <v/>
      </c>
    </row>
    <row r="113" spans="2:21" ht="13" thickBot="1" x14ac:dyDescent="0.45">
      <c r="B113" s="1800"/>
      <c r="C113" s="1803"/>
      <c r="D113" s="954" t="str">
        <f>$D$9</f>
        <v>Préleveur</v>
      </c>
      <c r="E113" s="1797"/>
      <c r="F113" s="955" t="str" cm="1">
        <f t="array" aca="1" ref="F113" ca="1">IFERROR(LOOKUP(MIN(IF(LEFT(G113:U113,10)="Non validé",1,IF(G113:U113="Validé avec réserve",2,IF(G113:U113="Validé",3)))),{1,2,3},{"Non validé","Validé avec réserve","Validé"}),"")</f>
        <v>Non validé</v>
      </c>
      <c r="G113" s="223" t="str">
        <f t="shared" ref="G113:U113" ca="1" si="162">IF(F29&lt;&gt;"",_xlfn.SINGLE(INDIRECT(F29&amp;"!"&amp;$G$9)),"")</f>
        <v/>
      </c>
      <c r="H113" s="223" t="str">
        <f t="shared" ca="1" si="162"/>
        <v/>
      </c>
      <c r="I113" s="223" t="str">
        <f t="shared" ca="1" si="162"/>
        <v>Non validé (absence d'équipement)</v>
      </c>
      <c r="J113" s="223" t="str">
        <f t="shared" ca="1" si="162"/>
        <v/>
      </c>
      <c r="K113" s="223" t="str">
        <f t="shared" ca="1" si="162"/>
        <v/>
      </c>
      <c r="L113" s="223" t="str">
        <f t="shared" ca="1" si="162"/>
        <v/>
      </c>
      <c r="M113" s="223" t="str">
        <f t="shared" ca="1" si="162"/>
        <v/>
      </c>
      <c r="N113" s="223" t="str">
        <f t="shared" ca="1" si="162"/>
        <v/>
      </c>
      <c r="O113" s="223" t="str">
        <f t="shared" ca="1" si="162"/>
        <v/>
      </c>
      <c r="P113" s="223" t="str">
        <f t="shared" ca="1" si="162"/>
        <v/>
      </c>
      <c r="Q113" s="223" t="str">
        <f t="shared" ca="1" si="162"/>
        <v/>
      </c>
      <c r="R113" s="223" t="str">
        <f t="shared" ca="1" si="162"/>
        <v/>
      </c>
      <c r="S113" s="223" t="str">
        <f t="shared" ca="1" si="162"/>
        <v/>
      </c>
      <c r="T113" s="223" t="str">
        <f t="shared" ca="1" si="162"/>
        <v/>
      </c>
      <c r="U113" s="223" t="str">
        <f t="shared" ca="1" si="162"/>
        <v/>
      </c>
    </row>
    <row r="114" spans="2:21" ht="13" thickBot="1" x14ac:dyDescent="0.45">
      <c r="B114" s="1801"/>
      <c r="C114" s="1804"/>
      <c r="D114" s="956" t="str">
        <f>$D$10</f>
        <v>Sonde de température</v>
      </c>
      <c r="E114" s="1798"/>
      <c r="F114" s="955" t="str" cm="1">
        <f t="array" aca="1" ref="F114" ca="1">IFERROR(LOOKUP(MIN(IF(LEFT(G114:U114,10)="Non validé",1,IF(G114:U114="Validé avec réserve",2,IF(G114:U114="Validé",3)))),{1,2,3},{"Non validé","Validé avec réserve","Validé"}),"")</f>
        <v/>
      </c>
      <c r="G114" s="933" t="str">
        <f t="shared" ref="G114:U114" ca="1" si="163">IF(F30&lt;&gt;"",_xlfn.SINGLE(INDIRECT(F30&amp;"!"&amp;$G$10)),"")</f>
        <v/>
      </c>
      <c r="H114" s="933" t="str">
        <f t="shared" ca="1" si="163"/>
        <v/>
      </c>
      <c r="I114" s="933" t="str">
        <f t="shared" ca="1" si="163"/>
        <v/>
      </c>
      <c r="J114" s="933" t="str">
        <f t="shared" ca="1" si="163"/>
        <v/>
      </c>
      <c r="K114" s="933" t="str">
        <f t="shared" ca="1" si="163"/>
        <v/>
      </c>
      <c r="L114" s="933" t="str">
        <f t="shared" ca="1" si="163"/>
        <v/>
      </c>
      <c r="M114" s="933" t="str">
        <f t="shared" ca="1" si="163"/>
        <v/>
      </c>
      <c r="N114" s="933" t="str">
        <f t="shared" ca="1" si="163"/>
        <v/>
      </c>
      <c r="O114" s="933" t="str">
        <f t="shared" ca="1" si="163"/>
        <v/>
      </c>
      <c r="P114" s="933" t="str">
        <f t="shared" ca="1" si="163"/>
        <v/>
      </c>
      <c r="Q114" s="933" t="str">
        <f t="shared" ca="1" si="163"/>
        <v/>
      </c>
      <c r="R114" s="933" t="str">
        <f t="shared" ca="1" si="163"/>
        <v/>
      </c>
      <c r="S114" s="933" t="str">
        <f t="shared" ca="1" si="163"/>
        <v/>
      </c>
      <c r="T114" s="933" t="str">
        <f t="shared" ca="1" si="163"/>
        <v/>
      </c>
      <c r="U114" s="933" t="str">
        <f t="shared" ca="1" si="163"/>
        <v/>
      </c>
    </row>
    <row r="115" spans="2:21" ht="13" thickBot="1" x14ac:dyDescent="0.45">
      <c r="B115" s="1799" t="s">
        <v>211</v>
      </c>
      <c r="C115" s="1802" t="s">
        <v>219</v>
      </c>
      <c r="D115" s="955" t="str">
        <f>$D$7</f>
        <v>Débimètre en charge</v>
      </c>
      <c r="E115" s="1796" t="str" cm="1">
        <f t="array" aca="1" ref="E115" ca="1">IFERROR(LOOKUP(MIN(IF(LEFT(F115:F119,10)="Non validé",1,IF(F115:F119="Validé avec réserve",2,IF(F115:F119="Validé",3)))),{1,2,3},{"Non validé","Validé avec réserve","Validé"}),"")</f>
        <v/>
      </c>
      <c r="F115" s="955" t="str" cm="1">
        <f t="array" aca="1" ref="F115" ca="1">IFERROR(LOOKUP(MIN(IF(LEFT(G115:U115,10)="Non validé",1,IF(G115:U115="Validé avec réserve",2,IF(G115:U115="Validé",3)))),{1,2,3},{"Non validé","Validé avec réserve","Validé"}),"")</f>
        <v/>
      </c>
      <c r="G115" s="926" t="str">
        <f t="shared" ref="G115:U115" ca="1" si="164">IF(F31&lt;&gt;"",_xlfn.SINGLE(INDIRECT(F31&amp;"!"&amp;$G$7)),"")</f>
        <v/>
      </c>
      <c r="H115" s="926" t="str">
        <f t="shared" ca="1" si="164"/>
        <v/>
      </c>
      <c r="I115" s="926" t="str">
        <f t="shared" ca="1" si="164"/>
        <v/>
      </c>
      <c r="J115" s="926" t="str">
        <f t="shared" ca="1" si="164"/>
        <v/>
      </c>
      <c r="K115" s="926" t="str">
        <f t="shared" ca="1" si="164"/>
        <v/>
      </c>
      <c r="L115" s="926" t="str">
        <f t="shared" ca="1" si="164"/>
        <v/>
      </c>
      <c r="M115" s="926" t="str">
        <f t="shared" ca="1" si="164"/>
        <v/>
      </c>
      <c r="N115" s="926" t="str">
        <f t="shared" ca="1" si="164"/>
        <v/>
      </c>
      <c r="O115" s="926" t="str">
        <f t="shared" ca="1" si="164"/>
        <v/>
      </c>
      <c r="P115" s="926" t="str">
        <f t="shared" ca="1" si="164"/>
        <v/>
      </c>
      <c r="Q115" s="926" t="str">
        <f t="shared" ca="1" si="164"/>
        <v/>
      </c>
      <c r="R115" s="926" t="str">
        <f t="shared" ca="1" si="164"/>
        <v/>
      </c>
      <c r="S115" s="926" t="str">
        <f t="shared" ca="1" si="164"/>
        <v/>
      </c>
      <c r="T115" s="926" t="str">
        <f t="shared" ca="1" si="164"/>
        <v/>
      </c>
      <c r="U115" s="926" t="str">
        <f t="shared" ca="1" si="164"/>
        <v/>
      </c>
    </row>
    <row r="116" spans="2:21" ht="13" thickBot="1" x14ac:dyDescent="0.45">
      <c r="B116" s="1800"/>
      <c r="C116" s="1803"/>
      <c r="D116" s="954" t="str">
        <f>$D$8</f>
        <v>Débimètre gravitaire</v>
      </c>
      <c r="E116" s="1797"/>
      <c r="F116" s="955" t="str" cm="1">
        <f t="array" aca="1" ref="F116" ca="1">IFERROR(LOOKUP(MIN(IF(LEFT(G116:U116,10)="Non validé",1,IF(G116:U116="Validé avec réserve",2,IF(G116:U116="Validé",3)))),{1,2,3},{"Non validé","Validé avec réserve","Validé"}),"")</f>
        <v/>
      </c>
      <c r="G116" s="223" t="str">
        <f t="shared" ref="G116:U116" ca="1" si="165">IF(F32&lt;&gt;"",_xlfn.SINGLE(INDIRECT(F32&amp;"!"&amp;$G$8)),"")</f>
        <v/>
      </c>
      <c r="H116" s="223" t="str">
        <f t="shared" ca="1" si="165"/>
        <v/>
      </c>
      <c r="I116" s="223" t="str">
        <f t="shared" ca="1" si="165"/>
        <v/>
      </c>
      <c r="J116" s="223" t="str">
        <f t="shared" ca="1" si="165"/>
        <v/>
      </c>
      <c r="K116" s="223" t="str">
        <f t="shared" ca="1" si="165"/>
        <v/>
      </c>
      <c r="L116" s="223" t="str">
        <f t="shared" ca="1" si="165"/>
        <v/>
      </c>
      <c r="M116" s="223" t="str">
        <f t="shared" ca="1" si="165"/>
        <v/>
      </c>
      <c r="N116" s="223" t="str">
        <f t="shared" ca="1" si="165"/>
        <v/>
      </c>
      <c r="O116" s="223" t="str">
        <f t="shared" ca="1" si="165"/>
        <v/>
      </c>
      <c r="P116" s="223" t="str">
        <f t="shared" ca="1" si="165"/>
        <v/>
      </c>
      <c r="Q116" s="223" t="str">
        <f t="shared" ca="1" si="165"/>
        <v/>
      </c>
      <c r="R116" s="223" t="str">
        <f t="shared" ca="1" si="165"/>
        <v/>
      </c>
      <c r="S116" s="223" t="str">
        <f t="shared" ca="1" si="165"/>
        <v/>
      </c>
      <c r="T116" s="223" t="str">
        <f t="shared" ca="1" si="165"/>
        <v/>
      </c>
      <c r="U116" s="223" t="str">
        <f t="shared" ca="1" si="165"/>
        <v/>
      </c>
    </row>
    <row r="117" spans="2:21" ht="13" thickBot="1" x14ac:dyDescent="0.45">
      <c r="B117" s="1800"/>
      <c r="C117" s="1803"/>
      <c r="D117" s="954" t="s">
        <v>783</v>
      </c>
      <c r="E117" s="1797"/>
      <c r="F117" s="955" t="str" cm="1">
        <f t="array" aca="1" ref="F117" ca="1">IFERROR(LOOKUP(MIN(IF(LEFT(G117:U117,10)="Non validé",1,IF(G117:U117="Validé avec réserve",2,IF(G117:U117="Validé",3)))),{1,2,3},{"Non validé","Validé avec réserve","Validé"}),"")</f>
        <v/>
      </c>
      <c r="G117" s="948" t="str">
        <f ca="1">G115 &amp; G116</f>
        <v/>
      </c>
      <c r="H117" s="948" t="str">
        <f t="shared" ref="H117:U117" ca="1" si="166">H115 &amp; H116</f>
        <v/>
      </c>
      <c r="I117" s="948" t="str">
        <f t="shared" ca="1" si="166"/>
        <v/>
      </c>
      <c r="J117" s="948" t="str">
        <f t="shared" ca="1" si="166"/>
        <v/>
      </c>
      <c r="K117" s="948" t="str">
        <f t="shared" ca="1" si="166"/>
        <v/>
      </c>
      <c r="L117" s="948" t="str">
        <f t="shared" ca="1" si="166"/>
        <v/>
      </c>
      <c r="M117" s="948" t="str">
        <f t="shared" ca="1" si="166"/>
        <v/>
      </c>
      <c r="N117" s="948" t="str">
        <f t="shared" ca="1" si="166"/>
        <v/>
      </c>
      <c r="O117" s="948" t="str">
        <f t="shared" ca="1" si="166"/>
        <v/>
      </c>
      <c r="P117" s="948" t="str">
        <f t="shared" ca="1" si="166"/>
        <v/>
      </c>
      <c r="Q117" s="948" t="str">
        <f t="shared" ca="1" si="166"/>
        <v/>
      </c>
      <c r="R117" s="948" t="str">
        <f t="shared" ca="1" si="166"/>
        <v/>
      </c>
      <c r="S117" s="948" t="str">
        <f t="shared" ca="1" si="166"/>
        <v/>
      </c>
      <c r="T117" s="948" t="str">
        <f t="shared" ca="1" si="166"/>
        <v/>
      </c>
      <c r="U117" s="948" t="str">
        <f t="shared" ca="1" si="166"/>
        <v/>
      </c>
    </row>
    <row r="118" spans="2:21" ht="13" thickBot="1" x14ac:dyDescent="0.45">
      <c r="B118" s="1800"/>
      <c r="C118" s="1803"/>
      <c r="D118" s="954" t="str">
        <f>$D$9</f>
        <v>Préleveur</v>
      </c>
      <c r="E118" s="1797"/>
      <c r="F118" s="955" t="str" cm="1">
        <f t="array" aca="1" ref="F118" ca="1">IFERROR(LOOKUP(MIN(IF(LEFT(G118:U118,10)="Non validé",1,IF(G118:U118="Validé avec réserve",2,IF(G118:U118="Validé",3)))),{1,2,3},{"Non validé","Validé avec réserve","Validé"}),"")</f>
        <v/>
      </c>
      <c r="G118" s="223" t="str">
        <f t="shared" ref="G118:U118" ca="1" si="167">IF(F33&lt;&gt;"",_xlfn.SINGLE(INDIRECT(F33&amp;"!"&amp;$G$9)),"")</f>
        <v/>
      </c>
      <c r="H118" s="223" t="str">
        <f t="shared" ca="1" si="167"/>
        <v/>
      </c>
      <c r="I118" s="223" t="str">
        <f t="shared" ca="1" si="167"/>
        <v/>
      </c>
      <c r="J118" s="223" t="str">
        <f t="shared" ca="1" si="167"/>
        <v/>
      </c>
      <c r="K118" s="223" t="str">
        <f t="shared" ca="1" si="167"/>
        <v/>
      </c>
      <c r="L118" s="223" t="str">
        <f t="shared" ca="1" si="167"/>
        <v/>
      </c>
      <c r="M118" s="223" t="str">
        <f t="shared" ca="1" si="167"/>
        <v/>
      </c>
      <c r="N118" s="223" t="str">
        <f t="shared" ca="1" si="167"/>
        <v/>
      </c>
      <c r="O118" s="223" t="str">
        <f t="shared" ca="1" si="167"/>
        <v/>
      </c>
      <c r="P118" s="223" t="str">
        <f t="shared" ca="1" si="167"/>
        <v/>
      </c>
      <c r="Q118" s="223" t="str">
        <f t="shared" ca="1" si="167"/>
        <v/>
      </c>
      <c r="R118" s="223" t="str">
        <f t="shared" ca="1" si="167"/>
        <v/>
      </c>
      <c r="S118" s="223" t="str">
        <f t="shared" ca="1" si="167"/>
        <v/>
      </c>
      <c r="T118" s="223" t="str">
        <f t="shared" ca="1" si="167"/>
        <v/>
      </c>
      <c r="U118" s="223" t="str">
        <f t="shared" ca="1" si="167"/>
        <v/>
      </c>
    </row>
    <row r="119" spans="2:21" ht="13" thickBot="1" x14ac:dyDescent="0.45">
      <c r="B119" s="1801"/>
      <c r="C119" s="1804"/>
      <c r="D119" s="956" t="str">
        <f>$D$10</f>
        <v>Sonde de température</v>
      </c>
      <c r="E119" s="1798"/>
      <c r="F119" s="955" t="str" cm="1">
        <f t="array" aca="1" ref="F119" ca="1">IFERROR(LOOKUP(MIN(IF(LEFT(G119:U119,10)="Non validé",1,IF(G119:U119="Validé avec réserve",2,IF(G119:U119="Validé",3)))),{1,2,3},{"Non validé","Validé avec réserve","Validé"}),"")</f>
        <v/>
      </c>
      <c r="G119" s="933" t="str">
        <f t="shared" ref="G119:U119" ca="1" si="168">IF(F34&lt;&gt;"",_xlfn.SINGLE(INDIRECT(F34&amp;"!"&amp;$G$10)),"")</f>
        <v/>
      </c>
      <c r="H119" s="933" t="str">
        <f t="shared" ca="1" si="168"/>
        <v/>
      </c>
      <c r="I119" s="933" t="str">
        <f t="shared" ca="1" si="168"/>
        <v/>
      </c>
      <c r="J119" s="933" t="str">
        <f t="shared" ca="1" si="168"/>
        <v/>
      </c>
      <c r="K119" s="933" t="str">
        <f t="shared" ca="1" si="168"/>
        <v/>
      </c>
      <c r="L119" s="933" t="str">
        <f t="shared" ca="1" si="168"/>
        <v/>
      </c>
      <c r="M119" s="933" t="str">
        <f t="shared" ca="1" si="168"/>
        <v/>
      </c>
      <c r="N119" s="933" t="str">
        <f t="shared" ca="1" si="168"/>
        <v/>
      </c>
      <c r="O119" s="933" t="str">
        <f t="shared" ca="1" si="168"/>
        <v/>
      </c>
      <c r="P119" s="933" t="str">
        <f t="shared" ca="1" si="168"/>
        <v/>
      </c>
      <c r="Q119" s="933" t="str">
        <f t="shared" ca="1" si="168"/>
        <v/>
      </c>
      <c r="R119" s="933" t="str">
        <f t="shared" ca="1" si="168"/>
        <v/>
      </c>
      <c r="S119" s="933" t="str">
        <f t="shared" ca="1" si="168"/>
        <v/>
      </c>
      <c r="T119" s="933" t="str">
        <f t="shared" ca="1" si="168"/>
        <v/>
      </c>
      <c r="U119" s="933" t="str">
        <f t="shared" ca="1" si="168"/>
        <v/>
      </c>
    </row>
    <row r="120" spans="2:21" ht="13" thickBot="1" x14ac:dyDescent="0.45">
      <c r="B120" s="1799" t="s">
        <v>214</v>
      </c>
      <c r="C120" s="1802" t="s">
        <v>222</v>
      </c>
      <c r="D120" s="955" t="str">
        <f>$D$7</f>
        <v>Débimètre en charge</v>
      </c>
      <c r="E120" s="1796" t="str" cm="1">
        <f t="array" aca="1" ref="E120" ca="1">IFERROR(LOOKUP(MIN(IF(LEFT(F120:F124,10)="Non validé",1,IF(F120:F124="Validé avec réserve",2,IF(F120:F124="Validé",3)))),{1,2,3},{"Non validé","Validé avec réserve","Validé"}),"")</f>
        <v/>
      </c>
      <c r="F120" s="955" t="str" cm="1">
        <f t="array" aca="1" ref="F120" ca="1">IFERROR(LOOKUP(MIN(IF(LEFT(G120:U120,10)="Non validé",1,IF(G120:U120="Validé avec réserve",2,IF(G120:U120="Validé",3)))),{1,2,3},{"Non validé","Validé avec réserve","Validé"}),"")</f>
        <v/>
      </c>
      <c r="G120" s="926" t="str">
        <f t="shared" ref="G120:U120" ca="1" si="169">IF(F35&lt;&gt;"",_xlfn.SINGLE(INDIRECT(F35&amp;"!"&amp;$G$7)),"")</f>
        <v/>
      </c>
      <c r="H120" s="926" t="str">
        <f t="shared" ca="1" si="169"/>
        <v/>
      </c>
      <c r="I120" s="926" t="str">
        <f t="shared" ca="1" si="169"/>
        <v/>
      </c>
      <c r="J120" s="926" t="str">
        <f t="shared" ca="1" si="169"/>
        <v/>
      </c>
      <c r="K120" s="926" t="str">
        <f t="shared" ca="1" si="169"/>
        <v/>
      </c>
      <c r="L120" s="926" t="str">
        <f t="shared" ca="1" si="169"/>
        <v/>
      </c>
      <c r="M120" s="926" t="str">
        <f t="shared" ca="1" si="169"/>
        <v/>
      </c>
      <c r="N120" s="926" t="str">
        <f t="shared" ca="1" si="169"/>
        <v/>
      </c>
      <c r="O120" s="926" t="str">
        <f t="shared" ca="1" si="169"/>
        <v/>
      </c>
      <c r="P120" s="926" t="str">
        <f t="shared" ca="1" si="169"/>
        <v/>
      </c>
      <c r="Q120" s="926" t="str">
        <f t="shared" ca="1" si="169"/>
        <v/>
      </c>
      <c r="R120" s="926" t="str">
        <f t="shared" ca="1" si="169"/>
        <v/>
      </c>
      <c r="S120" s="926" t="str">
        <f t="shared" ca="1" si="169"/>
        <v/>
      </c>
      <c r="T120" s="926" t="str">
        <f t="shared" ca="1" si="169"/>
        <v/>
      </c>
      <c r="U120" s="926" t="str">
        <f t="shared" ca="1" si="169"/>
        <v/>
      </c>
    </row>
    <row r="121" spans="2:21" ht="13" thickBot="1" x14ac:dyDescent="0.45">
      <c r="B121" s="1800"/>
      <c r="C121" s="1803"/>
      <c r="D121" s="954" t="str">
        <f>$D$8</f>
        <v>Débimètre gravitaire</v>
      </c>
      <c r="E121" s="1797"/>
      <c r="F121" s="955" t="str" cm="1">
        <f t="array" aca="1" ref="F121" ca="1">IFERROR(LOOKUP(MIN(IF(LEFT(G121:U121,10)="Non validé",1,IF(G121:U121="Validé avec réserve",2,IF(G121:U121="Validé",3)))),{1,2,3},{"Non validé","Validé avec réserve","Validé"}),"")</f>
        <v/>
      </c>
      <c r="G121" s="223" t="str">
        <f t="shared" ref="G121:U121" ca="1" si="170">IF(F36&lt;&gt;"",_xlfn.SINGLE(INDIRECT(F36&amp;"!"&amp;$G$8)),"")</f>
        <v/>
      </c>
      <c r="H121" s="223" t="str">
        <f t="shared" ca="1" si="170"/>
        <v/>
      </c>
      <c r="I121" s="223" t="str">
        <f t="shared" ca="1" si="170"/>
        <v/>
      </c>
      <c r="J121" s="223" t="str">
        <f t="shared" ca="1" si="170"/>
        <v/>
      </c>
      <c r="K121" s="223" t="str">
        <f t="shared" ca="1" si="170"/>
        <v/>
      </c>
      <c r="L121" s="223" t="str">
        <f t="shared" ca="1" si="170"/>
        <v/>
      </c>
      <c r="M121" s="223" t="str">
        <f t="shared" ca="1" si="170"/>
        <v/>
      </c>
      <c r="N121" s="223" t="str">
        <f t="shared" ca="1" si="170"/>
        <v/>
      </c>
      <c r="O121" s="223" t="str">
        <f t="shared" ca="1" si="170"/>
        <v/>
      </c>
      <c r="P121" s="223" t="str">
        <f t="shared" ca="1" si="170"/>
        <v/>
      </c>
      <c r="Q121" s="223" t="str">
        <f t="shared" ca="1" si="170"/>
        <v/>
      </c>
      <c r="R121" s="223" t="str">
        <f t="shared" ca="1" si="170"/>
        <v/>
      </c>
      <c r="S121" s="223" t="str">
        <f t="shared" ca="1" si="170"/>
        <v/>
      </c>
      <c r="T121" s="223" t="str">
        <f t="shared" ca="1" si="170"/>
        <v/>
      </c>
      <c r="U121" s="223" t="str">
        <f t="shared" ca="1" si="170"/>
        <v/>
      </c>
    </row>
    <row r="122" spans="2:21" ht="13" thickBot="1" x14ac:dyDescent="0.45">
      <c r="B122" s="1800"/>
      <c r="C122" s="1803"/>
      <c r="D122" s="954" t="s">
        <v>783</v>
      </c>
      <c r="E122" s="1797"/>
      <c r="F122" s="955" t="str" cm="1">
        <f t="array" aca="1" ref="F122" ca="1">IFERROR(LOOKUP(MIN(IF(LEFT(G122:U122,10)="Non validé",1,IF(G122:U122="Validé avec réserve",2,IF(G122:U122="Validé",3)))),{1,2,3},{"Non validé","Validé avec réserve","Validé"}),"")</f>
        <v/>
      </c>
      <c r="G122" s="948" t="str">
        <f ca="1">G120 &amp; G121</f>
        <v/>
      </c>
      <c r="H122" s="948" t="str">
        <f t="shared" ref="H122:U122" ca="1" si="171">H120 &amp; H121</f>
        <v/>
      </c>
      <c r="I122" s="948" t="str">
        <f t="shared" ca="1" si="171"/>
        <v/>
      </c>
      <c r="J122" s="948" t="str">
        <f t="shared" ca="1" si="171"/>
        <v/>
      </c>
      <c r="K122" s="948" t="str">
        <f t="shared" ca="1" si="171"/>
        <v/>
      </c>
      <c r="L122" s="948" t="str">
        <f t="shared" ca="1" si="171"/>
        <v/>
      </c>
      <c r="M122" s="948" t="str">
        <f t="shared" ca="1" si="171"/>
        <v/>
      </c>
      <c r="N122" s="948" t="str">
        <f t="shared" ca="1" si="171"/>
        <v/>
      </c>
      <c r="O122" s="948" t="str">
        <f t="shared" ca="1" si="171"/>
        <v/>
      </c>
      <c r="P122" s="948" t="str">
        <f t="shared" ca="1" si="171"/>
        <v/>
      </c>
      <c r="Q122" s="948" t="str">
        <f t="shared" ca="1" si="171"/>
        <v/>
      </c>
      <c r="R122" s="948" t="str">
        <f t="shared" ca="1" si="171"/>
        <v/>
      </c>
      <c r="S122" s="948" t="str">
        <f t="shared" ca="1" si="171"/>
        <v/>
      </c>
      <c r="T122" s="948" t="str">
        <f t="shared" ca="1" si="171"/>
        <v/>
      </c>
      <c r="U122" s="948" t="str">
        <f t="shared" ca="1" si="171"/>
        <v/>
      </c>
    </row>
    <row r="123" spans="2:21" ht="13" thickBot="1" x14ac:dyDescent="0.45">
      <c r="B123" s="1800"/>
      <c r="C123" s="1803"/>
      <c r="D123" s="954" t="str">
        <f>$D$9</f>
        <v>Préleveur</v>
      </c>
      <c r="E123" s="1797"/>
      <c r="F123" s="955" t="str" cm="1">
        <f t="array" aca="1" ref="F123" ca="1">IFERROR(LOOKUP(MIN(IF(LEFT(G123:U123,10)="Non validé",1,IF(G123:U123="Validé avec réserve",2,IF(G123:U123="Validé",3)))),{1,2,3},{"Non validé","Validé avec réserve","Validé"}),"")</f>
        <v/>
      </c>
      <c r="G123" s="223" t="str">
        <f t="shared" ref="G123:U123" ca="1" si="172">IF(F37&lt;&gt;"",_xlfn.SINGLE(INDIRECT(F37&amp;"!"&amp;$G$9)),"")</f>
        <v/>
      </c>
      <c r="H123" s="223" t="str">
        <f t="shared" ca="1" si="172"/>
        <v/>
      </c>
      <c r="I123" s="223" t="str">
        <f t="shared" ca="1" si="172"/>
        <v/>
      </c>
      <c r="J123" s="223" t="str">
        <f t="shared" ca="1" si="172"/>
        <v/>
      </c>
      <c r="K123" s="223" t="str">
        <f t="shared" ca="1" si="172"/>
        <v/>
      </c>
      <c r="L123" s="223" t="str">
        <f t="shared" ca="1" si="172"/>
        <v/>
      </c>
      <c r="M123" s="223" t="str">
        <f t="shared" ca="1" si="172"/>
        <v/>
      </c>
      <c r="N123" s="223" t="str">
        <f t="shared" ca="1" si="172"/>
        <v/>
      </c>
      <c r="O123" s="223" t="str">
        <f t="shared" ca="1" si="172"/>
        <v/>
      </c>
      <c r="P123" s="223" t="str">
        <f t="shared" ca="1" si="172"/>
        <v/>
      </c>
      <c r="Q123" s="223" t="str">
        <f t="shared" ca="1" si="172"/>
        <v/>
      </c>
      <c r="R123" s="223" t="str">
        <f t="shared" ca="1" si="172"/>
        <v/>
      </c>
      <c r="S123" s="223" t="str">
        <f t="shared" ca="1" si="172"/>
        <v/>
      </c>
      <c r="T123" s="223" t="str">
        <f t="shared" ca="1" si="172"/>
        <v/>
      </c>
      <c r="U123" s="223" t="str">
        <f t="shared" ca="1" si="172"/>
        <v/>
      </c>
    </row>
    <row r="124" spans="2:21" ht="13" thickBot="1" x14ac:dyDescent="0.45">
      <c r="B124" s="1801"/>
      <c r="C124" s="1804"/>
      <c r="D124" s="956" t="str">
        <f>$D$10</f>
        <v>Sonde de température</v>
      </c>
      <c r="E124" s="1798"/>
      <c r="F124" s="955" t="str" cm="1">
        <f t="array" aca="1" ref="F124" ca="1">IFERROR(LOOKUP(MIN(IF(LEFT(G124:U124,10)="Non validé",1,IF(G124:U124="Validé avec réserve",2,IF(G124:U124="Validé",3)))),{1,2,3},{"Non validé","Validé avec réserve","Validé"}),"")</f>
        <v/>
      </c>
      <c r="G124" s="933" t="str">
        <f t="shared" ref="G124:U124" ca="1" si="173">IF(F38&lt;&gt;"",_xlfn.SINGLE(INDIRECT(F38&amp;"!"&amp;$G$10)),"")</f>
        <v/>
      </c>
      <c r="H124" s="933" t="str">
        <f t="shared" ca="1" si="173"/>
        <v/>
      </c>
      <c r="I124" s="933" t="str">
        <f t="shared" ca="1" si="173"/>
        <v/>
      </c>
      <c r="J124" s="933" t="str">
        <f t="shared" ca="1" si="173"/>
        <v/>
      </c>
      <c r="K124" s="933" t="str">
        <f t="shared" ca="1" si="173"/>
        <v/>
      </c>
      <c r="L124" s="933" t="str">
        <f t="shared" ca="1" si="173"/>
        <v/>
      </c>
      <c r="M124" s="933" t="str">
        <f t="shared" ca="1" si="173"/>
        <v/>
      </c>
      <c r="N124" s="933" t="str">
        <f t="shared" ca="1" si="173"/>
        <v/>
      </c>
      <c r="O124" s="933" t="str">
        <f t="shared" ca="1" si="173"/>
        <v/>
      </c>
      <c r="P124" s="933" t="str">
        <f t="shared" ca="1" si="173"/>
        <v/>
      </c>
      <c r="Q124" s="933" t="str">
        <f t="shared" ca="1" si="173"/>
        <v/>
      </c>
      <c r="R124" s="933" t="str">
        <f t="shared" ca="1" si="173"/>
        <v/>
      </c>
      <c r="S124" s="933" t="str">
        <f t="shared" ca="1" si="173"/>
        <v/>
      </c>
      <c r="T124" s="933" t="str">
        <f t="shared" ca="1" si="173"/>
        <v/>
      </c>
      <c r="U124" s="933" t="str">
        <f t="shared" ca="1" si="173"/>
        <v/>
      </c>
    </row>
    <row r="125" spans="2:21" ht="13" thickBot="1" x14ac:dyDescent="0.45">
      <c r="B125" s="1799" t="s">
        <v>216</v>
      </c>
      <c r="C125" s="1802" t="s">
        <v>221</v>
      </c>
      <c r="D125" s="955" t="str">
        <f>$D$7</f>
        <v>Débimètre en charge</v>
      </c>
      <c r="E125" s="1796" t="str" cm="1">
        <f t="array" aca="1" ref="E125" ca="1">IFERROR(LOOKUP(MIN(IF(LEFT(F125:F129,10)="Non validé",1,IF(F125:F129="Validé avec réserve",2,IF(F125:F129="Validé",3)))),{1,2,3},{"Non validé","Validé avec réserve","Validé"}),"")</f>
        <v/>
      </c>
      <c r="F125" s="955" t="str" cm="1">
        <f t="array" aca="1" ref="F125" ca="1">IFERROR(LOOKUP(MIN(IF(LEFT(G125:U125,10)="Non validé",1,IF(G125:U125="Validé avec réserve",2,IF(G125:U125="Validé",3)))),{1,2,3},{"Non validé","Validé avec réserve","Validé"}),"")</f>
        <v/>
      </c>
      <c r="G125" s="926" t="str">
        <f t="shared" ref="G125:U125" ca="1" si="174">IF(F39&lt;&gt;"",_xlfn.SINGLE(INDIRECT(F39&amp;"!"&amp;$G$7)),"")</f>
        <v/>
      </c>
      <c r="H125" s="926" t="str">
        <f t="shared" ca="1" si="174"/>
        <v/>
      </c>
      <c r="I125" s="926" t="str">
        <f t="shared" ca="1" si="174"/>
        <v/>
      </c>
      <c r="J125" s="926" t="str">
        <f t="shared" ca="1" si="174"/>
        <v/>
      </c>
      <c r="K125" s="926" t="str">
        <f t="shared" ca="1" si="174"/>
        <v/>
      </c>
      <c r="L125" s="926" t="str">
        <f t="shared" ca="1" si="174"/>
        <v/>
      </c>
      <c r="M125" s="926" t="str">
        <f t="shared" ca="1" si="174"/>
        <v/>
      </c>
      <c r="N125" s="926" t="str">
        <f t="shared" ca="1" si="174"/>
        <v/>
      </c>
      <c r="O125" s="926" t="str">
        <f t="shared" ca="1" si="174"/>
        <v/>
      </c>
      <c r="P125" s="926" t="str">
        <f t="shared" ca="1" si="174"/>
        <v/>
      </c>
      <c r="Q125" s="926" t="str">
        <f t="shared" ca="1" si="174"/>
        <v/>
      </c>
      <c r="R125" s="926" t="str">
        <f t="shared" ca="1" si="174"/>
        <v/>
      </c>
      <c r="S125" s="926" t="str">
        <f t="shared" ca="1" si="174"/>
        <v/>
      </c>
      <c r="T125" s="926" t="str">
        <f t="shared" ca="1" si="174"/>
        <v/>
      </c>
      <c r="U125" s="926" t="str">
        <f t="shared" ca="1" si="174"/>
        <v/>
      </c>
    </row>
    <row r="126" spans="2:21" ht="13" thickBot="1" x14ac:dyDescent="0.45">
      <c r="B126" s="1800"/>
      <c r="C126" s="1803"/>
      <c r="D126" s="954" t="str">
        <f>$D$8</f>
        <v>Débimètre gravitaire</v>
      </c>
      <c r="E126" s="1797"/>
      <c r="F126" s="955" t="str" cm="1">
        <f t="array" aca="1" ref="F126" ca="1">IFERROR(LOOKUP(MIN(IF(LEFT(G126:U126,10)="Non validé",1,IF(G126:U126="Validé avec réserve",2,IF(G126:U126="Validé",3)))),{1,2,3},{"Non validé","Validé avec réserve","Validé"}),"")</f>
        <v/>
      </c>
      <c r="G126" s="223" t="str">
        <f t="shared" ref="G126:U126" ca="1" si="175">IF(F40&lt;&gt;"",_xlfn.SINGLE(INDIRECT(F40&amp;"!"&amp;$G$8)),"")</f>
        <v/>
      </c>
      <c r="H126" s="223" t="str">
        <f t="shared" ca="1" si="175"/>
        <v/>
      </c>
      <c r="I126" s="223" t="str">
        <f t="shared" ca="1" si="175"/>
        <v/>
      </c>
      <c r="J126" s="223" t="str">
        <f t="shared" ca="1" si="175"/>
        <v/>
      </c>
      <c r="K126" s="223" t="str">
        <f t="shared" ca="1" si="175"/>
        <v/>
      </c>
      <c r="L126" s="223" t="str">
        <f t="shared" ca="1" si="175"/>
        <v/>
      </c>
      <c r="M126" s="223" t="str">
        <f t="shared" ca="1" si="175"/>
        <v/>
      </c>
      <c r="N126" s="223" t="str">
        <f t="shared" ca="1" si="175"/>
        <v/>
      </c>
      <c r="O126" s="223" t="str">
        <f t="shared" ca="1" si="175"/>
        <v/>
      </c>
      <c r="P126" s="223" t="str">
        <f t="shared" ca="1" si="175"/>
        <v/>
      </c>
      <c r="Q126" s="223" t="str">
        <f t="shared" ca="1" si="175"/>
        <v/>
      </c>
      <c r="R126" s="223" t="str">
        <f t="shared" ca="1" si="175"/>
        <v/>
      </c>
      <c r="S126" s="223" t="str">
        <f t="shared" ca="1" si="175"/>
        <v/>
      </c>
      <c r="T126" s="223" t="str">
        <f t="shared" ca="1" si="175"/>
        <v/>
      </c>
      <c r="U126" s="223" t="str">
        <f t="shared" ca="1" si="175"/>
        <v/>
      </c>
    </row>
    <row r="127" spans="2:21" ht="13" thickBot="1" x14ac:dyDescent="0.45">
      <c r="B127" s="1800"/>
      <c r="C127" s="1803"/>
      <c r="D127" s="954" t="s">
        <v>783</v>
      </c>
      <c r="E127" s="1797"/>
      <c r="F127" s="955" t="str" cm="1">
        <f t="array" aca="1" ref="F127" ca="1">IFERROR(LOOKUP(MIN(IF(LEFT(G127:U127,10)="Non validé",1,IF(G127:U127="Validé avec réserve",2,IF(G127:U127="Validé",3)))),{1,2,3},{"Non validé","Validé avec réserve","Validé"}),"")</f>
        <v/>
      </c>
      <c r="G127" s="948" t="str">
        <f ca="1">G125 &amp; G126</f>
        <v/>
      </c>
      <c r="H127" s="948" t="str">
        <f t="shared" ref="H127:U127" ca="1" si="176">H125 &amp; H126</f>
        <v/>
      </c>
      <c r="I127" s="948" t="str">
        <f t="shared" ca="1" si="176"/>
        <v/>
      </c>
      <c r="J127" s="948" t="str">
        <f t="shared" ca="1" si="176"/>
        <v/>
      </c>
      <c r="K127" s="948" t="str">
        <f t="shared" ca="1" si="176"/>
        <v/>
      </c>
      <c r="L127" s="948" t="str">
        <f t="shared" ca="1" si="176"/>
        <v/>
      </c>
      <c r="M127" s="948" t="str">
        <f t="shared" ca="1" si="176"/>
        <v/>
      </c>
      <c r="N127" s="948" t="str">
        <f t="shared" ca="1" si="176"/>
        <v/>
      </c>
      <c r="O127" s="948" t="str">
        <f t="shared" ca="1" si="176"/>
        <v/>
      </c>
      <c r="P127" s="948" t="str">
        <f t="shared" ca="1" si="176"/>
        <v/>
      </c>
      <c r="Q127" s="948" t="str">
        <f t="shared" ca="1" si="176"/>
        <v/>
      </c>
      <c r="R127" s="948" t="str">
        <f t="shared" ca="1" si="176"/>
        <v/>
      </c>
      <c r="S127" s="948" t="str">
        <f t="shared" ca="1" si="176"/>
        <v/>
      </c>
      <c r="T127" s="948" t="str">
        <f t="shared" ca="1" si="176"/>
        <v/>
      </c>
      <c r="U127" s="948" t="str">
        <f t="shared" ca="1" si="176"/>
        <v/>
      </c>
    </row>
    <row r="128" spans="2:21" ht="13" thickBot="1" x14ac:dyDescent="0.45">
      <c r="B128" s="1800"/>
      <c r="C128" s="1803"/>
      <c r="D128" s="954" t="str">
        <f>$D$9</f>
        <v>Préleveur</v>
      </c>
      <c r="E128" s="1797"/>
      <c r="F128" s="955" t="str" cm="1">
        <f t="array" aca="1" ref="F128" ca="1">IFERROR(LOOKUP(MIN(IF(LEFT(G128:U128,10)="Non validé",1,IF(G128:U128="Validé avec réserve",2,IF(G128:U128="Validé",3)))),{1,2,3},{"Non validé","Validé avec réserve","Validé"}),"")</f>
        <v/>
      </c>
      <c r="G128" s="223" t="str">
        <f t="shared" ref="G128:U128" ca="1" si="177">IF(F41&lt;&gt;"",_xlfn.SINGLE(INDIRECT(F41&amp;"!"&amp;$G$9)),"")</f>
        <v/>
      </c>
      <c r="H128" s="223" t="str">
        <f t="shared" ca="1" si="177"/>
        <v/>
      </c>
      <c r="I128" s="223" t="str">
        <f t="shared" ca="1" si="177"/>
        <v/>
      </c>
      <c r="J128" s="223" t="str">
        <f t="shared" ca="1" si="177"/>
        <v/>
      </c>
      <c r="K128" s="223" t="str">
        <f t="shared" ca="1" si="177"/>
        <v/>
      </c>
      <c r="L128" s="223" t="str">
        <f t="shared" ca="1" si="177"/>
        <v/>
      </c>
      <c r="M128" s="223" t="str">
        <f t="shared" ca="1" si="177"/>
        <v/>
      </c>
      <c r="N128" s="223" t="str">
        <f t="shared" ca="1" si="177"/>
        <v/>
      </c>
      <c r="O128" s="223" t="str">
        <f t="shared" ca="1" si="177"/>
        <v/>
      </c>
      <c r="P128" s="223" t="str">
        <f t="shared" ca="1" si="177"/>
        <v/>
      </c>
      <c r="Q128" s="223" t="str">
        <f t="shared" ca="1" si="177"/>
        <v/>
      </c>
      <c r="R128" s="223" t="str">
        <f t="shared" ca="1" si="177"/>
        <v/>
      </c>
      <c r="S128" s="223" t="str">
        <f t="shared" ca="1" si="177"/>
        <v/>
      </c>
      <c r="T128" s="223" t="str">
        <f t="shared" ca="1" si="177"/>
        <v/>
      </c>
      <c r="U128" s="223" t="str">
        <f t="shared" ca="1" si="177"/>
        <v/>
      </c>
    </row>
    <row r="129" spans="2:21" ht="13" thickBot="1" x14ac:dyDescent="0.45">
      <c r="B129" s="1801"/>
      <c r="C129" s="1804"/>
      <c r="D129" s="956" t="str">
        <f>$D$10</f>
        <v>Sonde de température</v>
      </c>
      <c r="E129" s="1798"/>
      <c r="F129" s="955" t="str" cm="1">
        <f t="array" aca="1" ref="F129" ca="1">IFERROR(LOOKUP(MIN(IF(LEFT(G129:U129,10)="Non validé",1,IF(G129:U129="Validé avec réserve",2,IF(G129:U129="Validé",3)))),{1,2,3},{"Non validé","Validé avec réserve","Validé"}),"")</f>
        <v/>
      </c>
      <c r="G129" s="933" t="str">
        <f t="shared" ref="G129:U129" ca="1" si="178">IF(F42&lt;&gt;"",_xlfn.SINGLE(INDIRECT(F42&amp;"!"&amp;$G$10)),"")</f>
        <v/>
      </c>
      <c r="H129" s="933" t="str">
        <f t="shared" ca="1" si="178"/>
        <v/>
      </c>
      <c r="I129" s="933" t="str">
        <f t="shared" ca="1" si="178"/>
        <v/>
      </c>
      <c r="J129" s="933" t="str">
        <f t="shared" ca="1" si="178"/>
        <v/>
      </c>
      <c r="K129" s="933" t="str">
        <f t="shared" ca="1" si="178"/>
        <v/>
      </c>
      <c r="L129" s="933" t="str">
        <f t="shared" ca="1" si="178"/>
        <v/>
      </c>
      <c r="M129" s="933" t="str">
        <f t="shared" ca="1" si="178"/>
        <v/>
      </c>
      <c r="N129" s="933" t="str">
        <f t="shared" ca="1" si="178"/>
        <v/>
      </c>
      <c r="O129" s="933" t="str">
        <f t="shared" ca="1" si="178"/>
        <v/>
      </c>
      <c r="P129" s="933" t="str">
        <f t="shared" ca="1" si="178"/>
        <v/>
      </c>
      <c r="Q129" s="933" t="str">
        <f t="shared" ca="1" si="178"/>
        <v/>
      </c>
      <c r="R129" s="933" t="str">
        <f t="shared" ca="1" si="178"/>
        <v/>
      </c>
      <c r="S129" s="933" t="str">
        <f t="shared" ca="1" si="178"/>
        <v/>
      </c>
      <c r="T129" s="933" t="str">
        <f t="shared" ca="1" si="178"/>
        <v/>
      </c>
      <c r="U129" s="933" t="str">
        <f t="shared" ca="1" si="178"/>
        <v/>
      </c>
    </row>
    <row r="130" spans="2:21" ht="13" thickBot="1" x14ac:dyDescent="0.45">
      <c r="B130" s="1799" t="s">
        <v>203</v>
      </c>
      <c r="C130" s="1802" t="s">
        <v>205</v>
      </c>
      <c r="D130" s="955" t="str">
        <f>$D$7</f>
        <v>Débimètre en charge</v>
      </c>
      <c r="E130" s="1796" t="str" cm="1">
        <f t="array" aca="1" ref="E130" ca="1">IFERROR(LOOKUP(MIN(IF(LEFT(F130:F134,10)="Non validé",1,IF(F130:F134="Validé avec réserve",2,IF(F130:F134="Validé",3)))),{1,2,3},{"Non validé","Validé avec réserve","Validé"}),"")</f>
        <v/>
      </c>
      <c r="F130" s="955" t="str" cm="1">
        <f t="array" aca="1" ref="F130" ca="1">IFERROR(LOOKUP(MIN(IF(LEFT(G130:U130,10)="Non validé",1,IF(G130:U130="Validé avec réserve",2,IF(G130:U130="Validé",3)))),{1,2,3},{"Non validé","Validé avec réserve","Validé"}),"")</f>
        <v/>
      </c>
      <c r="G130" s="926" t="str">
        <f t="shared" ref="G130:U130" ca="1" si="179">IF(F43&lt;&gt;"",_xlfn.SINGLE(INDIRECT(F43&amp;"!"&amp;$G$7)),"")</f>
        <v/>
      </c>
      <c r="H130" s="926" t="str">
        <f t="shared" ca="1" si="179"/>
        <v/>
      </c>
      <c r="I130" s="926" t="str">
        <f t="shared" ca="1" si="179"/>
        <v/>
      </c>
      <c r="J130" s="926" t="str">
        <f t="shared" ca="1" si="179"/>
        <v/>
      </c>
      <c r="K130" s="926" t="str">
        <f t="shared" ca="1" si="179"/>
        <v/>
      </c>
      <c r="L130" s="926" t="str">
        <f t="shared" ca="1" si="179"/>
        <v/>
      </c>
      <c r="M130" s="926" t="str">
        <f t="shared" ca="1" si="179"/>
        <v/>
      </c>
      <c r="N130" s="926" t="str">
        <f t="shared" ca="1" si="179"/>
        <v/>
      </c>
      <c r="O130" s="926" t="str">
        <f t="shared" ca="1" si="179"/>
        <v/>
      </c>
      <c r="P130" s="926" t="str">
        <f t="shared" ca="1" si="179"/>
        <v/>
      </c>
      <c r="Q130" s="926" t="str">
        <f t="shared" ca="1" si="179"/>
        <v/>
      </c>
      <c r="R130" s="926" t="str">
        <f t="shared" ca="1" si="179"/>
        <v/>
      </c>
      <c r="S130" s="926" t="str">
        <f t="shared" ca="1" si="179"/>
        <v/>
      </c>
      <c r="T130" s="926" t="str">
        <f t="shared" ca="1" si="179"/>
        <v/>
      </c>
      <c r="U130" s="926" t="str">
        <f t="shared" ca="1" si="179"/>
        <v/>
      </c>
    </row>
    <row r="131" spans="2:21" ht="13" thickBot="1" x14ac:dyDescent="0.45">
      <c r="B131" s="1800"/>
      <c r="C131" s="1803"/>
      <c r="D131" s="954" t="str">
        <f>$D$8</f>
        <v>Débimètre gravitaire</v>
      </c>
      <c r="E131" s="1797"/>
      <c r="F131" s="955" t="str" cm="1">
        <f t="array" aca="1" ref="F131" ca="1">IFERROR(LOOKUP(MIN(IF(LEFT(G131:U131,10)="Non validé",1,IF(G131:U131="Validé avec réserve",2,IF(G131:U131="Validé",3)))),{1,2,3},{"Non validé","Validé avec réserve","Validé"}),"")</f>
        <v/>
      </c>
      <c r="G131" s="223" t="str">
        <f t="shared" ref="G131:U131" ca="1" si="180">IF(F44&lt;&gt;"",_xlfn.SINGLE(INDIRECT(F44&amp;"!"&amp;$G$8)),"")</f>
        <v/>
      </c>
      <c r="H131" s="223" t="str">
        <f t="shared" ca="1" si="180"/>
        <v/>
      </c>
      <c r="I131" s="223" t="str">
        <f t="shared" ca="1" si="180"/>
        <v/>
      </c>
      <c r="J131" s="223" t="str">
        <f t="shared" ca="1" si="180"/>
        <v/>
      </c>
      <c r="K131" s="223" t="str">
        <f t="shared" ca="1" si="180"/>
        <v/>
      </c>
      <c r="L131" s="223" t="str">
        <f t="shared" ca="1" si="180"/>
        <v/>
      </c>
      <c r="M131" s="223" t="str">
        <f t="shared" ca="1" si="180"/>
        <v/>
      </c>
      <c r="N131" s="223" t="str">
        <f t="shared" ca="1" si="180"/>
        <v/>
      </c>
      <c r="O131" s="223" t="str">
        <f t="shared" ca="1" si="180"/>
        <v/>
      </c>
      <c r="P131" s="223" t="str">
        <f t="shared" ca="1" si="180"/>
        <v/>
      </c>
      <c r="Q131" s="223" t="str">
        <f t="shared" ca="1" si="180"/>
        <v/>
      </c>
      <c r="R131" s="223" t="str">
        <f t="shared" ca="1" si="180"/>
        <v/>
      </c>
      <c r="S131" s="223" t="str">
        <f t="shared" ca="1" si="180"/>
        <v/>
      </c>
      <c r="T131" s="223" t="str">
        <f t="shared" ca="1" si="180"/>
        <v/>
      </c>
      <c r="U131" s="223" t="str">
        <f t="shared" ca="1" si="180"/>
        <v/>
      </c>
    </row>
    <row r="132" spans="2:21" ht="13" thickBot="1" x14ac:dyDescent="0.45">
      <c r="B132" s="1800"/>
      <c r="C132" s="1803"/>
      <c r="D132" s="954" t="s">
        <v>783</v>
      </c>
      <c r="E132" s="1797"/>
      <c r="F132" s="955" t="str" cm="1">
        <f t="array" aca="1" ref="F132" ca="1">IFERROR(LOOKUP(MIN(IF(LEFT(G132:U132,10)="Non validé",1,IF(G132:U132="Validé avec réserve",2,IF(G132:U132="Validé",3)))),{1,2,3},{"Non validé","Validé avec réserve","Validé"}),"")</f>
        <v/>
      </c>
      <c r="G132" s="948" t="str">
        <f ca="1">G130 &amp; G131</f>
        <v/>
      </c>
      <c r="H132" s="948" t="str">
        <f t="shared" ref="H132:U132" ca="1" si="181">H130 &amp; H131</f>
        <v/>
      </c>
      <c r="I132" s="948" t="str">
        <f t="shared" ca="1" si="181"/>
        <v/>
      </c>
      <c r="J132" s="948" t="str">
        <f t="shared" ca="1" si="181"/>
        <v/>
      </c>
      <c r="K132" s="948" t="str">
        <f t="shared" ca="1" si="181"/>
        <v/>
      </c>
      <c r="L132" s="948" t="str">
        <f t="shared" ca="1" si="181"/>
        <v/>
      </c>
      <c r="M132" s="948" t="str">
        <f t="shared" ca="1" si="181"/>
        <v/>
      </c>
      <c r="N132" s="948" t="str">
        <f t="shared" ca="1" si="181"/>
        <v/>
      </c>
      <c r="O132" s="948" t="str">
        <f t="shared" ca="1" si="181"/>
        <v/>
      </c>
      <c r="P132" s="948" t="str">
        <f t="shared" ca="1" si="181"/>
        <v/>
      </c>
      <c r="Q132" s="948" t="str">
        <f t="shared" ca="1" si="181"/>
        <v/>
      </c>
      <c r="R132" s="948" t="str">
        <f t="shared" ca="1" si="181"/>
        <v/>
      </c>
      <c r="S132" s="948" t="str">
        <f t="shared" ca="1" si="181"/>
        <v/>
      </c>
      <c r="T132" s="948" t="str">
        <f t="shared" ca="1" si="181"/>
        <v/>
      </c>
      <c r="U132" s="948" t="str">
        <f t="shared" ca="1" si="181"/>
        <v/>
      </c>
    </row>
    <row r="133" spans="2:21" ht="13" thickBot="1" x14ac:dyDescent="0.45">
      <c r="B133" s="1800"/>
      <c r="C133" s="1803"/>
      <c r="D133" s="954" t="str">
        <f>$D$9</f>
        <v>Préleveur</v>
      </c>
      <c r="E133" s="1797"/>
      <c r="F133" s="955" t="str" cm="1">
        <f t="array" aca="1" ref="F133" ca="1">IFERROR(LOOKUP(MIN(IF(LEFT(G133:U133,10)="Non validé",1,IF(G133:U133="Validé avec réserve",2,IF(G133:U133="Validé",3)))),{1,2,3},{"Non validé","Validé avec réserve","Validé"}),"")</f>
        <v/>
      </c>
      <c r="G133" s="223">
        <f t="shared" ref="G133:U133" ca="1" si="182">IF(F45&lt;&gt;"",_xlfn.SINGLE(INDIRECT(F45&amp;"!"&amp;$G$9)),"")</f>
        <v>0</v>
      </c>
      <c r="H133" s="223" t="str">
        <f t="shared" ca="1" si="182"/>
        <v/>
      </c>
      <c r="I133" s="223" t="str">
        <f t="shared" ca="1" si="182"/>
        <v/>
      </c>
      <c r="J133" s="223" t="str">
        <f t="shared" ca="1" si="182"/>
        <v/>
      </c>
      <c r="K133" s="223" t="str">
        <f t="shared" ca="1" si="182"/>
        <v/>
      </c>
      <c r="L133" s="223" t="str">
        <f t="shared" ca="1" si="182"/>
        <v/>
      </c>
      <c r="M133" s="223" t="str">
        <f t="shared" ca="1" si="182"/>
        <v/>
      </c>
      <c r="N133" s="223" t="str">
        <f t="shared" ca="1" si="182"/>
        <v/>
      </c>
      <c r="O133" s="223" t="str">
        <f t="shared" ca="1" si="182"/>
        <v/>
      </c>
      <c r="P133" s="223" t="str">
        <f t="shared" ca="1" si="182"/>
        <v/>
      </c>
      <c r="Q133" s="223" t="str">
        <f t="shared" ca="1" si="182"/>
        <v/>
      </c>
      <c r="R133" s="223" t="str">
        <f t="shared" ca="1" si="182"/>
        <v/>
      </c>
      <c r="S133" s="223" t="str">
        <f t="shared" ca="1" si="182"/>
        <v/>
      </c>
      <c r="T133" s="223" t="str">
        <f t="shared" ca="1" si="182"/>
        <v/>
      </c>
      <c r="U133" s="223" t="str">
        <f t="shared" ca="1" si="182"/>
        <v/>
      </c>
    </row>
    <row r="134" spans="2:21" ht="13" thickBot="1" x14ac:dyDescent="0.45">
      <c r="B134" s="1801"/>
      <c r="C134" s="1804"/>
      <c r="D134" s="956" t="str">
        <f>$D$10</f>
        <v>Sonde de température</v>
      </c>
      <c r="E134" s="1798"/>
      <c r="F134" s="955" t="str" cm="1">
        <f t="array" aca="1" ref="F134" ca="1">IFERROR(LOOKUP(MIN(IF(LEFT(G134:U134,10)="Non validé",1,IF(G134:U134="Validé avec réserve",2,IF(G134:U134="Validé",3)))),{1,2,3},{"Non validé","Validé avec réserve","Validé"}),"")</f>
        <v/>
      </c>
      <c r="G134" s="933" t="str">
        <f t="shared" ref="G134:U134" ca="1" si="183">IF(F46&lt;&gt;"",_xlfn.SINGLE(INDIRECT(F46&amp;"!"&amp;$G$10)),"")</f>
        <v/>
      </c>
      <c r="H134" s="933" t="str">
        <f t="shared" ca="1" si="183"/>
        <v/>
      </c>
      <c r="I134" s="933" t="str">
        <f t="shared" ca="1" si="183"/>
        <v/>
      </c>
      <c r="J134" s="933" t="str">
        <f t="shared" ca="1" si="183"/>
        <v/>
      </c>
      <c r="K134" s="933" t="str">
        <f t="shared" ca="1" si="183"/>
        <v/>
      </c>
      <c r="L134" s="933" t="str">
        <f t="shared" ca="1" si="183"/>
        <v/>
      </c>
      <c r="M134" s="933" t="str">
        <f t="shared" ca="1" si="183"/>
        <v/>
      </c>
      <c r="N134" s="933" t="str">
        <f t="shared" ca="1" si="183"/>
        <v/>
      </c>
      <c r="O134" s="933" t="str">
        <f t="shared" ca="1" si="183"/>
        <v/>
      </c>
      <c r="P134" s="933" t="str">
        <f t="shared" ca="1" si="183"/>
        <v/>
      </c>
      <c r="Q134" s="933" t="str">
        <f t="shared" ca="1" si="183"/>
        <v/>
      </c>
      <c r="R134" s="933" t="str">
        <f t="shared" ca="1" si="183"/>
        <v/>
      </c>
      <c r="S134" s="933" t="str">
        <f t="shared" ca="1" si="183"/>
        <v/>
      </c>
      <c r="T134" s="933" t="str">
        <f t="shared" ca="1" si="183"/>
        <v/>
      </c>
      <c r="U134" s="933" t="str">
        <f t="shared" ca="1" si="183"/>
        <v/>
      </c>
    </row>
    <row r="135" spans="2:21" ht="13" thickBot="1" x14ac:dyDescent="0.45">
      <c r="B135" s="1799" t="s">
        <v>218</v>
      </c>
      <c r="C135" s="1802" t="s">
        <v>225</v>
      </c>
      <c r="D135" s="955" t="str">
        <f>$D$7</f>
        <v>Débimètre en charge</v>
      </c>
      <c r="E135" s="1796" t="str" cm="1">
        <f t="array" aca="1" ref="E135" ca="1">IFERROR(LOOKUP(MIN(IF(LEFT(F135:F139,10)="Non validé",1,IF(F135:F139="Validé avec réserve",2,IF(F135:F139="Validé",3)))),{1,2,3},{"Non validé","Validé avec réserve","Validé"}),"")</f>
        <v>Validé</v>
      </c>
      <c r="F135" s="955" t="str" cm="1">
        <f t="array" aca="1" ref="F135" ca="1">IFERROR(LOOKUP(MIN(IF(LEFT(G135:U135,10)="Non validé",1,IF(G135:U135="Validé avec réserve",2,IF(G135:U135="Validé",3)))),{1,2,3},{"Non validé","Validé avec réserve","Validé"}),"")</f>
        <v>Validé</v>
      </c>
      <c r="G135" s="926" t="str">
        <f t="shared" ref="G135:U135" ca="1" si="184">IF(F47&lt;&gt;"",_xlfn.SINGLE(INDIRECT(F47&amp;"!"&amp;$G$7)),"")</f>
        <v/>
      </c>
      <c r="H135" s="926" t="str">
        <f t="shared" ca="1" si="184"/>
        <v/>
      </c>
      <c r="I135" s="926" t="str">
        <f t="shared" ca="1" si="184"/>
        <v/>
      </c>
      <c r="J135" s="926" t="str">
        <f t="shared" ca="1" si="184"/>
        <v/>
      </c>
      <c r="K135" s="926" t="str">
        <f t="shared" ca="1" si="184"/>
        <v>Validé</v>
      </c>
      <c r="L135" s="926" t="str">
        <f t="shared" ca="1" si="184"/>
        <v/>
      </c>
      <c r="M135" s="926" t="str">
        <f t="shared" ca="1" si="184"/>
        <v/>
      </c>
      <c r="N135" s="926" t="str">
        <f t="shared" ca="1" si="184"/>
        <v/>
      </c>
      <c r="O135" s="926" t="str">
        <f t="shared" ca="1" si="184"/>
        <v/>
      </c>
      <c r="P135" s="926" t="str">
        <f t="shared" ca="1" si="184"/>
        <v/>
      </c>
      <c r="Q135" s="926" t="str">
        <f t="shared" ca="1" si="184"/>
        <v/>
      </c>
      <c r="R135" s="926" t="str">
        <f t="shared" ca="1" si="184"/>
        <v/>
      </c>
      <c r="S135" s="926" t="str">
        <f t="shared" ca="1" si="184"/>
        <v/>
      </c>
      <c r="T135" s="926" t="str">
        <f t="shared" ca="1" si="184"/>
        <v/>
      </c>
      <c r="U135" s="926" t="str">
        <f t="shared" ca="1" si="184"/>
        <v/>
      </c>
    </row>
    <row r="136" spans="2:21" ht="13" thickBot="1" x14ac:dyDescent="0.45">
      <c r="B136" s="1800"/>
      <c r="C136" s="1803"/>
      <c r="D136" s="954" t="str">
        <f>$D$8</f>
        <v>Débimètre gravitaire</v>
      </c>
      <c r="E136" s="1797"/>
      <c r="F136" s="955" t="str" cm="1">
        <f t="array" aca="1" ref="F136" ca="1">IFERROR(LOOKUP(MIN(IF(LEFT(G136:U136,10)="Non validé",1,IF(G136:U136="Validé avec réserve",2,IF(G136:U136="Validé",3)))),{1,2,3},{"Non validé","Validé avec réserve","Validé"}),"")</f>
        <v/>
      </c>
      <c r="G136" s="223" t="str">
        <f t="shared" ref="G136:U136" ca="1" si="185">IF(F48&lt;&gt;"",_xlfn.SINGLE(INDIRECT(F48&amp;"!"&amp;$G$8)),"")</f>
        <v/>
      </c>
      <c r="H136" s="223" t="str">
        <f t="shared" ca="1" si="185"/>
        <v/>
      </c>
      <c r="I136" s="223" t="str">
        <f t="shared" ca="1" si="185"/>
        <v/>
      </c>
      <c r="J136" s="223" t="str">
        <f t="shared" ca="1" si="185"/>
        <v/>
      </c>
      <c r="K136" s="223" t="str">
        <f t="shared" ca="1" si="185"/>
        <v/>
      </c>
      <c r="L136" s="223" t="str">
        <f t="shared" ca="1" si="185"/>
        <v/>
      </c>
      <c r="M136" s="223" t="str">
        <f t="shared" ca="1" si="185"/>
        <v/>
      </c>
      <c r="N136" s="223" t="str">
        <f t="shared" ca="1" si="185"/>
        <v/>
      </c>
      <c r="O136" s="223" t="str">
        <f t="shared" ca="1" si="185"/>
        <v/>
      </c>
      <c r="P136" s="223" t="str">
        <f t="shared" ca="1" si="185"/>
        <v/>
      </c>
      <c r="Q136" s="223" t="str">
        <f t="shared" ca="1" si="185"/>
        <v/>
      </c>
      <c r="R136" s="223" t="str">
        <f t="shared" ca="1" si="185"/>
        <v/>
      </c>
      <c r="S136" s="223" t="str">
        <f t="shared" ca="1" si="185"/>
        <v/>
      </c>
      <c r="T136" s="223" t="str">
        <f t="shared" ca="1" si="185"/>
        <v/>
      </c>
      <c r="U136" s="223" t="str">
        <f t="shared" ca="1" si="185"/>
        <v/>
      </c>
    </row>
    <row r="137" spans="2:21" ht="13" thickBot="1" x14ac:dyDescent="0.45">
      <c r="B137" s="1800"/>
      <c r="C137" s="1803"/>
      <c r="D137" s="954" t="s">
        <v>783</v>
      </c>
      <c r="E137" s="1797"/>
      <c r="F137" s="955" t="str" cm="1">
        <f t="array" aca="1" ref="F137" ca="1">IFERROR(LOOKUP(MIN(IF(LEFT(G137:U137,10)="Non validé",1,IF(G137:U137="Validé avec réserve",2,IF(G137:U137="Validé",3)))),{1,2,3},{"Non validé","Validé avec réserve","Validé"}),"")</f>
        <v>Validé</v>
      </c>
      <c r="G137" s="948" t="str">
        <f ca="1">G135 &amp; G136</f>
        <v/>
      </c>
      <c r="H137" s="948" t="str">
        <f t="shared" ref="H137:U137" ca="1" si="186">H135 &amp; H136</f>
        <v/>
      </c>
      <c r="I137" s="948" t="str">
        <f t="shared" ca="1" si="186"/>
        <v/>
      </c>
      <c r="J137" s="948" t="str">
        <f t="shared" ca="1" si="186"/>
        <v/>
      </c>
      <c r="K137" s="948" t="str">
        <f t="shared" ca="1" si="186"/>
        <v>Validé</v>
      </c>
      <c r="L137" s="948" t="str">
        <f t="shared" ca="1" si="186"/>
        <v/>
      </c>
      <c r="M137" s="948" t="str">
        <f t="shared" ca="1" si="186"/>
        <v/>
      </c>
      <c r="N137" s="948" t="str">
        <f t="shared" ca="1" si="186"/>
        <v/>
      </c>
      <c r="O137" s="948" t="str">
        <f t="shared" ca="1" si="186"/>
        <v/>
      </c>
      <c r="P137" s="948" t="str">
        <f t="shared" ca="1" si="186"/>
        <v/>
      </c>
      <c r="Q137" s="948" t="str">
        <f t="shared" ca="1" si="186"/>
        <v/>
      </c>
      <c r="R137" s="948" t="str">
        <f t="shared" ca="1" si="186"/>
        <v/>
      </c>
      <c r="S137" s="948" t="str">
        <f t="shared" ca="1" si="186"/>
        <v/>
      </c>
      <c r="T137" s="948" t="str">
        <f t="shared" ca="1" si="186"/>
        <v/>
      </c>
      <c r="U137" s="948" t="str">
        <f t="shared" ca="1" si="186"/>
        <v/>
      </c>
    </row>
    <row r="138" spans="2:21" ht="13" thickBot="1" x14ac:dyDescent="0.45">
      <c r="B138" s="1800"/>
      <c r="C138" s="1803"/>
      <c r="D138" s="954" t="str">
        <f>$D$9</f>
        <v>Préleveur</v>
      </c>
      <c r="E138" s="1797"/>
      <c r="F138" s="955" t="str" cm="1">
        <f t="array" aca="1" ref="F138" ca="1">IFERROR(LOOKUP(MIN(IF(LEFT(G138:U138,10)="Non validé",1,IF(G138:U138="Validé avec réserve",2,IF(G138:U138="Validé",3)))),{1,2,3},{"Non validé","Validé avec réserve","Validé"}),"")</f>
        <v/>
      </c>
      <c r="G138" s="223" t="str">
        <f t="shared" ref="G138:U138" ca="1" si="187">IF(F49&lt;&gt;"",_xlfn.SINGLE(INDIRECT(F49&amp;"!"&amp;$G$9)),"")</f>
        <v/>
      </c>
      <c r="H138" s="223" t="str">
        <f t="shared" ca="1" si="187"/>
        <v/>
      </c>
      <c r="I138" s="223" t="str">
        <f t="shared" ca="1" si="187"/>
        <v/>
      </c>
      <c r="J138" s="223" t="str">
        <f t="shared" ca="1" si="187"/>
        <v/>
      </c>
      <c r="K138" s="223" t="str">
        <f t="shared" ca="1" si="187"/>
        <v/>
      </c>
      <c r="L138" s="223" t="str">
        <f t="shared" ca="1" si="187"/>
        <v/>
      </c>
      <c r="M138" s="223" t="str">
        <f t="shared" ca="1" si="187"/>
        <v/>
      </c>
      <c r="N138" s="223" t="str">
        <f t="shared" ca="1" si="187"/>
        <v/>
      </c>
      <c r="O138" s="223" t="str">
        <f t="shared" ca="1" si="187"/>
        <v/>
      </c>
      <c r="P138" s="223" t="str">
        <f t="shared" ca="1" si="187"/>
        <v/>
      </c>
      <c r="Q138" s="223" t="str">
        <f t="shared" ca="1" si="187"/>
        <v/>
      </c>
      <c r="R138" s="223" t="str">
        <f t="shared" ca="1" si="187"/>
        <v/>
      </c>
      <c r="S138" s="223" t="str">
        <f t="shared" ca="1" si="187"/>
        <v/>
      </c>
      <c r="T138" s="223" t="str">
        <f t="shared" ca="1" si="187"/>
        <v/>
      </c>
      <c r="U138" s="223" t="str">
        <f t="shared" ca="1" si="187"/>
        <v/>
      </c>
    </row>
    <row r="139" spans="2:21" ht="13" thickBot="1" x14ac:dyDescent="0.45">
      <c r="B139" s="1801"/>
      <c r="C139" s="1804"/>
      <c r="D139" s="956" t="str">
        <f>$D$10</f>
        <v>Sonde de température</v>
      </c>
      <c r="E139" s="1798"/>
      <c r="F139" s="955" t="str" cm="1">
        <f t="array" aca="1" ref="F139" ca="1">IFERROR(LOOKUP(MIN(IF(LEFT(G139:U139,10)="Non validé",1,IF(G139:U139="Validé avec réserve",2,IF(G139:U139="Validé",3)))),{1,2,3},{"Non validé","Validé avec réserve","Validé"}),"")</f>
        <v/>
      </c>
      <c r="G139" s="933" t="str">
        <f t="shared" ref="G139:U139" ca="1" si="188">IF(F50&lt;&gt;"",_xlfn.SINGLE(INDIRECT(F50&amp;"!"&amp;$G$10)),"")</f>
        <v/>
      </c>
      <c r="H139" s="933" t="str">
        <f t="shared" ca="1" si="188"/>
        <v/>
      </c>
      <c r="I139" s="933" t="str">
        <f t="shared" ca="1" si="188"/>
        <v/>
      </c>
      <c r="J139" s="933" t="str">
        <f t="shared" ca="1" si="188"/>
        <v/>
      </c>
      <c r="K139" s="933" t="str">
        <f t="shared" ca="1" si="188"/>
        <v/>
      </c>
      <c r="L139" s="933" t="str">
        <f t="shared" ca="1" si="188"/>
        <v/>
      </c>
      <c r="M139" s="933" t="str">
        <f t="shared" ca="1" si="188"/>
        <v/>
      </c>
      <c r="N139" s="933" t="str">
        <f t="shared" ca="1" si="188"/>
        <v/>
      </c>
      <c r="O139" s="933" t="str">
        <f t="shared" ca="1" si="188"/>
        <v/>
      </c>
      <c r="P139" s="933" t="str">
        <f t="shared" ca="1" si="188"/>
        <v/>
      </c>
      <c r="Q139" s="933" t="str">
        <f t="shared" ca="1" si="188"/>
        <v/>
      </c>
      <c r="R139" s="933" t="str">
        <f t="shared" ca="1" si="188"/>
        <v/>
      </c>
      <c r="S139" s="933" t="str">
        <f t="shared" ca="1" si="188"/>
        <v/>
      </c>
      <c r="T139" s="933" t="str">
        <f t="shared" ca="1" si="188"/>
        <v/>
      </c>
      <c r="U139" s="933" t="str">
        <f t="shared" ca="1" si="188"/>
        <v/>
      </c>
    </row>
  </sheetData>
  <mergeCells count="66">
    <mergeCell ref="B19:B22"/>
    <mergeCell ref="C19:C22"/>
    <mergeCell ref="B23:B26"/>
    <mergeCell ref="B27:B30"/>
    <mergeCell ref="B31:B34"/>
    <mergeCell ref="B35:B38"/>
    <mergeCell ref="B39:B42"/>
    <mergeCell ref="B43:B46"/>
    <mergeCell ref="B47:B50"/>
    <mergeCell ref="C23:C26"/>
    <mergeCell ref="C27:C30"/>
    <mergeCell ref="C31:C34"/>
    <mergeCell ref="C35:C38"/>
    <mergeCell ref="C39:C42"/>
    <mergeCell ref="C43:C46"/>
    <mergeCell ref="C55:C59"/>
    <mergeCell ref="B60:B64"/>
    <mergeCell ref="C60:C64"/>
    <mergeCell ref="B65:B69"/>
    <mergeCell ref="C65:C69"/>
    <mergeCell ref="B85:B89"/>
    <mergeCell ref="C85:C89"/>
    <mergeCell ref="B90:B94"/>
    <mergeCell ref="C90:C94"/>
    <mergeCell ref="E4:I4"/>
    <mergeCell ref="E12:S12"/>
    <mergeCell ref="E85:E89"/>
    <mergeCell ref="E90:E94"/>
    <mergeCell ref="B70:B74"/>
    <mergeCell ref="C70:C74"/>
    <mergeCell ref="B75:B79"/>
    <mergeCell ref="C75:C79"/>
    <mergeCell ref="B80:B84"/>
    <mergeCell ref="C80:C84"/>
    <mergeCell ref="C47:C50"/>
    <mergeCell ref="B55:B59"/>
    <mergeCell ref="B100:B104"/>
    <mergeCell ref="C100:C104"/>
    <mergeCell ref="B105:B109"/>
    <mergeCell ref="C105:C109"/>
    <mergeCell ref="B110:B114"/>
    <mergeCell ref="C110:C114"/>
    <mergeCell ref="B130:B134"/>
    <mergeCell ref="C130:C134"/>
    <mergeCell ref="B135:B139"/>
    <mergeCell ref="C135:C139"/>
    <mergeCell ref="E55:E59"/>
    <mergeCell ref="E60:E64"/>
    <mergeCell ref="E65:E69"/>
    <mergeCell ref="E70:E74"/>
    <mergeCell ref="E75:E79"/>
    <mergeCell ref="E80:E84"/>
    <mergeCell ref="B115:B119"/>
    <mergeCell ref="C115:C119"/>
    <mergeCell ref="B120:B124"/>
    <mergeCell ref="C120:C124"/>
    <mergeCell ref="B125:B129"/>
    <mergeCell ref="C125:C129"/>
    <mergeCell ref="E130:E134"/>
    <mergeCell ref="E135:E139"/>
    <mergeCell ref="E100:E104"/>
    <mergeCell ref="E105:E109"/>
    <mergeCell ref="E110:E114"/>
    <mergeCell ref="E115:E119"/>
    <mergeCell ref="E120:E124"/>
    <mergeCell ref="E125:E129"/>
  </mergeCells>
  <phoneticPr fontId="10" type="noConversion"/>
  <conditionalFormatting sqref="B19:C19">
    <cfRule type="expression" priority="23">
      <formula>IF($C$19="Industrie",1,0)</formula>
    </cfRule>
  </conditionalFormatting>
  <conditionalFormatting sqref="B23:C23">
    <cfRule type="expression" priority="22">
      <formula>IF($C$19="Industrie",1,0)</formula>
    </cfRule>
  </conditionalFormatting>
  <conditionalFormatting sqref="B27:C27">
    <cfRule type="expression" priority="21">
      <formula>IF($C$19="Industrie",1,0)</formula>
    </cfRule>
  </conditionalFormatting>
  <conditionalFormatting sqref="B31:C31">
    <cfRule type="expression" priority="26">
      <formula>IF($C$19="Industrie",1,0)</formula>
    </cfRule>
  </conditionalFormatting>
  <conditionalFormatting sqref="B35:C35">
    <cfRule type="expression" priority="25">
      <formula>IF($C$19="Industrie",1,0)</formula>
    </cfRule>
  </conditionalFormatting>
  <conditionalFormatting sqref="B39:C39">
    <cfRule type="expression" priority="24">
      <formula>IF($C$19="Industrie",1,0)</formula>
    </cfRule>
  </conditionalFormatting>
  <conditionalFormatting sqref="B43:C43">
    <cfRule type="expression" priority="20">
      <formula>IF($C$19="Industrie",1,0)</formula>
    </cfRule>
  </conditionalFormatting>
  <conditionalFormatting sqref="B47:C47">
    <cfRule type="expression" priority="18">
      <formula>IF($C$19="Industrie",1,0)</formula>
    </cfRule>
  </conditionalFormatting>
  <conditionalFormatting sqref="B55:C55">
    <cfRule type="expression" priority="13">
      <formula>IF($C$19="Industrie",1,0)</formula>
    </cfRule>
  </conditionalFormatting>
  <conditionalFormatting sqref="B60:C60">
    <cfRule type="expression" priority="12">
      <formula>IF($C$19="Industrie",1,0)</formula>
    </cfRule>
  </conditionalFormatting>
  <conditionalFormatting sqref="B65:C65">
    <cfRule type="expression" priority="11">
      <formula>IF($C$19="Industrie",1,0)</formula>
    </cfRule>
  </conditionalFormatting>
  <conditionalFormatting sqref="B70:C70">
    <cfRule type="expression" priority="16">
      <formula>IF($C$19="Industrie",1,0)</formula>
    </cfRule>
  </conditionalFormatting>
  <conditionalFormatting sqref="B75:C75">
    <cfRule type="expression" priority="15">
      <formula>IF($C$19="Industrie",1,0)</formula>
    </cfRule>
  </conditionalFormatting>
  <conditionalFormatting sqref="B80:C80">
    <cfRule type="expression" priority="14">
      <formula>IF($C$19="Industrie",1,0)</formula>
    </cfRule>
  </conditionalFormatting>
  <conditionalFormatting sqref="B85:C85">
    <cfRule type="expression" priority="10">
      <formula>IF($C$19="Industrie",1,0)</formula>
    </cfRule>
  </conditionalFormatting>
  <conditionalFormatting sqref="B90:C90">
    <cfRule type="expression" priority="9">
      <formula>IF($C$19="Industrie",1,0)</formula>
    </cfRule>
  </conditionalFormatting>
  <conditionalFormatting sqref="B100:C100">
    <cfRule type="expression" priority="5">
      <formula>IF($C$19="Industrie",1,0)</formula>
    </cfRule>
  </conditionalFormatting>
  <conditionalFormatting sqref="B105:C105">
    <cfRule type="expression" priority="4">
      <formula>IF($C$19="Industrie",1,0)</formula>
    </cfRule>
  </conditionalFormatting>
  <conditionalFormatting sqref="B110:C110">
    <cfRule type="expression" priority="3">
      <formula>IF($C$19="Industrie",1,0)</formula>
    </cfRule>
  </conditionalFormatting>
  <conditionalFormatting sqref="B115:C115">
    <cfRule type="expression" priority="8">
      <formula>IF($C$19="Industrie",1,0)</formula>
    </cfRule>
  </conditionalFormatting>
  <conditionalFormatting sqref="B120:C120">
    <cfRule type="expression" priority="7">
      <formula>IF($C$19="Industrie",1,0)</formula>
    </cfRule>
  </conditionalFormatting>
  <conditionalFormatting sqref="B125:C125">
    <cfRule type="expression" priority="6">
      <formula>IF($C$19="Industrie",1,0)</formula>
    </cfRule>
  </conditionalFormatting>
  <conditionalFormatting sqref="B130:C130">
    <cfRule type="expression" priority="2">
      <formula>IF($C$19="Industrie",1,0)</formula>
    </cfRule>
  </conditionalFormatting>
  <conditionalFormatting sqref="B135:C135">
    <cfRule type="expression" priority="1">
      <formula>IF($C$19="Industrie",1,0)</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B702087-7E88-4AF3-B693-D27B95F899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25</vt:i4>
      </vt:variant>
      <vt:variant>
        <vt:lpstr>Plages nommées</vt:lpstr>
      </vt:variant>
      <vt:variant>
        <vt:i4>86</vt:i4>
      </vt:variant>
    </vt:vector>
  </HeadingPairs>
  <TitlesOfParts>
    <vt:vector size="111" baseType="lpstr">
      <vt:lpstr>REX controleurs</vt:lpstr>
      <vt:lpstr>SA_GRILLE_STEU</vt:lpstr>
      <vt:lpstr>SYNTHESE_SCL</vt:lpstr>
      <vt:lpstr>AnalysesComparatives_SCL</vt:lpstr>
      <vt:lpstr>SA_GRILLE_SCL</vt:lpstr>
      <vt:lpstr>AnalysesComparatives</vt:lpstr>
      <vt:lpstr>Controle_Pluvio_Thermo</vt:lpstr>
      <vt:lpstr>Descriptif</vt:lpstr>
      <vt:lpstr>SYNTHESE</vt:lpstr>
      <vt:lpstr>Analytique</vt:lpstr>
      <vt:lpstr>Qualité</vt:lpstr>
      <vt:lpstr>A1_A1_DO1_prel</vt:lpstr>
      <vt:lpstr>A2_A2_test_prel</vt:lpstr>
      <vt:lpstr>A3_A3_A3_dem</vt:lpstr>
      <vt:lpstr>A3_A3_A3_prel</vt:lpstr>
      <vt:lpstr>A4_A4_test_aaaaaa</vt:lpstr>
      <vt:lpstr>A8_A8_A8_zzzzz</vt:lpstr>
      <vt:lpstr>PLUVIO_SCL_1</vt:lpstr>
      <vt:lpstr>PLUVIO_station</vt:lpstr>
      <vt:lpstr>Critères</vt:lpstr>
      <vt:lpstr>PARAM</vt:lpstr>
      <vt:lpstr>LimitequantificationSDE</vt:lpstr>
      <vt:lpstr>SeuilsComparaison-EMT</vt:lpstr>
      <vt:lpstr>Equipements</vt:lpstr>
      <vt:lpstr>Recap_equipements</vt:lpstr>
      <vt:lpstr>A1_A1_DO1_prel!Asservissement</vt:lpstr>
      <vt:lpstr>A2_A2_test_prel!Asservissement</vt:lpstr>
      <vt:lpstr>A3_A3_A3_prel!Asservissement</vt:lpstr>
      <vt:lpstr>Asservissement</vt:lpstr>
      <vt:lpstr>CODE_SANDRE_3</vt:lpstr>
      <vt:lpstr>A1_A1_DO1_prel!CODE_SANDRE_SCL</vt:lpstr>
      <vt:lpstr>A2_A2_test_prel!CODE_SANDRE_SCL</vt:lpstr>
      <vt:lpstr>A3_A3_A3_dem!CODE_SANDRE_SCL</vt:lpstr>
      <vt:lpstr>A3_A3_A3_prel!CODE_SANDRE_SCL</vt:lpstr>
      <vt:lpstr>A4_A4_test_aaaaaa!CODE_SANDRE_SCL</vt:lpstr>
      <vt:lpstr>A8_A8_A8_zzzzz!CODE_SANDRE_SCL</vt:lpstr>
      <vt:lpstr>CODE_SANDRE_SCL</vt:lpstr>
      <vt:lpstr>PLUVIO_SCL_1!CODE_SANDRE_STEU</vt:lpstr>
      <vt:lpstr>PLUVIO_station!CODE_SANDRE_STEU</vt:lpstr>
      <vt:lpstr>CODE_SANDRE_STEU</vt:lpstr>
      <vt:lpstr>conditions_meteo</vt:lpstr>
      <vt:lpstr>A4_A4_test_aaaaaa!Conformité</vt:lpstr>
      <vt:lpstr>Conformité</vt:lpstr>
      <vt:lpstr>A4_A4_test_aaaaaa!Eq_h_controle</vt:lpstr>
      <vt:lpstr>Eq_h_controle</vt:lpstr>
      <vt:lpstr>A1_A1_DO1_prel!EQUIPEMENT_PREL</vt:lpstr>
      <vt:lpstr>A2_A2_test_prel!EQUIPEMENT_PREL</vt:lpstr>
      <vt:lpstr>A3_A3_A3_dem!EQUIPEMENT_PREL</vt:lpstr>
      <vt:lpstr>A3_A3_A3_prel!EQUIPEMENT_PREL</vt:lpstr>
      <vt:lpstr>A4_A4_test_aaaaaa!EQUIPEMENT_PREL</vt:lpstr>
      <vt:lpstr>A8_A8_A8_zzzzz!EQUIPEMENT_PREL</vt:lpstr>
      <vt:lpstr>EQUIPEMENT_PREL</vt:lpstr>
      <vt:lpstr>A1_A1_DO1_prel!EQUIPEMENT_Q</vt:lpstr>
      <vt:lpstr>A2_A2_test_prel!EQUIPEMENT_Q</vt:lpstr>
      <vt:lpstr>A3_A3_A3_dem!EQUIPEMENT_Q</vt:lpstr>
      <vt:lpstr>A3_A3_A3_prel!EQUIPEMENT_Q</vt:lpstr>
      <vt:lpstr>A4_A4_test_aaaaaa!EQUIPEMENT_Q</vt:lpstr>
      <vt:lpstr>A8_A8_A8_zzzzz!EQUIPEMENT_Q</vt:lpstr>
      <vt:lpstr>EQUIPEMENT_Q</vt:lpstr>
      <vt:lpstr>A3_A3_A3_dem!Frequence</vt:lpstr>
      <vt:lpstr>A4_A4_test_aaaaaa!Frequence</vt:lpstr>
      <vt:lpstr>A8_A8_A8_zzzzz!Frequence</vt:lpstr>
      <vt:lpstr>Frequence</vt:lpstr>
      <vt:lpstr>A1_A1_DO1_prel!LISTE_1</vt:lpstr>
      <vt:lpstr>A2_A2_test_prel!LISTE_1</vt:lpstr>
      <vt:lpstr>A3_A3_A3_dem!LISTE_1</vt:lpstr>
      <vt:lpstr>A3_A3_A3_prel!LISTE_1</vt:lpstr>
      <vt:lpstr>A4_A4_test_aaaaaa!LISTE_1</vt:lpstr>
      <vt:lpstr>A8_A8_A8_zzzzz!LISTE_1</vt:lpstr>
      <vt:lpstr>PLUVIO_SCL_1!LISTE_1</vt:lpstr>
      <vt:lpstr>PLUVIO_station!LISTE_1</vt:lpstr>
      <vt:lpstr>LISTE_1</vt:lpstr>
      <vt:lpstr>A1_A1_DO1_prel!LISTE_2</vt:lpstr>
      <vt:lpstr>A2_A2_test_prel!LISTE_2</vt:lpstr>
      <vt:lpstr>A3_A3_A3_dem!LISTE_2</vt:lpstr>
      <vt:lpstr>A3_A3_A3_prel!LISTE_2</vt:lpstr>
      <vt:lpstr>A4_A4_test_aaaaaa!LISTE_2</vt:lpstr>
      <vt:lpstr>A8_A8_A8_zzzzz!LISTE_2</vt:lpstr>
      <vt:lpstr>PLUVIO_SCL_1!LISTE_2</vt:lpstr>
      <vt:lpstr>PLUVIO_station!LISTE_2</vt:lpstr>
      <vt:lpstr>LISTE_2</vt:lpstr>
      <vt:lpstr>A1_A1_DO1_prel!LISTE_3</vt:lpstr>
      <vt:lpstr>A2_A2_test_prel!LISTE_3</vt:lpstr>
      <vt:lpstr>A3_A3_A3_dem!LISTE_3</vt:lpstr>
      <vt:lpstr>A3_A3_A3_prel!LISTE_3</vt:lpstr>
      <vt:lpstr>A4_A4_test_aaaaaa!LISTE_3</vt:lpstr>
      <vt:lpstr>A8_A8_A8_zzzzz!LISTE_3</vt:lpstr>
      <vt:lpstr>PLUVIO_SCL_1!LISTE_3</vt:lpstr>
      <vt:lpstr>PLUVIO_station!LISTE_3</vt:lpstr>
      <vt:lpstr>LISTE_3</vt:lpstr>
      <vt:lpstr>PLUVIO_SCL_1!LISTE_4</vt:lpstr>
      <vt:lpstr>PLUVIO_station!LISTE_4</vt:lpstr>
      <vt:lpstr>LISTE_4</vt:lpstr>
      <vt:lpstr>LISTE_5</vt:lpstr>
      <vt:lpstr>A3_A3_A3_dem!Montage_sonde</vt:lpstr>
      <vt:lpstr>A8_A8_A8_zzzzz!Montage_sonde</vt:lpstr>
      <vt:lpstr>Montage_sonde</vt:lpstr>
      <vt:lpstr>PLUVIO_SCL</vt:lpstr>
      <vt:lpstr>AnalysesComparatives!Print_Area</vt:lpstr>
      <vt:lpstr>AnalysesComparatives_SCL!Print_Area</vt:lpstr>
      <vt:lpstr>LimitequantificationSDE!Print_Area</vt:lpstr>
      <vt:lpstr>'SeuilsComparaison-EMT'!Print_Area</vt:lpstr>
      <vt:lpstr>A3_A3_A3_dem!Q_en_charge</vt:lpstr>
      <vt:lpstr>A8_A8_A8_zzzzz!Q_en_charge</vt:lpstr>
      <vt:lpstr>Q_en_charge</vt:lpstr>
      <vt:lpstr>A4_A4_test_aaaaaa!Q_Gravitaire</vt:lpstr>
      <vt:lpstr>Q_Gravitaire</vt:lpstr>
      <vt:lpstr>Satisfaction</vt:lpstr>
      <vt:lpstr>A4_A4_test_aaaaaa!Type_capteur</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2025-08-22T10:02:13Z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