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DBD577D6-CB37-46F6-BD97-37452DD3D395}"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27" r:id="rId8"/>
    <sheet name="LimitequantificationSDE" sheetId="9" r:id="rId9"/>
    <sheet name="PARAM" sheetId="5" r:id="rId10"/>
    <sheet name="TAB_Critères" sheetId="6" r:id="rId11"/>
    <sheet name="SeuilsComparaison-EMT" sheetId="8" r:id="rId12"/>
  </sheets>
  <externalReferences>
    <externalReference r:id="rId13"/>
  </externalReferences>
  <definedNames>
    <definedName name="CODE_SANDRE_3">PARAM!$I$4:$I$19</definedName>
    <definedName name="CODE_SANDRE_SCL" localSheetId="7">PARAM!$F$4:$F$7</definedName>
    <definedName name="CODE_SANDRE_SCL">PARAM!$F$4:$F$7</definedName>
    <definedName name="CODE_SANDRE_STEU">PARAM!$E$4:$E$19</definedName>
    <definedName name="EQUIPEMENT_PREL" localSheetId="7">PARAM!$B$4:$B$6</definedName>
    <definedName name="EQUIPEMENT_PREL">PARAM!$B$4:$B$6</definedName>
    <definedName name="EQUIPEMENT_Q" localSheetId="7">PARAM!$A$4:$A$15</definedName>
    <definedName name="EQUIPEMENT_Q">PARAM!$A$4:$A$15</definedName>
    <definedName name="LISTE_1">PARAM!$A$21:$A$22</definedName>
    <definedName name="LISTE_1_a">[1]PARAM!$A$21:$A$22</definedName>
    <definedName name="LISTE_2">PARAM!$B$21:$B$23</definedName>
    <definedName name="LISTE_3">PARAM!$C$21:$C$24</definedName>
    <definedName name="LISTE_4">PARAM!$D$21:$D$23</definedName>
    <definedName name="LISTE_5">PARAM!$F$21:$F$24</definedName>
    <definedName name="Print_Area" localSheetId="5">AnalysesComparatives!$A$1:$V$29</definedName>
    <definedName name="Print_Area" localSheetId="6">AnalysesComparatives_SCL!$A$1:$V$34</definedName>
    <definedName name="Print_Area" localSheetId="8">LimitequantificationSDE!$A$1:$F$21</definedName>
    <definedName name="Print_Area" localSheetId="11">'SeuilsComparaison-EMT'!$A$1:$K$27</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4" i="27" l="1"/>
  <c r="M18" i="27"/>
  <c r="L18" i="27"/>
  <c r="J81" i="27"/>
  <c r="J82" i="27"/>
  <c r="J83" i="27"/>
  <c r="J84" i="27"/>
  <c r="J85" i="27"/>
  <c r="J86" i="27"/>
  <c r="J87" i="27"/>
  <c r="J88" i="27"/>
  <c r="J89" i="27"/>
  <c r="J90" i="27"/>
  <c r="J91" i="27"/>
  <c r="J92" i="27"/>
  <c r="J93" i="27"/>
  <c r="J94" i="27"/>
  <c r="J95" i="27"/>
  <c r="J80" i="27"/>
  <c r="K77" i="27"/>
  <c r="N69" i="27"/>
  <c r="J69" i="27"/>
  <c r="E69" i="27"/>
  <c r="J24" i="27"/>
  <c r="H24" i="27"/>
  <c r="F24" i="27"/>
  <c r="K23" i="27"/>
  <c r="L50" i="27"/>
  <c r="H38" i="27"/>
  <c r="J30" i="27"/>
  <c r="J33" i="27" s="1"/>
  <c r="K18" i="27"/>
  <c r="E95" i="27"/>
  <c r="E94" i="27"/>
  <c r="E93" i="27"/>
  <c r="E92" i="27"/>
  <c r="E90" i="27"/>
  <c r="E89" i="27"/>
  <c r="E88" i="27"/>
  <c r="E87" i="27"/>
  <c r="E86" i="27"/>
  <c r="E85" i="27"/>
  <c r="E84" i="27"/>
  <c r="E83" i="27"/>
  <c r="E82" i="27"/>
  <c r="E81" i="27"/>
  <c r="E80" i="27"/>
  <c r="J77" i="27" l="1"/>
  <c r="F44" i="27"/>
  <c r="H44" i="27" s="1"/>
  <c r="N59" i="27" l="1"/>
  <c r="N68" i="27" l="1"/>
  <c r="J68" i="27"/>
  <c r="E68" i="27"/>
  <c r="N67" i="27"/>
  <c r="J67" i="27"/>
  <c r="E67" i="27"/>
  <c r="N66" i="27"/>
  <c r="J66" i="27"/>
  <c r="E66" i="27"/>
  <c r="N65" i="27"/>
  <c r="J65" i="27"/>
  <c r="E65" i="27"/>
  <c r="N64" i="27"/>
  <c r="J64" i="27"/>
  <c r="E64" i="27"/>
  <c r="N63" i="27"/>
  <c r="J63" i="27"/>
  <c r="E63" i="27"/>
  <c r="N62" i="27"/>
  <c r="J62" i="27"/>
  <c r="E62" i="27"/>
  <c r="N61" i="27"/>
  <c r="J61" i="27"/>
  <c r="E61" i="27"/>
  <c r="N60" i="27"/>
  <c r="J60" i="27"/>
  <c r="J71" i="27" s="1"/>
  <c r="E60" i="27"/>
  <c r="J59" i="27"/>
  <c r="E59" i="27"/>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51" i="5"/>
  <c r="R45"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2" i="5"/>
  <c r="S47" i="5"/>
  <c r="S46" i="5"/>
  <c r="S21" i="5"/>
  <c r="S45" i="5"/>
  <c r="T1" i="5" l="1"/>
  <c r="S50" i="5"/>
  <c r="S25" i="5"/>
  <c r="S7" i="5"/>
  <c r="T35" i="5"/>
  <c r="T48" i="5"/>
  <c r="R50" i="5"/>
  <c r="T47" i="5"/>
  <c r="T49" i="5"/>
  <c r="T50" i="5"/>
  <c r="T24" i="5"/>
  <c r="T25" i="5"/>
  <c r="T41" i="5"/>
  <c r="T44" i="5"/>
  <c r="T21" i="5"/>
  <c r="T46" i="5"/>
  <c r="S48" i="5"/>
  <c r="S6" i="5"/>
  <c r="T22" i="5"/>
  <c r="R25" i="5"/>
  <c r="T45" i="5"/>
  <c r="T38" i="5"/>
  <c r="S24" i="5"/>
  <c r="U1" i="5" l="1"/>
  <c r="T15" i="5"/>
  <c r="R15" i="5"/>
  <c r="S42" i="5"/>
  <c r="T7" i="5"/>
  <c r="U35" i="5"/>
  <c r="S38" i="5"/>
  <c r="U44" i="5"/>
  <c r="S18" i="5"/>
  <c r="T6" i="5"/>
  <c r="T36" i="5"/>
  <c r="S13" i="5"/>
  <c r="S36" i="5"/>
  <c r="T39" i="5"/>
  <c r="S10" i="5"/>
  <c r="R18" i="5"/>
  <c r="S41" i="5"/>
  <c r="T3" i="5"/>
  <c r="U28" i="5"/>
  <c r="T32" i="5"/>
  <c r="S29" i="5"/>
  <c r="R41" i="5"/>
  <c r="R29" i="5"/>
  <c r="T43" i="5"/>
  <c r="U36" i="5"/>
  <c r="U45" i="5"/>
  <c r="U42" i="5"/>
  <c r="U19" i="5"/>
  <c r="U13" i="5"/>
  <c r="R16" i="5"/>
  <c r="R12" i="5"/>
  <c r="T19" i="5"/>
  <c r="S32" i="5"/>
  <c r="R10" i="5"/>
  <c r="U24" i="5"/>
  <c r="U12" i="5"/>
  <c r="T18" i="5"/>
  <c r="U46" i="5"/>
  <c r="U4" i="5"/>
  <c r="U16" i="5"/>
  <c r="R38" i="5"/>
  <c r="U48" i="5"/>
  <c r="S44" i="5"/>
  <c r="S40" i="5"/>
  <c r="U10" i="5"/>
  <c r="T28" i="5"/>
  <c r="R37" i="5"/>
  <c r="U9" i="5"/>
  <c r="S33" i="5"/>
  <c r="S12" i="5"/>
  <c r="S43" i="5"/>
  <c r="R39" i="5"/>
  <c r="U43" i="5"/>
  <c r="R7" i="5"/>
  <c r="U27" i="5"/>
  <c r="R19" i="5"/>
  <c r="U49" i="5"/>
  <c r="S30" i="5"/>
  <c r="U18" i="5"/>
  <c r="R13" i="5"/>
  <c r="R35" i="5"/>
  <c r="T29" i="5"/>
  <c r="T9" i="5"/>
  <c r="R43" i="5"/>
  <c r="U6" i="5"/>
  <c r="U39" i="5"/>
  <c r="S3" i="5"/>
  <c r="U21" i="5"/>
  <c r="U47" i="5"/>
  <c r="T33" i="5"/>
  <c r="R6" i="5"/>
  <c r="T4" i="5"/>
  <c r="S4" i="5"/>
  <c r="R40" i="5"/>
  <c r="R9" i="5"/>
  <c r="T16" i="5"/>
  <c r="T42" i="5"/>
  <c r="S27" i="5"/>
  <c r="U22" i="5"/>
  <c r="U7" i="5"/>
  <c r="T27" i="5"/>
  <c r="S9" i="5"/>
  <c r="T40" i="5"/>
  <c r="R4" i="5"/>
  <c r="U38" i="5"/>
  <c r="T10" i="5"/>
  <c r="T12" i="5"/>
  <c r="S37" i="5"/>
  <c r="U31" i="5"/>
  <c r="T30" i="5"/>
  <c r="U3" i="5"/>
  <c r="U25" i="5"/>
  <c r="T13" i="5"/>
  <c r="U50" i="5"/>
  <c r="S15" i="5"/>
  <c r="R44" i="5"/>
  <c r="R42" i="5"/>
  <c r="U15" i="5"/>
  <c r="U30" i="5"/>
  <c r="R32" i="5"/>
  <c r="S39" i="5"/>
  <c r="U41" i="5"/>
  <c r="T37" i="5"/>
  <c r="S19" i="5"/>
  <c r="S35" i="5"/>
  <c r="S16" i="5"/>
  <c r="V1" i="5" l="1"/>
  <c r="V24" i="5"/>
  <c r="V38" i="5"/>
  <c r="U29" i="5"/>
  <c r="V46" i="5"/>
  <c r="V39" i="5"/>
  <c r="V27" i="5"/>
  <c r="V50" i="5"/>
  <c r="V48" i="5"/>
  <c r="V41" i="5"/>
  <c r="V21" i="5"/>
  <c r="V15" i="5"/>
  <c r="V25" i="5"/>
  <c r="V35" i="5"/>
  <c r="V47" i="5"/>
  <c r="V45" i="5"/>
  <c r="V19" i="5"/>
  <c r="V22" i="5"/>
  <c r="V49" i="5"/>
  <c r="V36" i="5"/>
  <c r="U32" i="5"/>
  <c r="V4" i="5"/>
  <c r="V44" i="5"/>
  <c r="W1" i="5" l="1"/>
  <c r="V31" i="5"/>
  <c r="W25" i="5"/>
  <c r="W36" i="5"/>
  <c r="W30" i="5"/>
  <c r="W46" i="5"/>
  <c r="W38" i="5"/>
  <c r="W3" i="5"/>
  <c r="V32" i="5"/>
  <c r="V43" i="5"/>
  <c r="W49" i="5"/>
  <c r="W43" i="5"/>
  <c r="V3" i="5"/>
  <c r="V6" i="5"/>
  <c r="V29" i="5"/>
  <c r="W44" i="5"/>
  <c r="W24" i="5"/>
  <c r="W13" i="5"/>
  <c r="V18" i="5"/>
  <c r="V30" i="5"/>
  <c r="W45" i="5"/>
  <c r="V13" i="5"/>
  <c r="V34" i="5"/>
  <c r="V40" i="5"/>
  <c r="W34" i="5"/>
  <c r="W39" i="5"/>
  <c r="V42" i="5"/>
  <c r="W18" i="5"/>
  <c r="W22" i="5"/>
  <c r="W50" i="5"/>
  <c r="W47" i="5"/>
  <c r="V16" i="5"/>
  <c r="V33" i="5"/>
  <c r="W12" i="5"/>
  <c r="W4" i="5"/>
  <c r="W31" i="5"/>
  <c r="W7" i="5"/>
  <c r="W6" i="5"/>
  <c r="V10" i="5"/>
  <c r="V12" i="5"/>
  <c r="W48" i="5"/>
  <c r="W41" i="5"/>
  <c r="W33" i="5"/>
  <c r="W21" i="5"/>
  <c r="W27" i="5"/>
  <c r="W16" i="5"/>
  <c r="V9" i="5"/>
  <c r="V7" i="5"/>
  <c r="W9" i="5"/>
  <c r="W28" i="5"/>
  <c r="V37" i="5"/>
  <c r="W15" i="5"/>
  <c r="W19" i="5"/>
  <c r="W35" i="5"/>
  <c r="W37" i="5"/>
  <c r="X1" i="5" l="1"/>
  <c r="X44" i="5"/>
  <c r="W29" i="5"/>
  <c r="W10" i="5"/>
  <c r="X47" i="5"/>
  <c r="X22" i="5"/>
  <c r="X21" i="5"/>
  <c r="X49" i="5"/>
  <c r="X45" i="5"/>
  <c r="X50" i="5"/>
  <c r="W42" i="5"/>
  <c r="X37" i="5"/>
  <c r="X18" i="5"/>
  <c r="X31" i="5"/>
  <c r="X24" i="5"/>
  <c r="X41" i="5"/>
  <c r="X38" i="5"/>
  <c r="W32" i="5"/>
  <c r="X46" i="5"/>
  <c r="X48" i="5"/>
  <c r="X25" i="5"/>
  <c r="X19" i="5"/>
  <c r="W40" i="5"/>
  <c r="X35" i="5"/>
  <c r="Y1" i="5" l="1"/>
  <c r="Y44" i="5"/>
  <c r="Y13" i="5"/>
  <c r="Y7" i="5"/>
  <c r="X33" i="5"/>
  <c r="Y36" i="5"/>
  <c r="Y25" i="5"/>
  <c r="Y4" i="5"/>
  <c r="X29" i="5"/>
  <c r="Y50" i="5"/>
  <c r="Y43" i="5"/>
  <c r="Y40" i="5"/>
  <c r="X36" i="5"/>
  <c r="Y48" i="5"/>
  <c r="Y16" i="5"/>
  <c r="Y6" i="5"/>
  <c r="Y10" i="5"/>
  <c r="X32" i="5"/>
  <c r="X15" i="5"/>
  <c r="Y28" i="5"/>
  <c r="Y49" i="5"/>
  <c r="Y46" i="5"/>
  <c r="X16" i="5"/>
  <c r="Y30" i="5"/>
  <c r="Y24" i="5"/>
  <c r="X34" i="5"/>
  <c r="Y41" i="5"/>
  <c r="Y27" i="5"/>
  <c r="X30" i="5"/>
  <c r="X40" i="5"/>
  <c r="X13" i="5"/>
  <c r="Y45" i="5"/>
  <c r="X4" i="5"/>
  <c r="X28" i="5"/>
  <c r="Y39" i="5"/>
  <c r="X6" i="5"/>
  <c r="X43" i="5"/>
  <c r="Y38" i="5"/>
  <c r="Y21" i="5"/>
  <c r="Y35" i="5"/>
  <c r="Y37" i="5"/>
  <c r="X7" i="5"/>
  <c r="Y33" i="5"/>
  <c r="X9" i="5"/>
  <c r="Y12" i="5"/>
  <c r="X42" i="5"/>
  <c r="X27" i="5"/>
  <c r="X12" i="5"/>
  <c r="Y9" i="5"/>
  <c r="X39" i="5"/>
  <c r="Y47" i="5"/>
  <c r="X10" i="5"/>
  <c r="Y15" i="5"/>
  <c r="X3" i="5"/>
  <c r="Y22" i="5"/>
  <c r="Z1" i="5" l="1"/>
  <c r="Z48" i="5"/>
  <c r="Y32" i="5"/>
  <c r="Y18" i="5"/>
  <c r="Z37" i="5"/>
  <c r="Z12" i="5"/>
  <c r="Y42" i="5"/>
  <c r="Y31" i="5"/>
  <c r="Z35" i="5"/>
  <c r="Z31" i="5"/>
  <c r="Z46" i="5"/>
  <c r="Z7" i="5"/>
  <c r="Z39" i="5"/>
  <c r="Z10" i="5"/>
  <c r="Z42" i="5"/>
  <c r="Z9" i="5"/>
  <c r="Z49" i="5"/>
  <c r="Z44" i="5"/>
  <c r="Z13" i="5"/>
  <c r="Z28" i="5"/>
  <c r="Y29" i="5"/>
  <c r="Y34" i="5"/>
  <c r="Z43" i="5"/>
  <c r="Z38" i="5"/>
  <c r="Z47" i="5"/>
  <c r="Z6" i="5"/>
  <c r="Y3" i="5"/>
  <c r="Z22" i="5"/>
  <c r="Z34" i="5"/>
  <c r="Z27" i="5"/>
  <c r="Z21" i="5"/>
  <c r="Z24" i="5"/>
  <c r="Y19" i="5"/>
  <c r="Z4" i="5"/>
  <c r="Z16" i="5"/>
  <c r="Z30" i="5"/>
  <c r="Z41" i="5"/>
  <c r="Z50" i="5"/>
  <c r="Z25" i="5"/>
  <c r="Z45" i="5"/>
  <c r="Z33" i="5"/>
  <c r="Z3" i="5"/>
  <c r="Z40" i="5"/>
  <c r="Z19" i="5"/>
  <c r="AA1" i="5" l="1"/>
  <c r="Z36" i="5"/>
  <c r="Z18" i="5"/>
  <c r="AA47" i="5"/>
  <c r="AA38" i="5"/>
  <c r="AA22" i="5"/>
  <c r="AA3" i="5"/>
  <c r="AA25" i="5"/>
  <c r="AA45" i="5"/>
  <c r="AA48" i="5"/>
  <c r="AA44" i="5"/>
  <c r="AA37" i="5"/>
  <c r="AA12" i="5"/>
  <c r="AA50" i="5"/>
  <c r="AA13" i="5"/>
  <c r="AA4" i="5"/>
  <c r="Z29" i="5"/>
  <c r="AA41" i="5"/>
  <c r="AA35" i="5"/>
  <c r="Z15" i="5"/>
  <c r="Z32" i="5"/>
  <c r="AA21" i="5"/>
  <c r="AA42" i="5"/>
  <c r="AA46" i="5"/>
  <c r="AA49" i="5"/>
  <c r="AA24" i="5"/>
  <c r="AA16" i="5"/>
  <c r="AA40" i="5"/>
  <c r="AB1" i="5" l="1"/>
  <c r="AB27" i="5"/>
  <c r="AA39" i="5"/>
  <c r="AB24" i="5"/>
  <c r="AB19" i="5"/>
  <c r="AA10" i="5"/>
  <c r="AB13" i="5"/>
  <c r="AB3" i="5"/>
  <c r="AA18" i="5"/>
  <c r="AB48" i="5"/>
  <c r="AB18" i="5"/>
  <c r="AA9" i="5"/>
  <c r="AB10" i="5"/>
  <c r="AB47" i="5"/>
  <c r="AB4" i="5"/>
  <c r="AA36" i="5"/>
  <c r="AB30" i="5"/>
  <c r="AB15" i="5"/>
  <c r="AB21" i="5"/>
  <c r="AB40" i="5"/>
  <c r="AA29" i="5"/>
  <c r="AA32" i="5"/>
  <c r="AB37" i="5"/>
  <c r="AB39" i="5"/>
  <c r="AA7" i="5"/>
  <c r="AA15" i="5"/>
  <c r="AB49" i="5"/>
  <c r="AA6" i="5"/>
  <c r="AB25" i="5"/>
  <c r="AB46" i="5"/>
  <c r="AA43" i="5"/>
  <c r="AA31" i="5"/>
  <c r="AA33" i="5"/>
  <c r="AB38" i="5"/>
  <c r="AB9" i="5"/>
  <c r="AB44" i="5"/>
  <c r="AB33" i="5"/>
  <c r="AB45" i="5"/>
  <c r="AA30" i="5"/>
  <c r="AB43" i="5"/>
  <c r="AB41" i="5"/>
  <c r="AB22" i="5"/>
  <c r="AA19" i="5"/>
  <c r="AB29" i="5"/>
  <c r="AB50" i="5"/>
  <c r="AB12" i="5"/>
  <c r="AB35" i="5"/>
  <c r="AB6" i="5"/>
  <c r="AB16" i="5"/>
  <c r="AB36" i="5"/>
  <c r="AB42" i="5"/>
  <c r="AA27" i="5"/>
  <c r="AB32" i="5"/>
  <c r="AB7" i="5"/>
  <c r="AC1" i="5" l="1"/>
  <c r="AC12" i="5"/>
  <c r="AC15" i="5"/>
  <c r="AC22" i="5"/>
  <c r="AC19" i="5"/>
  <c r="AC9" i="5"/>
  <c r="AC16" i="5"/>
  <c r="AC46" i="5"/>
  <c r="AC50" i="5"/>
  <c r="AC7" i="5"/>
  <c r="AC42" i="5"/>
  <c r="AC39" i="5"/>
  <c r="AC10" i="5"/>
  <c r="AC43" i="5"/>
  <c r="AC25" i="5"/>
  <c r="AC40" i="5"/>
  <c r="AC37" i="5"/>
  <c r="AC36" i="5"/>
  <c r="AC29" i="5"/>
  <c r="AC32" i="5"/>
  <c r="AC30" i="5"/>
  <c r="AC48" i="5"/>
  <c r="AC27" i="5"/>
  <c r="AC38" i="5"/>
  <c r="AC21" i="5"/>
  <c r="AC45" i="5"/>
  <c r="AC4" i="5"/>
  <c r="AC44" i="5"/>
  <c r="AC13" i="5"/>
  <c r="AC6" i="5"/>
  <c r="AC41" i="5"/>
  <c r="AC49" i="5"/>
  <c r="AC35" i="5"/>
  <c r="AC18" i="5"/>
  <c r="AC47" i="5"/>
  <c r="AC3" i="5"/>
  <c r="AC34" i="5"/>
  <c r="AC24" i="5"/>
  <c r="AC31" i="5"/>
  <c r="AC33" i="5"/>
  <c r="AD50" i="5" l="1"/>
  <c r="AD47" i="5"/>
  <c r="AD41" i="5"/>
  <c r="AD44" i="5"/>
  <c r="AD38" i="5"/>
  <c r="AD35" i="5"/>
  <c r="O22" i="5"/>
  <c r="O16" i="5"/>
  <c r="AD39" i="5"/>
  <c r="AD42" i="5"/>
  <c r="AD43" i="5"/>
  <c r="O7" i="5"/>
  <c r="O19" i="5"/>
  <c r="O13" i="5"/>
  <c r="AD32" i="5"/>
  <c r="O10" i="5"/>
  <c r="U33" i="5"/>
  <c r="O43" i="5" l="1"/>
  <c r="O44" i="5" s="1"/>
  <c r="AD45" i="5"/>
  <c r="S37" i="3" l="1"/>
  <c r="U40" i="5"/>
  <c r="U37" i="5"/>
  <c r="U34" i="5"/>
  <c r="V28" i="5"/>
  <c r="AD37" i="5" l="1"/>
  <c r="N37" i="3"/>
  <c r="AD40" i="5"/>
  <c r="O40" i="5" s="1"/>
  <c r="O41" i="5" s="1"/>
  <c r="T31" i="5"/>
  <c r="T34" i="5"/>
  <c r="AD29" i="5" l="1"/>
  <c r="S34" i="5"/>
  <c r="R46" i="5"/>
  <c r="AD46" i="5" l="1"/>
  <c r="O46" i="5" s="1"/>
  <c r="O47" i="5" s="1"/>
  <c r="S49" i="5"/>
  <c r="D19" i="3" l="1"/>
  <c r="R36" i="5"/>
  <c r="R48" i="5"/>
  <c r="R33" i="5"/>
  <c r="R3" i="5"/>
  <c r="R27" i="5"/>
  <c r="R24" i="5"/>
  <c r="R30" i="5"/>
  <c r="AD30" i="5" l="1"/>
  <c r="AD36" i="5"/>
  <c r="O37" i="5" s="1"/>
  <c r="AD33" i="5"/>
  <c r="O25" i="5"/>
  <c r="AD48" i="5"/>
  <c r="O4" i="5"/>
  <c r="AD27" i="5"/>
  <c r="D37" i="3"/>
  <c r="R31" i="5"/>
  <c r="R28" i="5"/>
  <c r="R49" i="5"/>
  <c r="R34" i="5"/>
  <c r="AD49" i="5" l="1"/>
  <c r="O49" i="5" s="1"/>
  <c r="O50" i="5" s="1"/>
  <c r="O38" i="5"/>
  <c r="I37" i="3"/>
  <c r="S31" i="5"/>
  <c r="S28" i="5"/>
  <c r="BG37" i="3" l="1"/>
  <c r="AC28" i="5"/>
  <c r="AW37" i="3" l="1"/>
  <c r="AA28" i="5"/>
  <c r="AA34" i="5"/>
  <c r="BB37" i="3" l="1"/>
  <c r="AB34" i="5"/>
  <c r="AB28" i="5"/>
  <c r="AB31" i="5"/>
  <c r="AD31" i="5" l="1"/>
  <c r="O31" i="5" s="1"/>
  <c r="AD28" i="5"/>
  <c r="O28" i="5" s="1"/>
  <c r="O29" i="5" s="1"/>
  <c r="AD34" i="5"/>
  <c r="O34" i="5" s="1"/>
  <c r="O35" i="5" s="1"/>
  <c r="O3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<sst xmlns="http://schemas.openxmlformats.org/spreadsheetml/2006/main" count="1526" uniqueCount="402">
  <si>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</si>
  <si>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</si>
  <si>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</si>
  <si>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</si>
  <si>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</si>
  <si>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</si>
  <si>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</si>
  <si>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</si>
  <si>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</si>
  <si>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</si>
  <si>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</si>
  <si>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</si>
  <si>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</si>
  <si>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</si>
  <si>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</si>
  <si>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</si>
  <si>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</si>
  <si>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</si>
  <si>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</si>
  <si>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</si>
  <si>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</si>
  <si>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</si>
  <si>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</si>
  <si>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</si>
  <si>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</si>
  <si>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</si>
  <si>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</si>
  <si>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</si>
  <si>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</si>
  <si>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</si>
  <si>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</si>
  <si>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</si>
  <si>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</si>
  <si>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</si>
  <si>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</si>
  <si>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</si>
  <si>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</si>
  <si>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</si>
  <si>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</si>
  <si>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</si>
  <si>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</si>
  <si>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</si>
  <si>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</si>
  <si>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</si>
  <si>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</si>
  <si>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</si>
  <si>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</si>
  <si>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</si>
  <si>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</si>
  <si>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</si>
  <si>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</si>
  <si>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</si>
  <si>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</si>
  <si>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</si>
  <si>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</si>
  <si>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</si>
  <si>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</si>
  <si>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</si>
  <si>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</si>
  <si>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</si>
  <si>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</si>
  <si>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</si>
  <si>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</si>
  <si>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</si>
  <si>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</si>
  <si>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</si>
  <si>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</si>
  <si>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</si>
  <si>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</si>
  <si>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</si>
  <si>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</si>
  <si>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</si>
  <si>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</si>
  <si>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</si>
  <si>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</si>
  <si>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</si>
  <si>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</si>
  <si>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</si>
  <si>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</si>
  <si>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</si>
  <si>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</si>
  <si>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</si>
  <si>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</si>
  <si>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</si>
  <si>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</si>
  <si>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</si>
  <si>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</si>
  <si>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</si>
  <si>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</si>
  <si>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</si>
  <si>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</si>
  <si>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</si>
  <si>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</si>
  <si>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</si>
  <si>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</si>
  <si>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</si>
  <si>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</si>
  <si>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</si>
  <si>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</si>
  <si>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</si>
  <si>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</si>
  <si>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</si>
  <si>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</si>
  <si>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</si>
  <si>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</si>
  <si>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</si>
  <si>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</si>
  <si>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</si>
  <si>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</si>
  <si>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</si>
  <si>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</si>
  <si>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</si>
  <si>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</si>
  <si>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</si>
  <si>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</si>
  <si>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</si>
  <si>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</si>
  <si>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</si>
  <si>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</si>
  <si>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</si>
  <si>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</si>
  <si>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</si>
  <si>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</si>
  <si>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</si>
  <si>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</si>
  <si>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</si>
  <si>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</si>
  <si>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</si>
  <si>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</si>
  <si>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</si>
  <si>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</si>
  <si>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</si>
  <si>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</si>
  <si>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</si>
  <si>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</si>
  <si>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</si>
  <si>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</si>
  <si>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</si>
  <si>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</si>
  <si>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</si>
  <si>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</si>
  <si>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</si>
  <si>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</si>
  <si>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</si>
  <si>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</si>
  <si>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</si>
  <si>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</si>
  <si>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</si>
  <si>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</si>
  <si>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</si>
  <si>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</si>
  <si>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</si>
  <si>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</si>
  <si>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</si>
  <si>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</si>
  <si>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</si>
  <si>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</si>
  <si>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</si>
  <si>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</si>
  <si>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</si>
  <si>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</si>
  <si>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</si>
  <si>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</si>
  <si>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</si>
  <si>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</si>
  <si>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</si>
  <si>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</si>
  <si>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</si>
  <si>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</si>
  <si>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</si>
  <si>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</si>
  <si>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</si>
  <si>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</si>
  <si>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</si>
  <si>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</si>
  <si>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</si>
  <si>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</si>
  <si>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</si>
  <si>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</si>
  <si>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</si>
  <si>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</si>
  <si>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</si>
  <si>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</si>
  <si>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</si>
  <si>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</si>
  <si>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</si>
  <si>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</si>
  <si>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</si>
  <si>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</si>
  <si>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</si>
  <si>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</si>
  <si>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</si>
  <si>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</si>
  <si>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</si>
  <si>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</si>
  <si>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</si>
  <si>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</si>
  <si>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</si>
  <si>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</si>
  <si>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</si>
  <si>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</si>
  <si>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</si>
  <si>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</si>
  <si>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</si>
  <si>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</si>
  <si>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</si>
  <si>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</si>
  <si>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</si>
  <si>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</si>
  <si>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</si>
  <si>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</si>
  <si>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</si>
  <si>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</si>
  <si>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</si>
  <si>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</si>
  <si>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</si>
  <si>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</si>
  <si>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</si>
  <si>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</si>
  <si>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</si>
  <si>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</si>
  <si>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</si>
  <si>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</si>
  <si>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</si>
  <si>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</si>
  <si>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</si>
  <si>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</si>
  <si>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</si>
  <si>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</si>
  <si>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</si>
  <si>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</si>
  <si>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</si>
  <si>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</si>
  <si>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</si>
  <si>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</si>
  <si>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</si>
  <si>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</si>
  <si>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</si>
  <si>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</si>
  <si>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</si>
  <si>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</si>
  <si>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</si>
  <si>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</si>
  <si>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</si>
  <si>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</si>
  <si>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</si>
  <si>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</si>
  <si>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</si>
  <si>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</si>
  <si>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</si>
  <si>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</si>
  <si>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</si>
  <si>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</si>
  <si>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</si>
  <si>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</si>
  <si>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</si>
  <si>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</si>
  <si>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</si>
  <si>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</si>
  <si>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</si>
  <si>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</si>
  <si>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</si>
  <si>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</si>
  <si>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</si>
  <si>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</si>
  <si>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</si>
  <si>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</si>
  <si>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</si>
  <si>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</si>
  <si>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</si>
  <si>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</si>
  <si>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</si>
  <si>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</si>
  <si>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</si>
  <si>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</si>
  <si>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</si>
  <si>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</si>
  <si>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</si>
  <si>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</si>
  <si>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</si>
  <si>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</si>
  <si>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</si>
  <si>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</si>
  <si>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</si>
  <si>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</si>
  <si>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</si>
  <si>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</si>
  <si>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</si>
  <si>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</si>
  <si>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</si>
  <si>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</si>
  <si>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</si>
  <si>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</si>
  <si>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</si>
  <si>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</si>
  <si>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</si>
  <si>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</si>
  <si>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</si>
  <si>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</si>
  <si>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</si>
  <si>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</si>
  <si>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</si>
  <si>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</si>
  <si>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</si>
  <si>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</si>
  <si>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</si>
  <si>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</si>
  <si>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</si>
  <si>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</si>
  <si>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</si>
  <si>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</si>
  <si>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</si>
  <si>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</si>
  <si>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</si>
  <si>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</si>
  <si>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</si>
  <si>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</si>
  <si>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</si>
  <si>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</si>
  <si>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</si>
  <si>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</si>
  <si>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</si>
  <si>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</si>
  <si>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</si>
  <si>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</si>
  <si>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</si>
  <si>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</si>
  <si>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</si>
  <si>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</si>
  <si>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</si>
  <si>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</si>
  <si>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</si>
  <si>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</si>
  <si>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</si>
  <si>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</si>
  <si>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</si>
  <si>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 xml:space="preserve">Etablissement Concentration
en mg/l </t>
  </si>
  <si>
    <t xml:space="preserve">Labo
 de contrôle Concentration
en mg/l </t>
  </si>
  <si>
    <t>Température extérieure</t>
  </si>
  <si>
    <t>Mesure Exploitant
Te en °C</t>
  </si>
  <si>
    <t>Mesure Intervenant
Ti en °C</t>
  </si>
  <si>
    <t>EVALUATION</t>
  </si>
  <si>
    <t>ÉCHANTILLONNAGE</t>
  </si>
  <si>
    <t>Point de prélèvement :</t>
  </si>
  <si>
    <t>Asservissement :</t>
  </si>
  <si>
    <t>Marque et type d'échantilonneur :</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</si>
  <si>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</si>
  <si>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</si>
  <si>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</si>
  <si>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</si>
  <si>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</si>
  <si>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</si>
  <si>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</si>
  <si>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</si>
  <si>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</si>
  <si>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</si>
  <si>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</si>
  <si>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</si>
  <si>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</si>
  <si>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</si>
  <si>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</si>
  <si>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</si>
  <si>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</si>
  <si>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</si>
  <si>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</si>
  <si>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</si>
  <si>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</si>
  <si>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</si>
  <si>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</si>
  <si>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</si>
  <si>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</si>
  <si>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</si>
  <si>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</si>
  <si>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</si>
  <si>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</si>
  <si>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</si>
  <si>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</si>
  <si>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</si>
  <si>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</si>
  <si>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</si>
  <si>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</si>
  <si>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</si>
  <si>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</si>
  <si>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</si>
  <si>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</si>
  <si>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</si>
  <si>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</si>
  <si>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Type</t>
  </si>
  <si>
    <t xml:space="preserve">Libellé du point : </t>
  </si>
  <si>
    <t>Code du point :</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</si>
  <si>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</si>
  <si>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</si>
  <si>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</si>
  <si>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</si>
  <si>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Ajouter note (à 10 si labo agréé ou bénéficiant d'un essai interlabo concluant)</t>
  </si>
  <si>
    <t>Exploitant du réseau :</t>
  </si>
  <si>
    <t xml:space="preserve">Exploitant de la station : </t>
  </si>
  <si>
    <t xml:space="preserve">Nom du Labo : </t>
  </si>
  <si>
    <t xml:space="preserve">Agrément : </t>
  </si>
  <si>
    <t xml:space="preserve">Localisation : </t>
  </si>
  <si>
    <t>Note</t>
  </si>
  <si>
    <t>entrer vos commentaires dans la case ci-dessous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</si>
</sst>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
    <numFmt numFmtId="168" formatCode="0&quot; heure&quot;"/>
  </numFmts>
  <fonts count="98"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sz val="12"/>
      <color indexed="8"/>
      <name val="Arial"/>
      <family val="2"/>
    </font>
    <font>
      <sz val="14"/>
      <color theme="1"/>
      <name val="Arial"/>
      <family val="2"/>
    </font>
    <font>
      <sz val="11"/>
      <color theme="0"/>
      <name val="Arial"/>
      <family val="2"/>
    </font>
    <font>
      <sz val="12"/>
      <name val="Arial"/>
      <family val="2"/>
    </font>
    <font>
      <b/>
      <sz val="11"/>
      <name val="Calibri"/>
      <family val="2"/>
    </font>
    <font>
      <b/>
      <vertAlign val="superscript"/>
      <sz val="11"/>
      <name val="Arial"/>
      <family val="2"/>
    </font>
    <font>
      <i/>
      <sz val="8"/>
      <color theme="1"/>
      <name val="Arial"/>
      <family val="2"/>
    </font>
  </fonts>
  <fills count="34">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rgb="FFFFFFCC"/>
        <bgColor indexed="64"/>
      </patternFill>
    </fill>
    <fill>
      <patternFill patternType="solid">
        <fgColor theme="3"/>
        <bgColor indexed="64"/>
      </patternFill>
    </fill>
  </fills>
  <borders count="16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s>
  <cellStyleXfs count="3">
    <xf numFmtId="0" fontId="0" fillId="0" borderId="0"/>
    <xf numFmtId="0" fontId="15" fillId="0" borderId="0"/>
    <xf numFmtId="9" fontId="15" fillId="0" borderId="0" applyFont="0" applyFill="0" applyBorder="0" applyAlignment="0" applyProtection="0"/>
  </cellStyleXfs>
  <cellXfs count="932">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5"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3" fillId="10" borderId="0" xfId="0" applyFont="1" applyFill="1" applyAlignment="1">
      <alignment horizont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7" borderId="11" xfId="0" applyFont="1" applyFill="1" applyBorder="1" applyAlignment="1">
      <alignment horizontal="center" vertical="center"/>
    </xf>
    <xf numFmtId="0" fontId="14" fillId="7" borderId="50" xfId="0" applyFont="1" applyFill="1" applyBorder="1" applyAlignment="1">
      <alignment horizontal="center" vertical="center"/>
    </xf>
    <xf numFmtId="0" fontId="14" fillId="7" borderId="17"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49"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0"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5" fillId="3" borderId="0" xfId="1" applyFont="1" applyFill="1" applyAlignment="1" applyProtection="1">
      <alignment vertical="center"/>
      <protection hidden="1"/>
    </xf>
    <xf numFmtId="0" fontId="15"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7" fillId="2" borderId="0" xfId="1" applyNumberFormat="1" applyFont="1" applyFill="1" applyAlignment="1" applyProtection="1">
      <alignment horizontal="center" vertical="center"/>
      <protection hidden="1"/>
    </xf>
    <xf numFmtId="0" fontId="5" fillId="2" borderId="0" xfId="1" applyFont="1" applyFill="1" applyAlignment="1" applyProtection="1">
      <alignment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5" fillId="2" borderId="0" xfId="1" applyFill="1" applyAlignment="1" applyProtection="1">
      <alignment horizontal="center" vertical="center"/>
      <protection hidden="1"/>
    </xf>
    <xf numFmtId="0" fontId="15" fillId="0" borderId="0" xfId="1" applyAlignment="1" applyProtection="1">
      <alignment vertical="center"/>
      <protection hidden="1"/>
    </xf>
    <xf numFmtId="0" fontId="15" fillId="2" borderId="0" xfId="1" applyFill="1" applyAlignment="1" applyProtection="1">
      <alignment vertical="center" wrapText="1"/>
      <protection hidden="1"/>
    </xf>
    <xf numFmtId="0" fontId="42" fillId="6" borderId="60" xfId="1" applyFont="1" applyFill="1" applyBorder="1" applyAlignment="1" applyProtection="1">
      <alignment horizontal="center" vertical="center" wrapText="1"/>
      <protection hidden="1"/>
    </xf>
    <xf numFmtId="0" fontId="42" fillId="6" borderId="5" xfId="1" applyFont="1" applyFill="1" applyBorder="1" applyAlignment="1" applyProtection="1">
      <alignment horizontal="center" vertical="center" wrapText="1"/>
      <protection hidden="1"/>
    </xf>
    <xf numFmtId="0" fontId="42" fillId="6" borderId="8" xfId="1" applyFont="1" applyFill="1" applyBorder="1" applyAlignment="1" applyProtection="1">
      <alignment horizontal="center" vertical="center" wrapText="1"/>
      <protection hidden="1"/>
    </xf>
    <xf numFmtId="0" fontId="42" fillId="6" borderId="70" xfId="1" applyFont="1" applyFill="1" applyBorder="1" applyAlignment="1" applyProtection="1">
      <alignment horizontal="center" vertical="center" wrapText="1"/>
      <protection hidden="1"/>
    </xf>
    <xf numFmtId="0" fontId="3" fillId="3" borderId="71" xfId="1" applyFont="1" applyFill="1" applyBorder="1" applyAlignment="1" applyProtection="1">
      <alignment horizontal="center" vertical="center" wrapText="1"/>
      <protection hidden="1"/>
    </xf>
    <xf numFmtId="0" fontId="15" fillId="2" borderId="45" xfId="1" applyFill="1" applyBorder="1" applyAlignment="1" applyProtection="1">
      <alignment vertical="center" wrapText="1"/>
      <protection hidden="1"/>
    </xf>
    <xf numFmtId="0" fontId="15" fillId="0" borderId="0" xfId="1" applyAlignment="1" applyProtection="1">
      <alignment vertical="center" wrapText="1"/>
      <protection hidden="1"/>
    </xf>
    <xf numFmtId="0" fontId="15" fillId="18" borderId="72" xfId="1" applyFill="1" applyBorder="1" applyAlignment="1" applyProtection="1">
      <alignment horizontal="center" vertical="center"/>
      <protection hidden="1"/>
    </xf>
    <xf numFmtId="0" fontId="15" fillId="4" borderId="73" xfId="1" applyFill="1" applyBorder="1" applyAlignment="1" applyProtection="1">
      <alignment horizontal="center" vertical="center"/>
      <protection hidden="1"/>
    </xf>
    <xf numFmtId="0" fontId="26" fillId="4" borderId="72" xfId="1" applyFont="1" applyFill="1" applyBorder="1" applyAlignment="1" applyProtection="1">
      <alignment horizontal="center" vertical="center"/>
      <protection hidden="1"/>
    </xf>
    <xf numFmtId="0" fontId="15" fillId="4" borderId="74" xfId="1" applyFill="1" applyBorder="1" applyAlignment="1" applyProtection="1">
      <alignment horizontal="center" vertical="center"/>
      <protection hidden="1"/>
    </xf>
    <xf numFmtId="9" fontId="15" fillId="4" borderId="75" xfId="1" applyNumberFormat="1" applyFill="1" applyBorder="1" applyAlignment="1" applyProtection="1">
      <alignment horizontal="center" vertical="center"/>
      <protection hidden="1"/>
    </xf>
    <xf numFmtId="0" fontId="15" fillId="4" borderId="76" xfId="1" applyFill="1" applyBorder="1" applyAlignment="1" applyProtection="1">
      <alignment horizontal="center" vertical="center"/>
      <protection hidden="1"/>
    </xf>
    <xf numFmtId="9" fontId="15" fillId="4" borderId="77" xfId="1" applyNumberFormat="1" applyFill="1" applyBorder="1" applyAlignment="1" applyProtection="1">
      <alignment horizontal="center" vertical="center"/>
      <protection hidden="1"/>
    </xf>
    <xf numFmtId="0" fontId="15" fillId="18" borderId="78" xfId="1" applyFill="1" applyBorder="1" applyAlignment="1" applyProtection="1">
      <alignment horizontal="center" vertical="center"/>
      <protection hidden="1"/>
    </xf>
    <xf numFmtId="0" fontId="15" fillId="4" borderId="79" xfId="1" applyFill="1" applyBorder="1" applyAlignment="1" applyProtection="1">
      <alignment horizontal="center" vertical="center"/>
      <protection hidden="1"/>
    </xf>
    <xf numFmtId="0" fontId="26" fillId="4" borderId="78" xfId="1" applyFont="1" applyFill="1" applyBorder="1" applyAlignment="1" applyProtection="1">
      <alignment horizontal="center" vertical="center"/>
      <protection hidden="1"/>
    </xf>
    <xf numFmtId="0" fontId="15" fillId="4" borderId="80" xfId="1" applyFill="1" applyBorder="1" applyAlignment="1" applyProtection="1">
      <alignment horizontal="center" vertical="center"/>
      <protection hidden="1"/>
    </xf>
    <xf numFmtId="9" fontId="15" fillId="4" borderId="81" xfId="1" applyNumberFormat="1" applyFill="1" applyBorder="1" applyAlignment="1" applyProtection="1">
      <alignment horizontal="center" vertical="center"/>
      <protection hidden="1"/>
    </xf>
    <xf numFmtId="0" fontId="44" fillId="18" borderId="79" xfId="1" applyFont="1" applyFill="1" applyBorder="1" applyAlignment="1" applyProtection="1">
      <alignment horizontal="center" vertical="center"/>
      <protection hidden="1"/>
    </xf>
    <xf numFmtId="0" fontId="15" fillId="19" borderId="80" xfId="1" applyFill="1" applyBorder="1" applyAlignment="1" applyProtection="1">
      <alignment vertical="center"/>
      <protection hidden="1"/>
    </xf>
    <xf numFmtId="0" fontId="15" fillId="19" borderId="81" xfId="1" applyFill="1" applyBorder="1" applyAlignment="1" applyProtection="1">
      <alignment vertical="center"/>
      <protection hidden="1"/>
    </xf>
    <xf numFmtId="0" fontId="15" fillId="4" borderId="79" xfId="1" applyFill="1" applyBorder="1" applyAlignment="1" applyProtection="1">
      <alignment horizontal="center" vertical="center" wrapText="1"/>
      <protection hidden="1"/>
    </xf>
    <xf numFmtId="0" fontId="15" fillId="18" borderId="82" xfId="1" applyFill="1" applyBorder="1" applyAlignment="1" applyProtection="1">
      <alignment horizontal="center" vertical="center"/>
      <protection hidden="1"/>
    </xf>
    <xf numFmtId="0" fontId="15" fillId="4" borderId="83" xfId="1" applyFill="1" applyBorder="1" applyAlignment="1" applyProtection="1">
      <alignment horizontal="center" vertical="center" wrapText="1"/>
      <protection hidden="1"/>
    </xf>
    <xf numFmtId="0" fontId="15" fillId="4" borderId="82" xfId="1" applyFill="1" applyBorder="1" applyAlignment="1" applyProtection="1">
      <alignment horizontal="center" vertical="center"/>
      <protection hidden="1"/>
    </xf>
    <xf numFmtId="0" fontId="15" fillId="4" borderId="83" xfId="1" applyFill="1" applyBorder="1" applyAlignment="1" applyProtection="1">
      <alignment horizontal="center" vertical="center"/>
      <protection hidden="1"/>
    </xf>
    <xf numFmtId="0" fontId="15" fillId="4" borderId="84" xfId="1" applyFill="1" applyBorder="1" applyAlignment="1" applyProtection="1">
      <alignment horizontal="center" vertical="center"/>
      <protection hidden="1"/>
    </xf>
    <xf numFmtId="9" fontId="15" fillId="4" borderId="85" xfId="1" applyNumberFormat="1" applyFill="1" applyBorder="1" applyAlignment="1" applyProtection="1">
      <alignment horizontal="center" vertical="center"/>
      <protection hidden="1"/>
    </xf>
    <xf numFmtId="0" fontId="15" fillId="0" borderId="0" xfId="1" applyAlignment="1" applyProtection="1">
      <alignment horizontal="center" vertical="center"/>
      <protection hidden="1"/>
    </xf>
    <xf numFmtId="3" fontId="15" fillId="2" borderId="0" xfId="1" applyNumberFormat="1" applyFill="1" applyAlignment="1" applyProtection="1">
      <alignment vertical="center"/>
      <protection hidden="1"/>
    </xf>
    <xf numFmtId="0" fontId="37" fillId="2" borderId="0" xfId="1" applyFont="1" applyFill="1" applyAlignment="1" applyProtection="1">
      <alignment vertical="center"/>
      <protection hidden="1"/>
    </xf>
    <xf numFmtId="0" fontId="42" fillId="6" borderId="61" xfId="1" applyFont="1" applyFill="1" applyBorder="1" applyAlignment="1" applyProtection="1">
      <alignment horizontal="center" vertical="center" wrapText="1"/>
      <protection hidden="1"/>
    </xf>
    <xf numFmtId="3" fontId="42" fillId="6" borderId="7" xfId="1" applyNumberFormat="1" applyFont="1" applyFill="1" applyBorder="1" applyAlignment="1" applyProtection="1">
      <alignment horizontal="center" vertical="center" wrapText="1"/>
      <protection hidden="1"/>
    </xf>
    <xf numFmtId="0" fontId="15" fillId="4" borderId="14" xfId="1" applyFill="1" applyBorder="1" applyAlignment="1" applyProtection="1">
      <alignment horizontal="center" vertical="center"/>
      <protection hidden="1"/>
    </xf>
    <xf numFmtId="0" fontId="15" fillId="4" borderId="15" xfId="1" applyFill="1" applyBorder="1" applyAlignment="1" applyProtection="1">
      <alignment horizontal="center" vertical="center"/>
      <protection hidden="1"/>
    </xf>
    <xf numFmtId="0" fontId="26" fillId="4" borderId="15" xfId="1" applyFont="1" applyFill="1" applyBorder="1" applyAlignment="1" applyProtection="1">
      <alignment horizontal="center" vertical="center"/>
      <protection hidden="1"/>
    </xf>
    <xf numFmtId="3" fontId="15" fillId="4" borderId="16" xfId="1" applyNumberFormat="1" applyFill="1" applyBorder="1" applyAlignment="1" applyProtection="1">
      <alignment horizontal="center" vertical="center"/>
      <protection hidden="1"/>
    </xf>
    <xf numFmtId="0" fontId="15" fillId="4" borderId="49" xfId="1" applyFill="1" applyBorder="1" applyAlignment="1" applyProtection="1">
      <alignment horizontal="center" vertical="center"/>
      <protection hidden="1"/>
    </xf>
    <xf numFmtId="0" fontId="15" fillId="4" borderId="4" xfId="1" applyFill="1" applyBorder="1" applyAlignment="1" applyProtection="1">
      <alignment horizontal="center" vertical="center"/>
      <protection hidden="1"/>
    </xf>
    <xf numFmtId="0" fontId="26" fillId="4" borderId="4" xfId="1" applyFont="1" applyFill="1" applyBorder="1" applyAlignment="1" applyProtection="1">
      <alignment horizontal="center" vertical="center"/>
      <protection hidden="1"/>
    </xf>
    <xf numFmtId="3" fontId="15" fillId="4" borderId="47" xfId="1" applyNumberFormat="1" applyFill="1" applyBorder="1" applyAlignment="1" applyProtection="1">
      <alignment horizontal="center" vertical="center"/>
      <protection hidden="1"/>
    </xf>
    <xf numFmtId="0" fontId="15" fillId="4" borderId="49" xfId="1" applyFill="1" applyBorder="1" applyAlignment="1" applyProtection="1">
      <alignment horizontal="center" vertical="center" wrapText="1"/>
      <protection hidden="1"/>
    </xf>
    <xf numFmtId="0" fontId="15" fillId="4" borderId="4" xfId="1" applyFill="1" applyBorder="1" applyAlignment="1" applyProtection="1">
      <alignment horizontal="center" vertical="center" wrapText="1"/>
      <protection hidden="1"/>
    </xf>
    <xf numFmtId="0" fontId="5" fillId="0" borderId="0" xfId="1" applyFont="1" applyAlignment="1" applyProtection="1">
      <alignment vertical="center"/>
      <protection hidden="1"/>
    </xf>
    <xf numFmtId="0" fontId="15" fillId="4" borderId="50" xfId="1" applyFill="1" applyBorder="1" applyAlignment="1" applyProtection="1">
      <alignment horizontal="center" vertical="center" wrapText="1"/>
      <protection hidden="1"/>
    </xf>
    <xf numFmtId="0" fontId="15" fillId="4" borderId="19" xfId="1" applyFill="1" applyBorder="1" applyAlignment="1" applyProtection="1">
      <alignment horizontal="center" vertical="center" wrapText="1"/>
      <protection hidden="1"/>
    </xf>
    <xf numFmtId="0" fontId="15" fillId="4" borderId="19" xfId="1" applyFill="1" applyBorder="1" applyAlignment="1" applyProtection="1">
      <alignment horizontal="center" vertical="center"/>
      <protection hidden="1"/>
    </xf>
    <xf numFmtId="3" fontId="15" fillId="4" borderId="10" xfId="1" applyNumberFormat="1" applyFill="1" applyBorder="1" applyAlignment="1" applyProtection="1">
      <alignment horizontal="center" vertical="center"/>
      <protection hidden="1"/>
    </xf>
    <xf numFmtId="0" fontId="15" fillId="2" borderId="0" xfId="1" applyFill="1" applyAlignment="1" applyProtection="1">
      <alignment horizontal="left" vertical="center"/>
      <protection hidden="1"/>
    </xf>
    <xf numFmtId="3" fontId="15" fillId="2" borderId="0" xfId="1" applyNumberFormat="1" applyFill="1" applyAlignment="1" applyProtection="1">
      <alignment horizontal="center" vertical="center"/>
      <protection hidden="1"/>
    </xf>
    <xf numFmtId="3" fontId="15" fillId="0" borderId="0" xfId="1" applyNumberFormat="1" applyAlignment="1" applyProtection="1">
      <alignment vertical="center"/>
      <protection hidden="1"/>
    </xf>
    <xf numFmtId="1" fontId="0" fillId="0" borderId="8" xfId="0" applyNumberFormat="1" applyBorder="1" applyAlignment="1">
      <alignment horizontal="center"/>
    </xf>
    <xf numFmtId="0" fontId="18" fillId="9" borderId="8" xfId="0" applyFont="1" applyFill="1" applyBorder="1" applyAlignment="1">
      <alignment horizontal="center"/>
    </xf>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5" fillId="0" borderId="4" xfId="1" applyFont="1" applyBorder="1" applyAlignment="1" applyProtection="1">
      <alignment horizontal="center" vertical="center"/>
      <protection locked="0"/>
    </xf>
    <xf numFmtId="0" fontId="14" fillId="7" borderId="95" xfId="0" applyFont="1" applyFill="1" applyBorder="1" applyAlignment="1">
      <alignment horizontal="center" vertical="center"/>
    </xf>
    <xf numFmtId="0" fontId="0" fillId="0" borderId="13" xfId="0" applyBorder="1" applyAlignment="1">
      <alignment horizontal="center"/>
    </xf>
    <xf numFmtId="0" fontId="14" fillId="7" borderId="45" xfId="0" applyFont="1" applyFill="1" applyBorder="1" applyAlignment="1">
      <alignment horizontal="center" vertical="center"/>
    </xf>
    <xf numFmtId="0" fontId="0" fillId="0" borderId="92" xfId="0" applyBorder="1" applyAlignment="1">
      <alignment horizontal="center"/>
    </xf>
    <xf numFmtId="0" fontId="8" fillId="5" borderId="0" xfId="0" applyFont="1" applyFill="1" applyAlignment="1" applyProtection="1">
      <alignment horizontal="left" vertical="top" wrapText="1"/>
      <protection hidden="1"/>
    </xf>
    <xf numFmtId="0" fontId="14" fillId="7" borderId="97"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90" xfId="0" applyFont="1" applyFill="1" applyBorder="1" applyAlignment="1" applyProtection="1">
      <alignment horizontal="left" vertical="top" wrapText="1"/>
      <protection hidden="1"/>
    </xf>
    <xf numFmtId="0" fontId="0" fillId="0" borderId="30" xfId="0" applyBorder="1" applyAlignment="1">
      <alignment horizontal="center"/>
    </xf>
    <xf numFmtId="0" fontId="59" fillId="5" borderId="0" xfId="0" applyFont="1" applyFill="1" applyAlignment="1">
      <alignment horizontal="center" vertical="center" wrapText="1"/>
    </xf>
    <xf numFmtId="0" fontId="60" fillId="2" borderId="47" xfId="0" applyFont="1" applyFill="1" applyBorder="1" applyAlignment="1">
      <alignment horizontal="center" vertical="center" wrapText="1"/>
    </xf>
    <xf numFmtId="0" fontId="61" fillId="5" borderId="0" xfId="0" applyFont="1" applyFill="1" applyAlignment="1">
      <alignment horizontal="center" vertical="center" wrapText="1"/>
    </xf>
    <xf numFmtId="0" fontId="62" fillId="5" borderId="0" xfId="0" applyFont="1" applyFill="1" applyAlignment="1">
      <alignment vertical="center" wrapText="1"/>
    </xf>
    <xf numFmtId="0" fontId="62" fillId="5" borderId="0" xfId="0" applyFont="1" applyFill="1" applyAlignment="1">
      <alignment horizontal="center" vertical="center"/>
    </xf>
    <xf numFmtId="0" fontId="62" fillId="5" borderId="0" xfId="0" applyFont="1" applyFill="1" applyAlignment="1">
      <alignment vertical="center"/>
    </xf>
    <xf numFmtId="0" fontId="63" fillId="2" borderId="39" xfId="0" applyFont="1" applyFill="1" applyBorder="1" applyAlignment="1">
      <alignment horizontal="center" vertical="center"/>
    </xf>
    <xf numFmtId="0" fontId="57" fillId="0" borderId="0" xfId="0" applyFont="1" applyAlignment="1">
      <alignment vertical="center" wrapText="1"/>
    </xf>
    <xf numFmtId="14" fontId="38" fillId="5" borderId="0" xfId="0" applyNumberFormat="1" applyFont="1" applyFill="1" applyAlignment="1" applyProtection="1">
      <alignment vertical="center"/>
      <protection locked="0"/>
    </xf>
    <xf numFmtId="0" fontId="64" fillId="3" borderId="87" xfId="0" applyFont="1" applyFill="1" applyBorder="1" applyAlignment="1">
      <alignment horizontal="center" vertical="center" wrapText="1"/>
    </xf>
    <xf numFmtId="0" fontId="38" fillId="4" borderId="117"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6" fillId="5" borderId="52" xfId="0" applyFont="1" applyFill="1" applyBorder="1" applyAlignment="1">
      <alignment vertical="center" wrapText="1"/>
    </xf>
    <xf numFmtId="0" fontId="66" fillId="5" borderId="17" xfId="0" applyFont="1" applyFill="1" applyBorder="1" applyAlignment="1">
      <alignment vertical="center" wrapText="1"/>
    </xf>
    <xf numFmtId="0" fontId="66" fillId="5" borderId="52" xfId="0" applyFont="1" applyFill="1" applyBorder="1" applyAlignment="1">
      <alignment horizontal="justify" vertical="center" wrapText="1"/>
    </xf>
    <xf numFmtId="0" fontId="66" fillId="5" borderId="95" xfId="0" applyFont="1" applyFill="1" applyBorder="1" applyAlignment="1">
      <alignment horizontal="justify" vertical="center" wrapText="1"/>
    </xf>
    <xf numFmtId="0" fontId="67" fillId="0" borderId="0" xfId="0" applyFont="1"/>
    <xf numFmtId="0" fontId="67" fillId="0" borderId="0" xfId="0" quotePrefix="1" applyFont="1"/>
    <xf numFmtId="0" fontId="68" fillId="2" borderId="15" xfId="0" applyFont="1" applyFill="1" applyBorder="1" applyAlignment="1">
      <alignment horizontal="center" vertical="center"/>
    </xf>
    <xf numFmtId="0" fontId="14" fillId="7" borderId="48" xfId="0" applyFont="1" applyFill="1" applyBorder="1" applyAlignment="1">
      <alignment horizontal="center" vertical="center"/>
    </xf>
    <xf numFmtId="0" fontId="14" fillId="7" borderId="121" xfId="0" applyFont="1" applyFill="1" applyBorder="1" applyAlignment="1">
      <alignment horizontal="center" vertical="center"/>
    </xf>
    <xf numFmtId="0" fontId="0" fillId="0" borderId="122" xfId="0" applyBorder="1" applyAlignment="1">
      <alignment horizontal="center"/>
    </xf>
    <xf numFmtId="0" fontId="0" fillId="0" borderId="123" xfId="0" applyBorder="1" applyAlignment="1">
      <alignment horizontal="center"/>
    </xf>
    <xf numFmtId="0" fontId="0" fillId="0" borderId="124" xfId="0" applyBorder="1" applyAlignment="1">
      <alignment horizontal="center"/>
    </xf>
    <xf numFmtId="1" fontId="0" fillId="0" borderId="30" xfId="0" applyNumberFormat="1" applyBorder="1" applyAlignment="1">
      <alignment horizontal="center"/>
    </xf>
    <xf numFmtId="0" fontId="14"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71"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2" fillId="0" borderId="0" xfId="0" applyFont="1" applyAlignment="1">
      <alignment horizontal="left" vertical="center"/>
    </xf>
    <xf numFmtId="0" fontId="21"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1"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5"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1" applyFont="1" applyFill="1" applyBorder="1" applyAlignment="1" applyProtection="1">
      <alignment horizontal="left" vertical="center" wrapText="1"/>
      <protection hidden="1"/>
    </xf>
    <xf numFmtId="0" fontId="31"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1" fillId="2" borderId="4" xfId="0" applyFont="1" applyFill="1" applyBorder="1" applyAlignment="1">
      <alignment horizontal="center" vertical="center" wrapText="1"/>
    </xf>
    <xf numFmtId="0" fontId="31" fillId="2" borderId="4" xfId="0" quotePrefix="1" applyFont="1" applyFill="1" applyBorder="1" applyAlignment="1">
      <alignment horizontal="center" vertical="center" wrapText="1"/>
    </xf>
    <xf numFmtId="0" fontId="21" fillId="2" borderId="4" xfId="0" applyFont="1" applyFill="1" applyBorder="1" applyAlignment="1">
      <alignment horizontal="center" vertical="center" wrapText="1"/>
    </xf>
    <xf numFmtId="0" fontId="8" fillId="5" borderId="90"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8" fillId="5" borderId="21" xfId="0" applyFont="1" applyFill="1" applyBorder="1" applyAlignment="1" applyProtection="1">
      <alignment horizontal="left" vertical="center" wrapText="1"/>
      <protection hidden="1"/>
    </xf>
    <xf numFmtId="0" fontId="18" fillId="5" borderId="2" xfId="0" applyFont="1" applyFill="1" applyBorder="1" applyAlignment="1" applyProtection="1">
      <alignment horizontal="left" vertical="center" wrapText="1"/>
      <protection hidden="1"/>
    </xf>
    <xf numFmtId="0" fontId="18" fillId="5" borderId="0" xfId="0" applyFont="1" applyFill="1" applyAlignment="1" applyProtection="1">
      <alignment horizontal="left" vertical="center" wrapText="1"/>
      <protection hidden="1"/>
    </xf>
    <xf numFmtId="0" fontId="60" fillId="25" borderId="30" xfId="0" applyFont="1" applyFill="1" applyBorder="1" applyAlignment="1">
      <alignment horizontal="center" vertical="center" wrapText="1"/>
    </xf>
    <xf numFmtId="0" fontId="78" fillId="3" borderId="39" xfId="0" applyFont="1" applyFill="1" applyBorder="1" applyAlignment="1">
      <alignment horizontal="center" vertical="center" wrapText="1"/>
    </xf>
    <xf numFmtId="0" fontId="68" fillId="2" borderId="42" xfId="0" applyFont="1" applyFill="1" applyBorder="1" applyAlignment="1">
      <alignment horizontal="center" vertical="center"/>
    </xf>
    <xf numFmtId="0" fontId="64" fillId="26" borderId="87" xfId="0" applyFont="1" applyFill="1" applyBorder="1" applyAlignment="1">
      <alignment horizontal="center" vertical="center" wrapText="1"/>
    </xf>
    <xf numFmtId="0" fontId="78" fillId="26" borderId="39" xfId="0" applyFont="1" applyFill="1" applyBorder="1" applyAlignment="1">
      <alignment horizontal="center" vertical="center" wrapText="1"/>
    </xf>
    <xf numFmtId="0" fontId="47" fillId="0" borderId="95" xfId="0" applyFont="1" applyBorder="1" applyAlignment="1">
      <alignment vertical="center" wrapText="1"/>
    </xf>
    <xf numFmtId="0" fontId="47" fillId="5" borderId="52" xfId="0" applyFont="1" applyFill="1" applyBorder="1" applyAlignment="1">
      <alignment horizontal="justify" vertical="center" wrapText="1"/>
    </xf>
    <xf numFmtId="0" fontId="47" fillId="5" borderId="95" xfId="0" applyFont="1" applyFill="1" applyBorder="1" applyAlignment="1">
      <alignment horizontal="justify" vertical="center" wrapText="1"/>
    </xf>
    <xf numFmtId="0" fontId="5" fillId="0" borderId="92" xfId="1" applyFont="1" applyBorder="1" applyAlignment="1" applyProtection="1">
      <alignment horizontal="center" vertical="center"/>
      <protection locked="0"/>
    </xf>
    <xf numFmtId="0" fontId="63" fillId="5" borderId="115" xfId="0" applyFont="1" applyFill="1" applyBorder="1" applyAlignment="1" applyProtection="1">
      <alignment horizontal="center" vertical="center"/>
      <protection locked="0"/>
    </xf>
    <xf numFmtId="0" fontId="62" fillId="5" borderId="53" xfId="0" applyFont="1" applyFill="1" applyBorder="1" applyAlignment="1" applyProtection="1">
      <alignment vertical="center"/>
      <protection locked="0"/>
    </xf>
    <xf numFmtId="0" fontId="62" fillId="5" borderId="41" xfId="0" applyFont="1" applyFill="1" applyBorder="1" applyAlignment="1" applyProtection="1">
      <alignment vertical="center"/>
      <protection locked="0"/>
    </xf>
    <xf numFmtId="0" fontId="62" fillId="5" borderId="115" xfId="0" applyFont="1" applyFill="1" applyBorder="1" applyAlignment="1" applyProtection="1">
      <alignment vertical="center"/>
      <protection locked="0"/>
    </xf>
    <xf numFmtId="0" fontId="61" fillId="5" borderId="19" xfId="0" applyFont="1" applyFill="1" applyBorder="1" applyAlignment="1" applyProtection="1">
      <alignment horizontal="center" vertical="center" wrapText="1"/>
      <protection locked="0"/>
    </xf>
    <xf numFmtId="0" fontId="63" fillId="5" borderId="115" xfId="0" applyFont="1" applyFill="1" applyBorder="1" applyAlignment="1" applyProtection="1">
      <alignment horizontal="left" vertical="center"/>
      <protection locked="0"/>
    </xf>
    <xf numFmtId="0" fontId="62" fillId="5" borderId="53" xfId="0" applyFont="1" applyFill="1" applyBorder="1" applyAlignment="1" applyProtection="1">
      <alignment horizontal="left" vertical="center"/>
      <protection locked="0"/>
    </xf>
    <xf numFmtId="0" fontId="62" fillId="5" borderId="41" xfId="0" applyFont="1" applyFill="1" applyBorder="1" applyAlignment="1" applyProtection="1">
      <alignment horizontal="left" vertical="center"/>
      <protection locked="0"/>
    </xf>
    <xf numFmtId="0" fontId="62" fillId="0" borderId="53" xfId="0" applyFont="1" applyBorder="1" applyAlignment="1" applyProtection="1">
      <alignment horizontal="left" vertical="center"/>
      <protection locked="0"/>
    </xf>
    <xf numFmtId="0" fontId="62" fillId="0" borderId="143" xfId="0" applyFont="1" applyBorder="1" applyAlignment="1" applyProtection="1">
      <alignment horizontal="left" vertical="center"/>
      <protection locked="0"/>
    </xf>
    <xf numFmtId="0" fontId="61" fillId="5" borderId="18" xfId="0" applyFont="1" applyFill="1" applyBorder="1" applyAlignment="1" applyProtection="1">
      <alignment horizontal="center" vertical="center" wrapText="1"/>
      <protection locked="0"/>
    </xf>
    <xf numFmtId="0" fontId="62" fillId="0" borderId="115" xfId="0" applyFont="1" applyBorder="1" applyAlignment="1" applyProtection="1">
      <alignment horizontal="left" vertical="center"/>
      <protection locked="0"/>
    </xf>
    <xf numFmtId="0" fontId="63" fillId="5" borderId="41" xfId="0" applyFont="1" applyFill="1" applyBorder="1" applyAlignment="1" applyProtection="1">
      <alignment horizontal="left" vertical="center"/>
      <protection locked="0"/>
    </xf>
    <xf numFmtId="0" fontId="62" fillId="5" borderId="115" xfId="0" applyFont="1" applyFill="1" applyBorder="1" applyAlignment="1" applyProtection="1">
      <alignment horizontal="left" vertical="center"/>
      <protection locked="0"/>
    </xf>
    <xf numFmtId="0" fontId="81" fillId="0" borderId="4" xfId="0" applyFont="1" applyBorder="1" applyAlignment="1" applyProtection="1">
      <alignment horizontal="center" vertical="center" wrapText="1"/>
      <protection locked="0"/>
    </xf>
    <xf numFmtId="164" fontId="68" fillId="5" borderId="148" xfId="0" applyNumberFormat="1" applyFont="1" applyFill="1" applyBorder="1" applyAlignment="1" applyProtection="1">
      <alignment horizontal="center" vertical="center" wrapText="1"/>
      <protection locked="0"/>
    </xf>
    <xf numFmtId="164" fontId="68" fillId="5" borderId="149" xfId="0" applyNumberFormat="1" applyFont="1" applyFill="1" applyBorder="1" applyAlignment="1" applyProtection="1">
      <alignment horizontal="center" vertical="center" wrapText="1"/>
      <protection locked="0"/>
    </xf>
    <xf numFmtId="164" fontId="61" fillId="5" borderId="150" xfId="0" applyNumberFormat="1" applyFont="1" applyFill="1" applyBorder="1" applyAlignment="1" applyProtection="1">
      <alignment horizontal="center" vertical="center" wrapText="1"/>
      <protection locked="0"/>
    </xf>
    <xf numFmtId="0" fontId="61" fillId="5" borderId="35" xfId="0" applyFont="1" applyFill="1" applyBorder="1" applyAlignment="1" applyProtection="1">
      <alignment horizontal="center" vertical="center"/>
      <protection locked="0"/>
    </xf>
    <xf numFmtId="0" fontId="82" fillId="5" borderId="35" xfId="0" applyFont="1" applyFill="1" applyBorder="1" applyAlignment="1" applyProtection="1">
      <alignment horizontal="center" vertical="center"/>
      <protection locked="0"/>
    </xf>
    <xf numFmtId="0" fontId="61" fillId="5" borderId="130" xfId="0" applyFont="1" applyFill="1" applyBorder="1" applyAlignment="1" applyProtection="1">
      <alignment horizontal="center" vertical="center"/>
      <protection locked="0"/>
    </xf>
    <xf numFmtId="0" fontId="0" fillId="0" borderId="152" xfId="0" applyBorder="1" applyAlignment="1">
      <alignment horizontal="center"/>
    </xf>
    <xf numFmtId="0" fontId="0" fillId="0" borderId="153" xfId="0" applyBorder="1"/>
    <xf numFmtId="0" fontId="0" fillId="0" borderId="154" xfId="0" applyBorder="1" applyAlignment="1">
      <alignment horizontal="center"/>
    </xf>
    <xf numFmtId="0" fontId="0" fillId="0" borderId="152" xfId="0" applyBorder="1"/>
    <xf numFmtId="0" fontId="0" fillId="0" borderId="47" xfId="0" applyBorder="1" applyAlignment="1">
      <alignment horizontal="center"/>
    </xf>
    <xf numFmtId="0" fontId="15" fillId="2" borderId="0" xfId="1" applyFill="1" applyAlignment="1">
      <alignment vertical="center"/>
    </xf>
    <xf numFmtId="0" fontId="35" fillId="2" borderId="0" xfId="1" applyFont="1" applyFill="1" applyAlignment="1">
      <alignment vertical="center"/>
    </xf>
    <xf numFmtId="0" fontId="34" fillId="2" borderId="0" xfId="1" applyFont="1" applyFill="1" applyAlignment="1">
      <alignment vertical="center"/>
    </xf>
    <xf numFmtId="0" fontId="26" fillId="2" borderId="0" xfId="1" applyFont="1" applyFill="1" applyAlignment="1">
      <alignment vertical="center"/>
    </xf>
    <xf numFmtId="0" fontId="73" fillId="2" borderId="0" xfId="1" applyFont="1" applyFill="1" applyAlignment="1">
      <alignment horizontal="left" vertical="center"/>
    </xf>
    <xf numFmtId="0" fontId="34" fillId="2" borderId="0" xfId="1" applyFont="1" applyFill="1" applyAlignment="1">
      <alignment horizontal="right" vertical="center"/>
    </xf>
    <xf numFmtId="0" fontId="34"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5" fillId="2" borderId="0" xfId="1" applyFill="1"/>
    <xf numFmtId="0" fontId="15" fillId="9" borderId="0" xfId="1" applyFill="1" applyAlignment="1">
      <alignment vertical="center"/>
    </xf>
    <xf numFmtId="0" fontId="11" fillId="3" borderId="144" xfId="0" applyFont="1" applyFill="1" applyBorder="1" applyAlignment="1">
      <alignment horizontal="center" vertical="center" wrapText="1"/>
    </xf>
    <xf numFmtId="0" fontId="40" fillId="3" borderId="0" xfId="1" applyFont="1" applyFill="1" applyAlignment="1">
      <alignment horizontal="center" vertical="center"/>
    </xf>
    <xf numFmtId="0" fontId="11" fillId="3" borderId="94"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41" fillId="2" borderId="0" xfId="1" applyFont="1" applyFill="1" applyAlignment="1">
      <alignment vertical="center"/>
    </xf>
    <xf numFmtId="0" fontId="35" fillId="27" borderId="0" xfId="1" applyFont="1" applyFill="1" applyAlignment="1" applyProtection="1">
      <alignment vertical="center"/>
      <protection hidden="1"/>
    </xf>
    <xf numFmtId="0" fontId="73" fillId="2" borderId="0" xfId="1" applyFont="1" applyFill="1" applyAlignment="1">
      <alignment vertical="center"/>
    </xf>
    <xf numFmtId="0" fontId="18" fillId="5" borderId="21" xfId="0" applyFont="1" applyFill="1" applyBorder="1" applyAlignment="1" applyProtection="1">
      <alignment horizontal="left" vertical="top" wrapText="1"/>
      <protection hidden="1"/>
    </xf>
    <xf numFmtId="0" fontId="18" fillId="5" borderId="2" xfId="0" applyFont="1" applyFill="1" applyBorder="1" applyAlignment="1" applyProtection="1">
      <alignment horizontal="left" vertical="top" wrapText="1"/>
      <protection hidden="1"/>
    </xf>
    <xf numFmtId="0" fontId="18"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5" fillId="29" borderId="4" xfId="0" applyFont="1" applyFill="1" applyBorder="1" applyAlignment="1" applyProtection="1">
      <alignment horizontal="left" vertical="center" wrapText="1"/>
      <protection hidden="1"/>
    </xf>
    <xf numFmtId="1" fontId="5" fillId="2" borderId="4" xfId="1" applyNumberFormat="1" applyFont="1" applyFill="1" applyBorder="1" applyAlignment="1" applyProtection="1">
      <alignment horizontal="center" vertical="center"/>
      <protection hidden="1"/>
    </xf>
    <xf numFmtId="0" fontId="15" fillId="2" borderId="4" xfId="1" applyFill="1" applyBorder="1" applyAlignment="1" applyProtection="1">
      <alignment horizontal="center" vertical="center"/>
      <protection hidden="1"/>
    </xf>
    <xf numFmtId="0" fontId="15" fillId="2" borderId="92" xfId="1" applyFill="1" applyBorder="1" applyAlignment="1" applyProtection="1">
      <alignment horizontal="center" vertical="center"/>
      <protection hidden="1"/>
    </xf>
    <xf numFmtId="0" fontId="51" fillId="7" borderId="32" xfId="0" applyFont="1" applyFill="1" applyBorder="1" applyAlignment="1" applyProtection="1">
      <alignment horizontal="center"/>
      <protection hidden="1"/>
    </xf>
    <xf numFmtId="0" fontId="14"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52" fillId="7" borderId="35" xfId="0" applyFont="1" applyFill="1" applyBorder="1" applyAlignment="1" applyProtection="1">
      <alignment horizontal="center"/>
      <protection hidden="1"/>
    </xf>
    <xf numFmtId="0" fontId="14"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8" fillId="5" borderId="36" xfId="0" applyFont="1" applyFill="1" applyBorder="1" applyAlignment="1" applyProtection="1">
      <alignment horizontal="center" vertical="center"/>
      <protection hidden="1"/>
    </xf>
    <xf numFmtId="0" fontId="70" fillId="2" borderId="43" xfId="0" applyFont="1" applyFill="1" applyBorder="1" applyAlignment="1" applyProtection="1">
      <alignment vertical="center" wrapText="1"/>
      <protection hidden="1"/>
    </xf>
    <xf numFmtId="0" fontId="6" fillId="2" borderId="0" xfId="0" applyFont="1" applyFill="1" applyProtection="1">
      <protection hidden="1"/>
    </xf>
    <xf numFmtId="0" fontId="20" fillId="2" borderId="0" xfId="0" applyFont="1" applyFill="1" applyAlignment="1" applyProtection="1">
      <alignment vertical="center"/>
      <protection hidden="1"/>
    </xf>
    <xf numFmtId="0" fontId="29" fillId="2" borderId="0" xfId="0" applyFont="1" applyFill="1" applyProtection="1">
      <protection hidden="1"/>
    </xf>
    <xf numFmtId="0" fontId="18" fillId="2" borderId="0" xfId="0" applyFont="1" applyFill="1" applyAlignment="1" applyProtection="1">
      <alignment wrapText="1"/>
      <protection hidden="1"/>
    </xf>
    <xf numFmtId="0" fontId="49" fillId="2" borderId="0" xfId="0" applyFont="1" applyFill="1" applyProtection="1">
      <protection hidden="1"/>
    </xf>
    <xf numFmtId="0" fontId="28" fillId="2" borderId="0" xfId="0" applyFont="1" applyFill="1" applyProtection="1">
      <protection hidden="1"/>
    </xf>
    <xf numFmtId="0" fontId="48"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0" fillId="2" borderId="0" xfId="0" applyFont="1" applyFill="1" applyAlignment="1" applyProtection="1">
      <alignment horizontal="left"/>
      <protection hidden="1"/>
    </xf>
    <xf numFmtId="0" fontId="11" fillId="27" borderId="60" xfId="0" applyFont="1" applyFill="1" applyBorder="1" applyAlignment="1" applyProtection="1">
      <alignment horizontal="center" vertical="center" textRotation="90" wrapText="1"/>
      <protection hidden="1"/>
    </xf>
    <xf numFmtId="0" fontId="11" fillId="27" borderId="61" xfId="0" applyFont="1" applyFill="1" applyBorder="1" applyAlignment="1" applyProtection="1">
      <alignment horizontal="center" vertical="center" textRotation="90" wrapText="1"/>
      <protection hidden="1"/>
    </xf>
    <xf numFmtId="0" fontId="11" fillId="27"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7" borderId="28" xfId="0" applyFont="1" applyFill="1" applyBorder="1" applyAlignment="1" applyProtection="1">
      <alignment horizontal="center" vertical="center" wrapText="1"/>
      <protection hidden="1"/>
    </xf>
    <xf numFmtId="0" fontId="7" fillId="27" borderId="28" xfId="0" applyFont="1" applyFill="1" applyBorder="1" applyAlignment="1" applyProtection="1">
      <alignment vertical="center" wrapText="1"/>
      <protection hidden="1"/>
    </xf>
    <xf numFmtId="0" fontId="15" fillId="7" borderId="12" xfId="0" applyFont="1" applyFill="1" applyBorder="1" applyAlignment="1" applyProtection="1">
      <alignment horizontal="center" vertical="center" wrapText="1"/>
      <protection hidden="1"/>
    </xf>
    <xf numFmtId="0" fontId="15"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128" xfId="0" applyNumberFormat="1" applyFont="1" applyFill="1" applyBorder="1" applyAlignment="1" applyProtection="1">
      <alignment horizontal="center" vertical="center" wrapText="1"/>
      <protection locked="0" hidden="1"/>
    </xf>
    <xf numFmtId="0" fontId="50" fillId="0" borderId="0" xfId="0" applyFont="1" applyProtection="1">
      <protection hidden="1"/>
    </xf>
    <xf numFmtId="0" fontId="0" fillId="0" borderId="0" xfId="0" applyAlignment="1" applyProtection="1">
      <alignment horizontal="center" vertical="center"/>
      <protection hidden="1"/>
    </xf>
    <xf numFmtId="0" fontId="70" fillId="0" borderId="0" xfId="0" applyFont="1" applyProtection="1">
      <protection hidden="1"/>
    </xf>
    <xf numFmtId="0" fontId="24" fillId="0" borderId="45"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6" xfId="0" applyBorder="1" applyProtection="1">
      <protection hidden="1"/>
    </xf>
    <xf numFmtId="0" fontId="0" fillId="0" borderId="46" xfId="0" applyBorder="1" applyProtection="1">
      <protection hidden="1"/>
    </xf>
    <xf numFmtId="0" fontId="24" fillId="0" borderId="21" xfId="0" applyFont="1" applyBorder="1" applyAlignment="1" applyProtection="1">
      <alignment horizontal="center" vertical="center"/>
      <protection hidden="1"/>
    </xf>
    <xf numFmtId="0" fontId="24" fillId="0" borderId="56" xfId="0" applyFont="1" applyBorder="1" applyAlignment="1" applyProtection="1">
      <alignment horizontal="center" vertical="center"/>
      <protection hidden="1"/>
    </xf>
    <xf numFmtId="0" fontId="10" fillId="3" borderId="102" xfId="0" applyFont="1" applyFill="1" applyBorder="1" applyAlignment="1" applyProtection="1">
      <alignment horizontal="center" vertical="center" wrapText="1"/>
      <protection hidden="1"/>
    </xf>
    <xf numFmtId="0" fontId="10" fillId="3" borderId="140" xfId="0" applyFont="1" applyFill="1" applyBorder="1" applyAlignment="1" applyProtection="1">
      <alignment horizontal="center" vertical="center" wrapText="1"/>
      <protection hidden="1"/>
    </xf>
    <xf numFmtId="0" fontId="18"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8" fillId="0" borderId="0" xfId="0" applyFont="1" applyAlignment="1" applyProtection="1">
      <alignment wrapText="1"/>
      <protection hidden="1"/>
    </xf>
    <xf numFmtId="0" fontId="55" fillId="2" borderId="116" xfId="0" applyFont="1" applyFill="1" applyBorder="1" applyAlignment="1" applyProtection="1">
      <alignment horizontal="center" vertical="center"/>
      <protection hidden="1"/>
    </xf>
    <xf numFmtId="0" fontId="18" fillId="5" borderId="2" xfId="0" applyFont="1" applyFill="1" applyBorder="1" applyAlignment="1" applyProtection="1">
      <alignment horizontal="center" vertical="center" textRotation="90"/>
      <protection hidden="1"/>
    </xf>
    <xf numFmtId="0" fontId="25"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8" fillId="5" borderId="0" xfId="0" applyFont="1" applyFill="1" applyAlignment="1" applyProtection="1">
      <alignment horizontal="center" vertical="center" textRotation="90"/>
      <protection hidden="1"/>
    </xf>
    <xf numFmtId="0" fontId="55" fillId="2" borderId="49" xfId="0" applyFont="1" applyFill="1" applyBorder="1" applyAlignment="1" applyProtection="1">
      <alignment horizontal="center" vertical="center"/>
      <protection hidden="1"/>
    </xf>
    <xf numFmtId="0" fontId="25" fillId="0" borderId="53" xfId="0" applyFont="1" applyBorder="1" applyAlignment="1" applyProtection="1">
      <alignment horizontal="center" vertical="center"/>
      <protection hidden="1"/>
    </xf>
    <xf numFmtId="0" fontId="10" fillId="3" borderId="101" xfId="0" applyFont="1" applyFill="1" applyBorder="1" applyAlignment="1" applyProtection="1">
      <alignment horizontal="center" vertical="center" wrapText="1"/>
      <protection hidden="1"/>
    </xf>
    <xf numFmtId="0" fontId="10" fillId="3" borderId="139"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8" fillId="22" borderId="0" xfId="0" applyFont="1" applyFill="1" applyAlignment="1" applyProtection="1">
      <alignment horizontal="right"/>
      <protection hidden="1"/>
    </xf>
    <xf numFmtId="0" fontId="28"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8"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6" xfId="0" applyFont="1" applyBorder="1" applyAlignment="1" applyProtection="1">
      <alignment horizontal="center" vertical="center"/>
      <protection hidden="1"/>
    </xf>
    <xf numFmtId="0" fontId="10" fillId="24" borderId="102" xfId="0" applyFont="1" applyFill="1" applyBorder="1" applyAlignment="1" applyProtection="1">
      <alignment horizontal="center" vertical="center" wrapText="1"/>
      <protection hidden="1"/>
    </xf>
    <xf numFmtId="0" fontId="10" fillId="24" borderId="53"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10" fillId="24" borderId="155" xfId="0" applyFont="1" applyFill="1" applyBorder="1" applyAlignment="1" applyProtection="1">
      <alignment horizontal="center" vertical="center" wrapText="1"/>
      <protection hidden="1"/>
    </xf>
    <xf numFmtId="0" fontId="55" fillId="2" borderId="106" xfId="0" applyFont="1" applyFill="1" applyBorder="1" applyAlignment="1" applyProtection="1">
      <alignment horizontal="center" vertical="center"/>
      <protection hidden="1"/>
    </xf>
    <xf numFmtId="0" fontId="3" fillId="5" borderId="119" xfId="0" applyFont="1" applyFill="1" applyBorder="1" applyProtection="1">
      <protection hidden="1"/>
    </xf>
    <xf numFmtId="0" fontId="3" fillId="5" borderId="56" xfId="0" applyFont="1" applyFill="1" applyBorder="1" applyProtection="1">
      <protection hidden="1"/>
    </xf>
    <xf numFmtId="0" fontId="55" fillId="7" borderId="106" xfId="0" applyFont="1" applyFill="1" applyBorder="1" applyAlignment="1" applyProtection="1">
      <alignment horizontal="center" vertical="center"/>
      <protection hidden="1"/>
    </xf>
    <xf numFmtId="0" fontId="3" fillId="5" borderId="56" xfId="0" applyFont="1" applyFill="1" applyBorder="1" applyAlignment="1" applyProtection="1">
      <alignment vertical="center"/>
      <protection hidden="1"/>
    </xf>
    <xf numFmtId="0" fontId="3" fillId="0" borderId="56" xfId="0" applyFont="1" applyBorder="1" applyAlignment="1" applyProtection="1">
      <alignment vertical="center"/>
      <protection hidden="1"/>
    </xf>
    <xf numFmtId="0" fontId="0" fillId="0" borderId="0" xfId="0" applyAlignment="1" applyProtection="1">
      <alignment vertical="top"/>
      <protection hidden="1"/>
    </xf>
    <xf numFmtId="0" fontId="55" fillId="2" borderId="105" xfId="0" applyFont="1" applyFill="1" applyBorder="1" applyAlignment="1" applyProtection="1">
      <alignment horizontal="center" vertical="center"/>
      <protection hidden="1"/>
    </xf>
    <xf numFmtId="0" fontId="55" fillId="7" borderId="105" xfId="0" applyFont="1" applyFill="1" applyBorder="1" applyAlignment="1" applyProtection="1">
      <alignment horizontal="center" vertical="center"/>
      <protection hidden="1"/>
    </xf>
    <xf numFmtId="0" fontId="19" fillId="2" borderId="37" xfId="0" applyFont="1" applyFill="1" applyBorder="1" applyAlignment="1" applyProtection="1">
      <alignment horizontal="right" vertical="top"/>
      <protection hidden="1"/>
    </xf>
    <xf numFmtId="0" fontId="25" fillId="5"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19" fillId="2" borderId="37" xfId="0" applyFont="1" applyFill="1" applyBorder="1" applyAlignment="1" applyProtection="1">
      <alignment horizontal="center" vertical="top"/>
      <protection hidden="1"/>
    </xf>
    <xf numFmtId="0" fontId="25"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5" borderId="104" xfId="0" applyNumberFormat="1" applyFont="1" applyFill="1" applyBorder="1" applyAlignment="1" applyProtection="1">
      <alignment horizontal="center" vertical="center" wrapText="1"/>
      <protection locked="0" hidden="1"/>
    </xf>
    <xf numFmtId="164" fontId="12" fillId="5" borderId="102" xfId="0" applyNumberFormat="1" applyFont="1" applyFill="1" applyBorder="1" applyAlignment="1" applyProtection="1">
      <alignment horizontal="center" vertical="center" wrapText="1"/>
      <protection locked="0" hidden="1"/>
    </xf>
    <xf numFmtId="164" fontId="12" fillId="5" borderId="103" xfId="0" applyNumberFormat="1" applyFont="1" applyFill="1" applyBorder="1" applyAlignment="1" applyProtection="1">
      <alignment horizontal="center" vertical="center" wrapText="1"/>
      <protection locked="0" hidden="1"/>
    </xf>
    <xf numFmtId="0" fontId="12" fillId="0" borderId="128" xfId="0" applyFont="1" applyBorder="1" applyProtection="1">
      <protection locked="0" hidden="1"/>
    </xf>
    <xf numFmtId="164" fontId="12" fillId="5" borderId="141" xfId="0" applyNumberFormat="1" applyFont="1" applyFill="1" applyBorder="1" applyAlignment="1" applyProtection="1">
      <alignment horizontal="center" vertical="center" wrapText="1"/>
      <protection locked="0" hidden="1"/>
    </xf>
    <xf numFmtId="0" fontId="12" fillId="0" borderId="128" xfId="0" applyFont="1" applyBorder="1" applyAlignment="1" applyProtection="1">
      <alignment horizontal="left" vertical="top"/>
      <protection locked="0" hidden="1"/>
    </xf>
    <xf numFmtId="164" fontId="14" fillId="5" borderId="10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70" fillId="0" borderId="0" xfId="0" applyFont="1" applyProtection="1">
      <protection locked="0" hidden="1"/>
    </xf>
    <xf numFmtId="164" fontId="55" fillId="5" borderId="104" xfId="0" applyNumberFormat="1" applyFont="1" applyFill="1" applyBorder="1" applyAlignment="1" applyProtection="1">
      <alignment horizontal="center" vertical="center" wrapText="1"/>
      <protection locked="0" hidden="1"/>
    </xf>
    <xf numFmtId="164" fontId="28" fillId="5" borderId="102" xfId="0" applyNumberFormat="1" applyFont="1" applyFill="1" applyBorder="1" applyAlignment="1" applyProtection="1">
      <alignment horizontal="center" vertical="center" wrapText="1"/>
      <protection locked="0" hidden="1"/>
    </xf>
    <xf numFmtId="164" fontId="28" fillId="5" borderId="103" xfId="0" applyNumberFormat="1" applyFont="1" applyFill="1" applyBorder="1" applyAlignment="1" applyProtection="1">
      <alignment horizontal="center" vertical="center" wrapText="1"/>
      <protection locked="0" hidden="1"/>
    </xf>
    <xf numFmtId="0" fontId="12" fillId="0" borderId="137" xfId="0" applyFont="1" applyBorder="1" applyAlignment="1" applyProtection="1">
      <alignment horizontal="left" vertical="top"/>
      <protection locked="0" hidden="1"/>
    </xf>
    <xf numFmtId="0" fontId="12" fillId="0" borderId="137" xfId="0" applyFont="1" applyBorder="1" applyProtection="1">
      <protection locked="0" hidden="1"/>
    </xf>
    <xf numFmtId="0" fontId="0" fillId="27" borderId="0" xfId="0" applyFill="1" applyProtection="1">
      <protection hidden="1"/>
    </xf>
    <xf numFmtId="0" fontId="10" fillId="27" borderId="102" xfId="0" applyFont="1" applyFill="1" applyBorder="1" applyAlignment="1" applyProtection="1">
      <alignment horizontal="center" vertical="center" wrapText="1"/>
      <protection hidden="1"/>
    </xf>
    <xf numFmtId="0" fontId="10" fillId="27" borderId="140" xfId="0" applyFont="1" applyFill="1" applyBorder="1" applyAlignment="1" applyProtection="1">
      <alignment horizontal="center" vertical="center" wrapText="1"/>
      <protection hidden="1"/>
    </xf>
    <xf numFmtId="0" fontId="10" fillId="27" borderId="53" xfId="0" applyFont="1" applyFill="1" applyBorder="1" applyAlignment="1" applyProtection="1">
      <alignment horizontal="center" vertical="center" wrapText="1"/>
      <protection hidden="1"/>
    </xf>
    <xf numFmtId="0" fontId="10" fillId="27" borderId="101" xfId="0" applyFont="1" applyFill="1" applyBorder="1" applyAlignment="1" applyProtection="1">
      <alignment horizontal="center" vertical="center" wrapText="1"/>
      <protection hidden="1"/>
    </xf>
    <xf numFmtId="0" fontId="10" fillId="27" borderId="139" xfId="0" applyFont="1" applyFill="1" applyBorder="1" applyAlignment="1" applyProtection="1">
      <alignment horizontal="center" vertical="center" wrapText="1"/>
      <protection hidden="1"/>
    </xf>
    <xf numFmtId="0" fontId="0" fillId="27" borderId="2" xfId="0" applyFill="1" applyBorder="1" applyAlignment="1" applyProtection="1">
      <alignment horizontal="center"/>
      <protection hidden="1"/>
    </xf>
    <xf numFmtId="0" fontId="0" fillId="2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5" fillId="2" borderId="0" xfId="1" applyFont="1" applyFill="1" applyAlignment="1" applyProtection="1">
      <alignment vertical="center"/>
      <protection hidden="1"/>
    </xf>
    <xf numFmtId="0" fontId="1" fillId="16" borderId="8" xfId="1" applyFont="1" applyFill="1" applyBorder="1" applyAlignment="1" applyProtection="1">
      <alignment horizontal="center" vertical="center"/>
      <protection hidden="1"/>
    </xf>
    <xf numFmtId="0" fontId="34" fillId="16" borderId="0" xfId="1" applyFont="1" applyFill="1" applyAlignment="1" applyProtection="1">
      <alignment vertical="center"/>
      <protection hidden="1"/>
    </xf>
    <xf numFmtId="0" fontId="15" fillId="16" borderId="0" xfId="1" applyFill="1" applyAlignment="1" applyProtection="1">
      <alignment vertical="center"/>
      <protection hidden="1"/>
    </xf>
    <xf numFmtId="0" fontId="2" fillId="16" borderId="0" xfId="1" applyFont="1" applyFill="1" applyAlignment="1" applyProtection="1">
      <alignment horizontal="right" vertical="center"/>
      <protection hidden="1"/>
    </xf>
    <xf numFmtId="0" fontId="26" fillId="2" borderId="0" xfId="1" applyFont="1" applyFill="1" applyAlignment="1" applyProtection="1">
      <alignment vertical="center"/>
      <protection hidden="1"/>
    </xf>
    <xf numFmtId="0" fontId="34" fillId="2" borderId="0" xfId="1" applyFont="1" applyFill="1" applyAlignment="1" applyProtection="1">
      <alignment vertical="center"/>
      <protection hidden="1"/>
    </xf>
    <xf numFmtId="0" fontId="46"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5" fillId="2" borderId="0" xfId="2" applyFont="1" applyFill="1" applyBorder="1" applyAlignment="1" applyProtection="1">
      <alignment horizontal="center" vertical="center"/>
      <protection hidden="1"/>
    </xf>
    <xf numFmtId="0" fontId="73" fillId="2" borderId="0" xfId="1" applyFont="1" applyFill="1" applyAlignment="1" applyProtection="1">
      <alignment horizontal="left" vertical="center"/>
      <protection hidden="1"/>
    </xf>
    <xf numFmtId="9" fontId="71" fillId="2" borderId="0" xfId="2" applyFont="1" applyFill="1" applyBorder="1" applyAlignment="1" applyProtection="1">
      <alignment horizontal="center" vertical="center"/>
      <protection hidden="1"/>
    </xf>
    <xf numFmtId="0" fontId="34" fillId="2" borderId="0" xfId="1" applyFont="1" applyFill="1" applyAlignment="1" applyProtection="1">
      <alignment horizontal="right" vertical="center"/>
      <protection hidden="1"/>
    </xf>
    <xf numFmtId="0" fontId="34" fillId="2" borderId="0" xfId="1" applyFont="1" applyFill="1" applyAlignment="1" applyProtection="1">
      <alignment horizontal="center" vertical="center"/>
      <protection hidden="1"/>
    </xf>
    <xf numFmtId="0" fontId="73"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5" fillId="2" borderId="0" xfId="1" applyFill="1" applyProtection="1">
      <protection hidden="1"/>
    </xf>
    <xf numFmtId="0" fontId="15" fillId="9" borderId="0" xfId="1" applyFill="1" applyAlignment="1" applyProtection="1">
      <alignment vertical="center"/>
      <protection hidden="1"/>
    </xf>
    <xf numFmtId="0" fontId="11" fillId="27" borderId="144" xfId="0" applyFont="1" applyFill="1" applyBorder="1" applyAlignment="1" applyProtection="1">
      <alignment horizontal="center" vertical="center" wrapText="1"/>
      <protection hidden="1"/>
    </xf>
    <xf numFmtId="0" fontId="40" fillId="27" borderId="0" xfId="1" applyFont="1" applyFill="1" applyAlignment="1" applyProtection="1">
      <alignment horizontal="center" vertical="center"/>
      <protection hidden="1"/>
    </xf>
    <xf numFmtId="0" fontId="11" fillId="27" borderId="94" xfId="0" applyFont="1" applyFill="1" applyBorder="1" applyAlignment="1" applyProtection="1">
      <alignment horizontal="center" vertical="center" wrapText="1"/>
      <protection hidden="1"/>
    </xf>
    <xf numFmtId="0" fontId="14" fillId="7" borderId="86" xfId="0" applyFont="1" applyFill="1" applyBorder="1" applyAlignment="1" applyProtection="1">
      <alignment horizontal="center" vertical="center"/>
      <protection locked="0" hidden="1"/>
    </xf>
    <xf numFmtId="0" fontId="14" fillId="7" borderId="96" xfId="0" applyFont="1" applyFill="1" applyBorder="1" applyAlignment="1" applyProtection="1">
      <alignment horizontal="center" vertical="center"/>
      <protection locked="0" hidden="1"/>
    </xf>
    <xf numFmtId="0" fontId="14" fillId="7" borderId="97" xfId="0" applyFont="1" applyFill="1" applyBorder="1" applyAlignment="1" applyProtection="1">
      <alignment horizontal="center" vertical="center"/>
      <protection locked="0" hidden="1"/>
    </xf>
    <xf numFmtId="0" fontId="14" fillId="7" borderId="9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92" xfId="1" applyFont="1" applyBorder="1" applyAlignment="1" applyProtection="1">
      <alignment horizontal="center" vertical="center"/>
      <protection locked="0" hidden="1"/>
    </xf>
    <xf numFmtId="0" fontId="47" fillId="30" borderId="52" xfId="0" applyFont="1" applyFill="1" applyBorder="1" applyAlignment="1">
      <alignment vertical="center" wrapText="1"/>
    </xf>
    <xf numFmtId="0" fontId="83" fillId="30" borderId="95" xfId="0" applyFont="1" applyFill="1" applyBorder="1" applyAlignment="1">
      <alignment vertical="center" wrapText="1"/>
    </xf>
    <xf numFmtId="0" fontId="7" fillId="27"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8"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4" fillId="7" borderId="156" xfId="0" applyNumberFormat="1" applyFont="1" applyFill="1" applyBorder="1" applyAlignment="1" applyProtection="1">
      <alignment horizontal="center" vertical="center"/>
      <protection hidden="1"/>
    </xf>
    <xf numFmtId="1" fontId="14" fillId="7" borderId="157" xfId="0" applyNumberFormat="1" applyFont="1" applyFill="1" applyBorder="1" applyAlignment="1" applyProtection="1">
      <alignment horizontal="center" vertical="center"/>
      <protection hidden="1"/>
    </xf>
    <xf numFmtId="1" fontId="14" fillId="7" borderId="158" xfId="0" applyNumberFormat="1" applyFont="1" applyFill="1" applyBorder="1" applyAlignment="1" applyProtection="1">
      <alignment horizontal="center" vertical="center"/>
      <protection hidden="1"/>
    </xf>
    <xf numFmtId="0" fontId="85" fillId="5" borderId="4" xfId="0" applyFont="1" applyFill="1" applyBorder="1" applyAlignment="1" applyProtection="1">
      <alignment horizontal="left" vertical="center" wrapText="1"/>
      <protection hidden="1"/>
    </xf>
    <xf numFmtId="0" fontId="87" fillId="5" borderId="53" xfId="0" applyFont="1" applyFill="1" applyBorder="1" applyProtection="1">
      <protection hidden="1"/>
    </xf>
    <xf numFmtId="0" fontId="88" fillId="5" borderId="53" xfId="0" applyFont="1" applyFill="1" applyBorder="1" applyAlignment="1" applyProtection="1">
      <alignment horizontal="center" vertical="center"/>
      <protection hidden="1"/>
    </xf>
    <xf numFmtId="0" fontId="8" fillId="5" borderId="53" xfId="0" applyFont="1" applyFill="1" applyBorder="1" applyAlignment="1" applyProtection="1">
      <alignment horizontal="center" vertical="center"/>
      <protection hidden="1"/>
    </xf>
    <xf numFmtId="0" fontId="2" fillId="2" borderId="95" xfId="0" applyFont="1" applyFill="1" applyBorder="1" applyAlignment="1" applyProtection="1">
      <alignment horizontal="left" vertical="center"/>
      <protection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38" fillId="4" borderId="63" xfId="1" applyFont="1" applyFill="1" applyBorder="1" applyAlignment="1" applyProtection="1">
      <alignment horizontal="center" vertical="center"/>
      <protection hidden="1"/>
    </xf>
    <xf numFmtId="0" fontId="13" fillId="4" borderId="63" xfId="1" applyFont="1" applyFill="1" applyBorder="1" applyAlignment="1" applyProtection="1">
      <alignment horizontal="center" vertical="center"/>
      <protection hidden="1"/>
    </xf>
    <xf numFmtId="0" fontId="13" fillId="4" borderId="111" xfId="1" applyFont="1" applyFill="1" applyBorder="1" applyAlignment="1" applyProtection="1">
      <alignment horizontal="center" vertical="center"/>
      <protection hidden="1"/>
    </xf>
    <xf numFmtId="0" fontId="94" fillId="4" borderId="64" xfId="1" applyFont="1" applyFill="1" applyBorder="1" applyAlignment="1" applyProtection="1">
      <alignment horizontal="center" vertical="center"/>
      <protection hidden="1"/>
    </xf>
    <xf numFmtId="0" fontId="94" fillId="0" borderId="65" xfId="1" applyFont="1" applyBorder="1" applyAlignment="1" applyProtection="1">
      <alignment horizontal="center" vertical="center"/>
      <protection locked="0" hidden="1"/>
    </xf>
    <xf numFmtId="0" fontId="91" fillId="4" borderId="91" xfId="1" applyFont="1" applyFill="1" applyBorder="1" applyAlignment="1" applyProtection="1">
      <alignment horizontal="center" vertical="center"/>
      <protection locked="0" hidden="1"/>
    </xf>
    <xf numFmtId="0" fontId="94" fillId="0" borderId="67" xfId="1" applyFont="1" applyBorder="1" applyAlignment="1" applyProtection="1">
      <alignment horizontal="center" vertical="center"/>
      <protection locked="0" hidden="1"/>
    </xf>
    <xf numFmtId="0" fontId="94" fillId="18" borderId="67" xfId="1" applyFont="1" applyFill="1" applyBorder="1" applyAlignment="1" applyProtection="1">
      <alignment horizontal="center" vertical="center"/>
      <protection locked="0" hidden="1"/>
    </xf>
    <xf numFmtId="0" fontId="94" fillId="4" borderId="68" xfId="1" applyFont="1" applyFill="1" applyBorder="1" applyAlignment="1" applyProtection="1">
      <alignment horizontal="center" vertical="center"/>
      <protection hidden="1"/>
    </xf>
    <xf numFmtId="0" fontId="94" fillId="0" borderId="69" xfId="1" applyFont="1" applyBorder="1" applyAlignment="1" applyProtection="1">
      <alignment horizontal="center" vertical="center"/>
      <protection locked="0" hidden="1"/>
    </xf>
    <xf numFmtId="0" fontId="94" fillId="4" borderId="67" xfId="1" applyFont="1" applyFill="1" applyBorder="1" applyAlignment="1" applyProtection="1">
      <alignment horizontal="center" vertical="center"/>
      <protection locked="0" hidden="1"/>
    </xf>
    <xf numFmtId="0" fontId="94" fillId="0" borderId="66" xfId="1" applyFont="1" applyBorder="1" applyAlignment="1" applyProtection="1">
      <alignment horizontal="center" vertical="center"/>
      <protection locked="0" hidden="1"/>
    </xf>
    <xf numFmtId="0" fontId="91" fillId="4" borderId="68" xfId="1" applyFont="1" applyFill="1" applyBorder="1" applyAlignment="1" applyProtection="1">
      <alignment horizontal="center" vertical="center"/>
      <protection hidden="1"/>
    </xf>
    <xf numFmtId="0" fontId="91" fillId="4" borderId="67" xfId="1" applyFont="1" applyFill="1" applyBorder="1" applyAlignment="1" applyProtection="1">
      <alignment horizontal="center" vertical="center"/>
      <protection locked="0" hidden="1"/>
    </xf>
    <xf numFmtId="0" fontId="91" fillId="4" borderId="58" xfId="1" applyFont="1" applyFill="1" applyBorder="1" applyAlignment="1" applyProtection="1">
      <alignment horizontal="center" vertical="center"/>
      <protection hidden="1"/>
    </xf>
    <xf numFmtId="0" fontId="94" fillId="0" borderId="112" xfId="1" applyFont="1" applyBorder="1" applyAlignment="1" applyProtection="1">
      <alignment horizontal="center" vertical="center"/>
      <protection locked="0" hidden="1"/>
    </xf>
    <xf numFmtId="0" fontId="91" fillId="4" borderId="113" xfId="1" applyFont="1" applyFill="1" applyBorder="1" applyAlignment="1" applyProtection="1">
      <alignment horizontal="center" vertical="center"/>
      <protection locked="0" hidden="1"/>
    </xf>
    <xf numFmtId="0" fontId="94" fillId="0" borderId="113" xfId="1" applyFont="1" applyBorder="1" applyAlignment="1" applyProtection="1">
      <alignment horizontal="center" vertical="center"/>
      <protection locked="0" hidden="1"/>
    </xf>
    <xf numFmtId="0" fontId="94" fillId="18" borderId="113" xfId="1" applyFont="1" applyFill="1" applyBorder="1" applyAlignment="1" applyProtection="1">
      <alignment horizontal="center" vertical="center"/>
      <protection locked="0" hidden="1"/>
    </xf>
    <xf numFmtId="0" fontId="94" fillId="0" borderId="0" xfId="0" applyFont="1" applyAlignment="1">
      <alignment vertical="center"/>
    </xf>
    <xf numFmtId="0" fontId="27" fillId="2" borderId="5" xfId="0" applyFont="1" applyFill="1" applyBorder="1" applyAlignment="1">
      <alignment vertical="center" wrapText="1"/>
    </xf>
    <xf numFmtId="0" fontId="50" fillId="32" borderId="0" xfId="0" applyFont="1" applyFill="1" applyAlignment="1" applyProtection="1">
      <alignment vertical="center"/>
      <protection locked="0"/>
    </xf>
    <xf numFmtId="0" fontId="27" fillId="2" borderId="54"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7" fillId="0" borderId="0" xfId="2" applyNumberFormat="1" applyFont="1" applyBorder="1" applyAlignment="1" applyProtection="1">
      <alignment horizontal="center" vertical="center" wrapText="1"/>
    </xf>
    <xf numFmtId="2" fontId="27" fillId="0" borderId="0" xfId="0" applyNumberFormat="1" applyFont="1" applyAlignment="1">
      <alignment horizontal="center" vertical="center" wrapText="1"/>
    </xf>
    <xf numFmtId="165" fontId="47" fillId="0" borderId="0" xfId="0" applyNumberFormat="1" applyFont="1" applyAlignment="1">
      <alignment vertical="center"/>
    </xf>
    <xf numFmtId="0" fontId="66" fillId="32" borderId="54" xfId="0" applyFont="1" applyFill="1" applyBorder="1" applyAlignment="1" applyProtection="1">
      <alignment vertical="center"/>
      <protection locked="0"/>
    </xf>
    <xf numFmtId="164" fontId="27" fillId="5" borderId="0" xfId="0" applyNumberFormat="1" applyFont="1" applyFill="1" applyAlignment="1">
      <alignment horizontal="center" vertical="center"/>
    </xf>
    <xf numFmtId="1" fontId="27" fillId="2" borderId="5" xfId="0" applyNumberFormat="1" applyFont="1" applyFill="1" applyBorder="1" applyAlignment="1">
      <alignment vertical="center" wrapText="1"/>
    </xf>
    <xf numFmtId="2" fontId="27" fillId="2" borderId="5" xfId="0" applyNumberFormat="1" applyFont="1" applyFill="1" applyBorder="1" applyAlignment="1">
      <alignment vertical="center"/>
    </xf>
    <xf numFmtId="0" fontId="2" fillId="2" borderId="88" xfId="0" applyFont="1" applyFill="1" applyBorder="1" applyAlignment="1" applyProtection="1">
      <alignment horizontal="left" vertical="center"/>
      <protection hidden="1"/>
    </xf>
    <xf numFmtId="0" fontId="66" fillId="32" borderId="4" xfId="0" applyFont="1" applyFill="1" applyBorder="1" applyAlignment="1" applyProtection="1">
      <alignment horizontal="center" vertical="center"/>
      <protection locked="0"/>
    </xf>
    <xf numFmtId="0" fontId="38" fillId="31" borderId="6" xfId="0" applyFont="1" applyFill="1" applyBorder="1" applyAlignment="1">
      <alignment vertical="center"/>
    </xf>
    <xf numFmtId="0" fontId="0" fillId="5" borderId="0" xfId="0" applyFill="1" applyAlignment="1" applyProtection="1">
      <alignment horizontal="left"/>
      <protection hidden="1"/>
    </xf>
    <xf numFmtId="0" fontId="27" fillId="2" borderId="15" xfId="0" applyFont="1" applyFill="1" applyBorder="1" applyAlignment="1">
      <alignment horizontal="center" vertical="center"/>
    </xf>
    <xf numFmtId="164" fontId="27" fillId="2" borderId="19" xfId="0" applyNumberFormat="1" applyFont="1" applyFill="1" applyBorder="1" applyAlignment="1">
      <alignment horizontal="center" vertical="center"/>
    </xf>
    <xf numFmtId="0" fontId="38" fillId="31" borderId="8" xfId="0" applyFont="1" applyFill="1" applyBorder="1" applyAlignment="1">
      <alignment vertical="center"/>
    </xf>
    <xf numFmtId="0" fontId="2" fillId="2" borderId="88" xfId="0" applyFont="1" applyFill="1" applyBorder="1" applyAlignment="1" applyProtection="1">
      <alignment horizontal="center" vertical="center"/>
      <protection hidden="1"/>
    </xf>
    <xf numFmtId="0" fontId="0" fillId="5" borderId="28" xfId="0" applyFill="1" applyBorder="1" applyProtection="1">
      <protection hidden="1"/>
    </xf>
    <xf numFmtId="0" fontId="0" fillId="5" borderId="29" xfId="0" applyFill="1" applyBorder="1" applyProtection="1">
      <protection hidden="1"/>
    </xf>
    <xf numFmtId="0" fontId="13" fillId="4" borderId="163" xfId="1" applyFont="1" applyFill="1" applyBorder="1" applyAlignment="1" applyProtection="1">
      <alignment horizontal="center" vertical="center"/>
      <protection hidden="1"/>
    </xf>
    <xf numFmtId="0" fontId="91" fillId="4" borderId="64" xfId="1" applyFont="1" applyFill="1" applyBorder="1" applyAlignment="1" applyProtection="1">
      <alignment horizontal="center" vertical="center"/>
      <protection hidden="1"/>
    </xf>
    <xf numFmtId="0" fontId="94" fillId="0" borderId="129" xfId="1" applyFont="1" applyBorder="1" applyAlignment="1" applyProtection="1">
      <alignment horizontal="center" vertical="center"/>
      <protection locked="0" hidden="1"/>
    </xf>
    <xf numFmtId="0" fontId="94" fillId="18" borderId="66" xfId="1" applyFont="1" applyFill="1" applyBorder="1" applyAlignment="1" applyProtection="1">
      <alignment horizontal="center" vertical="center"/>
      <protection locked="0" hidden="1"/>
    </xf>
    <xf numFmtId="165" fontId="94" fillId="0" borderId="66" xfId="1" applyNumberFormat="1" applyFont="1" applyBorder="1" applyAlignment="1" applyProtection="1">
      <alignment horizontal="center" vertical="center"/>
      <protection hidden="1"/>
    </xf>
    <xf numFmtId="0" fontId="1" fillId="3" borderId="15" xfId="0" applyFont="1" applyFill="1" applyBorder="1" applyAlignment="1" applyProtection="1">
      <alignment vertical="center"/>
      <protection hidden="1"/>
    </xf>
    <xf numFmtId="0" fontId="1" fillId="3" borderId="16" xfId="0" applyFont="1" applyFill="1" applyBorder="1" applyAlignment="1" applyProtection="1">
      <alignment vertical="center"/>
      <protection hidden="1"/>
    </xf>
    <xf numFmtId="0" fontId="89" fillId="5" borderId="0" xfId="0" applyFont="1" applyFill="1" applyAlignment="1" applyProtection="1">
      <alignment horizontal="center" vertical="center" wrapText="1"/>
      <protection hidden="1"/>
    </xf>
    <xf numFmtId="0" fontId="91" fillId="4" borderId="62" xfId="1" applyFont="1" applyFill="1" applyBorder="1" applyAlignment="1" applyProtection="1">
      <alignment horizontal="center" vertical="center"/>
      <protection locked="0" hidden="1"/>
    </xf>
    <xf numFmtId="0" fontId="91" fillId="4" borderId="164" xfId="1" applyFont="1" applyFill="1" applyBorder="1" applyAlignment="1" applyProtection="1">
      <alignment horizontal="center" vertical="center"/>
      <protection locked="0" hidden="1"/>
    </xf>
    <xf numFmtId="165" fontId="94" fillId="0" borderId="35" xfId="1" applyNumberFormat="1" applyFont="1" applyBorder="1" applyAlignment="1" applyProtection="1">
      <alignment horizontal="center" vertical="center"/>
      <protection hidden="1"/>
    </xf>
    <xf numFmtId="0" fontId="91" fillId="4" borderId="93" xfId="1" applyFont="1" applyFill="1" applyBorder="1" applyAlignment="1" applyProtection="1">
      <alignment horizontal="center" vertical="center"/>
      <protection locked="0" hidden="1"/>
    </xf>
    <xf numFmtId="0" fontId="38" fillId="4" borderId="1" xfId="0" applyFont="1" applyFill="1" applyBorder="1" applyAlignment="1">
      <alignment vertical="center" wrapText="1"/>
    </xf>
    <xf numFmtId="0" fontId="89" fillId="5" borderId="46" xfId="0" applyFont="1" applyFill="1" applyBorder="1" applyAlignment="1" applyProtection="1">
      <alignment horizontal="center" vertical="center" wrapText="1"/>
      <protection hidden="1"/>
    </xf>
    <xf numFmtId="0" fontId="0" fillId="5" borderId="46" xfId="0" applyFill="1" applyBorder="1" applyProtection="1">
      <protection hidden="1"/>
    </xf>
    <xf numFmtId="0" fontId="94" fillId="0" borderId="46" xfId="0" applyFont="1" applyBorder="1" applyAlignment="1">
      <alignment vertical="center"/>
    </xf>
    <xf numFmtId="0" fontId="38" fillId="31" borderId="22" xfId="0" applyFont="1" applyFill="1" applyBorder="1" applyAlignment="1">
      <alignment vertical="center"/>
    </xf>
    <xf numFmtId="0" fontId="0" fillId="5" borderId="45" xfId="0" applyFill="1" applyBorder="1" applyProtection="1">
      <protection hidden="1"/>
    </xf>
    <xf numFmtId="0" fontId="27" fillId="2" borderId="8" xfId="0" applyFont="1" applyFill="1" applyBorder="1" applyAlignment="1">
      <alignment vertical="center" wrapText="1"/>
    </xf>
    <xf numFmtId="10" fontId="27" fillId="2" borderId="8" xfId="0" applyNumberFormat="1" applyFont="1" applyFill="1" applyBorder="1" applyAlignment="1">
      <alignment vertical="center"/>
    </xf>
    <xf numFmtId="164" fontId="27" fillId="5" borderId="46" xfId="0" applyNumberFormat="1" applyFont="1" applyFill="1" applyBorder="1" applyAlignment="1">
      <alignment horizontal="center" vertical="center"/>
    </xf>
    <xf numFmtId="0" fontId="15" fillId="0" borderId="0" xfId="0" applyFont="1" applyAlignment="1">
      <alignment vertical="center"/>
    </xf>
    <xf numFmtId="0" fontId="5" fillId="0" borderId="46" xfId="0" applyFont="1" applyBorder="1" applyAlignment="1">
      <alignment vertical="center"/>
    </xf>
    <xf numFmtId="0" fontId="5" fillId="0" borderId="0" xfId="0" applyFont="1" applyAlignment="1">
      <alignment horizontal="center" vertical="center" wrapText="1"/>
    </xf>
    <xf numFmtId="0" fontId="47" fillId="0" borderId="0" xfId="0" applyFont="1" applyAlignment="1">
      <alignment vertical="center" wrapText="1"/>
    </xf>
    <xf numFmtId="2" fontId="27" fillId="0" borderId="46" xfId="0" applyNumberFormat="1" applyFont="1" applyBorder="1" applyAlignment="1">
      <alignment horizontal="center" vertical="center" wrapText="1"/>
    </xf>
    <xf numFmtId="165" fontId="27" fillId="0" borderId="0" xfId="0" applyNumberFormat="1" applyFont="1" applyAlignment="1">
      <alignment horizontal="center" vertical="center"/>
    </xf>
    <xf numFmtId="0" fontId="70" fillId="0" borderId="46" xfId="0" applyFont="1" applyBorder="1" applyProtection="1">
      <protection locked="0" hidden="1"/>
    </xf>
    <xf numFmtId="0" fontId="0" fillId="0" borderId="46" xfId="0" applyBorder="1" applyAlignment="1" applyProtection="1">
      <alignment vertical="top"/>
      <protection hidden="1"/>
    </xf>
    <xf numFmtId="1" fontId="92" fillId="5" borderId="4" xfId="0" applyNumberFormat="1" applyFont="1" applyFill="1" applyBorder="1" applyAlignment="1" applyProtection="1">
      <alignment horizontal="center"/>
      <protection hidden="1"/>
    </xf>
    <xf numFmtId="0" fontId="92" fillId="5" borderId="47" xfId="0" applyFont="1" applyFill="1" applyBorder="1" applyAlignment="1" applyProtection="1">
      <alignment horizontal="center"/>
      <protection hidden="1"/>
    </xf>
    <xf numFmtId="0" fontId="50"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70" fillId="0" borderId="45" xfId="0" applyFont="1" applyBorder="1" applyProtection="1">
      <protection locked="0" hidden="1"/>
    </xf>
    <xf numFmtId="0" fontId="70"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8" fillId="0" borderId="45" xfId="0" applyFont="1" applyBorder="1" applyProtection="1">
      <protection hidden="1"/>
    </xf>
    <xf numFmtId="0" fontId="94" fillId="0" borderId="0" xfId="0" applyFont="1" applyAlignment="1">
      <alignment horizontal="center" vertical="center"/>
    </xf>
    <xf numFmtId="0" fontId="0" fillId="0" borderId="27" xfId="0" applyBorder="1" applyProtection="1">
      <protection hidden="1"/>
    </xf>
    <xf numFmtId="0" fontId="0" fillId="0" borderId="28" xfId="0" applyBorder="1" applyAlignment="1" applyProtection="1">
      <alignment horizontal="right"/>
      <protection hidden="1"/>
    </xf>
    <xf numFmtId="0" fontId="18" fillId="0" borderId="28" xfId="0" applyFont="1" applyBorder="1" applyProtection="1">
      <protection hidden="1"/>
    </xf>
    <xf numFmtId="0" fontId="27" fillId="4" borderId="165" xfId="0" applyFont="1" applyFill="1" applyBorder="1" applyAlignment="1">
      <alignment vertical="center" wrapText="1"/>
    </xf>
    <xf numFmtId="14" fontId="38" fillId="5" borderId="47" xfId="0" applyNumberFormat="1" applyFont="1" applyFill="1" applyBorder="1" applyAlignment="1" applyProtection="1">
      <alignment horizontal="center" vertical="center" wrapText="1"/>
      <protection locked="0"/>
    </xf>
    <xf numFmtId="0" fontId="54" fillId="33" borderId="0" xfId="0" applyFont="1" applyFill="1" applyAlignment="1" applyProtection="1">
      <alignment vertical="center"/>
      <protection hidden="1"/>
    </xf>
    <xf numFmtId="0" fontId="54" fillId="33" borderId="46" xfId="0" applyFont="1" applyFill="1" applyBorder="1" applyAlignment="1" applyProtection="1">
      <alignment vertical="center"/>
      <protection hidden="1"/>
    </xf>
    <xf numFmtId="0" fontId="97" fillId="0" borderId="0" xfId="0" applyFont="1" applyProtection="1">
      <protection hidden="1"/>
    </xf>
    <xf numFmtId="0" fontId="56" fillId="2" borderId="11" xfId="0" applyFont="1" applyFill="1" applyBorder="1" applyAlignment="1">
      <alignment horizontal="center" vertical="center"/>
    </xf>
    <xf numFmtId="0" fontId="56" fillId="2" borderId="43" xfId="0" applyFont="1" applyFill="1" applyBorder="1" applyAlignment="1">
      <alignment horizontal="center" vertical="center"/>
    </xf>
    <xf numFmtId="0" fontId="56" fillId="2" borderId="44" xfId="0" applyFont="1" applyFill="1" applyBorder="1" applyAlignment="1">
      <alignment horizontal="center" vertical="center"/>
    </xf>
    <xf numFmtId="0" fontId="56" fillId="2" borderId="27" xfId="0" applyFont="1" applyFill="1" applyBorder="1" applyAlignment="1">
      <alignment horizontal="center" vertical="center"/>
    </xf>
    <xf numFmtId="0" fontId="56" fillId="2" borderId="28" xfId="0" applyFont="1" applyFill="1" applyBorder="1" applyAlignment="1">
      <alignment horizontal="center" vertical="center"/>
    </xf>
    <xf numFmtId="0" fontId="56" fillId="2" borderId="29" xfId="0" applyFont="1" applyFill="1" applyBorder="1" applyAlignment="1">
      <alignment horizontal="center" vertical="center"/>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20" fillId="0" borderId="99" xfId="0" applyFont="1" applyBorder="1" applyAlignment="1" applyProtection="1">
      <alignment horizontal="center" vertical="center"/>
      <protection locked="0" hidden="1"/>
    </xf>
    <xf numFmtId="0" fontId="20" fillId="0" borderId="100" xfId="0" applyFont="1" applyBorder="1" applyAlignment="1" applyProtection="1">
      <alignment horizontal="center" vertical="center"/>
      <protection locked="0" hidden="1"/>
    </xf>
    <xf numFmtId="0" fontId="10" fillId="3" borderId="37" xfId="0" applyFont="1" applyFill="1" applyBorder="1" applyAlignment="1" applyProtection="1">
      <alignment horizontal="center" vertical="center" wrapText="1"/>
      <protection hidden="1"/>
    </xf>
    <xf numFmtId="0" fontId="10" fillId="3" borderId="129" xfId="0" applyFont="1" applyFill="1" applyBorder="1" applyAlignment="1" applyProtection="1">
      <alignment horizontal="center" vertical="center" wrapText="1"/>
      <protection hidden="1"/>
    </xf>
    <xf numFmtId="0" fontId="20" fillId="0" borderId="135" xfId="0" applyFont="1" applyBorder="1" applyAlignment="1" applyProtection="1">
      <alignment horizontal="center" vertical="center"/>
      <protection locked="0" hidden="1"/>
    </xf>
    <xf numFmtId="0" fontId="20" fillId="0" borderId="136" xfId="0" applyFont="1" applyBorder="1" applyAlignment="1" applyProtection="1">
      <alignment horizontal="center" vertical="center"/>
      <protection locked="0" hidden="1"/>
    </xf>
    <xf numFmtId="0" fontId="10" fillId="3" borderId="116" xfId="0" applyFont="1" applyFill="1" applyBorder="1" applyAlignment="1" applyProtection="1">
      <alignment horizontal="center" vertical="center" wrapText="1"/>
      <protection hidden="1"/>
    </xf>
    <xf numFmtId="0" fontId="10" fillId="3" borderId="92" xfId="0" applyFont="1" applyFill="1" applyBorder="1" applyAlignment="1" applyProtection="1">
      <alignment horizontal="center" vertical="center" wrapText="1"/>
      <protection hidden="1"/>
    </xf>
    <xf numFmtId="0" fontId="10" fillId="3" borderId="133" xfId="0" applyFont="1" applyFill="1" applyBorder="1" applyAlignment="1" applyProtection="1">
      <alignment horizontal="center" vertical="center" wrapText="1"/>
      <protection hidden="1"/>
    </xf>
    <xf numFmtId="0" fontId="10" fillId="3" borderId="134" xfId="0" applyFont="1" applyFill="1" applyBorder="1" applyAlignment="1" applyProtection="1">
      <alignment horizontal="center" vertical="center" wrapText="1"/>
      <protection hidden="1"/>
    </xf>
    <xf numFmtId="0" fontId="19" fillId="0" borderId="125"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20" fillId="0" borderId="131" xfId="0" applyFont="1" applyBorder="1" applyAlignment="1" applyProtection="1">
      <alignment horizontal="center" vertical="center"/>
      <protection locked="0" hidden="1"/>
    </xf>
    <xf numFmtId="0" fontId="20" fillId="0" borderId="132" xfId="0" applyFont="1" applyBorder="1" applyAlignment="1" applyProtection="1">
      <alignment horizontal="center" vertical="center"/>
      <protection locked="0" hidden="1"/>
    </xf>
    <xf numFmtId="0" fontId="39" fillId="16" borderId="5" xfId="0" applyFont="1" applyFill="1" applyBorder="1" applyAlignment="1" applyProtection="1">
      <alignment horizontal="center"/>
      <protection hidden="1"/>
    </xf>
    <xf numFmtId="0" fontId="39" fillId="16" borderId="6" xfId="0" applyFont="1" applyFill="1" applyBorder="1" applyAlignment="1" applyProtection="1">
      <alignment horizontal="center"/>
      <protection hidden="1"/>
    </xf>
    <xf numFmtId="0" fontId="39" fillId="16" borderId="22" xfId="0" applyFont="1" applyFill="1" applyBorder="1" applyAlignment="1" applyProtection="1">
      <alignment horizontal="center"/>
      <protection hidden="1"/>
    </xf>
    <xf numFmtId="0" fontId="39" fillId="16" borderId="43" xfId="0" applyFont="1" applyFill="1" applyBorder="1" applyAlignment="1" applyProtection="1">
      <alignment horizontal="center"/>
      <protection hidden="1"/>
    </xf>
    <xf numFmtId="0" fontId="39" fillId="16" borderId="44" xfId="0" applyFont="1" applyFill="1" applyBorder="1" applyAlignment="1" applyProtection="1">
      <alignment horizontal="center"/>
      <protection hidden="1"/>
    </xf>
    <xf numFmtId="0" fontId="10" fillId="3" borderId="20" xfId="0" applyFont="1" applyFill="1" applyBorder="1" applyAlignment="1" applyProtection="1">
      <alignment horizontal="center" vertical="center" wrapText="1"/>
      <protection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70" fillId="0" borderId="45" xfId="0" applyFont="1" applyBorder="1" applyAlignment="1" applyProtection="1">
      <alignment horizontal="center" vertical="center"/>
      <protection locked="0" hidden="1"/>
    </xf>
    <xf numFmtId="0" fontId="70" fillId="0" borderId="0" xfId="0" applyFont="1" applyAlignment="1" applyProtection="1">
      <alignment horizontal="center" vertical="center"/>
      <protection locked="0" hidden="1"/>
    </xf>
    <xf numFmtId="0" fontId="70" fillId="0" borderId="46" xfId="0" applyFont="1" applyBorder="1" applyAlignment="1" applyProtection="1">
      <alignment horizontal="center" vertical="center"/>
      <protection locked="0" hidden="1"/>
    </xf>
    <xf numFmtId="0" fontId="2" fillId="2" borderId="95"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38" xfId="0" applyFont="1" applyFill="1" applyBorder="1" applyAlignment="1" applyProtection="1">
      <alignment horizontal="center" vertical="center" wrapText="1"/>
      <protection hidden="1"/>
    </xf>
    <xf numFmtId="0" fontId="19" fillId="0" borderId="131" xfId="0" applyFont="1" applyBorder="1" applyAlignment="1" applyProtection="1">
      <alignment horizontal="center" vertical="center"/>
      <protection hidden="1"/>
    </xf>
    <xf numFmtId="0" fontId="19" fillId="0" borderId="132" xfId="0" applyFont="1" applyBorder="1" applyAlignment="1" applyProtection="1">
      <alignment horizontal="center" vertical="center"/>
      <protection hidden="1"/>
    </xf>
    <xf numFmtId="0" fontId="10" fillId="24" borderId="5" xfId="0" applyFont="1" applyFill="1" applyBorder="1" applyAlignment="1" applyProtection="1">
      <alignment horizontal="center" vertical="center" wrapText="1"/>
      <protection hidden="1"/>
    </xf>
    <xf numFmtId="0" fontId="10" fillId="24" borderId="6" xfId="0" applyFont="1" applyFill="1" applyBorder="1" applyAlignment="1" applyProtection="1">
      <alignment horizontal="center" vertical="center" wrapText="1"/>
      <protection hidden="1"/>
    </xf>
    <xf numFmtId="0" fontId="10" fillId="24" borderId="22" xfId="0" applyFont="1" applyFill="1" applyBorder="1" applyAlignment="1" applyProtection="1">
      <alignment horizontal="center" vertical="center" wrapText="1"/>
      <protection hidden="1"/>
    </xf>
    <xf numFmtId="0" fontId="2" fillId="7" borderId="95"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4" borderId="52" xfId="0" applyFont="1" applyFill="1" applyBorder="1" applyAlignment="1" applyProtection="1">
      <alignment horizontal="center" vertical="center" wrapText="1"/>
      <protection hidden="1"/>
    </xf>
    <xf numFmtId="0" fontId="10" fillId="24"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51"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164" fontId="35" fillId="27" borderId="8" xfId="0" applyNumberFormat="1" applyFont="1" applyFill="1" applyBorder="1" applyAlignment="1" applyProtection="1">
      <alignment horizontal="center" vertical="center" wrapText="1"/>
      <protection hidden="1"/>
    </xf>
    <xf numFmtId="49" fontId="47" fillId="5" borderId="5" xfId="0" quotePrefix="1" applyNumberFormat="1" applyFont="1" applyFill="1" applyBorder="1" applyAlignment="1" applyProtection="1">
      <alignment horizontal="center" vertical="center" wrapText="1"/>
      <protection locked="0"/>
    </xf>
    <xf numFmtId="49" fontId="47" fillId="5" borderId="6" xfId="0" applyNumberFormat="1" applyFont="1" applyFill="1" applyBorder="1" applyAlignment="1" applyProtection="1">
      <alignment horizontal="center" vertical="center" wrapText="1"/>
      <protection locked="0"/>
    </xf>
    <xf numFmtId="49" fontId="47" fillId="5" borderId="22" xfId="0" applyNumberFormat="1" applyFont="1" applyFill="1" applyBorder="1" applyAlignment="1" applyProtection="1">
      <alignment horizontal="center" vertical="center" wrapText="1"/>
      <protection locked="0"/>
    </xf>
    <xf numFmtId="0" fontId="39" fillId="27" borderId="5" xfId="0" applyFont="1" applyFill="1" applyBorder="1" applyAlignment="1" applyProtection="1">
      <alignment horizontal="center" vertical="center" wrapText="1"/>
      <protection hidden="1"/>
    </xf>
    <xf numFmtId="0" fontId="39" fillId="27" borderId="6" xfId="0" applyFont="1" applyFill="1" applyBorder="1" applyAlignment="1" applyProtection="1">
      <alignment horizontal="center" vertical="center" wrapText="1"/>
      <protection hidden="1"/>
    </xf>
    <xf numFmtId="0" fontId="39" fillId="27" borderId="22" xfId="0" applyFont="1" applyFill="1" applyBorder="1" applyAlignment="1" applyProtection="1">
      <alignment horizontal="center" vertical="center" wrapText="1"/>
      <protection hidden="1"/>
    </xf>
    <xf numFmtId="0" fontId="10" fillId="20" borderId="23" xfId="0" applyFont="1" applyFill="1" applyBorder="1" applyAlignment="1" applyProtection="1">
      <alignment horizontal="center" vertical="center" textRotation="90" wrapText="1"/>
      <protection hidden="1"/>
    </xf>
    <xf numFmtId="0" fontId="10" fillId="20" borderId="30" xfId="0" applyFont="1" applyFill="1" applyBorder="1" applyAlignment="1" applyProtection="1">
      <alignment horizontal="center" vertical="center" textRotation="90" wrapText="1"/>
      <protection hidden="1"/>
    </xf>
    <xf numFmtId="0" fontId="7" fillId="27" borderId="5" xfId="0" applyFont="1" applyFill="1" applyBorder="1" applyAlignment="1" applyProtection="1">
      <alignment horizontal="right" vertical="center" wrapText="1"/>
      <protection hidden="1"/>
    </xf>
    <xf numFmtId="0" fontId="7" fillId="27" borderId="6" xfId="0" applyFont="1" applyFill="1" applyBorder="1" applyAlignment="1" applyProtection="1">
      <alignment horizontal="right" vertical="center" wrapText="1"/>
      <protection hidden="1"/>
    </xf>
    <xf numFmtId="0" fontId="7" fillId="27" borderId="28" xfId="0" applyFont="1" applyFill="1" applyBorder="1" applyAlignment="1" applyProtection="1">
      <alignment horizontal="center" vertical="center" wrapText="1"/>
      <protection hidden="1"/>
    </xf>
    <xf numFmtId="0" fontId="7" fillId="27" borderId="29" xfId="0" applyFont="1" applyFill="1" applyBorder="1" applyAlignment="1" applyProtection="1">
      <alignment horizontal="center" vertical="center" wrapText="1"/>
      <protection hidden="1"/>
    </xf>
    <xf numFmtId="0" fontId="51" fillId="7" borderId="32" xfId="0" applyFont="1" applyFill="1" applyBorder="1" applyAlignment="1" applyProtection="1">
      <alignment horizontal="center" vertical="center"/>
      <protection hidden="1"/>
    </xf>
    <xf numFmtId="0" fontId="51" fillId="7" borderId="35" xfId="0" applyFont="1" applyFill="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7" fillId="7" borderId="32" xfId="0" applyFont="1" applyFill="1" applyBorder="1" applyAlignment="1" applyProtection="1">
      <alignment horizontal="center" vertical="center" wrapText="1"/>
      <protection hidden="1"/>
    </xf>
    <xf numFmtId="0" fontId="27" fillId="7" borderId="35" xfId="0" applyFont="1" applyFill="1" applyBorder="1" applyAlignment="1" applyProtection="1">
      <alignment horizontal="center" vertical="center" wrapText="1"/>
      <protection hidden="1"/>
    </xf>
    <xf numFmtId="164" fontId="9" fillId="7" borderId="57"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5" fillId="27" borderId="52" xfId="0" applyNumberFormat="1" applyFont="1" applyFill="1" applyBorder="1" applyAlignment="1" applyProtection="1">
      <alignment horizontal="center" vertical="center"/>
      <protection hidden="1"/>
    </xf>
    <xf numFmtId="164" fontId="35" fillId="27" borderId="53"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7" borderId="9" xfId="0" applyFont="1" applyFill="1" applyBorder="1" applyAlignment="1" applyProtection="1">
      <alignment horizontal="center" vertical="center" wrapText="1"/>
      <protection hidden="1"/>
    </xf>
    <xf numFmtId="0" fontId="4" fillId="27" borderId="61" xfId="0" applyFont="1" applyFill="1" applyBorder="1" applyAlignment="1" applyProtection="1">
      <alignment horizontal="center" vertical="center" wrapText="1"/>
      <protection hidden="1"/>
    </xf>
    <xf numFmtId="0" fontId="4" fillId="27" borderId="7" xfId="0" applyFont="1" applyFill="1" applyBorder="1" applyAlignment="1" applyProtection="1">
      <alignment horizontal="center" vertical="center" wrapText="1"/>
      <protection hidden="1"/>
    </xf>
    <xf numFmtId="0" fontId="38" fillId="4" borderId="51" xfId="0" applyFont="1" applyFill="1" applyBorder="1" applyAlignment="1" applyProtection="1">
      <alignment horizontal="center" vertical="center" wrapText="1"/>
      <protection hidden="1"/>
    </xf>
    <xf numFmtId="0" fontId="38" fillId="4" borderId="38" xfId="0" applyFont="1" applyFill="1" applyBorder="1" applyAlignment="1" applyProtection="1">
      <alignment horizontal="center" vertical="center" wrapText="1"/>
      <protection hidden="1"/>
    </xf>
    <xf numFmtId="0" fontId="38" fillId="4" borderId="90" xfId="0" applyFont="1" applyFill="1" applyBorder="1" applyAlignment="1" applyProtection="1">
      <alignment horizontal="center" vertical="center" wrapText="1"/>
      <protection hidden="1"/>
    </xf>
    <xf numFmtId="0" fontId="38" fillId="4" borderId="52" xfId="0" applyFont="1" applyFill="1" applyBorder="1" applyAlignment="1" applyProtection="1">
      <alignment horizontal="center" vertical="center" wrapText="1"/>
      <protection hidden="1"/>
    </xf>
    <xf numFmtId="0" fontId="38" fillId="4" borderId="2" xfId="0" applyFont="1" applyFill="1" applyBorder="1" applyAlignment="1" applyProtection="1">
      <alignment horizontal="center" vertical="center" wrapText="1"/>
      <protection hidden="1"/>
    </xf>
    <xf numFmtId="0" fontId="38" fillId="4" borderId="3" xfId="0" applyFont="1" applyFill="1" applyBorder="1" applyAlignment="1" applyProtection="1">
      <alignment horizontal="center" vertical="center" wrapText="1"/>
      <protection hidden="1"/>
    </xf>
    <xf numFmtId="0" fontId="51" fillId="5" borderId="1" xfId="0" applyFont="1" applyFill="1" applyBorder="1" applyAlignment="1" applyProtection="1">
      <alignment horizontal="center" vertical="center"/>
      <protection locked="0" hidden="1"/>
    </xf>
    <xf numFmtId="0" fontId="51" fillId="5" borderId="2" xfId="0" applyFont="1" applyFill="1" applyBorder="1" applyAlignment="1" applyProtection="1">
      <alignment horizontal="center" vertical="center"/>
      <protection locked="0" hidden="1"/>
    </xf>
    <xf numFmtId="0" fontId="38" fillId="4" borderId="1" xfId="0" applyFont="1" applyFill="1" applyBorder="1" applyAlignment="1" applyProtection="1">
      <alignment horizontal="center" vertical="center" wrapText="1"/>
      <protection hidden="1"/>
    </xf>
    <xf numFmtId="0" fontId="31" fillId="5" borderId="20" xfId="0" applyFont="1" applyFill="1" applyBorder="1" applyAlignment="1" applyProtection="1">
      <alignment horizontal="center" vertical="center"/>
      <protection locked="0" hidden="1"/>
    </xf>
    <xf numFmtId="0" fontId="31" fillId="5" borderId="21" xfId="0" applyFont="1" applyFill="1" applyBorder="1" applyAlignment="1" applyProtection="1">
      <alignment horizontal="center" vertical="center"/>
      <protection locked="0" hidden="1"/>
    </xf>
    <xf numFmtId="0" fontId="27" fillId="4" borderId="142" xfId="0" applyFont="1" applyFill="1" applyBorder="1" applyAlignment="1" applyProtection="1">
      <alignment horizontal="center" vertical="center" wrapText="1"/>
      <protection hidden="1"/>
    </xf>
    <xf numFmtId="0" fontId="27" fillId="4" borderId="56" xfId="0" applyFont="1" applyFill="1" applyBorder="1" applyAlignment="1" applyProtection="1">
      <alignment horizontal="center" vertical="center" wrapText="1"/>
      <protection hidden="1"/>
    </xf>
    <xf numFmtId="14" fontId="38" fillId="23" borderId="108" xfId="0" applyNumberFormat="1" applyFont="1" applyFill="1" applyBorder="1" applyAlignment="1" applyProtection="1">
      <alignment horizontal="center" vertical="center" wrapText="1"/>
      <protection locked="0" hidden="1"/>
    </xf>
    <xf numFmtId="0" fontId="38" fillId="23" borderId="53" xfId="0" applyFont="1" applyFill="1" applyBorder="1" applyAlignment="1" applyProtection="1">
      <alignment horizontal="center" vertical="center" wrapText="1"/>
      <protection locked="0" hidden="1"/>
    </xf>
    <xf numFmtId="0" fontId="38" fillId="5" borderId="1" xfId="0" applyFont="1" applyFill="1" applyBorder="1" applyAlignment="1" applyProtection="1">
      <alignment horizontal="center" vertical="center" wrapText="1"/>
      <protection locked="0" hidden="1"/>
    </xf>
    <xf numFmtId="0" fontId="38" fillId="5" borderId="2" xfId="0" applyFont="1" applyFill="1" applyBorder="1" applyAlignment="1" applyProtection="1">
      <alignment horizontal="center" vertical="center" wrapText="1"/>
      <protection locked="0" hidden="1"/>
    </xf>
    <xf numFmtId="0" fontId="38" fillId="5" borderId="110" xfId="0" applyFont="1" applyFill="1" applyBorder="1" applyAlignment="1" applyProtection="1">
      <alignment horizontal="center" vertical="center" wrapText="1"/>
      <protection locked="0" hidden="1"/>
    </xf>
    <xf numFmtId="0" fontId="38" fillId="23" borderId="108" xfId="0" applyFont="1" applyFill="1" applyBorder="1" applyAlignment="1" applyProtection="1">
      <alignment horizontal="center" vertical="center" wrapText="1"/>
      <protection locked="0" hidden="1"/>
    </xf>
    <xf numFmtId="0" fontId="27" fillId="4" borderId="17" xfId="0" applyFont="1" applyFill="1" applyBorder="1" applyAlignment="1" applyProtection="1">
      <alignment horizontal="center" vertical="center" wrapText="1"/>
      <protection hidden="1"/>
    </xf>
    <xf numFmtId="0" fontId="27" fillId="4" borderId="40" xfId="0" applyFont="1" applyFill="1" applyBorder="1" applyAlignment="1" applyProtection="1">
      <alignment horizontal="center" vertical="center" wrapText="1"/>
      <protection hidden="1"/>
    </xf>
    <xf numFmtId="0" fontId="27" fillId="4" borderId="18" xfId="0" applyFont="1" applyFill="1" applyBorder="1" applyAlignment="1" applyProtection="1">
      <alignment horizontal="center" vertical="center" wrapText="1"/>
      <protection hidden="1"/>
    </xf>
    <xf numFmtId="14" fontId="38" fillId="5" borderId="36" xfId="0" applyNumberFormat="1" applyFont="1" applyFill="1" applyBorder="1" applyAlignment="1" applyProtection="1">
      <alignment horizontal="center" vertical="center"/>
      <protection locked="0" hidden="1"/>
    </xf>
    <xf numFmtId="14" fontId="38" fillId="5" borderId="40" xfId="0" applyNumberFormat="1" applyFont="1" applyFill="1" applyBorder="1" applyAlignment="1" applyProtection="1">
      <alignment horizontal="center" vertical="center"/>
      <protection locked="0" hidden="1"/>
    </xf>
    <xf numFmtId="0" fontId="48" fillId="2" borderId="28" xfId="0" applyFont="1" applyFill="1" applyBorder="1" applyAlignment="1" applyProtection="1">
      <alignment horizontal="center" vertical="center"/>
      <protection hidden="1"/>
    </xf>
    <xf numFmtId="0" fontId="48" fillId="2" borderId="29" xfId="0" applyFont="1" applyFill="1" applyBorder="1" applyAlignment="1" applyProtection="1">
      <alignment horizontal="center" vertical="center"/>
      <protection hidden="1"/>
    </xf>
    <xf numFmtId="0" fontId="20" fillId="2" borderId="0" xfId="0" applyFont="1" applyFill="1" applyAlignment="1" applyProtection="1">
      <alignment horizontal="center" vertical="center"/>
      <protection hidden="1"/>
    </xf>
    <xf numFmtId="0" fontId="27" fillId="5" borderId="36" xfId="0" applyFont="1" applyFill="1" applyBorder="1" applyAlignment="1" applyProtection="1">
      <alignment horizontal="center" vertical="center" wrapText="1"/>
      <protection locked="0" hidden="1"/>
    </xf>
    <xf numFmtId="0" fontId="27" fillId="5" borderId="40" xfId="0" applyFont="1" applyFill="1" applyBorder="1" applyAlignment="1" applyProtection="1">
      <alignment horizontal="center" vertical="center" wrapText="1"/>
      <protection locked="0" hidden="1"/>
    </xf>
    <xf numFmtId="0" fontId="27" fillId="5" borderId="18" xfId="0" applyFont="1" applyFill="1" applyBorder="1" applyAlignment="1" applyProtection="1">
      <alignment horizontal="center" vertical="center" wrapText="1"/>
      <protection locked="0" hidden="1"/>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2" xfId="0" applyFont="1" applyFill="1" applyBorder="1" applyAlignment="1" applyProtection="1">
      <alignment horizontal="left" vertical="top" wrapText="1"/>
      <protection locked="0"/>
    </xf>
    <xf numFmtId="164" fontId="47" fillId="5" borderId="5" xfId="0" applyNumberFormat="1" applyFont="1" applyFill="1" applyBorder="1" applyAlignment="1" applyProtection="1">
      <alignment horizontal="center" vertical="center" wrapText="1"/>
      <protection locked="0"/>
    </xf>
    <xf numFmtId="164" fontId="47" fillId="5" borderId="6" xfId="0" applyNumberFormat="1" applyFont="1" applyFill="1" applyBorder="1" applyAlignment="1" applyProtection="1">
      <alignment horizontal="center" vertical="center" wrapText="1"/>
      <protection locked="0"/>
    </xf>
    <xf numFmtId="164" fontId="47" fillId="5" borderId="22" xfId="0" applyNumberFormat="1" applyFont="1" applyFill="1" applyBorder="1" applyAlignment="1" applyProtection="1">
      <alignment horizontal="center" vertical="center" wrapText="1"/>
      <protection locked="0"/>
    </xf>
    <xf numFmtId="0" fontId="38" fillId="23" borderId="109" xfId="0" applyFont="1" applyFill="1" applyBorder="1" applyAlignment="1" applyProtection="1">
      <alignment horizontal="center" vertical="center" wrapText="1"/>
      <protection locked="0" hidden="1"/>
    </xf>
    <xf numFmtId="0" fontId="38" fillId="23" borderId="41" xfId="0" applyFont="1" applyFill="1" applyBorder="1" applyAlignment="1" applyProtection="1">
      <alignment horizontal="center" vertical="center" wrapText="1"/>
      <protection locked="0" hidden="1"/>
    </xf>
    <xf numFmtId="14" fontId="38" fillId="5" borderId="1" xfId="0" applyNumberFormat="1" applyFont="1" applyFill="1" applyBorder="1" applyAlignment="1" applyProtection="1">
      <alignment horizontal="center" vertical="center"/>
      <protection locked="0" hidden="1"/>
    </xf>
    <xf numFmtId="14" fontId="38" fillId="5" borderId="2" xfId="0" applyNumberFormat="1" applyFont="1" applyFill="1" applyBorder="1" applyAlignment="1" applyProtection="1">
      <alignment horizontal="center" vertical="center"/>
      <protection locked="0" hidden="1"/>
    </xf>
    <xf numFmtId="0" fontId="38" fillId="4" borderId="36" xfId="0" applyFont="1" applyFill="1" applyBorder="1" applyAlignment="1" applyProtection="1">
      <alignment horizontal="center" vertical="center" wrapText="1"/>
      <protection hidden="1"/>
    </xf>
    <xf numFmtId="0" fontId="38" fillId="4" borderId="40" xfId="0" applyFont="1" applyFill="1" applyBorder="1" applyAlignment="1" applyProtection="1">
      <alignment horizontal="center" vertical="center" wrapText="1"/>
      <protection hidden="1"/>
    </xf>
    <xf numFmtId="0" fontId="15" fillId="7" borderId="24" xfId="0" applyFont="1" applyFill="1" applyBorder="1" applyAlignment="1" applyProtection="1">
      <alignment horizontal="left"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20" fillId="2" borderId="11" xfId="0" applyFont="1" applyFill="1" applyBorder="1" applyAlignment="1" applyProtection="1">
      <alignment horizontal="center" vertical="center"/>
      <protection hidden="1"/>
    </xf>
    <xf numFmtId="0" fontId="20" fillId="2" borderId="43" xfId="0" applyFont="1" applyFill="1" applyBorder="1" applyAlignment="1" applyProtection="1">
      <alignment horizontal="center" vertical="center"/>
      <protection hidden="1"/>
    </xf>
    <xf numFmtId="0" fontId="20" fillId="2" borderId="44" xfId="0" applyFont="1" applyFill="1" applyBorder="1" applyAlignment="1" applyProtection="1">
      <alignment horizontal="center" vertical="center"/>
      <protection hidden="1"/>
    </xf>
    <xf numFmtId="0" fontId="20" fillId="2" borderId="27" xfId="0" applyFont="1" applyFill="1" applyBorder="1" applyAlignment="1" applyProtection="1">
      <alignment horizontal="center" vertical="center"/>
      <protection hidden="1"/>
    </xf>
    <xf numFmtId="0" fontId="20" fillId="2" borderId="28" xfId="0" applyFont="1" applyFill="1" applyBorder="1" applyAlignment="1" applyProtection="1">
      <alignment horizontal="center" vertical="center"/>
      <protection hidden="1"/>
    </xf>
    <xf numFmtId="0" fontId="20" fillId="2" borderId="29" xfId="0" applyFont="1" applyFill="1" applyBorder="1" applyAlignment="1" applyProtection="1">
      <alignment horizontal="center" vertical="center"/>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66" fillId="5" borderId="87" xfId="0" applyFont="1" applyFill="1" applyBorder="1" applyAlignment="1" applyProtection="1">
      <alignment horizontal="left" vertical="top" wrapText="1"/>
      <protection locked="0"/>
    </xf>
    <xf numFmtId="0" fontId="66" fillId="5" borderId="88" xfId="0" applyFont="1" applyFill="1" applyBorder="1" applyAlignment="1" applyProtection="1">
      <alignment horizontal="left" vertical="top" wrapText="1"/>
      <protection locked="0"/>
    </xf>
    <xf numFmtId="0" fontId="66" fillId="5" borderId="89" xfId="0" applyFont="1" applyFill="1" applyBorder="1" applyAlignment="1" applyProtection="1">
      <alignment horizontal="left" vertical="top" wrapText="1"/>
      <protection locked="0"/>
    </xf>
    <xf numFmtId="0" fontId="66" fillId="5" borderId="125" xfId="0" applyFont="1" applyFill="1" applyBorder="1" applyAlignment="1" applyProtection="1">
      <alignment horizontal="left" vertical="top" wrapText="1"/>
      <protection locked="0"/>
    </xf>
    <xf numFmtId="0" fontId="66" fillId="5" borderId="0" xfId="0" applyFont="1" applyFill="1" applyAlignment="1" applyProtection="1">
      <alignment horizontal="left" vertical="top" wrapText="1"/>
      <protection locked="0"/>
    </xf>
    <xf numFmtId="0" fontId="66" fillId="5" borderId="126" xfId="0" applyFont="1" applyFill="1" applyBorder="1" applyAlignment="1" applyProtection="1">
      <alignment horizontal="left" vertical="top" wrapText="1"/>
      <protection locked="0"/>
    </xf>
    <xf numFmtId="0" fontId="66" fillId="5" borderId="20" xfId="0" applyFont="1" applyFill="1" applyBorder="1" applyAlignment="1" applyProtection="1">
      <alignment horizontal="left" vertical="top" wrapText="1"/>
      <protection locked="0"/>
    </xf>
    <xf numFmtId="0" fontId="66" fillId="5" borderId="21" xfId="0" applyFont="1" applyFill="1" applyBorder="1" applyAlignment="1" applyProtection="1">
      <alignment horizontal="left" vertical="top" wrapText="1"/>
      <protection locked="0"/>
    </xf>
    <xf numFmtId="0" fontId="66" fillId="5" borderId="90"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164" fontId="12" fillId="7" borderId="33" xfId="0" applyNumberFormat="1" applyFont="1" applyFill="1" applyBorder="1" applyAlignment="1" applyProtection="1">
      <alignment horizontal="center" vertical="center" textRotation="90" wrapText="1"/>
      <protection hidden="1"/>
    </xf>
    <xf numFmtId="164" fontId="12" fillId="7" borderId="93" xfId="0" applyNumberFormat="1" applyFont="1" applyFill="1" applyBorder="1" applyAlignment="1" applyProtection="1">
      <alignment horizontal="center" vertical="center" textRotation="90" wrapText="1"/>
      <protection hidden="1"/>
    </xf>
    <xf numFmtId="0" fontId="35" fillId="27" borderId="31" xfId="0" applyFont="1" applyFill="1" applyBorder="1" applyAlignment="1" applyProtection="1">
      <alignment horizontal="center" vertical="center" wrapText="1"/>
      <protection hidden="1"/>
    </xf>
    <xf numFmtId="0" fontId="35" fillId="27" borderId="34" xfId="0" applyFont="1" applyFill="1" applyBorder="1" applyAlignment="1" applyProtection="1">
      <alignment horizontal="center" vertical="center" wrapText="1"/>
      <protection hidden="1"/>
    </xf>
    <xf numFmtId="0" fontId="66" fillId="5" borderId="8" xfId="0" applyFont="1" applyFill="1" applyBorder="1" applyAlignment="1" applyProtection="1">
      <alignment horizontal="center" vertical="top"/>
      <protection locked="0"/>
    </xf>
    <xf numFmtId="164" fontId="35" fillId="27" borderId="51" xfId="0" applyNumberFormat="1" applyFont="1" applyFill="1" applyBorder="1" applyAlignment="1" applyProtection="1">
      <alignment horizontal="center" vertical="center"/>
      <protection hidden="1"/>
    </xf>
    <xf numFmtId="164" fontId="35" fillId="27" borderId="39" xfId="0" applyNumberFormat="1" applyFont="1" applyFill="1" applyBorder="1" applyAlignment="1" applyProtection="1">
      <alignment horizontal="center" vertical="center"/>
      <protection hidden="1"/>
    </xf>
    <xf numFmtId="164" fontId="35" fillId="27" borderId="17" xfId="0" applyNumberFormat="1" applyFont="1" applyFill="1" applyBorder="1" applyAlignment="1" applyProtection="1">
      <alignment horizontal="center" vertical="center"/>
      <protection hidden="1"/>
    </xf>
    <xf numFmtId="164" fontId="35" fillId="27" borderId="41" xfId="0" applyNumberFormat="1" applyFont="1" applyFill="1" applyBorder="1" applyAlignment="1" applyProtection="1">
      <alignment horizontal="center" vertical="center"/>
      <protection hidden="1"/>
    </xf>
    <xf numFmtId="0" fontId="53" fillId="2" borderId="11" xfId="0" applyFont="1" applyFill="1" applyBorder="1" applyAlignment="1" applyProtection="1">
      <alignment horizontal="center" vertical="center" wrapText="1"/>
      <protection hidden="1"/>
    </xf>
    <xf numFmtId="0" fontId="53" fillId="2" borderId="43" xfId="0" applyFont="1" applyFill="1" applyBorder="1" applyAlignment="1" applyProtection="1">
      <alignment horizontal="center" vertical="center" wrapText="1"/>
      <protection hidden="1"/>
    </xf>
    <xf numFmtId="0" fontId="53" fillId="2" borderId="44" xfId="0" applyFont="1" applyFill="1" applyBorder="1" applyAlignment="1" applyProtection="1">
      <alignment horizontal="center" vertical="center" wrapText="1"/>
      <protection hidden="1"/>
    </xf>
    <xf numFmtId="0" fontId="53" fillId="2" borderId="27" xfId="0" applyFont="1" applyFill="1" applyBorder="1" applyAlignment="1" applyProtection="1">
      <alignment horizontal="center" vertical="center" wrapText="1"/>
      <protection hidden="1"/>
    </xf>
    <xf numFmtId="0" fontId="53" fillId="2" borderId="28" xfId="0" applyFont="1" applyFill="1" applyBorder="1" applyAlignment="1" applyProtection="1">
      <alignment horizontal="center" vertical="center" wrapText="1"/>
      <protection hidden="1"/>
    </xf>
    <xf numFmtId="0" fontId="53" fillId="2" borderId="29" xfId="0" applyFont="1" applyFill="1" applyBorder="1" applyAlignment="1" applyProtection="1">
      <alignment horizontal="center" vertical="center" wrapText="1"/>
      <protection hidden="1"/>
    </xf>
    <xf numFmtId="0" fontId="10" fillId="27" borderId="52" xfId="0" applyFont="1" applyFill="1" applyBorder="1" applyAlignment="1" applyProtection="1">
      <alignment horizontal="center" vertical="center" wrapText="1"/>
      <protection hidden="1"/>
    </xf>
    <xf numFmtId="0" fontId="10" fillId="27" borderId="138" xfId="0" applyFont="1" applyFill="1" applyBorder="1" applyAlignment="1" applyProtection="1">
      <alignment horizontal="center" vertical="center" wrapText="1"/>
      <protection hidden="1"/>
    </xf>
    <xf numFmtId="0" fontId="10" fillId="27" borderId="116" xfId="0" applyFont="1" applyFill="1" applyBorder="1" applyAlignment="1" applyProtection="1">
      <alignment horizontal="center" vertical="center" wrapText="1"/>
      <protection hidden="1"/>
    </xf>
    <xf numFmtId="0" fontId="10" fillId="27" borderId="20" xfId="0" applyFont="1" applyFill="1" applyBorder="1" applyAlignment="1" applyProtection="1">
      <alignment horizontal="center" vertical="center" wrapText="1"/>
      <protection hidden="1"/>
    </xf>
    <xf numFmtId="0" fontId="10" fillId="27" borderId="45" xfId="0" applyFont="1" applyFill="1" applyBorder="1" applyAlignment="1" applyProtection="1">
      <alignment horizontal="center" vertical="center" wrapText="1"/>
      <protection hidden="1"/>
    </xf>
    <xf numFmtId="0" fontId="10" fillId="27" borderId="0" xfId="0" applyFont="1" applyFill="1" applyAlignment="1" applyProtection="1">
      <alignment horizontal="center" vertical="center" wrapText="1"/>
      <protection hidden="1"/>
    </xf>
    <xf numFmtId="0" fontId="10" fillId="27" borderId="46" xfId="0" applyFont="1" applyFill="1" applyBorder="1" applyAlignment="1" applyProtection="1">
      <alignment horizontal="center" vertical="center" wrapText="1"/>
      <protection hidden="1"/>
    </xf>
    <xf numFmtId="0" fontId="10" fillId="27" borderId="92" xfId="0" applyFont="1" applyFill="1" applyBorder="1" applyAlignment="1" applyProtection="1">
      <alignment horizontal="center" vertical="center" wrapText="1"/>
      <protection hidden="1"/>
    </xf>
    <xf numFmtId="0" fontId="10" fillId="27" borderId="37" xfId="0" applyFont="1" applyFill="1" applyBorder="1" applyAlignment="1" applyProtection="1">
      <alignment horizontal="center" vertical="center" wrapText="1"/>
      <protection hidden="1"/>
    </xf>
    <xf numFmtId="0" fontId="10" fillId="27" borderId="129" xfId="0" applyFont="1" applyFill="1" applyBorder="1" applyAlignment="1" applyProtection="1">
      <alignment horizontal="center" vertical="center" wrapText="1"/>
      <protection hidden="1"/>
    </xf>
    <xf numFmtId="0" fontId="10" fillId="27" borderId="133" xfId="0" applyFont="1" applyFill="1" applyBorder="1" applyAlignment="1" applyProtection="1">
      <alignment horizontal="center" vertical="center" wrapText="1"/>
      <protection hidden="1"/>
    </xf>
    <xf numFmtId="0" fontId="10" fillId="27" borderId="134" xfId="0" applyFont="1" applyFill="1" applyBorder="1" applyAlignment="1" applyProtection="1">
      <alignment horizontal="center" vertical="center" wrapText="1"/>
      <protection hidden="1"/>
    </xf>
    <xf numFmtId="0" fontId="63" fillId="2" borderId="23" xfId="0" applyFont="1" applyFill="1" applyBorder="1" applyAlignment="1">
      <alignment horizontal="left" vertical="center" wrapText="1"/>
    </xf>
    <xf numFmtId="0" fontId="63" fillId="2" borderId="114" xfId="0" applyFont="1" applyFill="1" applyBorder="1" applyAlignment="1">
      <alignment horizontal="left" vertical="center" wrapText="1"/>
    </xf>
    <xf numFmtId="0" fontId="63" fillId="2" borderId="31" xfId="0" applyFont="1" applyFill="1" applyBorder="1" applyAlignment="1">
      <alignment horizontal="center" vertical="center" wrapText="1"/>
    </xf>
    <xf numFmtId="0" fontId="63" fillId="2" borderId="116" xfId="0" applyFont="1" applyFill="1" applyBorder="1" applyAlignment="1">
      <alignment horizontal="center" vertical="center" wrapText="1"/>
    </xf>
    <xf numFmtId="0" fontId="63" fillId="2" borderId="33" xfId="0" applyFont="1" applyFill="1" applyBorder="1" applyAlignment="1">
      <alignment horizontal="center" vertical="center"/>
    </xf>
    <xf numFmtId="0" fontId="63" fillId="2" borderId="119" xfId="0" applyFont="1" applyFill="1" applyBorder="1" applyAlignment="1">
      <alignment horizontal="center" vertical="center"/>
    </xf>
    <xf numFmtId="0" fontId="63" fillId="2" borderId="44" xfId="0" applyFont="1" applyFill="1" applyBorder="1" applyAlignment="1">
      <alignment horizontal="center" vertical="center"/>
    </xf>
    <xf numFmtId="0" fontId="63" fillId="2" borderId="56" xfId="0" applyFont="1" applyFill="1" applyBorder="1" applyAlignment="1">
      <alignment horizontal="center" vertical="center"/>
    </xf>
    <xf numFmtId="0" fontId="63" fillId="2" borderId="39" xfId="0" applyFont="1" applyFill="1" applyBorder="1" applyAlignment="1">
      <alignment horizontal="center" vertical="center"/>
    </xf>
    <xf numFmtId="0" fontId="63" fillId="2" borderId="53" xfId="0" applyFont="1" applyFill="1" applyBorder="1" applyAlignment="1">
      <alignment horizontal="center" vertical="center"/>
    </xf>
    <xf numFmtId="0" fontId="60" fillId="2" borderId="51" xfId="0" applyFont="1" applyFill="1" applyBorder="1" applyAlignment="1">
      <alignment horizontal="center" vertical="center" wrapText="1"/>
    </xf>
    <xf numFmtId="0" fontId="60" fillId="2" borderId="17" xfId="0" applyFont="1" applyFill="1" applyBorder="1" applyAlignment="1">
      <alignment horizontal="center" vertical="center" wrapText="1"/>
    </xf>
    <xf numFmtId="0" fontId="60" fillId="2" borderId="14" xfId="0" applyFont="1" applyFill="1" applyBorder="1" applyAlignment="1">
      <alignment horizontal="center" vertical="center" wrapText="1"/>
    </xf>
    <xf numFmtId="0" fontId="60" fillId="2" borderId="49" xfId="0" applyFont="1" applyFill="1" applyBorder="1" applyAlignment="1">
      <alignment horizontal="center" vertical="center" wrapText="1"/>
    </xf>
    <xf numFmtId="0" fontId="60" fillId="2" borderId="57" xfId="0" applyFont="1" applyFill="1" applyBorder="1" applyAlignment="1">
      <alignment horizontal="center" vertical="center" wrapText="1"/>
    </xf>
    <xf numFmtId="0" fontId="60" fillId="2" borderId="39" xfId="0" applyFont="1" applyFill="1" applyBorder="1" applyAlignment="1">
      <alignment horizontal="center" vertical="center" wrapText="1"/>
    </xf>
    <xf numFmtId="0" fontId="60" fillId="2" borderId="87" xfId="0" applyFont="1" applyFill="1" applyBorder="1" applyAlignment="1">
      <alignment horizontal="center" vertical="center" wrapText="1"/>
    </xf>
    <xf numFmtId="0" fontId="60" fillId="2" borderId="20" xfId="0" applyFont="1" applyFill="1" applyBorder="1" applyAlignment="1">
      <alignment horizontal="center" vertical="center" wrapText="1"/>
    </xf>
    <xf numFmtId="0" fontId="61" fillId="5" borderId="49" xfId="0" applyFont="1" applyFill="1" applyBorder="1" applyAlignment="1" applyProtection="1">
      <alignment horizontal="center" vertical="center" wrapText="1"/>
      <protection locked="0"/>
    </xf>
    <xf numFmtId="0" fontId="61" fillId="5" borderId="50" xfId="0" applyFont="1" applyFill="1" applyBorder="1" applyAlignment="1" applyProtection="1">
      <alignment horizontal="center" vertical="center" wrapText="1"/>
      <protection locked="0"/>
    </xf>
    <xf numFmtId="0" fontId="61" fillId="5" borderId="47" xfId="0" applyFont="1" applyFill="1" applyBorder="1" applyAlignment="1" applyProtection="1">
      <alignment horizontal="left" vertical="center" wrapText="1"/>
      <protection locked="0"/>
    </xf>
    <xf numFmtId="0" fontId="61" fillId="5" borderId="10" xfId="0" applyFont="1" applyFill="1" applyBorder="1" applyAlignment="1" applyProtection="1">
      <alignment horizontal="left" vertical="center" wrapText="1"/>
      <protection locked="0"/>
    </xf>
    <xf numFmtId="0" fontId="60" fillId="2" borderId="21" xfId="0" applyFont="1" applyFill="1" applyBorder="1" applyAlignment="1">
      <alignment horizontal="center" vertical="center" wrapText="1"/>
    </xf>
    <xf numFmtId="0" fontId="61" fillId="5" borderId="17" xfId="0" applyFont="1" applyFill="1" applyBorder="1" applyAlignment="1" applyProtection="1">
      <alignment horizontal="center" vertical="center" wrapText="1"/>
      <protection locked="0"/>
    </xf>
    <xf numFmtId="0" fontId="61" fillId="5" borderId="41" xfId="0" applyFont="1" applyFill="1" applyBorder="1" applyAlignment="1" applyProtection="1">
      <alignment horizontal="left" vertical="center" wrapText="1"/>
      <protection locked="0"/>
    </xf>
    <xf numFmtId="0" fontId="60" fillId="2" borderId="55" xfId="0" applyFont="1" applyFill="1" applyBorder="1" applyAlignment="1">
      <alignment horizontal="center" vertical="center" wrapText="1"/>
    </xf>
    <xf numFmtId="0" fontId="60" fillId="2" borderId="120" xfId="0" applyFont="1" applyFill="1" applyBorder="1" applyAlignment="1">
      <alignment horizontal="center" vertical="center" wrapText="1"/>
    </xf>
    <xf numFmtId="0" fontId="77" fillId="26" borderId="51" xfId="0" applyFont="1" applyFill="1" applyBorder="1" applyAlignment="1">
      <alignment horizontal="right" vertical="center" wrapText="1"/>
    </xf>
    <xf numFmtId="0" fontId="77" fillId="26" borderId="42" xfId="0" applyFont="1" applyFill="1" applyBorder="1" applyAlignment="1">
      <alignment horizontal="right" vertical="center" wrapText="1"/>
    </xf>
    <xf numFmtId="14" fontId="38" fillId="5" borderId="118" xfId="0" applyNumberFormat="1" applyFont="1" applyFill="1" applyBorder="1" applyAlignment="1" applyProtection="1">
      <alignment horizontal="center" vertical="center"/>
      <protection locked="0"/>
    </xf>
    <xf numFmtId="14" fontId="38" fillId="5" borderId="3" xfId="0" applyNumberFormat="1" applyFont="1" applyFill="1" applyBorder="1" applyAlignment="1" applyProtection="1">
      <alignment horizontal="center" vertical="center"/>
      <protection locked="0"/>
    </xf>
    <xf numFmtId="0" fontId="77" fillId="3" borderId="51" xfId="0" applyFont="1" applyFill="1" applyBorder="1" applyAlignment="1">
      <alignment horizontal="right" vertical="center" wrapText="1"/>
    </xf>
    <xf numFmtId="0" fontId="77" fillId="3" borderId="42" xfId="0" applyFont="1" applyFill="1" applyBorder="1" applyAlignment="1">
      <alignment horizontal="right" vertical="center" wrapText="1"/>
    </xf>
    <xf numFmtId="0" fontId="1" fillId="3" borderId="13" xfId="1" applyFont="1" applyFill="1" applyBorder="1" applyAlignment="1">
      <alignment horizontal="center" wrapText="1"/>
    </xf>
    <xf numFmtId="0" fontId="1" fillId="3" borderId="92"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92" xfId="1" applyFont="1" applyFill="1" applyBorder="1" applyAlignment="1">
      <alignment horizontal="center" vertical="center" wrapText="1"/>
    </xf>
    <xf numFmtId="0" fontId="33" fillId="6" borderId="5" xfId="1" applyFont="1" applyFill="1" applyBorder="1" applyAlignment="1" applyProtection="1">
      <alignment horizontal="center" vertical="center"/>
      <protection hidden="1"/>
    </xf>
    <xf numFmtId="0" fontId="33" fillId="6" borderId="6" xfId="1" applyFont="1" applyFill="1" applyBorder="1" applyAlignment="1" applyProtection="1">
      <alignment horizontal="center" vertical="center"/>
      <protection hidden="1"/>
    </xf>
    <xf numFmtId="0" fontId="33"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8" xfId="0" applyFont="1" applyFill="1" applyBorder="1" applyAlignment="1">
      <alignment horizontal="right" vertical="center" wrapText="1"/>
    </xf>
    <xf numFmtId="0" fontId="5" fillId="4" borderId="59" xfId="0" applyFont="1" applyFill="1" applyBorder="1" applyAlignment="1">
      <alignment horizontal="right" vertical="center" wrapText="1"/>
    </xf>
    <xf numFmtId="0" fontId="5" fillId="7" borderId="59" xfId="1" applyFont="1" applyFill="1" applyBorder="1" applyAlignment="1" applyProtection="1">
      <alignment horizontal="left" vertical="center"/>
      <protection hidden="1"/>
    </xf>
    <xf numFmtId="0" fontId="5" fillId="7" borderId="107" xfId="1" applyFont="1" applyFill="1" applyBorder="1" applyAlignment="1" applyProtection="1">
      <alignment horizontal="left" vertical="center"/>
      <protection hidden="1"/>
    </xf>
    <xf numFmtId="0" fontId="1" fillId="3" borderId="87" xfId="1" applyFont="1" applyFill="1" applyBorder="1" applyAlignment="1">
      <alignment horizontal="center" vertical="center" wrapText="1"/>
    </xf>
    <xf numFmtId="0" fontId="1" fillId="3" borderId="88" xfId="1" applyFont="1" applyFill="1" applyBorder="1" applyAlignment="1">
      <alignment horizontal="center" vertical="center" wrapText="1"/>
    </xf>
    <xf numFmtId="0" fontId="1" fillId="3" borderId="89"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 fillId="3" borderId="90" xfId="1"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5" fillId="3" borderId="0" xfId="1" applyFont="1" applyFill="1" applyAlignment="1">
      <alignment horizontal="center" vertical="center"/>
    </xf>
    <xf numFmtId="0" fontId="5" fillId="2" borderId="0" xfId="1" applyFont="1" applyFill="1" applyAlignment="1">
      <alignment horizontal="right" vertical="top" wrapText="1"/>
    </xf>
    <xf numFmtId="9" fontId="15" fillId="7" borderId="4" xfId="2" applyFont="1" applyFill="1" applyBorder="1" applyAlignment="1" applyProtection="1">
      <alignment horizontal="center" vertical="center"/>
      <protection hidden="1"/>
    </xf>
    <xf numFmtId="0" fontId="35" fillId="3" borderId="0" xfId="1" applyFont="1" applyFill="1" applyAlignment="1" applyProtection="1">
      <alignment horizontal="left" vertical="center"/>
      <protection hidden="1"/>
    </xf>
    <xf numFmtId="0" fontId="35" fillId="21" borderId="0" xfId="1" applyFont="1" applyFill="1" applyAlignment="1" applyProtection="1">
      <alignment horizontal="left" vertical="center"/>
      <protection hidden="1"/>
    </xf>
    <xf numFmtId="0" fontId="11" fillId="3" borderId="145" xfId="0" applyFont="1" applyFill="1" applyBorder="1" applyAlignment="1">
      <alignment horizontal="center" vertical="center" wrapText="1"/>
    </xf>
    <xf numFmtId="0" fontId="11" fillId="3" borderId="146" xfId="0" applyFont="1" applyFill="1" applyBorder="1" applyAlignment="1">
      <alignment horizontal="center" vertical="center" wrapText="1"/>
    </xf>
    <xf numFmtId="0" fontId="15" fillId="2" borderId="1" xfId="1" applyFill="1" applyBorder="1" applyAlignment="1" applyProtection="1">
      <alignment horizontal="center" vertical="center"/>
      <protection hidden="1"/>
    </xf>
    <xf numFmtId="0" fontId="15" fillId="2" borderId="3" xfId="1" applyFill="1" applyBorder="1" applyAlignment="1" applyProtection="1">
      <alignment horizontal="center" vertical="center"/>
      <protection hidden="1"/>
    </xf>
    <xf numFmtId="0" fontId="15" fillId="2" borderId="4" xfId="1" applyFill="1" applyBorder="1" applyAlignment="1" applyProtection="1">
      <alignment horizontal="center" vertical="center"/>
      <protection hidden="1"/>
    </xf>
    <xf numFmtId="0" fontId="11" fillId="3" borderId="127" xfId="0" applyFont="1" applyFill="1" applyBorder="1" applyAlignment="1">
      <alignment horizontal="center" vertical="center" wrapText="1"/>
    </xf>
    <xf numFmtId="0" fontId="11" fillId="3" borderId="147" xfId="0" applyFont="1" applyFill="1" applyBorder="1" applyAlignment="1">
      <alignment horizontal="center" vertical="center" wrapText="1"/>
    </xf>
    <xf numFmtId="0" fontId="15" fillId="7" borderId="87" xfId="1" applyFill="1" applyBorder="1" applyAlignment="1" applyProtection="1">
      <alignment horizontal="left" vertical="top"/>
      <protection locked="0" hidden="1"/>
    </xf>
    <xf numFmtId="0" fontId="15" fillId="7" borderId="88" xfId="1" applyFill="1" applyBorder="1" applyAlignment="1" applyProtection="1">
      <alignment horizontal="left" vertical="top"/>
      <protection locked="0" hidden="1"/>
    </xf>
    <xf numFmtId="0" fontId="15" fillId="7" borderId="89" xfId="1" applyFill="1" applyBorder="1" applyAlignment="1" applyProtection="1">
      <alignment horizontal="left" vertical="top"/>
      <protection locked="0" hidden="1"/>
    </xf>
    <xf numFmtId="0" fontId="15" fillId="7" borderId="125" xfId="1" applyFill="1" applyBorder="1" applyAlignment="1" applyProtection="1">
      <alignment horizontal="left" vertical="top"/>
      <protection locked="0" hidden="1"/>
    </xf>
    <xf numFmtId="0" fontId="15" fillId="7" borderId="0" xfId="1" applyFill="1" applyAlignment="1" applyProtection="1">
      <alignment horizontal="left" vertical="top"/>
      <protection locked="0" hidden="1"/>
    </xf>
    <xf numFmtId="0" fontId="15" fillId="7" borderId="126" xfId="1" applyFill="1" applyBorder="1" applyAlignment="1" applyProtection="1">
      <alignment horizontal="left" vertical="top"/>
      <protection locked="0" hidden="1"/>
    </xf>
    <xf numFmtId="0" fontId="15" fillId="7" borderId="20" xfId="1" applyFill="1" applyBorder="1" applyAlignment="1" applyProtection="1">
      <alignment horizontal="left" vertical="top"/>
      <protection locked="0" hidden="1"/>
    </xf>
    <xf numFmtId="0" fontId="15" fillId="7" borderId="21" xfId="1" applyFill="1" applyBorder="1" applyAlignment="1" applyProtection="1">
      <alignment horizontal="left" vertical="top"/>
      <protection locked="0" hidden="1"/>
    </xf>
    <xf numFmtId="0" fontId="15" fillId="7" borderId="90" xfId="1" applyFill="1" applyBorder="1" applyAlignment="1" applyProtection="1">
      <alignment horizontal="left" vertical="top"/>
      <protection locked="0" hidden="1"/>
    </xf>
    <xf numFmtId="0" fontId="33" fillId="27" borderId="5" xfId="1" applyFont="1" applyFill="1" applyBorder="1" applyAlignment="1" applyProtection="1">
      <alignment horizontal="center" vertical="center"/>
      <protection hidden="1"/>
    </xf>
    <xf numFmtId="0" fontId="33" fillId="27" borderId="6" xfId="1" applyFont="1" applyFill="1" applyBorder="1" applyAlignment="1" applyProtection="1">
      <alignment horizontal="center" vertical="center"/>
      <protection hidden="1"/>
    </xf>
    <xf numFmtId="0" fontId="33" fillId="27" borderId="22" xfId="1" applyFont="1" applyFill="1" applyBorder="1" applyAlignment="1" applyProtection="1">
      <alignment horizontal="center" vertical="center"/>
      <protection hidden="1"/>
    </xf>
    <xf numFmtId="0" fontId="5" fillId="28" borderId="11" xfId="0" applyFont="1" applyFill="1" applyBorder="1" applyAlignment="1" applyProtection="1">
      <alignment horizontal="right" vertical="center" wrapText="1"/>
      <protection hidden="1"/>
    </xf>
    <xf numFmtId="0" fontId="5" fillId="28" borderId="43" xfId="0" applyFont="1" applyFill="1" applyBorder="1" applyAlignment="1" applyProtection="1">
      <alignment horizontal="right" vertical="center" wrapText="1"/>
      <protection hidden="1"/>
    </xf>
    <xf numFmtId="0" fontId="5" fillId="28" borderId="58" xfId="0" applyFont="1" applyFill="1" applyBorder="1" applyAlignment="1" applyProtection="1">
      <alignment horizontal="right" vertical="center" wrapText="1"/>
      <protection hidden="1"/>
    </xf>
    <xf numFmtId="0" fontId="5" fillId="28" borderId="59" xfId="0" applyFont="1" applyFill="1" applyBorder="1" applyAlignment="1" applyProtection="1">
      <alignment horizontal="right" vertical="center" wrapText="1"/>
      <protection hidden="1"/>
    </xf>
    <xf numFmtId="0" fontId="35" fillId="27" borderId="0" xfId="1" applyFont="1" applyFill="1" applyAlignment="1" applyProtection="1">
      <alignment horizontal="left" vertical="center"/>
      <protection hidden="1"/>
    </xf>
    <xf numFmtId="0" fontId="10" fillId="27" borderId="0" xfId="1" applyFont="1" applyFill="1" applyAlignment="1" applyProtection="1">
      <alignment horizontal="center" vertical="center"/>
      <protection hidden="1"/>
    </xf>
    <xf numFmtId="9" fontId="15" fillId="7" borderId="1" xfId="2" applyFont="1" applyFill="1" applyBorder="1" applyAlignment="1" applyProtection="1">
      <alignment horizontal="center" vertical="center"/>
      <protection hidden="1"/>
    </xf>
    <xf numFmtId="9" fontId="15"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35" fillId="27"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92" xfId="1" applyFont="1" applyFill="1" applyBorder="1" applyAlignment="1" applyProtection="1">
      <alignment horizontal="center" wrapText="1"/>
      <protection hidden="1"/>
    </xf>
    <xf numFmtId="0" fontId="1" fillId="27" borderId="13" xfId="1" applyFont="1" applyFill="1" applyBorder="1" applyAlignment="1" applyProtection="1">
      <alignment horizontal="center" vertical="center" wrapText="1"/>
      <protection hidden="1"/>
    </xf>
    <xf numFmtId="0" fontId="1" fillId="27" borderId="92" xfId="1" applyFont="1" applyFill="1" applyBorder="1" applyAlignment="1" applyProtection="1">
      <alignment horizontal="center" vertical="center" wrapText="1"/>
      <protection hidden="1"/>
    </xf>
    <xf numFmtId="0" fontId="7" fillId="27" borderId="4" xfId="1" applyFont="1" applyFill="1" applyBorder="1" applyAlignment="1" applyProtection="1">
      <alignment horizontal="center" vertical="center"/>
      <protection hidden="1"/>
    </xf>
    <xf numFmtId="0" fontId="1" fillId="27" borderId="87" xfId="1" applyFont="1" applyFill="1" applyBorder="1" applyAlignment="1" applyProtection="1">
      <alignment horizontal="center" vertical="center" wrapText="1"/>
      <protection hidden="1"/>
    </xf>
    <xf numFmtId="0" fontId="1" fillId="27" borderId="88" xfId="1" applyFont="1" applyFill="1" applyBorder="1" applyAlignment="1" applyProtection="1">
      <alignment horizontal="center" vertical="center" wrapText="1"/>
      <protection hidden="1"/>
    </xf>
    <xf numFmtId="0" fontId="1" fillId="27" borderId="89" xfId="1" applyFont="1" applyFill="1" applyBorder="1" applyAlignment="1" applyProtection="1">
      <alignment horizontal="center" vertical="center" wrapText="1"/>
      <protection hidden="1"/>
    </xf>
    <xf numFmtId="0" fontId="1" fillId="27" borderId="20" xfId="1" applyFont="1" applyFill="1" applyBorder="1" applyAlignment="1" applyProtection="1">
      <alignment horizontal="center" vertical="center" wrapText="1"/>
      <protection hidden="1"/>
    </xf>
    <xf numFmtId="0" fontId="1" fillId="27" borderId="21" xfId="1" applyFont="1" applyFill="1" applyBorder="1" applyAlignment="1" applyProtection="1">
      <alignment horizontal="center" vertical="center" wrapText="1"/>
      <protection hidden="1"/>
    </xf>
    <xf numFmtId="0" fontId="1" fillId="27" borderId="90" xfId="1" applyFont="1" applyFill="1" applyBorder="1" applyAlignment="1" applyProtection="1">
      <alignment horizontal="center" vertical="center" wrapText="1"/>
      <protection hidden="1"/>
    </xf>
    <xf numFmtId="0" fontId="11" fillId="27" borderId="145" xfId="0" applyFont="1" applyFill="1" applyBorder="1" applyAlignment="1" applyProtection="1">
      <alignment horizontal="center" vertical="center" wrapText="1"/>
      <protection hidden="1"/>
    </xf>
    <xf numFmtId="0" fontId="11" fillId="27" borderId="146" xfId="0" applyFont="1" applyFill="1" applyBorder="1" applyAlignment="1" applyProtection="1">
      <alignment horizontal="center" vertical="center" wrapText="1"/>
      <protection hidden="1"/>
    </xf>
    <xf numFmtId="0" fontId="11" fillId="27" borderId="127" xfId="0" applyFont="1" applyFill="1" applyBorder="1" applyAlignment="1" applyProtection="1">
      <alignment horizontal="center" vertical="center" wrapText="1"/>
      <protection hidden="1"/>
    </xf>
    <xf numFmtId="0" fontId="11" fillId="27" borderId="147" xfId="0" applyFont="1" applyFill="1" applyBorder="1" applyAlignment="1" applyProtection="1">
      <alignment horizontal="center" vertical="center" wrapText="1"/>
      <protection hidden="1"/>
    </xf>
    <xf numFmtId="0" fontId="57" fillId="4" borderId="17" xfId="0" applyFont="1" applyFill="1" applyBorder="1" applyAlignment="1">
      <alignment horizontal="center" vertical="center" wrapText="1"/>
    </xf>
    <xf numFmtId="0" fontId="57" fillId="4" borderId="18" xfId="0" applyFont="1" applyFill="1" applyBorder="1" applyAlignment="1">
      <alignment horizontal="center" vertical="center" wrapText="1"/>
    </xf>
    <xf numFmtId="0" fontId="38" fillId="4" borderId="19" xfId="0" applyFont="1" applyFill="1" applyBorder="1" applyAlignment="1">
      <alignment horizontal="center" vertical="center" wrapText="1"/>
    </xf>
    <xf numFmtId="14" fontId="38" fillId="5" borderId="36" xfId="0" applyNumberFormat="1" applyFont="1" applyFill="1" applyBorder="1" applyAlignment="1" applyProtection="1">
      <alignment horizontal="center" vertical="center"/>
      <protection locked="0"/>
    </xf>
    <xf numFmtId="14" fontId="38" fillId="5" borderId="18" xfId="0" applyNumberFormat="1" applyFont="1" applyFill="1" applyBorder="1" applyAlignment="1" applyProtection="1">
      <alignment horizontal="center" vertical="center"/>
      <protection locked="0"/>
    </xf>
    <xf numFmtId="0" fontId="31" fillId="5" borderId="12" xfId="0" applyFont="1" applyFill="1" applyBorder="1" applyAlignment="1" applyProtection="1">
      <alignment horizontal="center" vertical="center"/>
      <protection locked="0"/>
    </xf>
    <xf numFmtId="0" fontId="31" fillId="5" borderId="43" xfId="0" applyFont="1" applyFill="1" applyBorder="1" applyAlignment="1" applyProtection="1">
      <alignment horizontal="center" vertical="center"/>
      <protection locked="0"/>
    </xf>
    <xf numFmtId="0" fontId="31" fillId="5" borderId="44" xfId="0" applyFont="1" applyFill="1" applyBorder="1" applyAlignment="1" applyProtection="1">
      <alignment horizontal="center" vertical="center"/>
      <protection locked="0"/>
    </xf>
    <xf numFmtId="0" fontId="38" fillId="5" borderId="19" xfId="0" applyFont="1" applyFill="1" applyBorder="1" applyAlignment="1" applyProtection="1">
      <alignment horizontal="center" vertical="center" wrapText="1"/>
      <protection locked="0"/>
    </xf>
    <xf numFmtId="0" fontId="38" fillId="23" borderId="87" xfId="0" applyFont="1" applyFill="1" applyBorder="1" applyAlignment="1" applyProtection="1">
      <alignment horizontal="center" vertical="center" wrapText="1"/>
      <protection locked="0"/>
    </xf>
    <xf numFmtId="0" fontId="38" fillId="23" borderId="115" xfId="0" applyFont="1" applyFill="1" applyBorder="1" applyAlignment="1" applyProtection="1">
      <alignment horizontal="center" vertical="center" wrapText="1"/>
      <protection locked="0"/>
    </xf>
    <xf numFmtId="0" fontId="38" fillId="23" borderId="128" xfId="0" applyFont="1" applyFill="1" applyBorder="1" applyAlignment="1" applyProtection="1">
      <alignment horizontal="center" vertical="center" wrapText="1"/>
      <protection locked="0"/>
    </xf>
    <xf numFmtId="0" fontId="38" fillId="23" borderId="29" xfId="0" applyFont="1" applyFill="1" applyBorder="1" applyAlignment="1" applyProtection="1">
      <alignment horizontal="center" vertical="center" wrapText="1"/>
      <protection locked="0"/>
    </xf>
    <xf numFmtId="0" fontId="70" fillId="0" borderId="11" xfId="0" applyFont="1" applyBorder="1" applyAlignment="1" applyProtection="1">
      <alignment horizontal="center" vertical="center"/>
      <protection locked="0" hidden="1"/>
    </xf>
    <xf numFmtId="0" fontId="70" fillId="0" borderId="43" xfId="0" applyFont="1" applyBorder="1" applyAlignment="1" applyProtection="1">
      <alignment horizontal="center" vertical="center"/>
      <protection locked="0" hidden="1"/>
    </xf>
    <xf numFmtId="0" fontId="70" fillId="0" borderId="44" xfId="0" applyFont="1" applyBorder="1" applyAlignment="1" applyProtection="1">
      <alignment horizontal="center" vertical="center"/>
      <protection locked="0" hidden="1"/>
    </xf>
    <xf numFmtId="0" fontId="90" fillId="33" borderId="5" xfId="0" applyFont="1" applyFill="1" applyBorder="1" applyAlignment="1">
      <alignment horizontal="center" vertical="center"/>
    </xf>
    <xf numFmtId="0" fontId="90" fillId="33" borderId="6" xfId="0" applyFont="1" applyFill="1" applyBorder="1" applyAlignment="1">
      <alignment horizontal="center" vertical="center"/>
    </xf>
    <xf numFmtId="0" fontId="90" fillId="33" borderId="22" xfId="0" applyFont="1" applyFill="1" applyBorder="1" applyAlignment="1">
      <alignment horizontal="center" vertical="center"/>
    </xf>
    <xf numFmtId="0" fontId="27" fillId="2" borderId="15"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44" xfId="0" applyFont="1" applyFill="1" applyBorder="1" applyAlignment="1">
      <alignment horizontal="center" vertical="center" wrapText="1"/>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27" fillId="31" borderId="27" xfId="0" applyFont="1" applyFill="1" applyBorder="1" applyAlignment="1">
      <alignment horizontal="left" vertical="center" wrapText="1"/>
    </xf>
    <xf numFmtId="0" fontId="27" fillId="31" borderId="28" xfId="0" applyFont="1" applyFill="1" applyBorder="1" applyAlignment="1">
      <alignment horizontal="left" vertical="center" wrapText="1"/>
    </xf>
    <xf numFmtId="0" fontId="27" fillId="31" borderId="29"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27" fillId="2" borderId="49" xfId="0" applyFont="1" applyFill="1" applyBorder="1" applyAlignment="1">
      <alignment horizontal="center" vertical="center"/>
    </xf>
    <xf numFmtId="0" fontId="27" fillId="2" borderId="4" xfId="0" applyFont="1" applyFill="1" applyBorder="1" applyAlignment="1">
      <alignment horizontal="center" vertical="center"/>
    </xf>
    <xf numFmtId="0" fontId="27" fillId="2" borderId="5" xfId="0" applyFont="1" applyFill="1" applyBorder="1" applyAlignment="1">
      <alignment horizontal="center" vertical="center" wrapText="1"/>
    </xf>
    <xf numFmtId="0" fontId="27" fillId="2" borderId="22" xfId="0" applyFont="1" applyFill="1" applyBorder="1" applyAlignment="1">
      <alignment horizontal="center" vertical="center" wrapText="1"/>
    </xf>
    <xf numFmtId="0" fontId="27" fillId="2" borderId="9" xfId="0" applyFont="1" applyFill="1" applyBorder="1" applyAlignment="1">
      <alignment horizontal="center" vertical="center" wrapText="1"/>
    </xf>
    <xf numFmtId="0" fontId="27" fillId="2" borderId="54" xfId="0" applyFont="1" applyFill="1" applyBorder="1" applyAlignment="1">
      <alignment horizontal="center" vertical="center" wrapText="1"/>
    </xf>
    <xf numFmtId="0" fontId="27" fillId="2" borderId="50" xfId="0" applyFont="1" applyFill="1" applyBorder="1" applyAlignment="1">
      <alignment horizontal="center" vertical="center"/>
    </xf>
    <xf numFmtId="0" fontId="27" fillId="2" borderId="19" xfId="0" applyFont="1" applyFill="1" applyBorder="1" applyAlignment="1">
      <alignment horizontal="center" vertical="center"/>
    </xf>
    <xf numFmtId="164" fontId="27" fillId="2" borderId="19" xfId="0" applyNumberFormat="1" applyFont="1" applyFill="1" applyBorder="1" applyAlignment="1">
      <alignment horizontal="center" vertical="center"/>
    </xf>
    <xf numFmtId="0" fontId="27" fillId="2" borderId="16" xfId="0" applyFont="1" applyFill="1" applyBorder="1" applyAlignment="1">
      <alignment horizontal="center" vertical="center"/>
    </xf>
    <xf numFmtId="164" fontId="27" fillId="2" borderId="4" xfId="0" applyNumberFormat="1" applyFont="1" applyFill="1" applyBorder="1" applyAlignment="1">
      <alignment horizontal="center" vertical="center" wrapText="1"/>
    </xf>
    <xf numFmtId="164" fontId="27" fillId="2" borderId="47" xfId="0" applyNumberFormat="1" applyFont="1" applyFill="1" applyBorder="1" applyAlignment="1">
      <alignment horizontal="center" vertical="center" wrapText="1"/>
    </xf>
    <xf numFmtId="164" fontId="27" fillId="2" borderId="10" xfId="0" applyNumberFormat="1" applyFont="1" applyFill="1" applyBorder="1" applyAlignment="1">
      <alignment horizontal="center" vertical="center"/>
    </xf>
    <xf numFmtId="0" fontId="66" fillId="32" borderId="4" xfId="0" applyFont="1" applyFill="1" applyBorder="1" applyAlignment="1" applyProtection="1">
      <alignment horizontal="center" vertical="center"/>
      <protection locked="0"/>
    </xf>
    <xf numFmtId="0" fontId="27" fillId="2" borderId="14" xfId="0" applyFont="1" applyFill="1" applyBorder="1" applyAlignment="1">
      <alignment horizontal="center" vertical="center"/>
    </xf>
    <xf numFmtId="0" fontId="66" fillId="32" borderId="54" xfId="0" applyFont="1" applyFill="1" applyBorder="1" applyAlignment="1" applyProtection="1">
      <alignment horizontal="center" vertical="center"/>
      <protection locked="0"/>
    </xf>
    <xf numFmtId="0" fontId="66" fillId="32" borderId="9" xfId="0" applyFont="1" applyFill="1" applyBorder="1" applyAlignment="1" applyProtection="1">
      <alignment horizontal="center" vertical="center"/>
      <protection locked="0"/>
    </xf>
    <xf numFmtId="0" fontId="66" fillId="32" borderId="5" xfId="0" quotePrefix="1" applyFont="1" applyFill="1" applyBorder="1" applyAlignment="1" applyProtection="1">
      <alignment horizontal="center" vertical="center"/>
      <protection locked="0"/>
    </xf>
    <xf numFmtId="0" fontId="66" fillId="32" borderId="22" xfId="0" quotePrefix="1" applyFont="1" applyFill="1" applyBorder="1" applyAlignment="1" applyProtection="1">
      <alignment horizontal="center" vertical="center"/>
      <protection locked="0"/>
    </xf>
    <xf numFmtId="0" fontId="48" fillId="31" borderId="5" xfId="0" applyFont="1" applyFill="1" applyBorder="1" applyAlignment="1" applyProtection="1">
      <alignment horizontal="left" vertical="top" wrapText="1"/>
      <protection hidden="1"/>
    </xf>
    <xf numFmtId="0" fontId="48" fillId="31" borderId="6" xfId="0" applyFont="1" applyFill="1" applyBorder="1" applyAlignment="1" applyProtection="1">
      <alignment horizontal="left" vertical="top" wrapText="1"/>
      <protection hidden="1"/>
    </xf>
    <xf numFmtId="0" fontId="48" fillId="31" borderId="22" xfId="0" applyFont="1" applyFill="1" applyBorder="1" applyAlignment="1" applyProtection="1">
      <alignment horizontal="left" vertical="top" wrapText="1"/>
      <protection hidden="1"/>
    </xf>
    <xf numFmtId="0" fontId="38" fillId="0" borderId="43" xfId="0" applyFont="1" applyBorder="1" applyAlignment="1">
      <alignment horizontal="center" vertical="center"/>
    </xf>
    <xf numFmtId="0" fontId="38" fillId="0" borderId="0" xfId="0" applyFont="1" applyAlignment="1">
      <alignment horizontal="center" vertical="center"/>
    </xf>
    <xf numFmtId="0" fontId="38" fillId="0" borderId="43" xfId="0" applyFont="1" applyBorder="1" applyAlignment="1">
      <alignment horizontal="right" vertical="center"/>
    </xf>
    <xf numFmtId="0" fontId="38" fillId="0" borderId="0" xfId="0" applyFont="1" applyAlignment="1">
      <alignment horizontal="right" vertical="center"/>
    </xf>
    <xf numFmtId="0" fontId="50" fillId="32" borderId="43" xfId="0" applyFont="1" applyFill="1" applyBorder="1" applyAlignment="1" applyProtection="1">
      <alignment horizontal="center" vertical="center"/>
      <protection locked="0"/>
    </xf>
    <xf numFmtId="0" fontId="50" fillId="32" borderId="0" xfId="0" applyFont="1" applyFill="1" applyAlignment="1" applyProtection="1">
      <alignment horizontal="center" vertical="center"/>
      <protection locked="0"/>
    </xf>
    <xf numFmtId="0" fontId="66" fillId="32" borderId="5" xfId="0" applyFont="1" applyFill="1" applyBorder="1" applyAlignment="1" applyProtection="1">
      <alignment horizontal="center" vertical="center"/>
      <protection locked="0"/>
    </xf>
    <xf numFmtId="0" fontId="5" fillId="2" borderId="5" xfId="0" applyFont="1" applyFill="1" applyBorder="1" applyAlignment="1">
      <alignment horizontal="center" vertical="center" wrapText="1"/>
    </xf>
    <xf numFmtId="0" fontId="5" fillId="2" borderId="22" xfId="0" applyFont="1" applyFill="1" applyBorder="1" applyAlignment="1">
      <alignment horizontal="center" vertical="center" wrapText="1"/>
    </xf>
    <xf numFmtId="166" fontId="0" fillId="32" borderId="5" xfId="0" applyNumberFormat="1" applyFill="1" applyBorder="1" applyAlignment="1" applyProtection="1">
      <alignment horizontal="center" vertical="center"/>
      <protection locked="0"/>
    </xf>
    <xf numFmtId="166" fontId="0" fillId="32" borderId="22" xfId="0" applyNumberFormat="1" applyFill="1" applyBorder="1" applyAlignment="1" applyProtection="1">
      <alignment horizontal="center" vertical="center"/>
      <protection locked="0"/>
    </xf>
    <xf numFmtId="0" fontId="27" fillId="2" borderId="4" xfId="0" applyFont="1" applyFill="1" applyBorder="1" applyAlignment="1">
      <alignment horizontal="center" vertical="center" wrapText="1"/>
    </xf>
    <xf numFmtId="167" fontId="66" fillId="32" borderId="4" xfId="0" applyNumberFormat="1" applyFont="1" applyFill="1" applyBorder="1" applyAlignment="1" applyProtection="1">
      <alignment horizontal="center" vertical="center"/>
      <protection locked="0"/>
    </xf>
    <xf numFmtId="1" fontId="27" fillId="2" borderId="4" xfId="0" applyNumberFormat="1" applyFont="1" applyFill="1" applyBorder="1" applyAlignment="1">
      <alignment horizontal="center" vertical="center"/>
    </xf>
    <xf numFmtId="168" fontId="66" fillId="32" borderId="4" xfId="0" applyNumberFormat="1" applyFont="1" applyFill="1" applyBorder="1" applyAlignment="1" applyProtection="1">
      <alignment horizontal="center" vertical="center"/>
      <protection locked="0"/>
    </xf>
    <xf numFmtId="0" fontId="38" fillId="31" borderId="5" xfId="0" applyFont="1" applyFill="1" applyBorder="1" applyAlignment="1">
      <alignment horizontal="left" vertical="center" wrapText="1"/>
    </xf>
    <xf numFmtId="0" fontId="38" fillId="31" borderId="6" xfId="0" applyFont="1" applyFill="1" applyBorder="1" applyAlignment="1">
      <alignment horizontal="left" vertical="center" wrapText="1"/>
    </xf>
    <xf numFmtId="0" fontId="38" fillId="31" borderId="22" xfId="0" applyFont="1" applyFill="1" applyBorder="1" applyAlignment="1">
      <alignment horizontal="left" vertical="center" wrapText="1"/>
    </xf>
    <xf numFmtId="0" fontId="10" fillId="24" borderId="3" xfId="0" applyFont="1" applyFill="1" applyBorder="1" applyAlignment="1" applyProtection="1">
      <alignment horizontal="center" vertical="center" wrapText="1"/>
      <protection hidden="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62" xfId="0" applyFont="1" applyFill="1" applyBorder="1" applyAlignment="1" applyProtection="1">
      <alignment horizontal="center"/>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38" fillId="4" borderId="49" xfId="0" applyFont="1" applyFill="1" applyBorder="1" applyAlignment="1">
      <alignment horizontal="center" vertical="center" wrapText="1"/>
    </xf>
    <xf numFmtId="0" fontId="38" fillId="4" borderId="4" xfId="0" applyFont="1" applyFill="1" applyBorder="1" applyAlignment="1">
      <alignment horizontal="center" vertical="center" wrapText="1"/>
    </xf>
    <xf numFmtId="0" fontId="38" fillId="4" borderId="1" xfId="0" applyFont="1" applyFill="1" applyBorder="1" applyAlignment="1">
      <alignment horizontal="center" vertical="center" wrapText="1"/>
    </xf>
    <xf numFmtId="0" fontId="38" fillId="4" borderId="3" xfId="0" applyFont="1" applyFill="1" applyBorder="1" applyAlignment="1">
      <alignment horizontal="center" vertical="center" wrapText="1"/>
    </xf>
    <xf numFmtId="0" fontId="51" fillId="5" borderId="4" xfId="0" applyFont="1" applyFill="1" applyBorder="1" applyAlignment="1" applyProtection="1">
      <alignment horizontal="center" vertical="center"/>
      <protection locked="0"/>
    </xf>
    <xf numFmtId="0" fontId="38" fillId="5" borderId="4" xfId="0" applyFont="1" applyFill="1" applyBorder="1" applyAlignment="1" applyProtection="1">
      <alignment horizontal="center" vertical="center" wrapText="1"/>
      <protection locked="0"/>
    </xf>
    <xf numFmtId="0" fontId="38" fillId="4" borderId="14" xfId="0" applyFont="1" applyFill="1" applyBorder="1" applyAlignment="1">
      <alignment horizontal="center" vertical="center" wrapText="1"/>
    </xf>
    <xf numFmtId="0" fontId="38" fillId="4" borderId="15"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89" fillId="24" borderId="6" xfId="0" applyFont="1" applyFill="1" applyBorder="1" applyAlignment="1" applyProtection="1">
      <alignment horizontal="center" vertical="center" wrapText="1"/>
      <protection hidden="1"/>
    </xf>
    <xf numFmtId="0" fontId="89" fillId="24" borderId="22" xfId="0" applyFont="1" applyFill="1" applyBorder="1" applyAlignment="1" applyProtection="1">
      <alignment horizontal="center" vertical="center" wrapText="1"/>
      <protection hidden="1"/>
    </xf>
    <xf numFmtId="0" fontId="27" fillId="31" borderId="5" xfId="0" applyFont="1" applyFill="1" applyBorder="1" applyAlignment="1">
      <alignment horizontal="left" vertical="center" wrapText="1"/>
    </xf>
    <xf numFmtId="0" fontId="27" fillId="31" borderId="6" xfId="0" applyFont="1" applyFill="1" applyBorder="1" applyAlignment="1">
      <alignment horizontal="left" vertical="center" wrapText="1"/>
    </xf>
    <xf numFmtId="0" fontId="27" fillId="31" borderId="22" xfId="0" applyFont="1" applyFill="1" applyBorder="1" applyAlignment="1">
      <alignment horizontal="left" vertical="center" wrapText="1"/>
    </xf>
    <xf numFmtId="0" fontId="27" fillId="31" borderId="11" xfId="0" applyFont="1" applyFill="1" applyBorder="1" applyAlignment="1">
      <alignment horizontal="left" vertical="center" wrapText="1"/>
    </xf>
    <xf numFmtId="0" fontId="27" fillId="31" borderId="43" xfId="0" applyFont="1" applyFill="1" applyBorder="1" applyAlignment="1">
      <alignment horizontal="left" vertical="center" wrapText="1"/>
    </xf>
    <xf numFmtId="0" fontId="27" fillId="31" borderId="44" xfId="0" applyFont="1" applyFill="1" applyBorder="1" applyAlignment="1">
      <alignment horizontal="left" vertical="center" wrapText="1"/>
    </xf>
    <xf numFmtId="0" fontId="47" fillId="32" borderId="4" xfId="0" applyFont="1" applyFill="1" applyBorder="1" applyAlignment="1" applyProtection="1">
      <alignment horizontal="center" vertical="center" wrapText="1"/>
      <protection locked="0"/>
    </xf>
    <xf numFmtId="0" fontId="66" fillId="32" borderId="4" xfId="0" applyFont="1" applyFill="1" applyBorder="1" applyAlignment="1" applyProtection="1">
      <alignment horizontal="center" vertical="center" wrapText="1"/>
      <protection locked="0"/>
    </xf>
    <xf numFmtId="10" fontId="47" fillId="0" borderId="4" xfId="2" applyNumberFormat="1" applyFont="1" applyBorder="1" applyAlignment="1" applyProtection="1">
      <alignment horizontal="center" vertical="center" wrapText="1"/>
    </xf>
    <xf numFmtId="3" fontId="66" fillId="32" borderId="4" xfId="0" applyNumberFormat="1" applyFont="1" applyFill="1" applyBorder="1" applyAlignment="1" applyProtection="1">
      <alignment horizontal="center" vertical="center" wrapText="1"/>
      <protection locked="0"/>
    </xf>
    <xf numFmtId="3" fontId="27" fillId="2" borderId="4" xfId="0" applyNumberFormat="1" applyFont="1" applyFill="1" applyBorder="1" applyAlignment="1">
      <alignment horizontal="center" vertical="center" wrapText="1"/>
    </xf>
    <xf numFmtId="10" fontId="27" fillId="2" borderId="4" xfId="0" applyNumberFormat="1" applyFont="1" applyFill="1" applyBorder="1" applyAlignment="1">
      <alignment horizontal="center" vertical="center"/>
    </xf>
    <xf numFmtId="1" fontId="66" fillId="32" borderId="4" xfId="0" applyNumberFormat="1"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7" fillId="4" borderId="49" xfId="0" applyFont="1" applyFill="1" applyBorder="1" applyAlignment="1">
      <alignment horizontal="center" vertical="center" wrapText="1"/>
    </xf>
    <xf numFmtId="0" fontId="57" fillId="4" borderId="4" xfId="0" applyFont="1" applyFill="1" applyBorder="1" applyAlignment="1">
      <alignment horizontal="center" vertical="center" wrapText="1"/>
    </xf>
    <xf numFmtId="14" fontId="38" fillId="5" borderId="4" xfId="0" applyNumberFormat="1" applyFont="1" applyFill="1" applyBorder="1" applyAlignment="1" applyProtection="1">
      <alignment horizontal="center" vertical="center"/>
      <protection locked="0"/>
    </xf>
    <xf numFmtId="0" fontId="18" fillId="0" borderId="87" xfId="0" applyFont="1" applyBorder="1" applyAlignment="1" applyProtection="1">
      <alignment horizontal="center"/>
      <protection hidden="1"/>
    </xf>
    <xf numFmtId="0" fontId="18" fillId="0" borderId="88" xfId="0" applyFont="1" applyBorder="1" applyAlignment="1" applyProtection="1">
      <alignment horizontal="center"/>
      <protection hidden="1"/>
    </xf>
    <xf numFmtId="0" fontId="18" fillId="0" borderId="89" xfId="0" applyFont="1" applyBorder="1" applyAlignment="1" applyProtection="1">
      <alignment horizontal="center"/>
      <protection hidden="1"/>
    </xf>
    <xf numFmtId="0" fontId="18" fillId="0" borderId="125" xfId="0" applyFont="1" applyBorder="1" applyAlignment="1" applyProtection="1">
      <alignment horizontal="center"/>
      <protection hidden="1"/>
    </xf>
    <xf numFmtId="0" fontId="18" fillId="0" borderId="0" xfId="0" applyFont="1" applyAlignment="1" applyProtection="1">
      <alignment horizontal="center"/>
      <protection hidden="1"/>
    </xf>
    <xf numFmtId="0" fontId="18" fillId="0" borderId="126" xfId="0" applyFont="1" applyBorder="1" applyAlignment="1" applyProtection="1">
      <alignment horizontal="center"/>
      <protection hidden="1"/>
    </xf>
    <xf numFmtId="0" fontId="18" fillId="0" borderId="20" xfId="0" applyFont="1" applyBorder="1" applyAlignment="1" applyProtection="1">
      <alignment horizontal="center"/>
      <protection hidden="1"/>
    </xf>
    <xf numFmtId="0" fontId="18" fillId="0" borderId="21" xfId="0" applyFont="1" applyBorder="1" applyAlignment="1" applyProtection="1">
      <alignment horizontal="center"/>
      <protection hidden="1"/>
    </xf>
    <xf numFmtId="0" fontId="18" fillId="0" borderId="90" xfId="0" applyFont="1" applyBorder="1" applyAlignment="1" applyProtection="1">
      <alignment horizontal="center"/>
      <protection hidden="1"/>
    </xf>
    <xf numFmtId="0" fontId="38" fillId="4" borderId="87" xfId="0" applyFont="1" applyFill="1" applyBorder="1" applyAlignment="1">
      <alignment horizontal="center" vertical="center" wrapText="1"/>
    </xf>
    <xf numFmtId="0" fontId="38" fillId="4" borderId="89" xfId="0" applyFont="1" applyFill="1" applyBorder="1" applyAlignment="1">
      <alignment horizontal="center" vertical="center" wrapText="1"/>
    </xf>
    <xf numFmtId="0" fontId="90" fillId="33" borderId="5" xfId="0" applyFont="1" applyFill="1" applyBorder="1" applyAlignment="1" applyProtection="1">
      <alignment horizontal="center" vertical="center"/>
      <protection hidden="1"/>
    </xf>
    <xf numFmtId="0" fontId="90" fillId="33" borderId="6" xfId="0" applyFont="1" applyFill="1" applyBorder="1" applyAlignment="1" applyProtection="1">
      <alignment horizontal="center" vertical="center"/>
      <protection hidden="1"/>
    </xf>
    <xf numFmtId="0" fontId="90" fillId="33" borderId="22" xfId="0" applyFont="1" applyFill="1" applyBorder="1" applyAlignment="1" applyProtection="1">
      <alignment horizontal="center" vertical="center"/>
      <protection hidden="1"/>
    </xf>
    <xf numFmtId="0" fontId="93" fillId="3" borderId="13" xfId="1" applyFont="1" applyFill="1" applyBorder="1" applyAlignment="1" applyProtection="1">
      <alignment horizontal="center" vertical="center" wrapText="1"/>
      <protection hidden="1"/>
    </xf>
    <xf numFmtId="0" fontId="93" fillId="3" borderId="35" xfId="1" applyFont="1" applyFill="1" applyBorder="1" applyAlignment="1" applyProtection="1">
      <alignment horizontal="center" vertical="center" wrapText="1"/>
      <protection hidden="1"/>
    </xf>
    <xf numFmtId="0" fontId="3" fillId="3" borderId="159" xfId="1" applyFont="1" applyFill="1" applyBorder="1" applyAlignment="1" applyProtection="1">
      <alignment horizontal="center" vertical="center" textRotation="90" wrapText="1"/>
      <protection hidden="1"/>
    </xf>
    <xf numFmtId="0" fontId="3" fillId="3" borderId="93" xfId="1" applyFont="1" applyFill="1" applyBorder="1" applyAlignment="1" applyProtection="1">
      <alignment horizontal="center" vertical="center" textRotation="90" wrapText="1"/>
      <protection hidden="1"/>
    </xf>
    <xf numFmtId="0" fontId="93" fillId="3" borderId="31" xfId="1" applyFont="1" applyFill="1" applyBorder="1" applyAlignment="1" applyProtection="1">
      <alignment horizontal="center" vertical="center" wrapText="1"/>
      <protection hidden="1"/>
    </xf>
    <xf numFmtId="0" fontId="93" fillId="3" borderId="37" xfId="1" applyFont="1" applyFill="1" applyBorder="1" applyAlignment="1" applyProtection="1">
      <alignment horizontal="center" vertical="center" wrapText="1"/>
      <protection hidden="1"/>
    </xf>
    <xf numFmtId="0" fontId="93" fillId="3" borderId="34" xfId="1" applyFont="1" applyFill="1" applyBorder="1" applyAlignment="1" applyProtection="1">
      <alignment horizontal="center" vertical="center" wrapText="1"/>
      <protection hidden="1"/>
    </xf>
    <xf numFmtId="0" fontId="93" fillId="3" borderId="32" xfId="1" applyFont="1" applyFill="1" applyBorder="1" applyAlignment="1" applyProtection="1">
      <alignment horizontal="center" vertical="center" wrapText="1"/>
      <protection hidden="1"/>
    </xf>
    <xf numFmtId="0" fontId="93" fillId="3" borderId="129" xfId="1" applyFont="1" applyFill="1" applyBorder="1" applyAlignment="1" applyProtection="1">
      <alignment horizontal="center" vertical="center" wrapText="1"/>
      <protection hidden="1"/>
    </xf>
    <xf numFmtId="0" fontId="3" fillId="3" borderId="32" xfId="1" applyFont="1" applyFill="1" applyBorder="1" applyAlignment="1" applyProtection="1">
      <alignment horizontal="center" vertical="center" textRotation="90" wrapText="1"/>
      <protection hidden="1"/>
    </xf>
    <xf numFmtId="0" fontId="3" fillId="3" borderId="129" xfId="1" applyFont="1" applyFill="1" applyBorder="1" applyAlignment="1" applyProtection="1">
      <alignment horizontal="center" vertical="center" textRotation="90" wrapText="1"/>
      <protection hidden="1"/>
    </xf>
    <xf numFmtId="0" fontId="3" fillId="3" borderId="35" xfId="1" applyFont="1" applyFill="1" applyBorder="1" applyAlignment="1" applyProtection="1">
      <alignment horizontal="center" vertical="center" textRotation="90" wrapText="1"/>
      <protection hidden="1"/>
    </xf>
    <xf numFmtId="0" fontId="10" fillId="24" borderId="160" xfId="0" applyFont="1" applyFill="1" applyBorder="1" applyAlignment="1" applyProtection="1">
      <alignment horizontal="center" vertical="center" wrapText="1"/>
      <protection hidden="1"/>
    </xf>
    <xf numFmtId="164" fontId="12" fillId="5" borderId="161" xfId="0" applyNumberFormat="1" applyFont="1" applyFill="1" applyBorder="1" applyAlignment="1" applyProtection="1">
      <alignment horizontal="center" vertical="center" wrapText="1"/>
      <protection locked="0" hidden="1"/>
    </xf>
    <xf numFmtId="164" fontId="12" fillId="5" borderId="40" xfId="0" applyNumberFormat="1" applyFont="1" applyFill="1" applyBorder="1" applyAlignment="1" applyProtection="1">
      <alignment horizontal="center" vertical="center" wrapText="1"/>
      <protection locked="0" hidden="1"/>
    </xf>
    <xf numFmtId="0" fontId="0" fillId="13" borderId="5" xfId="0" applyFill="1" applyBorder="1" applyAlignment="1">
      <alignment horizontal="center"/>
    </xf>
    <xf numFmtId="0" fontId="0" fillId="13" borderId="22" xfId="0" applyFill="1" applyBorder="1" applyAlignment="1">
      <alignment horizontal="center"/>
    </xf>
    <xf numFmtId="0" fontId="0" fillId="0" borderId="5" xfId="0" applyBorder="1" applyAlignment="1">
      <alignment horizontal="center"/>
    </xf>
    <xf numFmtId="0" fontId="0" fillId="0" borderId="22" xfId="0" applyBorder="1" applyAlignment="1">
      <alignment horizontal="center"/>
    </xf>
    <xf numFmtId="0" fontId="0" fillId="0" borderId="6" xfId="0" applyBorder="1" applyAlignment="1">
      <alignment horizontal="center"/>
    </xf>
    <xf numFmtId="0" fontId="0" fillId="13" borderId="6" xfId="0" applyFill="1" applyBorder="1" applyAlignment="1">
      <alignment horizontal="center"/>
    </xf>
    <xf numFmtId="0" fontId="32" fillId="0" borderId="0" xfId="0" applyFont="1" applyAlignment="1">
      <alignment horizontal="left" vertical="center"/>
    </xf>
    <xf numFmtId="0" fontId="15" fillId="2"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5" fillId="0" borderId="0" xfId="1" applyAlignment="1" applyProtection="1">
      <alignment horizontal="left" vertical="center" wrapText="1"/>
      <protection hidden="1"/>
    </xf>
  </cellXfs>
  <cellStyles count="3">
    <cellStyle name="Normal" xfId="0" builtinId="0"/>
    <cellStyle name="Normal 2" xfId="1" xr:uid="{00000000-0005-0000-0000-000002000000}"/>
    <cellStyle name="Pourcentage 2" xfId="2" xr:uid="{00000000-0005-0000-0000-000004000000}"/>
  </cellStyles>
  <dxfs count="808">
    <dxf>
      <fill>
        <patternFill>
          <bgColor theme="0" tint="-0.14996795556505021"/>
        </patternFill>
      </fill>
    </dxf>
    <dxf>
      <fill>
        <patternFill>
          <bgColor theme="0" tint="-0.14996795556505021"/>
        </patternFill>
      </fill>
    </dxf>
    <dxf>
      <fill>
        <patternFill>
          <bgColor theme="0" tint="-0.14996795556505021"/>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FF000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00" t="s">
        <v>0</v>
      </c>
      <c r="H3" s="501"/>
      <c r="I3" s="501"/>
      <c r="J3" s="501"/>
      <c r="K3" s="502"/>
    </row>
    <row r="4" spans="2:11" ht="13" thickBot="1" x14ac:dyDescent="0.45">
      <c r="G4" s="503"/>
      <c r="H4" s="504"/>
      <c r="I4" s="504"/>
      <c r="J4" s="504"/>
      <c r="K4" s="505"/>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33" customWidth="1"/>
    <col min="2" max="2" width="90.64453125" style="334" customWidth="1"/>
    <col min="3" max="3" width="13.41015625" style="243" customWidth="1"/>
    <col min="4" max="4" width="6.64453125" style="243" customWidth="1"/>
    <col min="5" max="5" width="5.644531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16384" width="11.41015625" style="243"/>
  </cols>
  <sheetData>
    <row r="1" spans="1:60" s="267" customFormat="1" ht="16.5" customHeight="1" thickBot="1" x14ac:dyDescent="0.55000000000000004">
      <c r="A1" s="523" t="s">
        <v>24</v>
      </c>
      <c r="B1" s="524"/>
      <c r="C1" s="524"/>
      <c r="D1" s="525"/>
      <c r="F1" s="523" t="s">
        <v>25</v>
      </c>
      <c r="G1" s="524"/>
      <c r="H1" s="524"/>
      <c r="I1" s="525"/>
      <c r="K1" s="523" t="s">
        <v>26</v>
      </c>
      <c r="L1" s="524"/>
      <c r="M1" s="524"/>
      <c r="N1" s="525"/>
      <c r="P1" s="523" t="s">
        <v>34</v>
      </c>
      <c r="Q1" s="524"/>
      <c r="R1" s="524"/>
      <c r="S1" s="525"/>
      <c r="U1" s="523" t="s">
        <v>35</v>
      </c>
      <c r="V1" s="524"/>
      <c r="W1" s="524"/>
      <c r="X1" s="525"/>
      <c r="Z1" s="523" t="s">
        <v>36</v>
      </c>
      <c r="AA1" s="524"/>
      <c r="AB1" s="524"/>
      <c r="AC1" s="525"/>
      <c r="AE1" s="523" t="s">
        <v>37</v>
      </c>
      <c r="AF1" s="524"/>
      <c r="AG1" s="524"/>
      <c r="AH1" s="525"/>
      <c r="AJ1" s="523" t="s">
        <v>38</v>
      </c>
      <c r="AK1" s="524"/>
      <c r="AL1" s="524"/>
      <c r="AM1" s="525"/>
      <c r="AO1" s="523" t="s">
        <v>39</v>
      </c>
      <c r="AP1" s="524"/>
      <c r="AQ1" s="524"/>
      <c r="AR1" s="525"/>
      <c r="AT1" s="523" t="s">
        <v>40</v>
      </c>
      <c r="AU1" s="524"/>
      <c r="AV1" s="524"/>
      <c r="AW1" s="525"/>
      <c r="AY1" s="523" t="s">
        <v>41</v>
      </c>
      <c r="AZ1" s="524"/>
      <c r="BA1" s="524"/>
      <c r="BB1" s="525"/>
      <c r="BD1" s="523" t="s">
        <v>42</v>
      </c>
      <c r="BE1" s="524"/>
      <c r="BF1" s="526"/>
      <c r="BG1" s="527"/>
    </row>
    <row r="2" spans="1:60" ht="15" customHeight="1" thickBot="1" x14ac:dyDescent="0.45">
      <c r="A2" s="511" t="s">
        <v>43</v>
      </c>
      <c r="B2" s="512"/>
      <c r="C2" s="519" t="s">
        <v>44</v>
      </c>
      <c r="D2" s="520"/>
      <c r="F2" s="511" t="s">
        <v>43</v>
      </c>
      <c r="G2" s="512"/>
      <c r="H2" s="529" t="s">
        <v>44</v>
      </c>
      <c r="I2" s="530"/>
      <c r="K2" s="515" t="s">
        <v>43</v>
      </c>
      <c r="L2" s="516"/>
      <c r="M2" s="529" t="s">
        <v>44</v>
      </c>
      <c r="N2" s="530"/>
      <c r="P2" s="517" t="s">
        <v>43</v>
      </c>
      <c r="Q2" s="518"/>
      <c r="R2" s="529" t="s">
        <v>44</v>
      </c>
      <c r="S2" s="530"/>
      <c r="U2" s="515" t="s">
        <v>43</v>
      </c>
      <c r="V2" s="516"/>
      <c r="W2" s="529" t="s">
        <v>44</v>
      </c>
      <c r="X2" s="530"/>
      <c r="Z2" s="515" t="s">
        <v>43</v>
      </c>
      <c r="AA2" s="516"/>
      <c r="AB2" s="529" t="s">
        <v>44</v>
      </c>
      <c r="AC2" s="530"/>
      <c r="AE2" s="515" t="s">
        <v>43</v>
      </c>
      <c r="AF2" s="516"/>
      <c r="AG2" s="529" t="s">
        <v>44</v>
      </c>
      <c r="AH2" s="530"/>
      <c r="AJ2" s="515" t="s">
        <v>43</v>
      </c>
      <c r="AK2" s="516"/>
      <c r="AL2" s="529" t="s">
        <v>44</v>
      </c>
      <c r="AM2" s="530"/>
      <c r="AO2" s="515" t="s">
        <v>43</v>
      </c>
      <c r="AP2" s="516"/>
      <c r="AQ2" s="529" t="s">
        <v>44</v>
      </c>
      <c r="AR2" s="530"/>
      <c r="AT2" s="515" t="s">
        <v>43</v>
      </c>
      <c r="AU2" s="516"/>
      <c r="AV2" s="529" t="s">
        <v>44</v>
      </c>
      <c r="AW2" s="530"/>
      <c r="AY2" s="515" t="s">
        <v>43</v>
      </c>
      <c r="AZ2" s="516"/>
      <c r="BA2" s="529" t="s">
        <v>44</v>
      </c>
      <c r="BB2" s="530"/>
      <c r="BD2" s="515" t="s">
        <v>43</v>
      </c>
      <c r="BE2" s="528"/>
      <c r="BF2" s="538" t="s">
        <v>44</v>
      </c>
      <c r="BG2" s="539"/>
    </row>
    <row r="3" spans="1:60" s="268" customFormat="1" ht="20.350000000000001" thickBot="1" x14ac:dyDescent="0.45">
      <c r="A3" s="513"/>
      <c r="B3" s="514"/>
      <c r="C3" s="521"/>
      <c r="D3" s="522"/>
      <c r="E3" s="243"/>
      <c r="F3" s="513"/>
      <c r="G3" s="514"/>
      <c r="H3" s="521"/>
      <c r="I3" s="522"/>
      <c r="J3" s="243"/>
      <c r="K3" s="513"/>
      <c r="L3" s="514"/>
      <c r="M3" s="521"/>
      <c r="N3" s="522"/>
      <c r="O3" s="243"/>
      <c r="P3" s="509"/>
      <c r="Q3" s="510"/>
      <c r="R3" s="521"/>
      <c r="S3" s="522"/>
      <c r="T3" s="243"/>
      <c r="U3" s="509"/>
      <c r="V3" s="510"/>
      <c r="W3" s="521"/>
      <c r="X3" s="522"/>
      <c r="Y3" s="243"/>
      <c r="Z3" s="509"/>
      <c r="AA3" s="510"/>
      <c r="AB3" s="521"/>
      <c r="AC3" s="522"/>
      <c r="AD3" s="243"/>
      <c r="AE3" s="509"/>
      <c r="AF3" s="510"/>
      <c r="AG3" s="521"/>
      <c r="AH3" s="522"/>
      <c r="AI3" s="243"/>
      <c r="AJ3" s="509"/>
      <c r="AK3" s="510"/>
      <c r="AL3" s="521"/>
      <c r="AM3" s="522"/>
      <c r="AN3" s="243"/>
      <c r="AO3" s="509"/>
      <c r="AP3" s="510"/>
      <c r="AQ3" s="521"/>
      <c r="AR3" s="522"/>
      <c r="AS3" s="344"/>
      <c r="AT3" s="509"/>
      <c r="AU3" s="510"/>
      <c r="AV3" s="521"/>
      <c r="AW3" s="522"/>
      <c r="AX3" s="344"/>
      <c r="AY3" s="509"/>
      <c r="AZ3" s="510"/>
      <c r="BA3" s="521"/>
      <c r="BB3" s="522"/>
      <c r="BC3" s="243"/>
      <c r="BD3" s="509"/>
      <c r="BE3" s="510"/>
      <c r="BF3" s="521"/>
      <c r="BG3" s="522"/>
      <c r="BH3" s="243"/>
    </row>
    <row r="4" spans="1:60" ht="15" customHeight="1" x14ac:dyDescent="0.4">
      <c r="A4" s="506" t="s">
        <v>327</v>
      </c>
      <c r="B4" s="507"/>
      <c r="C4" s="507"/>
      <c r="D4" s="508"/>
      <c r="F4" s="506" t="s">
        <v>327</v>
      </c>
      <c r="G4" s="507"/>
      <c r="H4" s="507"/>
      <c r="I4" s="508"/>
      <c r="K4" s="506" t="s">
        <v>327</v>
      </c>
      <c r="L4" s="507"/>
      <c r="M4" s="507"/>
      <c r="N4" s="508"/>
      <c r="P4" s="506" t="s">
        <v>327</v>
      </c>
      <c r="Q4" s="507"/>
      <c r="R4" s="507"/>
      <c r="S4" s="508"/>
      <c r="U4" s="506" t="s">
        <v>327</v>
      </c>
      <c r="V4" s="507"/>
      <c r="W4" s="507"/>
      <c r="X4" s="508"/>
      <c r="Z4" s="506" t="s">
        <v>327</v>
      </c>
      <c r="AA4" s="507"/>
      <c r="AB4" s="507"/>
      <c r="AC4" s="508"/>
      <c r="AE4" s="506" t="s">
        <v>327</v>
      </c>
      <c r="AF4" s="507"/>
      <c r="AG4" s="507"/>
      <c r="AH4" s="508"/>
      <c r="AJ4" s="506" t="s">
        <v>327</v>
      </c>
      <c r="AK4" s="507"/>
      <c r="AL4" s="507"/>
      <c r="AM4" s="508"/>
      <c r="AO4" s="506" t="s">
        <v>327</v>
      </c>
      <c r="AP4" s="507"/>
      <c r="AQ4" s="507"/>
      <c r="AR4" s="508"/>
      <c r="AT4" s="506" t="s">
        <v>327</v>
      </c>
      <c r="AU4" s="507"/>
      <c r="AV4" s="507"/>
      <c r="AW4" s="508"/>
      <c r="AY4" s="506" t="s">
        <v>327</v>
      </c>
      <c r="AZ4" s="507"/>
      <c r="BA4" s="507"/>
      <c r="BB4" s="508"/>
      <c r="BD4" s="506" t="s">
        <v>327</v>
      </c>
      <c r="BE4" s="507"/>
      <c r="BF4" s="507"/>
      <c r="BG4" s="508"/>
    </row>
    <row r="5" spans="1:60" s="269" customFormat="1" ht="18" customHeight="1" x14ac:dyDescent="0.55000000000000004">
      <c r="A5" s="531" t="s">
        <v>45</v>
      </c>
      <c r="B5" s="532"/>
      <c r="C5" s="532"/>
      <c r="D5" s="533"/>
      <c r="F5" s="531" t="s">
        <v>46</v>
      </c>
      <c r="G5" s="532"/>
      <c r="H5" s="532"/>
      <c r="I5" s="533"/>
      <c r="K5" s="531"/>
      <c r="L5" s="532"/>
      <c r="M5" s="532"/>
      <c r="N5" s="533"/>
      <c r="P5" s="531"/>
      <c r="Q5" s="532"/>
      <c r="R5" s="532"/>
      <c r="S5" s="533"/>
      <c r="U5" s="531"/>
      <c r="V5" s="532"/>
      <c r="W5" s="532"/>
      <c r="X5" s="533"/>
      <c r="Z5" s="531"/>
      <c r="AA5" s="532"/>
      <c r="AB5" s="532"/>
      <c r="AC5" s="533"/>
      <c r="AE5" s="531"/>
      <c r="AF5" s="532"/>
      <c r="AG5" s="532"/>
      <c r="AH5" s="533"/>
      <c r="AJ5" s="531"/>
      <c r="AK5" s="532"/>
      <c r="AL5" s="532"/>
      <c r="AM5" s="533"/>
      <c r="AO5" s="531"/>
      <c r="AP5" s="532"/>
      <c r="AQ5" s="532"/>
      <c r="AR5" s="533"/>
      <c r="AS5" s="345"/>
      <c r="AT5" s="531"/>
      <c r="AU5" s="532"/>
      <c r="AV5" s="532"/>
      <c r="AW5" s="533"/>
      <c r="AY5" s="531"/>
      <c r="AZ5" s="532"/>
      <c r="BA5" s="532"/>
      <c r="BB5" s="533"/>
      <c r="BD5" s="531"/>
      <c r="BE5" s="532"/>
      <c r="BF5" s="532"/>
      <c r="BG5" s="533"/>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534" t="s">
        <v>47</v>
      </c>
      <c r="B7" s="535"/>
      <c r="C7" s="276" t="s">
        <v>12</v>
      </c>
      <c r="D7" s="277" t="s">
        <v>48</v>
      </c>
      <c r="E7" s="278" t="s">
        <v>49</v>
      </c>
      <c r="F7" s="534" t="s">
        <v>47</v>
      </c>
      <c r="G7" s="535"/>
      <c r="H7" s="276" t="s">
        <v>12</v>
      </c>
      <c r="I7" s="279" t="s">
        <v>48</v>
      </c>
      <c r="J7" s="278" t="s">
        <v>49</v>
      </c>
      <c r="K7" s="534" t="s">
        <v>47</v>
      </c>
      <c r="L7" s="535"/>
      <c r="M7" s="276" t="s">
        <v>12</v>
      </c>
      <c r="N7" s="279" t="s">
        <v>48</v>
      </c>
      <c r="O7" s="278" t="s">
        <v>49</v>
      </c>
      <c r="P7" s="534" t="s">
        <v>47</v>
      </c>
      <c r="Q7" s="535"/>
      <c r="R7" s="276" t="s">
        <v>12</v>
      </c>
      <c r="S7" s="279" t="s">
        <v>48</v>
      </c>
      <c r="T7" s="278" t="s">
        <v>49</v>
      </c>
      <c r="U7" s="534" t="s">
        <v>47</v>
      </c>
      <c r="V7" s="535"/>
      <c r="W7" s="276" t="s">
        <v>12</v>
      </c>
      <c r="X7" s="279" t="s">
        <v>48</v>
      </c>
      <c r="Y7" s="278" t="s">
        <v>49</v>
      </c>
      <c r="Z7" s="534" t="s">
        <v>47</v>
      </c>
      <c r="AA7" s="535"/>
      <c r="AB7" s="276" t="s">
        <v>12</v>
      </c>
      <c r="AC7" s="279" t="s">
        <v>48</v>
      </c>
      <c r="AD7" s="278" t="s">
        <v>49</v>
      </c>
      <c r="AE7" s="534" t="s">
        <v>47</v>
      </c>
      <c r="AF7" s="535"/>
      <c r="AG7" s="276" t="s">
        <v>12</v>
      </c>
      <c r="AH7" s="279" t="s">
        <v>48</v>
      </c>
      <c r="AI7" s="278" t="s">
        <v>49</v>
      </c>
      <c r="AJ7" s="534" t="s">
        <v>47</v>
      </c>
      <c r="AK7" s="535"/>
      <c r="AL7" s="276" t="s">
        <v>12</v>
      </c>
      <c r="AM7" s="279" t="s">
        <v>48</v>
      </c>
      <c r="AN7" s="278" t="s">
        <v>49</v>
      </c>
      <c r="AO7" s="534" t="s">
        <v>47</v>
      </c>
      <c r="AP7" s="535"/>
      <c r="AQ7" s="276" t="s">
        <v>12</v>
      </c>
      <c r="AR7" s="279" t="s">
        <v>48</v>
      </c>
      <c r="AS7" s="278" t="s">
        <v>49</v>
      </c>
      <c r="AT7" s="534" t="s">
        <v>47</v>
      </c>
      <c r="AU7" s="535"/>
      <c r="AV7" s="276" t="s">
        <v>12</v>
      </c>
      <c r="AW7" s="279" t="s">
        <v>48</v>
      </c>
      <c r="AX7" s="278" t="s">
        <v>49</v>
      </c>
      <c r="AY7" s="534" t="s">
        <v>47</v>
      </c>
      <c r="AZ7" s="535"/>
      <c r="BA7" s="276" t="s">
        <v>12</v>
      </c>
      <c r="BB7" s="279" t="s">
        <v>48</v>
      </c>
      <c r="BC7" s="278" t="s">
        <v>49</v>
      </c>
      <c r="BD7" s="534" t="s">
        <v>47</v>
      </c>
      <c r="BE7" s="535"/>
      <c r="BF7" s="276" t="s">
        <v>12</v>
      </c>
      <c r="BG7" s="279" t="s">
        <v>48</v>
      </c>
      <c r="BH7" s="280" t="s">
        <v>49</v>
      </c>
    </row>
    <row r="8" spans="1:60" ht="20.100000000000001" customHeight="1" x14ac:dyDescent="0.4">
      <c r="A8" s="281">
        <v>0</v>
      </c>
      <c r="B8" s="150" t="str">
        <f>IFERROR(HLOOKUP(A$5,TAB_Critères!$B$3:$AH$16,SA_GRILLE_STEU!$A8+2,FALSE),"")</f>
        <v>Présence d'un écoulement lors du contrôle ?</v>
      </c>
      <c r="C8" s="341" t="s">
        <v>113</v>
      </c>
      <c r="D8" s="398"/>
      <c r="E8" s="282" t="str">
        <f>IFERROR(HLOOKUP(A$5,TAB_Critères!$B$51:$AH$66,$A8+2,FALSE),"")</f>
        <v>LISTE_1</v>
      </c>
      <c r="F8" s="281">
        <v>0</v>
      </c>
      <c r="G8" s="151" t="str">
        <f>IFERROR(HLOOKUP(F$5,TAB_Critères!$B$3:$AH$16,SA_GRILLE_STEU!$A8+2,FALSE),"")</f>
        <v>Présence d'un écoulement lors du contrôle ?</v>
      </c>
      <c r="H8" s="341"/>
      <c r="I8" s="399"/>
      <c r="J8" s="282" t="str">
        <f>IFERROR(HLOOKUP(F$5,TAB_Critères!$B$51:$AH$66,SA_GRILLE_STEU!$A8+2,FALSE),"")</f>
        <v>LISTE_1</v>
      </c>
      <c r="K8" s="281">
        <v>0</v>
      </c>
      <c r="L8" s="151" t="str">
        <f>IFERROR(HLOOKUP(K$5,TAB_Critères!$B$3:$AH$16,SA_GRILLE_STEU!$A8+2,FALSE),"")</f>
        <v/>
      </c>
      <c r="M8" s="341"/>
      <c r="N8" s="399"/>
      <c r="O8" s="282" t="str">
        <f>IFERROR(HLOOKUP(K$5,TAB_Critères!$B$51:$AH$66,SA_GRILLE_STEU!$A8+2,FALSE),"")</f>
        <v/>
      </c>
      <c r="P8" s="281">
        <v>0</v>
      </c>
      <c r="Q8" s="151" t="str">
        <f>IFERROR(HLOOKUP(P$5,TAB_Critères!$B$3:$AH$16,SA_GRILLE_STEU!$A8+2,FALSE),"")</f>
        <v/>
      </c>
      <c r="R8" s="341"/>
      <c r="S8" s="399"/>
      <c r="T8" s="282" t="str">
        <f>IFERROR(HLOOKUP(P$5,TAB_Critères!$B$51:$AH$66,SA_GRILLE_STEU!$A8+2,FALSE),"")</f>
        <v/>
      </c>
      <c r="U8" s="281">
        <v>0</v>
      </c>
      <c r="V8" s="151" t="str">
        <f>IFERROR(HLOOKUP(U$5,TAB_Critères!$B$3:$AH$16,SA_GRILLE_STEU!$A8+2,FALSE),"")</f>
        <v/>
      </c>
      <c r="W8" s="341"/>
      <c r="X8" s="399"/>
      <c r="Y8" s="282" t="str">
        <f>IFERROR(HLOOKUP(U$5,TAB_Critères!$B$51:$AH$66,SA_GRILLE_STEU!$A8+2,FALSE),"")</f>
        <v/>
      </c>
      <c r="Z8" s="281">
        <v>0</v>
      </c>
      <c r="AA8" s="151" t="str">
        <f>IFERROR(HLOOKUP(Z$5,TAB_Critères!$B$3:$AH$16,SA_GRILLE_STEU!$A8+2,FALSE),"")</f>
        <v/>
      </c>
      <c r="AB8" s="341"/>
      <c r="AC8" s="399"/>
      <c r="AD8" s="282" t="str">
        <f>IFERROR(HLOOKUP(Z$5,TAB_Critères!$B$51:$AH$66,SA_GRILLE_STEU!$A8+2,FALSE),"")</f>
        <v/>
      </c>
      <c r="AE8" s="281">
        <v>0</v>
      </c>
      <c r="AF8" s="151" t="str">
        <f>IFERROR(HLOOKUP(AE$5,TAB_Critères!$B$3:$AH$16,SA_GRILLE_STEU!$A8+2,FALSE),"")</f>
        <v/>
      </c>
      <c r="AG8" s="341"/>
      <c r="AH8" s="399"/>
      <c r="AI8" s="282" t="str">
        <f>IFERROR(HLOOKUP(AE$5,TAB_Critères!$B$51:$AH$66,SA_GRILLE_STEU!$A8+2,FALSE),"")</f>
        <v/>
      </c>
      <c r="AJ8" s="281">
        <v>0</v>
      </c>
      <c r="AK8" s="151" t="str">
        <f>IFERROR(HLOOKUP(AJ$5,TAB_Critères!$B$3:$AH$16,SA_GRILLE_STEU!$A8+2,FALSE),"")</f>
        <v/>
      </c>
      <c r="AL8" s="341"/>
      <c r="AM8" s="283"/>
      <c r="AN8" s="282" t="str">
        <f>IFERROR(HLOOKUP(AJ$5,TAB_Critères!$B$51:$AH$66,SA_GRILLE_STEU!$A8+2,FALSE),"")</f>
        <v/>
      </c>
      <c r="AO8" s="281">
        <v>0</v>
      </c>
      <c r="AP8" s="151" t="str">
        <f>IFERROR(HLOOKUP(AO$5,TAB_Critères!$B$3:$AH$16,SA_GRILLE_STEU!$A8+2,FALSE),"")</f>
        <v/>
      </c>
      <c r="AQ8" s="341"/>
      <c r="AR8" s="283"/>
      <c r="AS8" s="282" t="str">
        <f>IFERROR(HLOOKUP(AO$5,TAB_Critères!$B$51:$AH$66,SA_GRILLE_STEU!$A8+2,FALSE),"")</f>
        <v/>
      </c>
      <c r="AT8" s="281">
        <v>0</v>
      </c>
      <c r="AU8" s="151" t="str">
        <f>IFERROR(HLOOKUP(AT$5,TAB_Critères!$B$3:$AH$16,SA_GRILLE_STEU!$A8+2,FALSE),"")</f>
        <v/>
      </c>
      <c r="AV8" s="341"/>
      <c r="AW8" s="283"/>
      <c r="AX8" s="282" t="str">
        <f>IFERROR(HLOOKUP(AT$5,TAB_Critères!$B$51:$AH$66,SA_GRILLE_STEU!$A8+2,FALSE),"")</f>
        <v/>
      </c>
      <c r="AY8" s="281">
        <v>0</v>
      </c>
      <c r="AZ8" s="151" t="str">
        <f>IFERROR(HLOOKUP(AY$5,TAB_Critères!$B$3:$AH$16,SA_GRILLE_STEU!$A8+2,FALSE),"")</f>
        <v/>
      </c>
      <c r="BA8" s="341"/>
      <c r="BB8" s="283"/>
      <c r="BC8" s="282" t="str">
        <f>IFERROR(HLOOKUP(AY$5,TAB_Critères!$B$51:$AH$66,SA_GRILLE_STEU!$A8+2,FALSE),"")</f>
        <v/>
      </c>
      <c r="BD8" s="281">
        <v>0</v>
      </c>
      <c r="BE8" s="151" t="str">
        <f>IFERROR(HLOOKUP(BD$5,TAB_Critères!$B$3:$AH$16,SA_GRILLE_STEU!$A8+2,FALSE),"")</f>
        <v/>
      </c>
      <c r="BF8" s="341"/>
      <c r="BG8" s="284"/>
      <c r="BH8" s="285" t="str">
        <f>IFERROR(HLOOKUP(BD$5,TAB_Critères!$B$51:$AH$66,SA_GRILLE_STEU!$A8+2,FALSE),"")</f>
        <v/>
      </c>
    </row>
    <row r="9" spans="1:60" ht="30" customHeight="1" x14ac:dyDescent="0.4">
      <c r="A9" s="286">
        <v>1</v>
      </c>
      <c r="B9" s="150" t="str">
        <f>IFERROR(HLOOKUP(A$5,TAB_Critères!$B$3:$AH$16,SA_GRILLE_STEU!$A9+2,FALSE),"")</f>
        <v>L'accès à l'ouvrage et aux équipements de mesure se fait-il en toute sécurité pour les agents en charge des opérations de contrôles et d'entretien... ?</v>
      </c>
      <c r="C9" s="336"/>
      <c r="D9" s="399">
        <f>IFERROR(HLOOKUP(A$5,TAB_Critères!$B$30:$R$40,SA_GRILLE_STEU!$A9+2,FALSE),"")</f>
        <v>5</v>
      </c>
      <c r="E9" s="282" t="str">
        <f>IFERROR(HLOOKUP(A$5,TAB_Critères!$B$51:$AH$66,SA_GRILLE_STEU!$A9+2,FALSE),"")</f>
        <v>LISTE_3</v>
      </c>
      <c r="F9" s="286">
        <v>1</v>
      </c>
      <c r="G9" s="151" t="str">
        <f>IFERROR(HLOOKUP(F$5,TAB_Critères!$B$3:$AH$16,SA_GRILLE_STEU!$A9+2,FALSE),"")</f>
        <v>L'accès à l'ouvrage et aux équipements de mesure se fait-il en toute sécurité pour les agents en charge des opérations de contrôles et d'entretien... ?</v>
      </c>
      <c r="H9" s="336"/>
      <c r="I9" s="399">
        <f>IFERROR(HLOOKUP(F$5,TAB_Critères!$B$30:$R$40,SA_GRILLE_STEU!$A9+2,FALSE),"")</f>
        <v>5</v>
      </c>
      <c r="J9" s="282" t="str">
        <f>IFERROR(HLOOKUP(F$5,TAB_Critères!$B$51:$AH$66,SA_GRILLE_STEU!$A9+2,FALSE),"")</f>
        <v>LISTE_3</v>
      </c>
      <c r="K9" s="286">
        <v>1</v>
      </c>
      <c r="L9" s="151" t="str">
        <f>IFERROR(HLOOKUP(K$5,TAB_Critères!$B$3:$AH$16,SA_GRILLE_STEU!$A9+2,FALSE),"")</f>
        <v/>
      </c>
      <c r="M9" s="336"/>
      <c r="N9" s="399" t="str">
        <f>IFERROR(HLOOKUP(K$5,TAB_Critères!$B$30:$R$40,SA_GRILLE_STEU!$A9+2,FALSE),"")</f>
        <v/>
      </c>
      <c r="O9" s="282" t="str">
        <f>IFERROR(HLOOKUP(K$5,TAB_Critères!$B$51:$AH$66,SA_GRILLE_STEU!$A9+2,FALSE),"")</f>
        <v/>
      </c>
      <c r="P9" s="286">
        <v>1</v>
      </c>
      <c r="Q9" s="151" t="str">
        <f>IFERROR(HLOOKUP(P$5,TAB_Critères!$B$3:$AH$16,SA_GRILLE_STEU!$A9+2,FALSE),"")</f>
        <v/>
      </c>
      <c r="R9" s="336"/>
      <c r="S9" s="399" t="str">
        <f>IFERROR(HLOOKUP(P$5,TAB_Critères!$B$30:$R$40,SA_GRILLE_STEU!$A9+2,FALSE),"")</f>
        <v/>
      </c>
      <c r="T9" s="282" t="str">
        <f>IFERROR(HLOOKUP(P$5,TAB_Critères!$B$51:$AH$66,SA_GRILLE_STEU!$A9+2,FALSE),"")</f>
        <v/>
      </c>
      <c r="U9" s="286">
        <v>1</v>
      </c>
      <c r="V9" s="151" t="str">
        <f>IFERROR(HLOOKUP(U$5,TAB_Critères!$B$3:$AH$16,SA_GRILLE_STEU!$A9+2,FALSE),"")</f>
        <v/>
      </c>
      <c r="W9" s="336"/>
      <c r="X9" s="399" t="str">
        <f>IFERROR(HLOOKUP(U$5,TAB_Critères!$B$30:$R$40,SA_GRILLE_STEU!$A9+2,FALSE),"")</f>
        <v/>
      </c>
      <c r="Y9" s="282" t="str">
        <f>IFERROR(HLOOKUP(U$5,TAB_Critères!$B$51:$AH$66,SA_GRILLE_STEU!$A9+2,FALSE),"")</f>
        <v/>
      </c>
      <c r="Z9" s="286">
        <v>1</v>
      </c>
      <c r="AA9" s="151" t="str">
        <f>IFERROR(HLOOKUP(Z$5,TAB_Critères!$B$3:$AH$16,SA_GRILLE_STEU!$A9+2,FALSE),"")</f>
        <v/>
      </c>
      <c r="AB9" s="336"/>
      <c r="AC9" s="399" t="str">
        <f>IFERROR(HLOOKUP(Z$5,TAB_Critères!$B$30:$R$40,SA_GRILLE_STEU!$A9+2,FALSE),"")</f>
        <v/>
      </c>
      <c r="AD9" s="282" t="str">
        <f>IFERROR(HLOOKUP(Z$5,TAB_Critères!$B$51:$AH$66,SA_GRILLE_STEU!$A9+2,FALSE),"")</f>
        <v/>
      </c>
      <c r="AE9" s="286">
        <v>1</v>
      </c>
      <c r="AF9" s="151" t="str">
        <f>IFERROR(HLOOKUP(AE$5,TAB_Critères!$B$3:$AH$16,SA_GRILLE_STEU!$A9+2,FALSE),"")</f>
        <v/>
      </c>
      <c r="AG9" s="336"/>
      <c r="AH9" s="399" t="str">
        <f>IFERROR(HLOOKUP(AE$5,TAB_Critères!$B$30:$R$40,SA_GRILLE_STEU!$A9+2,FALSE),"")</f>
        <v/>
      </c>
      <c r="AI9" s="282" t="str">
        <f>IFERROR(HLOOKUP(AE$5,TAB_Critères!$B$51:$AH$66,SA_GRILLE_STEU!$A9+2,FALSE),"")</f>
        <v/>
      </c>
      <c r="AJ9" s="286">
        <v>1</v>
      </c>
      <c r="AK9" s="151" t="str">
        <f>IFERROR(HLOOKUP(AJ$5,TAB_Critères!$B$3:$AH$16,SA_GRILLE_STEU!$A9+2,FALSE),"")</f>
        <v/>
      </c>
      <c r="AL9" s="336"/>
      <c r="AM9" s="283" t="str">
        <f>IFERROR(HLOOKUP(AJ$5,TAB_Critères!$B$30:$R$40,SA_GRILLE_STEU!$A9+2,FALSE),"")</f>
        <v/>
      </c>
      <c r="AN9" s="282" t="str">
        <f>IFERROR(HLOOKUP(AJ$5,TAB_Critères!$B$51:$AH$66,SA_GRILLE_STEU!$A9+2,FALSE),"")</f>
        <v/>
      </c>
      <c r="AO9" s="286">
        <v>1</v>
      </c>
      <c r="AP9" s="151" t="str">
        <f>IFERROR(HLOOKUP(AO$5,TAB_Critères!$B$3:$AH$16,SA_GRILLE_STEU!$A9+2,FALSE),"")</f>
        <v/>
      </c>
      <c r="AQ9" s="336"/>
      <c r="AR9" s="283" t="str">
        <f>IFERROR(HLOOKUP(AO$5,TAB_Critères!$B$30:$R$40,SA_GRILLE_STEU!$A9+2,FALSE),"")</f>
        <v/>
      </c>
      <c r="AS9" s="282" t="str">
        <f>IFERROR(HLOOKUP(AO$5,TAB_Critères!$B$51:$AH$66,SA_GRILLE_STEU!$A9+2,FALSE),"")</f>
        <v/>
      </c>
      <c r="AT9" s="286">
        <v>1</v>
      </c>
      <c r="AU9" s="151" t="str">
        <f>IFERROR(HLOOKUP(AT$5,TAB_Critères!$B$3:$AH$16,SA_GRILLE_STEU!$A9+2,FALSE),"")</f>
        <v/>
      </c>
      <c r="AV9" s="336"/>
      <c r="AW9" s="283" t="str">
        <f>IFERROR(HLOOKUP(AT$5,TAB_Critères!$B$30:$R$40,SA_GRILLE_STEU!$A9+2,FALSE),"")</f>
        <v/>
      </c>
      <c r="AX9" s="282" t="str">
        <f>IFERROR(HLOOKUP(AT$5,TAB_Critères!$B$51:$AH$66,SA_GRILLE_STEU!$A9+2,FALSE),"")</f>
        <v/>
      </c>
      <c r="AY9" s="286">
        <v>1</v>
      </c>
      <c r="AZ9" s="151" t="str">
        <f>IFERROR(HLOOKUP(AY$5,TAB_Critères!$B$3:$AH$16,SA_GRILLE_STEU!$A9+2,FALSE),"")</f>
        <v/>
      </c>
      <c r="BA9" s="336"/>
      <c r="BB9" s="283" t="str">
        <f>IFERROR(HLOOKUP(AY$5,TAB_Critères!$B$30:$R$40,SA_GRILLE_STEU!$A9+2,FALSE),"")</f>
        <v/>
      </c>
      <c r="BC9" s="282" t="str">
        <f>IFERROR(HLOOKUP(AY$5,TAB_Critères!$B$51:$AH$66,SA_GRILLE_STEU!$A9+2,FALSE),"")</f>
        <v/>
      </c>
      <c r="BD9" s="286">
        <v>1</v>
      </c>
      <c r="BE9" s="151"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150" t="str">
        <f>IFERROR(HLOOKUP(A$5,TAB_Critères!$B$3:$AH$16,SA_GRILLE_STEU!$A10+2,FALSE),"")</f>
        <v>Le dimensionnement du caisson et notamment son échancrure de mesure est-elle adaptée vis-à-vis de l'étendue des débits à mesurer ?</v>
      </c>
      <c r="C10" s="336"/>
      <c r="D10" s="399">
        <f>IFERROR(HLOOKUP(A$5,TAB_Critères!$B$30:$R$40,SA_GRILLE_STEU!$A10+2,FALSE),"")</f>
        <v>10</v>
      </c>
      <c r="E10" s="282" t="str">
        <f>IFERROR(HLOOKUP(A$5,TAB_Critères!$B$51:$AH$66,SA_GRILLE_STEU!$A10+2,FALSE),"")</f>
        <v>LISTE_3</v>
      </c>
      <c r="F10" s="286">
        <v>2</v>
      </c>
      <c r="G10" s="151" t="str">
        <f>IFERROR(HLOOKUP(F$5,TAB_Critères!$B$3:$AH$16,SA_GRILLE_STEU!$A10+2,FALSE),"")</f>
        <v>Les caractéristiques du clapet sont-elles adaptées vis-à-vis de l'étendue des débits à mesurer ?</v>
      </c>
      <c r="H10" s="336"/>
      <c r="I10" s="399">
        <f>IFERROR(HLOOKUP(F$5,TAB_Critères!$B$30:$R$40,SA_GRILLE_STEU!$A10+2,FALSE),"")</f>
        <v>10</v>
      </c>
      <c r="J10" s="282" t="str">
        <f>IFERROR(HLOOKUP(F$5,TAB_Critères!$B$51:$AH$66,SA_GRILLE_STEU!$A10+2,FALSE),"")</f>
        <v>LISTE_3</v>
      </c>
      <c r="K10" s="286">
        <v>2</v>
      </c>
      <c r="L10" s="151" t="str">
        <f>IFERROR(HLOOKUP(K$5,TAB_Critères!$B$3:$AH$16,SA_GRILLE_STEU!$A10+2,FALSE),"")</f>
        <v/>
      </c>
      <c r="M10" s="336"/>
      <c r="N10" s="399" t="str">
        <f>IFERROR(HLOOKUP(K$5,TAB_Critères!$B$30:$R$40,SA_GRILLE_STEU!$A10+2,FALSE),"")</f>
        <v/>
      </c>
      <c r="O10" s="282" t="str">
        <f>IFERROR(HLOOKUP(K$5,TAB_Critères!$B$51:$AH$66,SA_GRILLE_STEU!$A10+2,FALSE),"")</f>
        <v/>
      </c>
      <c r="P10" s="286">
        <v>2</v>
      </c>
      <c r="Q10" s="151" t="str">
        <f>IFERROR(HLOOKUP(P$5,TAB_Critères!$B$3:$AH$16,SA_GRILLE_STEU!$A10+2,FALSE),"")</f>
        <v/>
      </c>
      <c r="R10" s="336"/>
      <c r="S10" s="399" t="str">
        <f>IFERROR(HLOOKUP(P$5,TAB_Critères!$B$30:$R$40,SA_GRILLE_STEU!$A10+2,FALSE),"")</f>
        <v/>
      </c>
      <c r="T10" s="282" t="str">
        <f>IFERROR(HLOOKUP(P$5,TAB_Critères!$B$51:$AH$66,SA_GRILLE_STEU!$A10+2,FALSE),"")</f>
        <v/>
      </c>
      <c r="U10" s="286">
        <v>2</v>
      </c>
      <c r="V10" s="151" t="str">
        <f>IFERROR(HLOOKUP(U$5,TAB_Critères!$B$3:$AH$16,SA_GRILLE_STEU!$A10+2,FALSE),"")</f>
        <v/>
      </c>
      <c r="W10" s="336"/>
      <c r="X10" s="399" t="str">
        <f>IFERROR(HLOOKUP(U$5,TAB_Critères!$B$30:$R$40,SA_GRILLE_STEU!$A10+2,FALSE),"")</f>
        <v/>
      </c>
      <c r="Y10" s="282" t="str">
        <f>IFERROR(HLOOKUP(U$5,TAB_Critères!$B$51:$AH$66,SA_GRILLE_STEU!$A10+2,FALSE),"")</f>
        <v/>
      </c>
      <c r="Z10" s="286">
        <v>2</v>
      </c>
      <c r="AA10" s="151" t="str">
        <f>IFERROR(HLOOKUP(Z$5,TAB_Critères!$B$3:$AH$16,SA_GRILLE_STEU!$A10+2,FALSE),"")</f>
        <v/>
      </c>
      <c r="AB10" s="336"/>
      <c r="AC10" s="399" t="str">
        <f>IFERROR(HLOOKUP(Z$5,TAB_Critères!$B$30:$R$40,SA_GRILLE_STEU!$A10+2,FALSE),"")</f>
        <v/>
      </c>
      <c r="AD10" s="282" t="str">
        <f>IFERROR(HLOOKUP(Z$5,TAB_Critères!$B$51:$AH$66,SA_GRILLE_STEU!$A10+2,FALSE),"")</f>
        <v/>
      </c>
      <c r="AE10" s="286">
        <v>2</v>
      </c>
      <c r="AF10" s="151" t="str">
        <f>IFERROR(HLOOKUP(AE$5,TAB_Critères!$B$3:$AH$16,SA_GRILLE_STEU!$A10+2,FALSE),"")</f>
        <v/>
      </c>
      <c r="AG10" s="336"/>
      <c r="AH10" s="399" t="str">
        <f>IFERROR(HLOOKUP(AE$5,TAB_Critères!$B$30:$R$40,SA_GRILLE_STEU!$A10+2,FALSE),"")</f>
        <v/>
      </c>
      <c r="AI10" s="282" t="str">
        <f>IFERROR(HLOOKUP(AE$5,TAB_Critères!$B$51:$AH$66,SA_GRILLE_STEU!$A10+2,FALSE),"")</f>
        <v/>
      </c>
      <c r="AJ10" s="286">
        <v>2</v>
      </c>
      <c r="AK10" s="151"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151"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151"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151"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151"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150" t="str">
        <f>IFERROR(HLOOKUP(A$5,TAB_Critères!$B$3:$AH$16,SA_GRILLE_STEU!$A11+2,FALSE),"")</f>
        <v xml:space="preserve">Les conditions de mise en place du caisson et des capteurs associés, sont-elles conformes aux normes en vigueur et/ou aux prescriptions des constructeurs ? </v>
      </c>
      <c r="C11" s="336"/>
      <c r="D11" s="399">
        <f>IFERROR(HLOOKUP(A$5,TAB_Critères!$B$30:$R$40,SA_GRILLE_STEU!$A11+2,FALSE),"")</f>
        <v>10</v>
      </c>
      <c r="E11" s="282" t="str">
        <f>IFERROR(HLOOKUP(A$5,TAB_Critères!$B$51:$AH$66,SA_GRILLE_STEU!$A11+2,FALSE),"")</f>
        <v>LISTE_3</v>
      </c>
      <c r="F11" s="286">
        <v>3</v>
      </c>
      <c r="G11" s="151"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336"/>
      <c r="I11" s="399">
        <f>IFERROR(HLOOKUP(F$5,TAB_Critères!$B$30:$R$40,SA_GRILLE_STEU!$A11+2,FALSE),"")</f>
        <v>10</v>
      </c>
      <c r="J11" s="282" t="str">
        <f>IFERROR(HLOOKUP(F$5,TAB_Critères!$B$51:$AH$66,SA_GRILLE_STEU!$A11+2,FALSE),"")</f>
        <v>LISTE_2</v>
      </c>
      <c r="K11" s="286">
        <v>3</v>
      </c>
      <c r="L11" s="151" t="str">
        <f>IFERROR(HLOOKUP(K$5,TAB_Critères!$B$3:$AH$16,SA_GRILLE_STEU!$A11+2,FALSE),"")</f>
        <v/>
      </c>
      <c r="M11" s="336"/>
      <c r="N11" s="399" t="str">
        <f>IFERROR(HLOOKUP(K$5,TAB_Critères!$B$30:$R$40,SA_GRILLE_STEU!$A11+2,FALSE),"")</f>
        <v/>
      </c>
      <c r="O11" s="282" t="str">
        <f>IFERROR(HLOOKUP(K$5,TAB_Critères!$B$51:$AH$66,SA_GRILLE_STEU!$A11+2,FALSE),"")</f>
        <v/>
      </c>
      <c r="P11" s="286">
        <v>3</v>
      </c>
      <c r="Q11" s="151" t="str">
        <f>IFERROR(HLOOKUP(P$5,TAB_Critères!$B$3:$AH$16,SA_GRILLE_STEU!$A11+2,FALSE),"")</f>
        <v/>
      </c>
      <c r="R11" s="336"/>
      <c r="S11" s="399" t="str">
        <f>IFERROR(HLOOKUP(P$5,TAB_Critères!$B$30:$R$40,SA_GRILLE_STEU!$A11+2,FALSE),"")</f>
        <v/>
      </c>
      <c r="T11" s="282" t="str">
        <f>IFERROR(HLOOKUP(P$5,TAB_Critères!$B$51:$AH$66,SA_GRILLE_STEU!$A11+2,FALSE),"")</f>
        <v/>
      </c>
      <c r="U11" s="286">
        <v>3</v>
      </c>
      <c r="V11" s="151" t="str">
        <f>IFERROR(HLOOKUP(U$5,TAB_Critères!$B$3:$AH$16,SA_GRILLE_STEU!$A11+2,FALSE),"")</f>
        <v/>
      </c>
      <c r="W11" s="336"/>
      <c r="X11" s="399" t="str">
        <f>IFERROR(HLOOKUP(U$5,TAB_Critères!$B$30:$R$40,SA_GRILLE_STEU!$A11+2,FALSE),"")</f>
        <v/>
      </c>
      <c r="Y11" s="282" t="str">
        <f>IFERROR(HLOOKUP(U$5,TAB_Critères!$B$51:$AH$66,SA_GRILLE_STEU!$A11+2,FALSE),"")</f>
        <v/>
      </c>
      <c r="Z11" s="286">
        <v>3</v>
      </c>
      <c r="AA11" s="151" t="str">
        <f>IFERROR(HLOOKUP(Z$5,TAB_Critères!$B$3:$AH$16,SA_GRILLE_STEU!$A11+2,FALSE),"")</f>
        <v/>
      </c>
      <c r="AB11" s="336"/>
      <c r="AC11" s="399" t="str">
        <f>IFERROR(HLOOKUP(Z$5,TAB_Critères!$B$30:$R$40,SA_GRILLE_STEU!$A11+2,FALSE),"")</f>
        <v/>
      </c>
      <c r="AD11" s="282" t="str">
        <f>IFERROR(HLOOKUP(Z$5,TAB_Critères!$B$51:$AH$66,SA_GRILLE_STEU!$A11+2,FALSE),"")</f>
        <v/>
      </c>
      <c r="AE11" s="286">
        <v>3</v>
      </c>
      <c r="AF11" s="151" t="str">
        <f>IFERROR(HLOOKUP(AE$5,TAB_Critères!$B$3:$AH$16,SA_GRILLE_STEU!$A11+2,FALSE),"")</f>
        <v/>
      </c>
      <c r="AG11" s="336"/>
      <c r="AH11" s="399" t="str">
        <f>IFERROR(HLOOKUP(AE$5,TAB_Critères!$B$30:$R$40,SA_GRILLE_STEU!$A11+2,FALSE),"")</f>
        <v/>
      </c>
      <c r="AI11" s="282" t="str">
        <f>IFERROR(HLOOKUP(AE$5,TAB_Critères!$B$51:$AH$66,SA_GRILLE_STEU!$A11+2,FALSE),"")</f>
        <v/>
      </c>
      <c r="AJ11" s="286">
        <v>3</v>
      </c>
      <c r="AK11" s="151"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151"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151"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151"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151"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150" t="str">
        <f>IFERROR(HLOOKUP(A$5,TAB_Critères!$B$3:$AH$16,SA_GRILLE_STEU!$A12+2,FALSE),"")</f>
        <v>L'étanchéité, la propreté et l'état d'entretien du caisson et des capteurs associés sont-ils satisfaisants ?</v>
      </c>
      <c r="C12" s="336"/>
      <c r="D12" s="399">
        <f>IFERROR(HLOOKUP(A$5,TAB_Critères!$B$30:$R$40,SA_GRILLE_STEU!$A12+2,FALSE),"")</f>
        <v>10</v>
      </c>
      <c r="E12" s="282" t="str">
        <f>IFERROR(HLOOKUP(A$5,TAB_Critères!$B$51:$AH$66,SA_GRILLE_STEU!$A12+2,FALSE),"")</f>
        <v>LISTE_2</v>
      </c>
      <c r="F12" s="286">
        <v>4</v>
      </c>
      <c r="G12" s="151" t="str">
        <f>IFERROR(HLOOKUP(F$5,TAB_Critères!$B$3:$AH$16,SA_GRILLE_STEU!$A12+2,FALSE),"")</f>
        <v>La propreté et l'état d'entretien du clapet sont-ils satisfaisants ?</v>
      </c>
      <c r="H12" s="336"/>
      <c r="I12" s="399">
        <f>IFERROR(HLOOKUP(F$5,TAB_Critères!$B$30:$R$40,SA_GRILLE_STEU!$A12+2,FALSE),"")</f>
        <v>10</v>
      </c>
      <c r="J12" s="282" t="str">
        <f>IFERROR(HLOOKUP(F$5,TAB_Critères!$B$51:$AH$66,SA_GRILLE_STEU!$A12+2,FALSE),"")</f>
        <v>LISTE_2</v>
      </c>
      <c r="K12" s="286">
        <v>4</v>
      </c>
      <c r="L12" s="151" t="str">
        <f>IFERROR(HLOOKUP(K$5,TAB_Critères!$B$3:$AH$16,SA_GRILLE_STEU!$A12+2,FALSE),"")</f>
        <v/>
      </c>
      <c r="M12" s="336"/>
      <c r="N12" s="399" t="str">
        <f>IFERROR(HLOOKUP(K$5,TAB_Critères!$B$30:$R$40,SA_GRILLE_STEU!$A12+2,FALSE),"")</f>
        <v/>
      </c>
      <c r="O12" s="282" t="str">
        <f>IFERROR(HLOOKUP(K$5,TAB_Critères!$B$51:$AH$66,SA_GRILLE_STEU!$A12+2,FALSE),"")</f>
        <v/>
      </c>
      <c r="P12" s="286">
        <v>4</v>
      </c>
      <c r="Q12" s="151" t="str">
        <f>IFERROR(HLOOKUP(P$5,TAB_Critères!$B$3:$AH$16,SA_GRILLE_STEU!$A12+2,FALSE),"")</f>
        <v/>
      </c>
      <c r="R12" s="336"/>
      <c r="S12" s="399" t="str">
        <f>IFERROR(HLOOKUP(P$5,TAB_Critères!$B$30:$R$40,SA_GRILLE_STEU!$A12+2,FALSE),"")</f>
        <v/>
      </c>
      <c r="T12" s="282" t="str">
        <f>IFERROR(HLOOKUP(P$5,TAB_Critères!$B$51:$AH$66,SA_GRILLE_STEU!$A12+2,FALSE),"")</f>
        <v/>
      </c>
      <c r="U12" s="286">
        <v>4</v>
      </c>
      <c r="V12" s="151" t="str">
        <f>IFERROR(HLOOKUP(U$5,TAB_Critères!$B$3:$AH$16,SA_GRILLE_STEU!$A12+2,FALSE),"")</f>
        <v/>
      </c>
      <c r="W12" s="336"/>
      <c r="X12" s="399" t="str">
        <f>IFERROR(HLOOKUP(U$5,TAB_Critères!$B$30:$R$40,SA_GRILLE_STEU!$A12+2,FALSE),"")</f>
        <v/>
      </c>
      <c r="Y12" s="282" t="str">
        <f>IFERROR(HLOOKUP(U$5,TAB_Critères!$B$51:$AH$66,SA_GRILLE_STEU!$A12+2,FALSE),"")</f>
        <v/>
      </c>
      <c r="Z12" s="286">
        <v>4</v>
      </c>
      <c r="AA12" s="151" t="str">
        <f>IFERROR(HLOOKUP(Z$5,TAB_Critères!$B$3:$AH$16,SA_GRILLE_STEU!$A12+2,FALSE),"")</f>
        <v/>
      </c>
      <c r="AB12" s="336"/>
      <c r="AC12" s="399" t="str">
        <f>IFERROR(HLOOKUP(Z$5,TAB_Critères!$B$30:$R$40,SA_GRILLE_STEU!$A12+2,FALSE),"")</f>
        <v/>
      </c>
      <c r="AD12" s="282" t="str">
        <f>IFERROR(HLOOKUP(Z$5,TAB_Critères!$B$51:$AH$66,SA_GRILLE_STEU!$A12+2,FALSE),"")</f>
        <v/>
      </c>
      <c r="AE12" s="286">
        <v>4</v>
      </c>
      <c r="AF12" s="151" t="str">
        <f>IFERROR(HLOOKUP(AE$5,TAB_Critères!$B$3:$AH$16,SA_GRILLE_STEU!$A12+2,FALSE),"")</f>
        <v/>
      </c>
      <c r="AG12" s="336"/>
      <c r="AH12" s="399" t="str">
        <f>IFERROR(HLOOKUP(AE$5,TAB_Critères!$B$30:$R$40,SA_GRILLE_STEU!$A12+2,FALSE),"")</f>
        <v/>
      </c>
      <c r="AI12" s="282" t="str">
        <f>IFERROR(HLOOKUP(AE$5,TAB_Critères!$B$51:$AH$66,SA_GRILLE_STEU!$A12+2,FALSE),"")</f>
        <v/>
      </c>
      <c r="AJ12" s="286">
        <v>4</v>
      </c>
      <c r="AK12" s="151"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151"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151"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151"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151"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150" t="str">
        <f>IFERROR(HLOOKUP(A$5,TAB_Critères!$B$3:$AH$16,SA_GRILLE_STEU!$A13+2,FALSE),"")</f>
        <v xml:space="preserve">Le fonctionnement hydraulique, en amont et en aval, est-il satisfaisant ? </v>
      </c>
      <c r="C13" s="336"/>
      <c r="D13" s="399">
        <f>IFERROR(HLOOKUP(A$5,TAB_Critères!$B$30:$R$40,SA_GRILLE_STEU!$A13+2,FALSE),"")</f>
        <v>10</v>
      </c>
      <c r="E13" s="282" t="str">
        <f>IFERROR(HLOOKUP(A$5,TAB_Critères!$B$51:$AH$66,SA_GRILLE_STEU!$A13+2,FALSE),"")</f>
        <v>LISTE_2</v>
      </c>
      <c r="F13" s="286">
        <v>5</v>
      </c>
      <c r="G13" s="151"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336"/>
      <c r="I13" s="399">
        <f>IFERROR(HLOOKUP(F$5,TAB_Critères!$B$30:$R$40,SA_GRILLE_STEU!$A13+2,FALSE),"")</f>
        <v>10</v>
      </c>
      <c r="J13" s="282" t="str">
        <f>IFERROR(HLOOKUP(F$5,TAB_Critères!$B$51:$AH$66,SA_GRILLE_STEU!$A13+2,FALSE),"")</f>
        <v>LISTE_2</v>
      </c>
      <c r="K13" s="286">
        <v>5</v>
      </c>
      <c r="L13" s="151" t="str">
        <f>IFERROR(HLOOKUP(K$5,TAB_Critères!$B$3:$AH$16,SA_GRILLE_STEU!$A13+2,FALSE),"")</f>
        <v/>
      </c>
      <c r="M13" s="336"/>
      <c r="N13" s="399" t="str">
        <f>IFERROR(HLOOKUP(K$5,TAB_Critères!$B$30:$R$40,SA_GRILLE_STEU!$A13+2,FALSE),"")</f>
        <v/>
      </c>
      <c r="O13" s="282" t="str">
        <f>IFERROR(HLOOKUP(K$5,TAB_Critères!$B$51:$AH$66,SA_GRILLE_STEU!$A13+2,FALSE),"")</f>
        <v/>
      </c>
      <c r="P13" s="286">
        <v>5</v>
      </c>
      <c r="Q13" s="151" t="str">
        <f>IFERROR(HLOOKUP(P$5,TAB_Critères!$B$3:$AH$16,SA_GRILLE_STEU!$A13+2,FALSE),"")</f>
        <v/>
      </c>
      <c r="R13" s="336"/>
      <c r="S13" s="399" t="str">
        <f>IFERROR(HLOOKUP(P$5,TAB_Critères!$B$30:$R$40,SA_GRILLE_STEU!$A13+2,FALSE),"")</f>
        <v/>
      </c>
      <c r="T13" s="282" t="str">
        <f>IFERROR(HLOOKUP(P$5,TAB_Critères!$B$51:$AH$66,SA_GRILLE_STEU!$A13+2,FALSE),"")</f>
        <v/>
      </c>
      <c r="U13" s="286">
        <v>5</v>
      </c>
      <c r="V13" s="151" t="str">
        <f>IFERROR(HLOOKUP(U$5,TAB_Critères!$B$3:$AH$16,SA_GRILLE_STEU!$A13+2,FALSE),"")</f>
        <v/>
      </c>
      <c r="W13" s="336"/>
      <c r="X13" s="399" t="str">
        <f>IFERROR(HLOOKUP(U$5,TAB_Critères!$B$30:$R$40,SA_GRILLE_STEU!$A13+2,FALSE),"")</f>
        <v/>
      </c>
      <c r="Y13" s="282" t="str">
        <f>IFERROR(HLOOKUP(U$5,TAB_Critères!$B$51:$AH$66,SA_GRILLE_STEU!$A13+2,FALSE),"")</f>
        <v/>
      </c>
      <c r="Z13" s="286">
        <v>5</v>
      </c>
      <c r="AA13" s="151" t="str">
        <f>IFERROR(HLOOKUP(Z$5,TAB_Critères!$B$3:$AH$16,SA_GRILLE_STEU!$A13+2,FALSE),"")</f>
        <v/>
      </c>
      <c r="AB13" s="336"/>
      <c r="AC13" s="399" t="str">
        <f>IFERROR(HLOOKUP(Z$5,TAB_Critères!$B$30:$R$40,SA_GRILLE_STEU!$A13+2,FALSE),"")</f>
        <v/>
      </c>
      <c r="AD13" s="282" t="str">
        <f>IFERROR(HLOOKUP(Z$5,TAB_Critères!$B$51:$AH$66,SA_GRILLE_STEU!$A13+2,FALSE),"")</f>
        <v/>
      </c>
      <c r="AE13" s="286">
        <v>5</v>
      </c>
      <c r="AF13" s="151" t="str">
        <f>IFERROR(HLOOKUP(AE$5,TAB_Critères!$B$3:$AH$16,SA_GRILLE_STEU!$A13+2,FALSE),"")</f>
        <v/>
      </c>
      <c r="AG13" s="336"/>
      <c r="AH13" s="399" t="str">
        <f>IFERROR(HLOOKUP(AE$5,TAB_Critères!$B$30:$R$40,SA_GRILLE_STEU!$A13+2,FALSE),"")</f>
        <v/>
      </c>
      <c r="AI13" s="282" t="str">
        <f>IFERROR(HLOOKUP(AE$5,TAB_Critères!$B$51:$AH$66,SA_GRILLE_STEU!$A13+2,FALSE),"")</f>
        <v/>
      </c>
      <c r="AJ13" s="286">
        <v>5</v>
      </c>
      <c r="AK13" s="151"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151"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151"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151"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151"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150"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9">
        <f>IFERROR(HLOOKUP(A$5,TAB_Critères!$B$30:$R$40,SA_GRILLE_STEU!$A14+2,FALSE),"")</f>
        <v>10</v>
      </c>
      <c r="E14" s="282" t="str">
        <f>IFERROR(HLOOKUP(A$5,TAB_Critères!$B$51:$AH$66,SA_GRILLE_STEU!$A14+2,FALSE),"")</f>
        <v>LISTE_2</v>
      </c>
      <c r="F14" s="286">
        <v>6</v>
      </c>
      <c r="G14" s="151" t="str">
        <f>IFERROR(HLOOKUP(F$5,TAB_Critères!$B$3:$AH$16,SA_GRILLE_STEU!$A14+2,FALSE),"")</f>
        <v>L'inclinomètre est-il adapté à l'environnement rencontrés et présente t-il un état de fonctionnement satisfaisant ?</v>
      </c>
      <c r="H14" s="336"/>
      <c r="I14" s="399">
        <f>IFERROR(HLOOKUP(F$5,TAB_Critères!$B$30:$R$40,SA_GRILLE_STEU!$A14+2,FALSE),"")</f>
        <v>10</v>
      </c>
      <c r="J14" s="282" t="str">
        <f>IFERROR(HLOOKUP(F$5,TAB_Critères!$B$51:$AH$66,SA_GRILLE_STEU!$A14+2,FALSE),"")</f>
        <v>LISTE_2</v>
      </c>
      <c r="K14" s="286">
        <v>6</v>
      </c>
      <c r="L14" s="151" t="str">
        <f>IFERROR(HLOOKUP(K$5,TAB_Critères!$B$3:$AH$16,SA_GRILLE_STEU!$A14+2,FALSE),"")</f>
        <v/>
      </c>
      <c r="M14" s="336"/>
      <c r="N14" s="399" t="str">
        <f>IFERROR(HLOOKUP(K$5,TAB_Critères!$B$30:$R$40,SA_GRILLE_STEU!$A14+2,FALSE),"")</f>
        <v/>
      </c>
      <c r="O14" s="282" t="str">
        <f>IFERROR(HLOOKUP(K$5,TAB_Critères!$B$51:$AH$66,SA_GRILLE_STEU!$A14+2,FALSE),"")</f>
        <v/>
      </c>
      <c r="P14" s="286">
        <v>6</v>
      </c>
      <c r="Q14" s="151" t="str">
        <f>IFERROR(HLOOKUP(P$5,TAB_Critères!$B$3:$AH$16,SA_GRILLE_STEU!$A14+2,FALSE),"")</f>
        <v/>
      </c>
      <c r="R14" s="336"/>
      <c r="S14" s="399" t="str">
        <f>IFERROR(HLOOKUP(P$5,TAB_Critères!$B$30:$R$40,SA_GRILLE_STEU!$A14+2,FALSE),"")</f>
        <v/>
      </c>
      <c r="T14" s="282" t="str">
        <f>IFERROR(HLOOKUP(P$5,TAB_Critères!$B$51:$AH$66,SA_GRILLE_STEU!$A14+2,FALSE),"")</f>
        <v/>
      </c>
      <c r="U14" s="286">
        <v>6</v>
      </c>
      <c r="V14" s="151" t="str">
        <f>IFERROR(HLOOKUP(U$5,TAB_Critères!$B$3:$AH$16,SA_GRILLE_STEU!$A14+2,FALSE),"")</f>
        <v/>
      </c>
      <c r="W14" s="336"/>
      <c r="X14" s="399" t="str">
        <f>IFERROR(HLOOKUP(U$5,TAB_Critères!$B$30:$R$40,SA_GRILLE_STEU!$A14+2,FALSE),"")</f>
        <v/>
      </c>
      <c r="Y14" s="282" t="str">
        <f>IFERROR(HLOOKUP(U$5,TAB_Critères!$B$51:$AH$66,SA_GRILLE_STEU!$A14+2,FALSE),"")</f>
        <v/>
      </c>
      <c r="Z14" s="286">
        <v>6</v>
      </c>
      <c r="AA14" s="151" t="str">
        <f>IFERROR(HLOOKUP(Z$5,TAB_Critères!$B$3:$AH$16,SA_GRILLE_STEU!$A14+2,FALSE),"")</f>
        <v/>
      </c>
      <c r="AB14" s="336"/>
      <c r="AC14" s="399" t="str">
        <f>IFERROR(HLOOKUP(Z$5,TAB_Critères!$B$30:$R$40,SA_GRILLE_STEU!$A14+2,FALSE),"")</f>
        <v/>
      </c>
      <c r="AD14" s="282" t="str">
        <f>IFERROR(HLOOKUP(Z$5,TAB_Critères!$B$51:$AH$66,SA_GRILLE_STEU!$A14+2,FALSE),"")</f>
        <v/>
      </c>
      <c r="AE14" s="286">
        <v>6</v>
      </c>
      <c r="AF14" s="151" t="str">
        <f>IFERROR(HLOOKUP(AE$5,TAB_Critères!$B$3:$AH$16,SA_GRILLE_STEU!$A14+2,FALSE),"")</f>
        <v/>
      </c>
      <c r="AG14" s="336"/>
      <c r="AH14" s="399" t="str">
        <f>IFERROR(HLOOKUP(AE$5,TAB_Critères!$B$30:$R$40,SA_GRILLE_STEU!$A14+2,FALSE),"")</f>
        <v/>
      </c>
      <c r="AI14" s="282" t="str">
        <f>IFERROR(HLOOKUP(AE$5,TAB_Critères!$B$51:$AH$66,SA_GRILLE_STEU!$A14+2,FALSE),"")</f>
        <v/>
      </c>
      <c r="AJ14" s="286">
        <v>6</v>
      </c>
      <c r="AK14" s="151"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151"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151"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151"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151" t="str">
        <f>IFERROR(HLOOKUP(BD$5,TAB_Critères!$B$3:$AH$16,SA_GRILLE_STEU!$A14+2,FALSE),"")</f>
        <v/>
      </c>
      <c r="BF14" s="336"/>
      <c r="BG14" s="287" t="str">
        <f>IFERROR(HLOOKUP(BD$5,TAB_Critères!$B$30:$R$40,SA_GRILLE_STEU!$A14+2,FALSE),"")</f>
        <v/>
      </c>
      <c r="BH14" s="285" t="str">
        <f>IFERROR(HLOOKUP(BD$5,TAB_Critères!$B$51:$AH$66,SA_GRILLE_STEU!$A14+2,FALSE),"")</f>
        <v/>
      </c>
    </row>
    <row r="15" spans="1:60" ht="41.35" x14ac:dyDescent="0.4">
      <c r="A15" s="286">
        <v>7</v>
      </c>
      <c r="B15" s="150"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9">
        <f>IFERROR(HLOOKUP(A$5,TAB_Critères!$B$30:$R$40,SA_GRILLE_STEU!$A15+2,FALSE),"")</f>
        <v>20</v>
      </c>
      <c r="E15" s="282" t="str">
        <f>IFERROR(HLOOKUP(A$5,TAB_Critères!$B$51:$AH$66,SA_GRILLE_STEU!$A15+2,FALSE),"")</f>
        <v>LISTE_2</v>
      </c>
      <c r="F15" s="286">
        <v>7</v>
      </c>
      <c r="G15" s="151"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336"/>
      <c r="I15" s="399">
        <f>IFERROR(HLOOKUP(F$5,TAB_Critères!$B$30:$R$40,SA_GRILLE_STEU!$A15+2,FALSE),"")</f>
        <v>20</v>
      </c>
      <c r="J15" s="282" t="str">
        <f>IFERROR(HLOOKUP(F$5,TAB_Critères!$B$51:$AH$66,SA_GRILLE_STEU!$A15+2,FALSE),"")</f>
        <v>LISTE_2</v>
      </c>
      <c r="K15" s="286">
        <v>7</v>
      </c>
      <c r="L15" s="151" t="str">
        <f>IFERROR(HLOOKUP(K$5,TAB_Critères!$B$3:$AH$16,SA_GRILLE_STEU!$A15+2,FALSE),"")</f>
        <v/>
      </c>
      <c r="M15" s="336"/>
      <c r="N15" s="399" t="str">
        <f>IFERROR(HLOOKUP(K$5,TAB_Critères!$B$30:$R$40,SA_GRILLE_STEU!$A15+2,FALSE),"")</f>
        <v/>
      </c>
      <c r="O15" s="282" t="str">
        <f>IFERROR(HLOOKUP(K$5,TAB_Critères!$B$51:$AH$66,SA_GRILLE_STEU!$A15+2,FALSE),"")</f>
        <v/>
      </c>
      <c r="P15" s="286">
        <v>7</v>
      </c>
      <c r="Q15" s="151" t="str">
        <f>IFERROR(HLOOKUP(P$5,TAB_Critères!$B$3:$AH$16,SA_GRILLE_STEU!$A15+2,FALSE),"")</f>
        <v/>
      </c>
      <c r="R15" s="336"/>
      <c r="S15" s="399" t="str">
        <f>IFERROR(HLOOKUP(P$5,TAB_Critères!$B$30:$R$40,SA_GRILLE_STEU!$A15+2,FALSE),"")</f>
        <v/>
      </c>
      <c r="T15" s="282" t="str">
        <f>IFERROR(HLOOKUP(P$5,TAB_Critères!$B$51:$AH$66,SA_GRILLE_STEU!$A15+2,FALSE),"")</f>
        <v/>
      </c>
      <c r="U15" s="286">
        <v>7</v>
      </c>
      <c r="V15" s="151" t="str">
        <f>IFERROR(HLOOKUP(U$5,TAB_Critères!$B$3:$AH$16,SA_GRILLE_STEU!$A15+2,FALSE),"")</f>
        <v/>
      </c>
      <c r="W15" s="336"/>
      <c r="X15" s="399" t="str">
        <f>IFERROR(HLOOKUP(U$5,TAB_Critères!$B$30:$R$40,SA_GRILLE_STEU!$A15+2,FALSE),"")</f>
        <v/>
      </c>
      <c r="Y15" s="282" t="str">
        <f>IFERROR(HLOOKUP(U$5,TAB_Critères!$B$51:$AH$66,SA_GRILLE_STEU!$A15+2,FALSE),"")</f>
        <v/>
      </c>
      <c r="Z15" s="286">
        <v>7</v>
      </c>
      <c r="AA15" s="151" t="str">
        <f>IFERROR(HLOOKUP(Z$5,TAB_Critères!$B$3:$AH$16,SA_GRILLE_STEU!$A15+2,FALSE),"")</f>
        <v/>
      </c>
      <c r="AB15" s="336"/>
      <c r="AC15" s="399" t="str">
        <f>IFERROR(HLOOKUP(Z$5,TAB_Critères!$B$30:$R$40,SA_GRILLE_STEU!$A15+2,FALSE),"")</f>
        <v/>
      </c>
      <c r="AD15" s="282" t="str">
        <f>IFERROR(HLOOKUP(Z$5,TAB_Critères!$B$51:$AH$66,SA_GRILLE_STEU!$A15+2,FALSE),"")</f>
        <v/>
      </c>
      <c r="AE15" s="286">
        <v>7</v>
      </c>
      <c r="AF15" s="151" t="str">
        <f>IFERROR(HLOOKUP(AE$5,TAB_Critères!$B$3:$AH$16,SA_GRILLE_STEU!$A15+2,FALSE),"")</f>
        <v/>
      </c>
      <c r="AG15" s="336"/>
      <c r="AH15" s="399" t="str">
        <f>IFERROR(HLOOKUP(AE$5,TAB_Critères!$B$30:$R$40,SA_GRILLE_STEU!$A15+2,FALSE),"")</f>
        <v/>
      </c>
      <c r="AI15" s="282" t="str">
        <f>IFERROR(HLOOKUP(AE$5,TAB_Critères!$B$51:$AH$66,SA_GRILLE_STEU!$A15+2,FALSE),"")</f>
        <v/>
      </c>
      <c r="AJ15" s="286">
        <v>7</v>
      </c>
      <c r="AK15" s="151"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151"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151"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151"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151" t="str">
        <f>IFERROR(HLOOKUP(BD$5,TAB_Critères!$B$3:$AH$16,SA_GRILLE_STEU!$A15+2,FALSE),"")</f>
        <v/>
      </c>
      <c r="BF15" s="336"/>
      <c r="BG15" s="287" t="str">
        <f>IFERROR(HLOOKUP(BD$5,TAB_Critères!$B$30:$R$40,SA_GRILLE_STEU!$A15+2,FALSE),"")</f>
        <v/>
      </c>
      <c r="BH15" s="285" t="str">
        <f>IFERROR(HLOOKUP(BD$5,TAB_Critères!$B$51:$AH$66,SA_GRILLE_STEU!$A15+2,FALSE),"")</f>
        <v/>
      </c>
    </row>
    <row r="16" spans="1:60" ht="51.7" x14ac:dyDescent="0.4">
      <c r="A16" s="286">
        <v>8</v>
      </c>
      <c r="B16" s="150"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9">
        <f>IFERROR(HLOOKUP(A$5,TAB_Critères!$B$30:$R$40,SA_GRILLE_STEU!$A16+2,FALSE),"")</f>
        <v>20</v>
      </c>
      <c r="E16" s="282" t="str">
        <f>IFERROR(HLOOKUP(A$5,TAB_Critères!$B$51:$AH$66,SA_GRILLE_STEU!$A16+2,FALSE),"")</f>
        <v>LISTE_2</v>
      </c>
      <c r="F16" s="286">
        <v>8</v>
      </c>
      <c r="G16" s="151"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336"/>
      <c r="I16" s="399">
        <f>IFERROR(HLOOKUP(F$5,TAB_Critères!$B$30:$R$40,SA_GRILLE_STEU!$A16+2,FALSE),"")</f>
        <v>20</v>
      </c>
      <c r="J16" s="282" t="str">
        <f>IFERROR(HLOOKUP(F$5,TAB_Critères!$B$51:$AH$66,SA_GRILLE_STEU!$A16+2,FALSE),"")</f>
        <v>LISTE_2</v>
      </c>
      <c r="K16" s="286">
        <v>8</v>
      </c>
      <c r="L16" s="151" t="str">
        <f>IFERROR(HLOOKUP(K$5,TAB_Critères!$B$3:$AH$16,SA_GRILLE_STEU!$A16+2,FALSE),"")</f>
        <v/>
      </c>
      <c r="M16" s="336"/>
      <c r="N16" s="399" t="str">
        <f>IFERROR(HLOOKUP(K$5,TAB_Critères!$B$30:$R$40,SA_GRILLE_STEU!$A16+2,FALSE),"")</f>
        <v/>
      </c>
      <c r="O16" s="282" t="str">
        <f>IFERROR(HLOOKUP(K$5,TAB_Critères!$B$51:$AH$66,SA_GRILLE_STEU!$A16+2,FALSE),"")</f>
        <v/>
      </c>
      <c r="P16" s="286">
        <v>8</v>
      </c>
      <c r="Q16" s="151" t="str">
        <f>IFERROR(HLOOKUP(P$5,TAB_Critères!$B$3:$AH$16,SA_GRILLE_STEU!$A16+2,FALSE),"")</f>
        <v/>
      </c>
      <c r="R16" s="336"/>
      <c r="S16" s="399" t="str">
        <f>IFERROR(HLOOKUP(P$5,TAB_Critères!$B$30:$R$40,SA_GRILLE_STEU!$A16+2,FALSE),"")</f>
        <v/>
      </c>
      <c r="T16" s="282" t="str">
        <f>IFERROR(HLOOKUP(P$5,TAB_Critères!$B$51:$AH$66,SA_GRILLE_STEU!$A16+2,FALSE),"")</f>
        <v/>
      </c>
      <c r="U16" s="286">
        <v>8</v>
      </c>
      <c r="V16" s="151" t="str">
        <f>IFERROR(HLOOKUP(U$5,TAB_Critères!$B$3:$AH$16,SA_GRILLE_STEU!$A16+2,FALSE),"")</f>
        <v/>
      </c>
      <c r="W16" s="336"/>
      <c r="X16" s="399" t="str">
        <f>IFERROR(HLOOKUP(U$5,TAB_Critères!$B$30:$R$40,SA_GRILLE_STEU!$A16+2,FALSE),"")</f>
        <v/>
      </c>
      <c r="Y16" s="282" t="str">
        <f>IFERROR(HLOOKUP(U$5,TAB_Critères!$B$51:$AH$66,SA_GRILLE_STEU!$A16+2,FALSE),"")</f>
        <v/>
      </c>
      <c r="Z16" s="286">
        <v>8</v>
      </c>
      <c r="AA16" s="151" t="str">
        <f>IFERROR(HLOOKUP(Z$5,TAB_Critères!$B$3:$AH$16,SA_GRILLE_STEU!$A16+2,FALSE),"")</f>
        <v/>
      </c>
      <c r="AB16" s="336"/>
      <c r="AC16" s="399" t="str">
        <f>IFERROR(HLOOKUP(Z$5,TAB_Critères!$B$30:$R$40,SA_GRILLE_STEU!$A16+2,FALSE),"")</f>
        <v/>
      </c>
      <c r="AD16" s="282" t="str">
        <f>IFERROR(HLOOKUP(Z$5,TAB_Critères!$B$51:$AH$66,SA_GRILLE_STEU!$A16+2,FALSE),"")</f>
        <v/>
      </c>
      <c r="AE16" s="286">
        <v>8</v>
      </c>
      <c r="AF16" s="151" t="str">
        <f>IFERROR(HLOOKUP(AE$5,TAB_Critères!$B$3:$AH$16,SA_GRILLE_STEU!$A16+2,FALSE),"")</f>
        <v/>
      </c>
      <c r="AG16" s="336"/>
      <c r="AH16" s="399" t="str">
        <f>IFERROR(HLOOKUP(AE$5,TAB_Critères!$B$30:$R$40,SA_GRILLE_STEU!$A16+2,FALSE),"")</f>
        <v/>
      </c>
      <c r="AI16" s="282" t="str">
        <f>IFERROR(HLOOKUP(AE$5,TAB_Critères!$B$51:$AH$66,SA_GRILLE_STEU!$A16+2,FALSE),"")</f>
        <v/>
      </c>
      <c r="AJ16" s="286">
        <v>8</v>
      </c>
      <c r="AK16" s="151"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151"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151"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151"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151"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150" t="str">
        <f>IFERROR(HLOOKUP(A$5,TAB_Critères!$B$3:$AH$16,SA_GRILLE_STEU!$A17+2,FALSE),"")</f>
        <v>Existe t-il un dispositif de contrôle adapté pour le suivi en interne  et un afficheur de proximité (Hauteur + Débit + Volume) ?</v>
      </c>
      <c r="C17" s="336"/>
      <c r="D17" s="399">
        <f>IFERROR(HLOOKUP(A$5,TAB_Critères!$B$30:$R$40,SA_GRILLE_STEU!$A17+2,FALSE),"")</f>
        <v>5</v>
      </c>
      <c r="E17" s="282" t="str">
        <f>IFERROR(HLOOKUP(A$5,TAB_Critères!$B$51:$AH$66,SA_GRILLE_STEU!$A17+2,FALSE),"")</f>
        <v>LISTE_3</v>
      </c>
      <c r="F17" s="286">
        <v>9</v>
      </c>
      <c r="G17" s="151" t="str">
        <f>IFERROR(HLOOKUP(F$5,TAB_Critères!$B$3:$AH$16,SA_GRILLE_STEU!$A17+2,FALSE),"")</f>
        <v>Existe t-il un dispositif de contrôle adapté pour le suivi en interne  et un afficheur de proximité (Angle + Débit + Volume) ?</v>
      </c>
      <c r="H17" s="336"/>
      <c r="I17" s="399">
        <f>IFERROR(HLOOKUP(F$5,TAB_Critères!$B$30:$R$40,SA_GRILLE_STEU!$A17+2,FALSE),"")</f>
        <v>5</v>
      </c>
      <c r="J17" s="282" t="str">
        <f>IFERROR(HLOOKUP(F$5,TAB_Critères!$B$51:$AH$66,SA_GRILLE_STEU!$A17+2,FALSE),"")</f>
        <v>LISTE_3</v>
      </c>
      <c r="K17" s="286">
        <v>9</v>
      </c>
      <c r="L17" s="151" t="str">
        <f>IFERROR(HLOOKUP(K$5,TAB_Critères!$B$3:$AH$16,SA_GRILLE_STEU!$A17+2,FALSE),"")</f>
        <v/>
      </c>
      <c r="M17" s="336"/>
      <c r="N17" s="399" t="str">
        <f>IFERROR(HLOOKUP(K$5,TAB_Critères!$B$30:$R$40,SA_GRILLE_STEU!$A17+2,FALSE),"")</f>
        <v/>
      </c>
      <c r="O17" s="282" t="str">
        <f>IFERROR(HLOOKUP(K$5,TAB_Critères!$B$51:$AH$66,SA_GRILLE_STEU!$A17+2,FALSE),"")</f>
        <v/>
      </c>
      <c r="P17" s="286">
        <v>9</v>
      </c>
      <c r="Q17" s="151" t="str">
        <f>IFERROR(HLOOKUP(P$5,TAB_Critères!$B$3:$AH$16,SA_GRILLE_STEU!$A17+2,FALSE),"")</f>
        <v/>
      </c>
      <c r="R17" s="336"/>
      <c r="S17" s="399" t="str">
        <f>IFERROR(HLOOKUP(P$5,TAB_Critères!$B$30:$R$40,SA_GRILLE_STEU!$A17+2,FALSE),"")</f>
        <v/>
      </c>
      <c r="T17" s="282" t="str">
        <f>IFERROR(HLOOKUP(P$5,TAB_Critères!$B$51:$AH$66,SA_GRILLE_STEU!$A17+2,FALSE),"")</f>
        <v/>
      </c>
      <c r="U17" s="286">
        <v>9</v>
      </c>
      <c r="V17" s="151" t="str">
        <f>IFERROR(HLOOKUP(U$5,TAB_Critères!$B$3:$AH$16,SA_GRILLE_STEU!$A17+2,FALSE),"")</f>
        <v/>
      </c>
      <c r="W17" s="336"/>
      <c r="X17" s="399" t="str">
        <f>IFERROR(HLOOKUP(U$5,TAB_Critères!$B$30:$R$40,SA_GRILLE_STEU!$A17+2,FALSE),"")</f>
        <v/>
      </c>
      <c r="Y17" s="282" t="str">
        <f>IFERROR(HLOOKUP(U$5,TAB_Critères!$B$51:$AH$66,SA_GRILLE_STEU!$A17+2,FALSE),"")</f>
        <v/>
      </c>
      <c r="Z17" s="286">
        <v>9</v>
      </c>
      <c r="AA17" s="151" t="str">
        <f>IFERROR(HLOOKUP(Z$5,TAB_Critères!$B$3:$AH$16,SA_GRILLE_STEU!$A17+2,FALSE),"")</f>
        <v/>
      </c>
      <c r="AB17" s="336"/>
      <c r="AC17" s="399" t="str">
        <f>IFERROR(HLOOKUP(Z$5,TAB_Critères!$B$30:$R$40,SA_GRILLE_STEU!$A17+2,FALSE),"")</f>
        <v/>
      </c>
      <c r="AD17" s="282" t="str">
        <f>IFERROR(HLOOKUP(Z$5,TAB_Critères!$B$51:$AH$66,SA_GRILLE_STEU!$A17+2,FALSE),"")</f>
        <v/>
      </c>
      <c r="AE17" s="286">
        <v>9</v>
      </c>
      <c r="AF17" s="151"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151"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151"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151"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151" t="str">
        <f>IFERROR(HLOOKUP(BD$5,TAB_Critères!$B$3:$AH$16,SA_GRILLE_STEU!$A17+2,FALSE),"")</f>
        <v/>
      </c>
      <c r="BF17" s="336"/>
      <c r="BG17" s="287" t="str">
        <f>IFERROR(HLOOKUP(BD$5,TAB_Critères!$B$30:$R$40,SA_GRILLE_STEU!$A17+2,FALSE),"")</f>
        <v/>
      </c>
      <c r="BH17" s="285" t="str">
        <f>IFERROR(HLOOKUP(BD$5,TAB_Critères!$B$51:$AH$66,SA_GRILLE_STEU!$A17+2,FALSE),"")</f>
        <v/>
      </c>
    </row>
    <row r="18" spans="1:60" s="292" customFormat="1" ht="38.25" customHeight="1" x14ac:dyDescent="0.4">
      <c r="A18" s="536" t="s">
        <v>50</v>
      </c>
      <c r="B18" s="537"/>
      <c r="C18" s="288" t="s">
        <v>51</v>
      </c>
      <c r="D18" s="289" t="s">
        <v>52</v>
      </c>
      <c r="E18" s="290"/>
      <c r="F18" s="536" t="s">
        <v>50</v>
      </c>
      <c r="G18" s="537"/>
      <c r="H18" s="288" t="s">
        <v>51</v>
      </c>
      <c r="I18" s="289" t="s">
        <v>52</v>
      </c>
      <c r="J18" s="290"/>
      <c r="K18" s="536" t="s">
        <v>50</v>
      </c>
      <c r="L18" s="537"/>
      <c r="M18" s="288" t="s">
        <v>51</v>
      </c>
      <c r="N18" s="289" t="s">
        <v>52</v>
      </c>
      <c r="O18" s="290"/>
      <c r="P18" s="536" t="s">
        <v>50</v>
      </c>
      <c r="Q18" s="537"/>
      <c r="R18" s="288" t="s">
        <v>51</v>
      </c>
      <c r="S18" s="289" t="s">
        <v>52</v>
      </c>
      <c r="T18" s="290"/>
      <c r="U18" s="536" t="s">
        <v>50</v>
      </c>
      <c r="V18" s="537"/>
      <c r="W18" s="288" t="s">
        <v>51</v>
      </c>
      <c r="X18" s="289" t="s">
        <v>52</v>
      </c>
      <c r="Y18" s="290"/>
      <c r="Z18" s="536" t="s">
        <v>50</v>
      </c>
      <c r="AA18" s="537"/>
      <c r="AB18" s="288" t="s">
        <v>51</v>
      </c>
      <c r="AC18" s="289" t="s">
        <v>52</v>
      </c>
      <c r="AD18" s="290"/>
      <c r="AE18" s="536" t="s">
        <v>50</v>
      </c>
      <c r="AF18" s="537"/>
      <c r="AG18" s="288" t="s">
        <v>51</v>
      </c>
      <c r="AH18" s="289" t="s">
        <v>52</v>
      </c>
      <c r="AI18" s="290"/>
      <c r="AJ18" s="536" t="s">
        <v>50</v>
      </c>
      <c r="AK18" s="537"/>
      <c r="AL18" s="288" t="s">
        <v>51</v>
      </c>
      <c r="AM18" s="289" t="s">
        <v>52</v>
      </c>
      <c r="AN18" s="290"/>
      <c r="AO18" s="536" t="s">
        <v>50</v>
      </c>
      <c r="AP18" s="537"/>
      <c r="AQ18" s="288" t="s">
        <v>51</v>
      </c>
      <c r="AR18" s="289" t="s">
        <v>52</v>
      </c>
      <c r="AS18" s="290"/>
      <c r="AT18" s="536" t="s">
        <v>50</v>
      </c>
      <c r="AU18" s="537"/>
      <c r="AV18" s="288" t="s">
        <v>51</v>
      </c>
      <c r="AW18" s="289" t="s">
        <v>52</v>
      </c>
      <c r="AX18" s="290"/>
      <c r="AY18" s="536" t="s">
        <v>50</v>
      </c>
      <c r="AZ18" s="537"/>
      <c r="BA18" s="288" t="s">
        <v>51</v>
      </c>
      <c r="BB18" s="289" t="s">
        <v>52</v>
      </c>
      <c r="BC18" s="290"/>
      <c r="BD18" s="536" t="s">
        <v>50</v>
      </c>
      <c r="BE18" s="537"/>
      <c r="BF18" s="288" t="s">
        <v>51</v>
      </c>
      <c r="BG18" s="289" t="s">
        <v>52</v>
      </c>
      <c r="BH18" s="291"/>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f>IF(F5="","",IF((SUMIF(H9:H17,"Validé",I9:I17)+SUMIF(H9:H17,"Validé avec réserve",I9:I17))&gt;100,100,SUMIF(H9:H17,"Validé",I9:I17)+SUMIF(H9:H17,"Validé avec réserve",I9:I17)))</f>
        <v>0</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4"/>
      <c r="BD19" s="298"/>
      <c r="BE19" s="340"/>
      <c r="BF19" s="339"/>
      <c r="BG19" s="294" t="str">
        <f>IF(BD5="","",IF((SUMIF(BF9:BF17,"Validé",BG9:BG17)+SUMIF(BF9:BF17,"Validé avec réserve",BG9:BG17))&gt;100,100,SUMIF(BF9:BF17,"Validé",BG9:BG17)+SUMIF(BF9:BF17,"Validé avec réserve",BG9:BG17)))</f>
        <v/>
      </c>
      <c r="BH19" s="294"/>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540" t="s">
        <v>327</v>
      </c>
      <c r="B21" s="541"/>
      <c r="C21" s="541"/>
      <c r="D21" s="542"/>
      <c r="E21" s="307"/>
      <c r="F21" s="540" t="s">
        <v>327</v>
      </c>
      <c r="G21" s="541"/>
      <c r="H21" s="541"/>
      <c r="I21" s="542"/>
      <c r="J21" s="307"/>
      <c r="K21" s="540" t="s">
        <v>327</v>
      </c>
      <c r="L21" s="541"/>
      <c r="M21" s="541"/>
      <c r="N21" s="542"/>
      <c r="O21" s="307"/>
      <c r="P21" s="540" t="s">
        <v>327</v>
      </c>
      <c r="Q21" s="541"/>
      <c r="R21" s="541"/>
      <c r="S21" s="542"/>
      <c r="T21" s="307"/>
      <c r="U21" s="540" t="s">
        <v>327</v>
      </c>
      <c r="V21" s="541"/>
      <c r="W21" s="541"/>
      <c r="X21" s="542"/>
      <c r="Y21" s="307"/>
      <c r="Z21" s="540" t="s">
        <v>327</v>
      </c>
      <c r="AA21" s="541"/>
      <c r="AB21" s="541"/>
      <c r="AC21" s="542"/>
      <c r="AD21" s="307"/>
      <c r="AE21" s="540" t="s">
        <v>327</v>
      </c>
      <c r="AF21" s="541"/>
      <c r="AG21" s="541"/>
      <c r="AH21" s="542"/>
      <c r="AI21" s="307"/>
      <c r="AJ21" s="540" t="s">
        <v>327</v>
      </c>
      <c r="AK21" s="541"/>
      <c r="AL21" s="541"/>
      <c r="AM21" s="542"/>
      <c r="AN21" s="307"/>
      <c r="AO21" s="540" t="s">
        <v>327</v>
      </c>
      <c r="AP21" s="541"/>
      <c r="AQ21" s="541"/>
      <c r="AR21" s="542"/>
      <c r="AS21" s="307"/>
      <c r="AT21" s="540" t="s">
        <v>327</v>
      </c>
      <c r="AU21" s="541"/>
      <c r="AV21" s="541"/>
      <c r="AW21" s="542"/>
      <c r="AX21" s="307"/>
      <c r="AY21" s="540" t="s">
        <v>327</v>
      </c>
      <c r="AZ21" s="541"/>
      <c r="BA21" s="541"/>
      <c r="BB21" s="542"/>
      <c r="BC21" s="307"/>
      <c r="BD21" s="540" t="s">
        <v>327</v>
      </c>
      <c r="BE21" s="541"/>
      <c r="BF21" s="541"/>
      <c r="BG21" s="542"/>
    </row>
    <row r="22" spans="1:60" s="269" customFormat="1" ht="18" customHeight="1" x14ac:dyDescent="0.55000000000000004">
      <c r="A22" s="531" t="s">
        <v>158</v>
      </c>
      <c r="B22" s="532"/>
      <c r="C22" s="532"/>
      <c r="D22" s="533"/>
      <c r="F22" s="531"/>
      <c r="G22" s="532"/>
      <c r="H22" s="532"/>
      <c r="I22" s="533"/>
      <c r="K22" s="531"/>
      <c r="L22" s="532"/>
      <c r="M22" s="532"/>
      <c r="N22" s="533"/>
      <c r="P22" s="531"/>
      <c r="Q22" s="532"/>
      <c r="R22" s="532"/>
      <c r="S22" s="533"/>
      <c r="U22" s="531"/>
      <c r="V22" s="532"/>
      <c r="W22" s="532"/>
      <c r="X22" s="533"/>
      <c r="Z22" s="531"/>
      <c r="AA22" s="532"/>
      <c r="AB22" s="532"/>
      <c r="AC22" s="533"/>
      <c r="AE22" s="531"/>
      <c r="AF22" s="532"/>
      <c r="AG22" s="532"/>
      <c r="AH22" s="533"/>
      <c r="AJ22" s="531"/>
      <c r="AK22" s="532"/>
      <c r="AL22" s="532"/>
      <c r="AM22" s="533"/>
      <c r="AO22" s="531"/>
      <c r="AP22" s="532"/>
      <c r="AQ22" s="532"/>
      <c r="AR22" s="533"/>
      <c r="AT22" s="531"/>
      <c r="AU22" s="532"/>
      <c r="AV22" s="532"/>
      <c r="AW22" s="533"/>
      <c r="AY22" s="531"/>
      <c r="AZ22" s="532"/>
      <c r="BA22" s="532"/>
      <c r="BB22" s="533"/>
      <c r="BD22" s="531"/>
      <c r="BE22" s="532"/>
      <c r="BF22" s="532"/>
      <c r="BG22" s="533"/>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534" t="s">
        <v>53</v>
      </c>
      <c r="B24" s="535"/>
      <c r="C24" s="309" t="s">
        <v>12</v>
      </c>
      <c r="D24" s="310" t="s">
        <v>48</v>
      </c>
      <c r="E24" s="278" t="s">
        <v>49</v>
      </c>
      <c r="F24" s="534" t="s">
        <v>53</v>
      </c>
      <c r="G24" s="535"/>
      <c r="H24" s="309" t="s">
        <v>12</v>
      </c>
      <c r="I24" s="310" t="s">
        <v>48</v>
      </c>
      <c r="J24" s="278" t="s">
        <v>49</v>
      </c>
      <c r="K24" s="543" t="s">
        <v>53</v>
      </c>
      <c r="L24" s="544"/>
      <c r="M24" s="309" t="s">
        <v>12</v>
      </c>
      <c r="N24" s="310" t="s">
        <v>48</v>
      </c>
      <c r="O24" s="278" t="s">
        <v>49</v>
      </c>
      <c r="P24" s="543" t="s">
        <v>53</v>
      </c>
      <c r="Q24" s="544"/>
      <c r="R24" s="309" t="s">
        <v>12</v>
      </c>
      <c r="S24" s="310" t="s">
        <v>48</v>
      </c>
      <c r="T24" s="278" t="s">
        <v>49</v>
      </c>
      <c r="U24" s="543" t="s">
        <v>53</v>
      </c>
      <c r="V24" s="544"/>
      <c r="W24" s="311" t="s">
        <v>12</v>
      </c>
      <c r="X24" s="312" t="s">
        <v>48</v>
      </c>
      <c r="Y24" s="278" t="s">
        <v>49</v>
      </c>
      <c r="Z24" s="534" t="s">
        <v>53</v>
      </c>
      <c r="AA24" s="535"/>
      <c r="AB24" s="309" t="s">
        <v>12</v>
      </c>
      <c r="AC24" s="310" t="s">
        <v>48</v>
      </c>
      <c r="AD24" s="278" t="s">
        <v>49</v>
      </c>
      <c r="AE24" s="534" t="s">
        <v>53</v>
      </c>
      <c r="AF24" s="535"/>
      <c r="AG24" s="309" t="s">
        <v>12</v>
      </c>
      <c r="AH24" s="310" t="s">
        <v>48</v>
      </c>
      <c r="AI24" s="278" t="s">
        <v>49</v>
      </c>
      <c r="AJ24" s="534" t="s">
        <v>53</v>
      </c>
      <c r="AK24" s="535"/>
      <c r="AL24" s="309" t="s">
        <v>12</v>
      </c>
      <c r="AM24" s="310" t="s">
        <v>48</v>
      </c>
      <c r="AN24" s="278" t="s">
        <v>49</v>
      </c>
      <c r="AO24" s="534" t="s">
        <v>53</v>
      </c>
      <c r="AP24" s="535"/>
      <c r="AQ24" s="309" t="s">
        <v>12</v>
      </c>
      <c r="AR24" s="310" t="s">
        <v>48</v>
      </c>
      <c r="AS24" s="278" t="s">
        <v>49</v>
      </c>
      <c r="AT24" s="534" t="s">
        <v>53</v>
      </c>
      <c r="AU24" s="535"/>
      <c r="AV24" s="309" t="s">
        <v>12</v>
      </c>
      <c r="AW24" s="310" t="s">
        <v>48</v>
      </c>
      <c r="AX24" s="278" t="s">
        <v>49</v>
      </c>
      <c r="AY24" s="534" t="s">
        <v>53</v>
      </c>
      <c r="AZ24" s="535"/>
      <c r="BA24" s="309" t="s">
        <v>12</v>
      </c>
      <c r="BB24" s="310" t="s">
        <v>48</v>
      </c>
      <c r="BC24" s="278" t="s">
        <v>49</v>
      </c>
      <c r="BD24" s="534" t="s">
        <v>53</v>
      </c>
      <c r="BE24" s="535"/>
      <c r="BF24" s="309" t="s">
        <v>12</v>
      </c>
      <c r="BG24" s="310" t="s">
        <v>48</v>
      </c>
      <c r="BH24" s="280" t="s">
        <v>49</v>
      </c>
    </row>
    <row r="25" spans="1:60" s="319" customFormat="1" ht="20.100000000000001" customHeight="1" x14ac:dyDescent="0.4">
      <c r="A25" s="313">
        <v>0</v>
      </c>
      <c r="B25" s="168" t="str">
        <f>IFERROR(HLOOKUP(A$22,TAB_Critères!$B$3:$AH$16,SA_GRILLE_STEU!$A25+2,FALSE),"")</f>
        <v>Prélèvement sur un point présentant un écoulement permanent (entrée/sortie) ?</v>
      </c>
      <c r="C25" s="335" t="s">
        <v>113</v>
      </c>
      <c r="D25" s="314"/>
      <c r="E25" s="285" t="str">
        <f>IFERROR(HLOOKUP(A$22,TAB_Critères!$B$51:$AH$66,SA_GRILLE_STEU!$A25+2,FALSE),"")</f>
        <v>LISTE_1</v>
      </c>
      <c r="F25" s="313">
        <v>0</v>
      </c>
      <c r="G25" s="149" t="str">
        <f>IFERROR(HLOOKUP(F$22,TAB_Critères!$B$3:$AH$16,SA_GRILLE_STEU!$A25+2,FALSE),"")</f>
        <v/>
      </c>
      <c r="H25" s="335"/>
      <c r="I25" s="315"/>
      <c r="J25" s="285" t="str">
        <f>IFERROR(HLOOKUP(F$22,TAB_Critères!$B$51:$AH$66,SA_GRILLE_STEU!$A25+2,FALSE),"")</f>
        <v/>
      </c>
      <c r="K25" s="316">
        <v>0</v>
      </c>
      <c r="L25" s="168" t="str">
        <f>IFERROR(HLOOKUP(K$22,TAB_Critères!$B$3:$AH$16,SA_GRILLE_STEU!$A25+2,FALSE),"")</f>
        <v/>
      </c>
      <c r="M25" s="335"/>
      <c r="N25" s="315"/>
      <c r="O25" s="285" t="str">
        <f>IFERROR(HLOOKUP(K$22,TAB_Critères!$B$51:$AH$66,SA_GRILLE_STEU!$A25+2,FALSE),"")</f>
        <v/>
      </c>
      <c r="P25" s="316">
        <v>0</v>
      </c>
      <c r="Q25" s="168" t="str">
        <f>IFERROR(HLOOKUP(P$22,TAB_Critères!$B$3:$AH$16,SA_GRILLE_STEU!$A25+2,FALSE),"")</f>
        <v/>
      </c>
      <c r="R25" s="335"/>
      <c r="S25" s="315"/>
      <c r="T25" s="285" t="str">
        <f>IFERROR(HLOOKUP(P$22,TAB_Critères!$B$51:$AH$66,SA_GRILLE_STEU!$A25+2,FALSE),"")</f>
        <v/>
      </c>
      <c r="U25" s="316">
        <v>0</v>
      </c>
      <c r="V25" s="149" t="str">
        <f>IFERROR(HLOOKUP(U$22,TAB_Critères!$B$3:$AH$16,SA_GRILLE_STEU!$A25+2,FALSE),"")</f>
        <v/>
      </c>
      <c r="W25" s="335"/>
      <c r="X25" s="315"/>
      <c r="Y25" s="285" t="str">
        <f>IFERROR(HLOOKUP(U$22,TAB_Critères!$B$51:$AH$66,SA_GRILLE_STEU!$A25+2,FALSE),"")</f>
        <v/>
      </c>
      <c r="Z25" s="313">
        <v>0</v>
      </c>
      <c r="AA25" s="149" t="str">
        <f>IFERROR(HLOOKUP(Z$22,TAB_Critères!$B$3:$AH$16,SA_GRILLE_STEU!$A25+2,FALSE),"")</f>
        <v/>
      </c>
      <c r="AB25" s="335"/>
      <c r="AC25" s="315"/>
      <c r="AD25" s="285" t="str">
        <f>IFERROR(HLOOKUP(Z$22,TAB_Critères!$B$51:$AH$66,SA_GRILLE_STEU!$A25+2,FALSE),"")</f>
        <v/>
      </c>
      <c r="AE25" s="313">
        <v>0</v>
      </c>
      <c r="AF25" s="149" t="str">
        <f>IFERROR(HLOOKUP(AE$22,TAB_Critères!$B$3:$AH$16,SA_GRILLE_STEU!$A25+2,FALSE),"")</f>
        <v/>
      </c>
      <c r="AG25" s="335"/>
      <c r="AH25" s="315"/>
      <c r="AI25" s="285" t="str">
        <f>IFERROR(HLOOKUP(AE$22,TAB_Critères!$B$51:$AH$66,SA_GRILLE_STEU!$A25+2,FALSE),"")</f>
        <v/>
      </c>
      <c r="AJ25" s="313">
        <v>0</v>
      </c>
      <c r="AK25" s="171" t="str">
        <f>IFERROR(HLOOKUP(AJ$22,TAB_Critères!$B$3:$AH$16,SA_GRILLE_STEU!$A25+2,FALSE),"")</f>
        <v/>
      </c>
      <c r="AL25" s="346"/>
      <c r="AM25" s="317"/>
      <c r="AN25" s="285" t="str">
        <f>IFERROR(HLOOKUP(AJ$22,TAB_Critères!$B$51:$AH$66,SA_GRILLE_STEU!$A25+2,FALSE),"")</f>
        <v/>
      </c>
      <c r="AO25" s="313">
        <v>0</v>
      </c>
      <c r="AP25" s="149" t="str">
        <f>IFERROR(HLOOKUP(AO$22,TAB_Critères!$B$3:$AH$16,SA_GRILLE_STEU!$A25+2,FALSE),"")</f>
        <v/>
      </c>
      <c r="AQ25" s="335"/>
      <c r="AR25" s="317"/>
      <c r="AS25" s="285" t="str">
        <f>IFERROR(HLOOKUP(AO$22,TAB_Critères!$B$51:$AH$66,SA_GRILLE_STEU!$A25+2,FALSE),"")</f>
        <v/>
      </c>
      <c r="AT25" s="313">
        <v>0</v>
      </c>
      <c r="AU25" s="149" t="str">
        <f>IFERROR(HLOOKUP(AT$22,TAB_Critères!$B$3:$AH$16,SA_GRILLE_STEU!$A25+2,FALSE),"")</f>
        <v/>
      </c>
      <c r="AV25" s="335"/>
      <c r="AW25" s="317"/>
      <c r="AX25" s="285" t="str">
        <f>IFERROR(HLOOKUP(AT$22,TAB_Critères!$B$51:$AH$66,SA_GRILLE_STEU!$A25+2,FALSE),"")</f>
        <v/>
      </c>
      <c r="AY25" s="313">
        <v>0</v>
      </c>
      <c r="AZ25" s="171" t="str">
        <f>IFERROR(HLOOKUP(AY$22,TAB_Critères!$B$3:$AH$16,SA_GRILLE_STEU!$A25+2,FALSE),"")</f>
        <v/>
      </c>
      <c r="BA25" s="335"/>
      <c r="BB25" s="317"/>
      <c r="BC25" s="285" t="str">
        <f>IFERROR(HLOOKUP(AY$22,TAB_Critères!$B$51:$AH$66,SA_GRILLE_STEU!$A25+2,FALSE),"")</f>
        <v/>
      </c>
      <c r="BD25" s="313">
        <v>0</v>
      </c>
      <c r="BE25" s="149"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169" t="str">
        <f>IFERROR(HLOOKUP(A$22,TAB_Critères!$B$3:$AH$16,SA_GRILLE_STEU!$A26+2,FALSE),"")</f>
        <v>L'accès à l'ouvrage et aux équipements de mesure se fait-il en toute sécurité pour les agents en charge des opérations de contrôles et d'entretien... ?</v>
      </c>
      <c r="C26" s="336" t="s">
        <v>255</v>
      </c>
      <c r="D26" s="283">
        <f>IFERROR(HLOOKUP(A$22,TAB_Critères!$B$30:$R$40,SA_GRILLE_STEU!$A26+2,FALSE),"")</f>
        <v>10</v>
      </c>
      <c r="E26" s="285" t="str">
        <f>IFERROR(HLOOKUP(A$22,TAB_Critères!$B$51:$AH$66,SA_GRILLE_STEU!$A26+2,FALSE),"")</f>
        <v>LISTE_3</v>
      </c>
      <c r="F26" s="320">
        <v>1</v>
      </c>
      <c r="G26" s="150" t="str">
        <f>IFERROR(HLOOKUP(F$22,TAB_Critères!$B$3:$AH$16,SA_GRILLE_STEU!$A26+2,FALSE),"")</f>
        <v/>
      </c>
      <c r="H26" s="336"/>
      <c r="I26" s="283" t="str">
        <f>IFERROR(HLOOKUP(F$22,TAB_Critères!$B$30:$R$40,SA_GRILLE_STEU!$A26+2,FALSE),"")</f>
        <v/>
      </c>
      <c r="J26" s="285" t="str">
        <f>IFERROR(HLOOKUP(F$22,TAB_Critères!$B$51:$AH$66,SA_GRILLE_STEU!$A26+2,FALSE),"")</f>
        <v/>
      </c>
      <c r="K26" s="321">
        <v>1</v>
      </c>
      <c r="L26" s="169" t="str">
        <f>IFERROR(HLOOKUP(K$22,TAB_Critères!$B$3:$AH$16,SA_GRILLE_STEU!$A26+2,FALSE),"")</f>
        <v/>
      </c>
      <c r="M26" s="336"/>
      <c r="N26" s="283" t="str">
        <f>IFERROR(HLOOKUP(K$22,TAB_Critères!$B$30:$R$40,SA_GRILLE_STEU!$A26+2,FALSE),"")</f>
        <v/>
      </c>
      <c r="O26" s="285" t="str">
        <f>IFERROR(HLOOKUP(K$22,TAB_Critères!$B$51:$AH$66,SA_GRILLE_STEU!$A26+2,FALSE),"")</f>
        <v/>
      </c>
      <c r="P26" s="321">
        <v>1</v>
      </c>
      <c r="Q26" s="169" t="str">
        <f>IFERROR(HLOOKUP(P$22,TAB_Critères!$B$3:$AH$16,SA_GRILLE_STEU!$A26+2,FALSE),"")</f>
        <v/>
      </c>
      <c r="R26" s="336"/>
      <c r="S26" s="283" t="str">
        <f>IFERROR(HLOOKUP(P$22,TAB_Critères!$B$30:$R$40,SA_GRILLE_STEU!$A26+2,FALSE),"")</f>
        <v/>
      </c>
      <c r="T26" s="285" t="str">
        <f>IFERROR(HLOOKUP(P$22,TAB_Critères!$B$51:$AH$66,SA_GRILLE_STEU!$A26+2,FALSE),"")</f>
        <v/>
      </c>
      <c r="U26" s="321">
        <v>1</v>
      </c>
      <c r="V26" s="150" t="str">
        <f>IFERROR(HLOOKUP(U$22,TAB_Critères!$B$3:$AH$16,SA_GRILLE_STEU!$A26+2,FALSE),"")</f>
        <v/>
      </c>
      <c r="W26" s="336"/>
      <c r="X26" s="283" t="str">
        <f>IFERROR(HLOOKUP(U$22,TAB_Critères!$B$30:$R$40,SA_GRILLE_STEU!$A26+2,FALSE),"")</f>
        <v/>
      </c>
      <c r="Y26" s="285" t="str">
        <f>IFERROR(HLOOKUP(U$22,TAB_Critères!$B$51:$AH$66,SA_GRILLE_STEU!$A26+2,FALSE),"")</f>
        <v/>
      </c>
      <c r="Z26" s="320">
        <v>1</v>
      </c>
      <c r="AA26" s="150"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150"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172"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150"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150"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172"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150"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169" t="str">
        <f>IFERROR(HLOOKUP(A$22,TAB_Critères!$B$3:$AH$16,SA_GRILLE_STEU!$A27+2,FALSE),"")</f>
        <v>Le point de prélèvement est-il correctement implanté ?</v>
      </c>
      <c r="C27" s="336"/>
      <c r="D27" s="283">
        <f>IFERROR(HLOOKUP(A$22,TAB_Critères!$B$30:$R$40,SA_GRILLE_STEU!$A27+2,FALSE),"")</f>
        <v>30</v>
      </c>
      <c r="E27" s="285" t="str">
        <f>IFERROR(HLOOKUP(A$22,TAB_Critères!$B$51:$AH$66,SA_GRILLE_STEU!$A27+2,FALSE),"")</f>
        <v>LISTE_3</v>
      </c>
      <c r="F27" s="320">
        <v>2</v>
      </c>
      <c r="G27" s="150" t="str">
        <f>IFERROR(HLOOKUP(F$22,TAB_Critères!$B$3:$AH$16,SA_GRILLE_STEU!$A27+2,FALSE),"")</f>
        <v/>
      </c>
      <c r="H27" s="336"/>
      <c r="I27" s="283" t="str">
        <f>IFERROR(HLOOKUP(F$22,TAB_Critères!$B$30:$R$40,SA_GRILLE_STEU!$A27+2,FALSE),"")</f>
        <v/>
      </c>
      <c r="J27" s="285" t="str">
        <f>IFERROR(HLOOKUP(F$22,TAB_Critères!$B$51:$AH$66,SA_GRILLE_STEU!$A27+2,FALSE),"")</f>
        <v/>
      </c>
      <c r="K27" s="321">
        <v>2</v>
      </c>
      <c r="L27" s="169" t="str">
        <f>IFERROR(HLOOKUP(K$22,TAB_Critères!$B$3:$AH$16,SA_GRILLE_STEU!$A27+2,FALSE),"")</f>
        <v/>
      </c>
      <c r="M27" s="336"/>
      <c r="N27" s="283" t="str">
        <f>IFERROR(HLOOKUP(K$22,TAB_Critères!$B$30:$R$40,SA_GRILLE_STEU!$A27+2,FALSE),"")</f>
        <v/>
      </c>
      <c r="O27" s="285" t="str">
        <f>IFERROR(HLOOKUP(K$22,TAB_Critères!$B$51:$AH$66,SA_GRILLE_STEU!$A27+2,FALSE),"")</f>
        <v/>
      </c>
      <c r="P27" s="321">
        <v>2</v>
      </c>
      <c r="Q27" s="169" t="str">
        <f>IFERROR(HLOOKUP(P$22,TAB_Critères!$B$3:$AH$16,SA_GRILLE_STEU!$A27+2,FALSE),"")</f>
        <v/>
      </c>
      <c r="R27" s="336"/>
      <c r="S27" s="283" t="str">
        <f>IFERROR(HLOOKUP(P$22,TAB_Critères!$B$30:$R$40,SA_GRILLE_STEU!$A27+2,FALSE),"")</f>
        <v/>
      </c>
      <c r="T27" s="285" t="str">
        <f>IFERROR(HLOOKUP(P$22,TAB_Critères!$B$51:$AH$66,SA_GRILLE_STEU!$A27+2,FALSE),"")</f>
        <v/>
      </c>
      <c r="U27" s="321">
        <v>2</v>
      </c>
      <c r="V27" s="150" t="str">
        <f>IFERROR(HLOOKUP(U$22,TAB_Critères!$B$3:$AH$16,SA_GRILLE_STEU!$A27+2,FALSE),"")</f>
        <v/>
      </c>
      <c r="W27" s="336"/>
      <c r="X27" s="283" t="str">
        <f>IFERROR(HLOOKUP(U$22,TAB_Critères!$B$30:$R$40,SA_GRILLE_STEU!$A27+2,FALSE),"")</f>
        <v/>
      </c>
      <c r="Y27" s="285" t="str">
        <f>IFERROR(HLOOKUP(U$22,TAB_Critères!$B$51:$AH$66,SA_GRILLE_STEU!$A27+2,FALSE),"")</f>
        <v/>
      </c>
      <c r="Z27" s="320">
        <v>2</v>
      </c>
      <c r="AA27" s="150"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150"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172"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150"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150"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172"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150"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169" t="str">
        <f>IFERROR(HLOOKUP(A$22,TAB_Critères!$B$3:$AH$16,SA_GRILLE_STEU!$A28+2,FALSE),"")</f>
        <v>Le dispositif de prélèvement présente t-il un état de fonctionnement satisfaisant ?</v>
      </c>
      <c r="C28" s="336"/>
      <c r="D28" s="283">
        <f>IFERROR(HLOOKUP(A$22,TAB_Critères!$B$30:$R$40,SA_GRILLE_STEU!$A28+2,FALSE),"")</f>
        <v>30</v>
      </c>
      <c r="E28" s="285" t="str">
        <f>IFERROR(HLOOKUP(A$22,TAB_Critères!$B$51:$AH$66,SA_GRILLE_STEU!$A28+2,FALSE),"")</f>
        <v>LISTE_3</v>
      </c>
      <c r="F28" s="320">
        <v>3</v>
      </c>
      <c r="G28" s="150" t="str">
        <f>IFERROR(HLOOKUP(F$22,TAB_Critères!$B$3:$AH$16,SA_GRILLE_STEU!$A28+2,FALSE),"")</f>
        <v/>
      </c>
      <c r="H28" s="336"/>
      <c r="I28" s="283" t="str">
        <f>IFERROR(HLOOKUP(F$22,TAB_Critères!$B$30:$R$40,SA_GRILLE_STEU!$A28+2,FALSE),"")</f>
        <v/>
      </c>
      <c r="J28" s="285" t="str">
        <f>IFERROR(HLOOKUP(F$22,TAB_Critères!$B$51:$AH$66,SA_GRILLE_STEU!$A28+2,FALSE),"")</f>
        <v/>
      </c>
      <c r="K28" s="321">
        <v>3</v>
      </c>
      <c r="L28" s="169" t="str">
        <f>IFERROR(HLOOKUP(K$22,TAB_Critères!$B$3:$AH$16,SA_GRILLE_STEU!$A28+2,FALSE),"")</f>
        <v/>
      </c>
      <c r="M28" s="336"/>
      <c r="N28" s="283" t="str">
        <f>IFERROR(HLOOKUP(K$22,TAB_Critères!$B$30:$R$40,SA_GRILLE_STEU!$A28+2,FALSE),"")</f>
        <v/>
      </c>
      <c r="O28" s="285" t="str">
        <f>IFERROR(HLOOKUP(K$22,TAB_Critères!$B$51:$AH$66,SA_GRILLE_STEU!$A28+2,FALSE),"")</f>
        <v/>
      </c>
      <c r="P28" s="321">
        <v>3</v>
      </c>
      <c r="Q28" s="169" t="str">
        <f>IFERROR(HLOOKUP(P$22,TAB_Critères!$B$3:$AH$16,SA_GRILLE_STEU!$A28+2,FALSE),"")</f>
        <v/>
      </c>
      <c r="R28" s="336"/>
      <c r="S28" s="283" t="str">
        <f>IFERROR(HLOOKUP(P$22,TAB_Critères!$B$30:$R$40,SA_GRILLE_STEU!$A28+2,FALSE),"")</f>
        <v/>
      </c>
      <c r="T28" s="285" t="str">
        <f>IFERROR(HLOOKUP(P$22,TAB_Critères!$B$51:$AH$66,SA_GRILLE_STEU!$A28+2,FALSE),"")</f>
        <v/>
      </c>
      <c r="U28" s="321">
        <v>3</v>
      </c>
      <c r="V28" s="150" t="str">
        <f>IFERROR(HLOOKUP(U$22,TAB_Critères!$B$3:$AH$16,SA_GRILLE_STEU!$A28+2,FALSE),"")</f>
        <v/>
      </c>
      <c r="W28" s="336"/>
      <c r="X28" s="283" t="str">
        <f>IFERROR(HLOOKUP(U$22,TAB_Critères!$B$30:$R$40,SA_GRILLE_STEU!$A28+2,FALSE),"")</f>
        <v/>
      </c>
      <c r="Y28" s="285" t="str">
        <f>IFERROR(HLOOKUP(U$22,TAB_Critères!$B$51:$AH$66,SA_GRILLE_STEU!$A28+2,FALSE),"")</f>
        <v/>
      </c>
      <c r="Z28" s="320">
        <v>3</v>
      </c>
      <c r="AA28" s="150"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150"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172"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150"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150"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172"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150"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169" t="str">
        <f>IFERROR(HLOOKUP(A$22,TAB_Critères!$B$3:$AH$16,SA_GRILLE_STEU!$A29+2,FALSE),"")</f>
        <v>L'asservissement est-il adapté au contexte ?</v>
      </c>
      <c r="C29" s="336"/>
      <c r="D29" s="283">
        <f>IFERROR(HLOOKUP(A$22,TAB_Critères!$B$30:$R$40,SA_GRILLE_STEU!$A29+2,FALSE),"")</f>
        <v>15</v>
      </c>
      <c r="E29" s="285" t="str">
        <f>IFERROR(HLOOKUP(A$22,TAB_Critères!$B$51:$AH$66,SA_GRILLE_STEU!$A29+2,FALSE),"")</f>
        <v>LISTE_3</v>
      </c>
      <c r="F29" s="320">
        <v>4</v>
      </c>
      <c r="G29" s="150" t="str">
        <f>IFERROR(HLOOKUP(F$22,TAB_Critères!$B$3:$AH$16,SA_GRILLE_STEU!$A29+2,FALSE),"")</f>
        <v/>
      </c>
      <c r="H29" s="336"/>
      <c r="I29" s="283" t="str">
        <f>IFERROR(HLOOKUP(F$22,TAB_Critères!$B$30:$R$40,SA_GRILLE_STEU!$A29+2,FALSE),"")</f>
        <v/>
      </c>
      <c r="J29" s="285" t="str">
        <f>IFERROR(HLOOKUP(F$22,TAB_Critères!$B$51:$AH$66,SA_GRILLE_STEU!$A29+2,FALSE),"")</f>
        <v/>
      </c>
      <c r="K29" s="321">
        <v>4</v>
      </c>
      <c r="L29" s="169" t="str">
        <f>IFERROR(HLOOKUP(K$22,TAB_Critères!$B$3:$AH$16,SA_GRILLE_STEU!$A29+2,FALSE),"")</f>
        <v/>
      </c>
      <c r="M29" s="336"/>
      <c r="N29" s="283" t="str">
        <f>IFERROR(HLOOKUP(K$22,TAB_Critères!$B$30:$R$40,SA_GRILLE_STEU!$A29+2,FALSE),"")</f>
        <v/>
      </c>
      <c r="O29" s="285" t="str">
        <f>IFERROR(HLOOKUP(K$22,TAB_Critères!$B$51:$AH$66,SA_GRILLE_STEU!$A29+2,FALSE),"")</f>
        <v/>
      </c>
      <c r="P29" s="321">
        <v>4</v>
      </c>
      <c r="Q29" s="169" t="str">
        <f>IFERROR(HLOOKUP(P$22,TAB_Critères!$B$3:$AH$16,SA_GRILLE_STEU!$A29+2,FALSE),"")</f>
        <v/>
      </c>
      <c r="R29" s="336"/>
      <c r="S29" s="283" t="str">
        <f>IFERROR(HLOOKUP(P$22,TAB_Critères!$B$30:$R$40,SA_GRILLE_STEU!$A29+2,FALSE),"")</f>
        <v/>
      </c>
      <c r="T29" s="285" t="str">
        <f>IFERROR(HLOOKUP(P$22,TAB_Critères!$B$51:$AH$66,SA_GRILLE_STEU!$A29+2,FALSE),"")</f>
        <v/>
      </c>
      <c r="U29" s="321">
        <v>4</v>
      </c>
      <c r="V29" s="150" t="str">
        <f>IFERROR(HLOOKUP(U$22,TAB_Critères!$B$3:$AH$16,SA_GRILLE_STEU!$A29+2,FALSE),"")</f>
        <v/>
      </c>
      <c r="W29" s="336"/>
      <c r="X29" s="283" t="str">
        <f>IFERROR(HLOOKUP(U$22,TAB_Critères!$B$30:$R$40,SA_GRILLE_STEU!$A29+2,FALSE),"")</f>
        <v/>
      </c>
      <c r="Y29" s="285" t="str">
        <f>IFERROR(HLOOKUP(U$22,TAB_Critères!$B$51:$AH$66,SA_GRILLE_STEU!$A29+2,FALSE),"")</f>
        <v/>
      </c>
      <c r="Z29" s="320">
        <v>4</v>
      </c>
      <c r="AA29" s="150"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150"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172"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150"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150"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172"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150"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169" t="str">
        <f>IFERROR(HLOOKUP(A$22,TAB_Critères!$B$3:$AH$16,SA_GRILLE_STEU!$A30+2,FALSE),"")</f>
        <v>Le dispositif de prélèvement présente t-il un état de propreté et d'entretien satisfaisant ?</v>
      </c>
      <c r="C30" s="336"/>
      <c r="D30" s="283">
        <f>IFERROR(HLOOKUP(A$22,TAB_Critères!$B$30:$R$40,SA_GRILLE_STEU!$A30+2,FALSE),"")</f>
        <v>15</v>
      </c>
      <c r="E30" s="285" t="str">
        <f>IFERROR(HLOOKUP(A$22,TAB_Critères!$B$51:$AH$66,SA_GRILLE_STEU!$A30+2,FALSE),"")</f>
        <v>LISTE_3</v>
      </c>
      <c r="F30" s="320">
        <v>5</v>
      </c>
      <c r="G30" s="150" t="str">
        <f>IFERROR(HLOOKUP(F$22,TAB_Critères!$B$3:$AH$16,SA_GRILLE_STEU!$A30+2,FALSE),"")</f>
        <v/>
      </c>
      <c r="H30" s="336"/>
      <c r="I30" s="283" t="str">
        <f>IFERROR(HLOOKUP(F$22,TAB_Critères!$B$30:$R$40,SA_GRILLE_STEU!$A30+2,FALSE),"")</f>
        <v/>
      </c>
      <c r="J30" s="285" t="str">
        <f>IFERROR(HLOOKUP(F$22,TAB_Critères!$B$51:$AH$66,SA_GRILLE_STEU!$A30+2,FALSE),"")</f>
        <v/>
      </c>
      <c r="K30" s="321">
        <v>5</v>
      </c>
      <c r="L30" s="169" t="str">
        <f>IFERROR(HLOOKUP(K$22,TAB_Critères!$B$3:$AH$16,SA_GRILLE_STEU!$A30+2,FALSE),"")</f>
        <v/>
      </c>
      <c r="M30" s="336"/>
      <c r="N30" s="283" t="str">
        <f>IFERROR(HLOOKUP(K$22,TAB_Critères!$B$30:$R$40,SA_GRILLE_STEU!$A30+2,FALSE),"")</f>
        <v/>
      </c>
      <c r="O30" s="285" t="str">
        <f>IFERROR(HLOOKUP(K$22,TAB_Critères!$B$51:$AH$66,SA_GRILLE_STEU!$A30+2,FALSE),"")</f>
        <v/>
      </c>
      <c r="P30" s="321">
        <v>5</v>
      </c>
      <c r="Q30" s="169" t="str">
        <f>IFERROR(HLOOKUP(P$22,TAB_Critères!$B$3:$AH$16,SA_GRILLE_STEU!$A30+2,FALSE),"")</f>
        <v/>
      </c>
      <c r="R30" s="336"/>
      <c r="S30" s="283" t="str">
        <f>IFERROR(HLOOKUP(P$22,TAB_Critères!$B$30:$R$40,SA_GRILLE_STEU!$A30+2,FALSE),"")</f>
        <v/>
      </c>
      <c r="T30" s="285" t="str">
        <f>IFERROR(HLOOKUP(P$22,TAB_Critères!$B$51:$AH$66,SA_GRILLE_STEU!$A30+2,FALSE),"")</f>
        <v/>
      </c>
      <c r="U30" s="321">
        <v>5</v>
      </c>
      <c r="V30" s="150" t="str">
        <f>IFERROR(HLOOKUP(U$22,TAB_Critères!$B$3:$AH$16,SA_GRILLE_STEU!$A30+2,FALSE),"")</f>
        <v/>
      </c>
      <c r="W30" s="336"/>
      <c r="X30" s="283" t="str">
        <f>IFERROR(HLOOKUP(U$22,TAB_Critères!$B$30:$R$40,SA_GRILLE_STEU!$A30+2,FALSE),"")</f>
        <v/>
      </c>
      <c r="Y30" s="285" t="str">
        <f>IFERROR(HLOOKUP(U$22,TAB_Critères!$B$51:$AH$66,SA_GRILLE_STEU!$A30+2,FALSE),"")</f>
        <v/>
      </c>
      <c r="Z30" s="320">
        <v>5</v>
      </c>
      <c r="AA30" s="150"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150"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172"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150"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150"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172"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150"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169" t="str">
        <f>IFERROR(HLOOKUP(A$22,TAB_Critères!$B$3:$AH$16,SA_GRILLE_STEU!$A31+2,FALSE),"")</f>
        <v/>
      </c>
      <c r="C31" s="336"/>
      <c r="D31" s="283">
        <f>IFERROR(HLOOKUP(A$22,TAB_Critères!$B$30:$R$40,SA_GRILLE_STEU!$A31+2,FALSE),"")</f>
        <v>0</v>
      </c>
      <c r="E31" s="285">
        <f>IFERROR(HLOOKUP(A$22,TAB_Critères!$B$51:$AH$66,SA_GRILLE_STEU!$A31+2,FALSE),"")</f>
        <v>0</v>
      </c>
      <c r="F31" s="320">
        <v>6</v>
      </c>
      <c r="G31" s="150" t="str">
        <f>IFERROR(HLOOKUP(F$22,TAB_Critères!$B$3:$AH$16,SA_GRILLE_STEU!$A31+2,FALSE),"")</f>
        <v/>
      </c>
      <c r="H31" s="336"/>
      <c r="I31" s="283" t="str">
        <f>IFERROR(HLOOKUP(F$22,TAB_Critères!$B$30:$R$40,SA_GRILLE_STEU!$A31+2,FALSE),"")</f>
        <v/>
      </c>
      <c r="J31" s="285" t="str">
        <f>IFERROR(HLOOKUP(F$22,TAB_Critères!$B$51:$AH$66,SA_GRILLE_STEU!$A31+2,FALSE),"")</f>
        <v/>
      </c>
      <c r="K31" s="321">
        <v>6</v>
      </c>
      <c r="L31" s="169" t="str">
        <f>IFERROR(HLOOKUP(K$22,TAB_Critères!$B$3:$AH$16,SA_GRILLE_STEU!$A31+2,FALSE),"")</f>
        <v/>
      </c>
      <c r="M31" s="336"/>
      <c r="N31" s="283" t="str">
        <f>IFERROR(HLOOKUP(K$22,TAB_Critères!$B$30:$R$40,SA_GRILLE_STEU!$A31+2,FALSE),"")</f>
        <v/>
      </c>
      <c r="O31" s="285" t="str">
        <f>IFERROR(HLOOKUP(K$22,TAB_Critères!$B$51:$AH$66,SA_GRILLE_STEU!$A31+2,FALSE),"")</f>
        <v/>
      </c>
      <c r="P31" s="321">
        <v>6</v>
      </c>
      <c r="Q31" s="169" t="str">
        <f>IFERROR(HLOOKUP(P$22,TAB_Critères!$B$3:$AH$16,SA_GRILLE_STEU!$A31+2,FALSE),"")</f>
        <v/>
      </c>
      <c r="R31" s="336"/>
      <c r="S31" s="283" t="str">
        <f>IFERROR(HLOOKUP(P$22,TAB_Critères!$B$30:$R$40,SA_GRILLE_STEU!$A31+2,FALSE),"")</f>
        <v/>
      </c>
      <c r="T31" s="285" t="str">
        <f>IFERROR(HLOOKUP(P$22,TAB_Critères!$B$51:$AH$66,SA_GRILLE_STEU!$A31+2,FALSE),"")</f>
        <v/>
      </c>
      <c r="U31" s="321">
        <v>6</v>
      </c>
      <c r="V31" s="150" t="str">
        <f>IFERROR(HLOOKUP(U$22,TAB_Critères!$B$3:$AH$16,SA_GRILLE_STEU!$A31+2,FALSE),"")</f>
        <v/>
      </c>
      <c r="W31" s="336"/>
      <c r="X31" s="283" t="str">
        <f>IFERROR(HLOOKUP(U$22,TAB_Critères!$B$30:$R$40,SA_GRILLE_STEU!$A31+2,FALSE),"")</f>
        <v/>
      </c>
      <c r="Y31" s="285" t="str">
        <f>IFERROR(HLOOKUP(U$22,TAB_Critères!$B$51:$AH$66,SA_GRILLE_STEU!$A31+2,FALSE),"")</f>
        <v/>
      </c>
      <c r="Z31" s="320">
        <v>6</v>
      </c>
      <c r="AA31" s="150"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150"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172"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150"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150"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172"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150"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169" t="str">
        <f>IFERROR(HLOOKUP(A$22,TAB_Critères!$B$3:$AH$16,SA_GRILLE_STEU!$A32+2,FALSE),"")</f>
        <v/>
      </c>
      <c r="C32" s="336"/>
      <c r="D32" s="283">
        <f>IFERROR(HLOOKUP(A$22,TAB_Critères!$B$30:$R$40,SA_GRILLE_STEU!$A32+2,FALSE),"")</f>
        <v>0</v>
      </c>
      <c r="E32" s="285">
        <f>IFERROR(HLOOKUP(A$22,TAB_Critères!$B$51:$AH$66,SA_GRILLE_STEU!$A32+2,FALSE),"")</f>
        <v>0</v>
      </c>
      <c r="F32" s="320">
        <v>7</v>
      </c>
      <c r="G32" s="150" t="str">
        <f>IFERROR(HLOOKUP(F$22,TAB_Critères!$B$3:$AH$16,SA_GRILLE_STEU!$A32+2,FALSE),"")</f>
        <v/>
      </c>
      <c r="H32" s="336"/>
      <c r="I32" s="283" t="str">
        <f>IFERROR(HLOOKUP(F$22,TAB_Critères!$B$30:$R$40,SA_GRILLE_STEU!$A32+2,FALSE),"")</f>
        <v/>
      </c>
      <c r="J32" s="285" t="str">
        <f>IFERROR(HLOOKUP(F$22,TAB_Critères!$B$51:$AH$66,SA_GRILLE_STEU!$A32+2,FALSE),"")</f>
        <v/>
      </c>
      <c r="K32" s="321">
        <v>7</v>
      </c>
      <c r="L32" s="169" t="str">
        <f>IFERROR(HLOOKUP(K$22,TAB_Critères!$B$3:$AH$16,SA_GRILLE_STEU!$A32+2,FALSE),"")</f>
        <v/>
      </c>
      <c r="M32" s="336"/>
      <c r="N32" s="283" t="str">
        <f>IFERROR(HLOOKUP(K$22,TAB_Critères!$B$30:$R$40,SA_GRILLE_STEU!$A32+2,FALSE),"")</f>
        <v/>
      </c>
      <c r="O32" s="285" t="str">
        <f>IFERROR(HLOOKUP(K$22,TAB_Critères!$B$51:$AH$66,SA_GRILLE_STEU!$A32+2,FALSE),"")</f>
        <v/>
      </c>
      <c r="P32" s="321">
        <v>7</v>
      </c>
      <c r="Q32" s="169" t="str">
        <f>IFERROR(HLOOKUP(P$22,TAB_Critères!$B$3:$AH$16,SA_GRILLE_STEU!$A32+2,FALSE),"")</f>
        <v/>
      </c>
      <c r="R32" s="336"/>
      <c r="S32" s="283" t="str">
        <f>IFERROR(HLOOKUP(P$22,TAB_Critères!$B$30:$R$40,SA_GRILLE_STEU!$A32+2,FALSE),"")</f>
        <v/>
      </c>
      <c r="T32" s="285" t="str">
        <f>IFERROR(HLOOKUP(P$22,TAB_Critères!$B$51:$AH$66,SA_GRILLE_STEU!$A32+2,FALSE),"")</f>
        <v/>
      </c>
      <c r="U32" s="321">
        <v>7</v>
      </c>
      <c r="V32" s="150" t="str">
        <f>IFERROR(HLOOKUP(U$22,TAB_Critères!$B$3:$AH$16,SA_GRILLE_STEU!$A32+2,FALSE),"")</f>
        <v/>
      </c>
      <c r="W32" s="336"/>
      <c r="X32" s="283" t="str">
        <f>IFERROR(HLOOKUP(U$22,TAB_Critères!$B$30:$R$40,SA_GRILLE_STEU!$A32+2,FALSE),"")</f>
        <v/>
      </c>
      <c r="Y32" s="285" t="str">
        <f>IFERROR(HLOOKUP(U$22,TAB_Critères!$B$51:$AH$66,SA_GRILLE_STEU!$A32+2,FALSE),"")</f>
        <v/>
      </c>
      <c r="Z32" s="320">
        <v>7</v>
      </c>
      <c r="AA32" s="150"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150"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172"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150"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150"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172"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150"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169" t="str">
        <f>IFERROR(HLOOKUP(A$22,TAB_Critères!$B$3:$AH$16,SA_GRILLE_STEU!$A33+2,FALSE),"")</f>
        <v/>
      </c>
      <c r="C33" s="336"/>
      <c r="D33" s="283">
        <f>IFERROR(HLOOKUP(A$22,TAB_Critères!$B$30:$R$40,SA_GRILLE_STEU!$A33+2,FALSE),"")</f>
        <v>0</v>
      </c>
      <c r="E33" s="285">
        <f>IFERROR(HLOOKUP(A$22,TAB_Critères!$B$51:$AH$66,SA_GRILLE_STEU!$A33+2,FALSE),"")</f>
        <v>0</v>
      </c>
      <c r="F33" s="320">
        <v>8</v>
      </c>
      <c r="G33" s="150" t="str">
        <f>IFERROR(HLOOKUP(F$22,TAB_Critères!$B$3:$AH$16,SA_GRILLE_STEU!$A33+2,FALSE),"")</f>
        <v/>
      </c>
      <c r="H33" s="336"/>
      <c r="I33" s="283" t="str">
        <f>IFERROR(HLOOKUP(F$22,TAB_Critères!$B$30:$R$40,SA_GRILLE_STEU!$A33+2,FALSE),"")</f>
        <v/>
      </c>
      <c r="J33" s="285" t="str">
        <f>IFERROR(HLOOKUP(F$22,TAB_Critères!$B$51:$AH$66,SA_GRILLE_STEU!$A33+2,FALSE),"")</f>
        <v/>
      </c>
      <c r="K33" s="321">
        <v>8</v>
      </c>
      <c r="L33" s="169" t="str">
        <f>IFERROR(HLOOKUP(K$22,TAB_Critères!$B$3:$AH$16,SA_GRILLE_STEU!$A33+2,FALSE),"")</f>
        <v/>
      </c>
      <c r="M33" s="336"/>
      <c r="N33" s="283" t="str">
        <f>IFERROR(HLOOKUP(K$22,TAB_Critères!$B$30:$R$40,SA_GRILLE_STEU!$A33+2,FALSE),"")</f>
        <v/>
      </c>
      <c r="O33" s="285" t="str">
        <f>IFERROR(HLOOKUP(K$22,TAB_Critères!$B$51:$AH$66,SA_GRILLE_STEU!$A33+2,FALSE),"")</f>
        <v/>
      </c>
      <c r="P33" s="321">
        <v>8</v>
      </c>
      <c r="Q33" s="169" t="str">
        <f>IFERROR(HLOOKUP(P$22,TAB_Critères!$B$3:$AH$16,SA_GRILLE_STEU!$A33+2,FALSE),"")</f>
        <v/>
      </c>
      <c r="R33" s="336"/>
      <c r="S33" s="283" t="str">
        <f>IFERROR(HLOOKUP(P$22,TAB_Critères!$B$30:$R$40,SA_GRILLE_STEU!$A33+2,FALSE),"")</f>
        <v/>
      </c>
      <c r="T33" s="285" t="str">
        <f>IFERROR(HLOOKUP(P$22,TAB_Critères!$B$51:$AH$66,SA_GRILLE_STEU!$A33+2,FALSE),"")</f>
        <v/>
      </c>
      <c r="U33" s="321">
        <v>8</v>
      </c>
      <c r="V33" s="150" t="str">
        <f>IFERROR(HLOOKUP(U$22,TAB_Critères!$B$3:$AH$16,SA_GRILLE_STEU!$A33+2,FALSE),"")</f>
        <v/>
      </c>
      <c r="W33" s="336"/>
      <c r="X33" s="283" t="str">
        <f>IFERROR(HLOOKUP(U$22,TAB_Critères!$B$30:$R$40,SA_GRILLE_STEU!$A33+2,FALSE),"")</f>
        <v/>
      </c>
      <c r="Y33" s="285" t="str">
        <f>IFERROR(HLOOKUP(U$22,TAB_Critères!$B$51:$AH$66,SA_GRILLE_STEU!$A33+2,FALSE),"")</f>
        <v/>
      </c>
      <c r="Z33" s="320">
        <v>8</v>
      </c>
      <c r="AA33" s="150"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150"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172"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150"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150"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172"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150"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169" t="str">
        <f>IFERROR(HLOOKUP(A$22,TAB_Critères!$B$3:$AH$16,SA_GRILLE_STEU!$A34+2,FALSE),"")</f>
        <v/>
      </c>
      <c r="C34" s="336"/>
      <c r="D34" s="283">
        <f>IFERROR(HLOOKUP(A$22,TAB_Critères!$B$30:$R$40,SA_GRILLE_STEU!$A34+2,FALSE),"")</f>
        <v>0</v>
      </c>
      <c r="E34" s="285">
        <f>IFERROR(HLOOKUP(A$22,TAB_Critères!$B$51:$AH$66,SA_GRILLE_STEU!$A34+2,FALSE),"")</f>
        <v>0</v>
      </c>
      <c r="F34" s="320">
        <v>9</v>
      </c>
      <c r="G34" s="150" t="str">
        <f>IFERROR(HLOOKUP(F$22,TAB_Critères!$B$3:$AH$16,SA_GRILLE_STEU!$A34+2,FALSE),"")</f>
        <v/>
      </c>
      <c r="H34" s="336"/>
      <c r="I34" s="283" t="str">
        <f>IFERROR(HLOOKUP(F$22,TAB_Critères!$B$30:$R$40,SA_GRILLE_STEU!$A34+2,FALSE),"")</f>
        <v/>
      </c>
      <c r="J34" s="285" t="str">
        <f>IFERROR(HLOOKUP(F$22,TAB_Critères!$B$51:$AH$66,SA_GRILLE_STEU!$A34+2,FALSE),"")</f>
        <v/>
      </c>
      <c r="K34" s="321">
        <v>9</v>
      </c>
      <c r="L34" s="169" t="str">
        <f>IFERROR(HLOOKUP(K$22,TAB_Critères!$B$3:$AH$16,SA_GRILLE_STEU!$A34+2,FALSE),"")</f>
        <v/>
      </c>
      <c r="M34" s="336"/>
      <c r="N34" s="283" t="str">
        <f>IFERROR(HLOOKUP(K$22,TAB_Critères!$B$30:$R$40,SA_GRILLE_STEU!$A34+2,FALSE),"")</f>
        <v/>
      </c>
      <c r="O34" s="285" t="str">
        <f>IFERROR(HLOOKUP(K$22,TAB_Critères!$B$51:$AH$66,SA_GRILLE_STEU!$A34+2,FALSE),"")</f>
        <v/>
      </c>
      <c r="P34" s="321">
        <v>9</v>
      </c>
      <c r="Q34" s="169" t="str">
        <f>IFERROR(HLOOKUP(P$22,TAB_Critères!$B$3:$AH$16,SA_GRILLE_STEU!$A34+2,FALSE),"")</f>
        <v/>
      </c>
      <c r="R34" s="336"/>
      <c r="S34" s="283" t="str">
        <f>IFERROR(HLOOKUP(P$22,TAB_Critères!$B$30:$R$40,SA_GRILLE_STEU!$A34+2,FALSE),"")</f>
        <v/>
      </c>
      <c r="T34" s="285" t="str">
        <f>IFERROR(HLOOKUP(P$22,TAB_Critères!$B$51:$AH$66,SA_GRILLE_STEU!$A34+2,FALSE),"")</f>
        <v/>
      </c>
      <c r="U34" s="321">
        <v>9</v>
      </c>
      <c r="V34" s="150" t="str">
        <f>IFERROR(HLOOKUP(U$22,TAB_Critères!$B$3:$AH$16,SA_GRILLE_STEU!$A34+2,FALSE),"")</f>
        <v/>
      </c>
      <c r="W34" s="336"/>
      <c r="X34" s="283" t="str">
        <f>IFERROR(HLOOKUP(U$22,TAB_Critères!$B$30:$R$40,SA_GRILLE_STEU!$A34+2,FALSE),"")</f>
        <v/>
      </c>
      <c r="Y34" s="285" t="str">
        <f>IFERROR(HLOOKUP(U$22,TAB_Critères!$B$51:$AH$66,SA_GRILLE_STEU!$A34+2,FALSE),"")</f>
        <v/>
      </c>
      <c r="Z34" s="320">
        <v>9</v>
      </c>
      <c r="AA34" s="150"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150"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172"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150"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150"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172"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150"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70"/>
      <c r="C35" s="336"/>
      <c r="D35" s="323"/>
      <c r="E35" s="285"/>
      <c r="F35" s="322"/>
      <c r="G35" s="170"/>
      <c r="H35" s="336"/>
      <c r="I35" s="323"/>
      <c r="J35" s="285"/>
      <c r="K35" s="324"/>
      <c r="L35" s="170"/>
      <c r="M35" s="337"/>
      <c r="N35" s="323"/>
      <c r="O35" s="285"/>
      <c r="P35" s="324"/>
      <c r="Q35" s="170"/>
      <c r="R35" s="337"/>
      <c r="S35" s="323"/>
      <c r="T35" s="285"/>
      <c r="U35" s="325"/>
      <c r="V35" s="170"/>
      <c r="W35" s="337"/>
      <c r="X35" s="323"/>
      <c r="Y35" s="285"/>
      <c r="Z35" s="326"/>
      <c r="AA35" s="170"/>
      <c r="AB35" s="337"/>
      <c r="AC35" s="323"/>
      <c r="AD35" s="285"/>
      <c r="AE35" s="326"/>
      <c r="AF35" s="170"/>
      <c r="AG35" s="337"/>
      <c r="AH35" s="323"/>
      <c r="AI35" s="285"/>
      <c r="AJ35" s="326"/>
      <c r="AK35" s="173"/>
      <c r="AL35" s="348"/>
      <c r="AM35" s="323"/>
      <c r="AN35" s="285"/>
      <c r="AO35" s="326"/>
      <c r="AP35" s="170"/>
      <c r="AQ35" s="337"/>
      <c r="AR35" s="323"/>
      <c r="AS35" s="285"/>
      <c r="AT35" s="326"/>
      <c r="AU35" s="170"/>
      <c r="AV35" s="337"/>
      <c r="AW35" s="323"/>
      <c r="AX35" s="285"/>
      <c r="AY35" s="326"/>
      <c r="AZ35" s="173"/>
      <c r="BA35" s="337"/>
      <c r="BB35" s="323"/>
      <c r="BC35" s="285"/>
      <c r="BD35" s="326"/>
      <c r="BE35" s="170"/>
      <c r="BF35" s="337"/>
      <c r="BG35" s="327"/>
      <c r="BH35" s="285"/>
    </row>
    <row r="36" spans="1:60" ht="25.5" customHeight="1" x14ac:dyDescent="0.4">
      <c r="A36" s="545" t="s">
        <v>50</v>
      </c>
      <c r="B36" s="546"/>
      <c r="C36" s="309" t="s">
        <v>51</v>
      </c>
      <c r="D36" s="310" t="s">
        <v>52</v>
      </c>
      <c r="E36" s="328"/>
      <c r="F36" s="545" t="s">
        <v>50</v>
      </c>
      <c r="G36" s="546"/>
      <c r="H36" s="309" t="s">
        <v>51</v>
      </c>
      <c r="I36" s="310" t="s">
        <v>52</v>
      </c>
      <c r="J36" s="328"/>
      <c r="K36" s="545" t="s">
        <v>50</v>
      </c>
      <c r="L36" s="546"/>
      <c r="M36" s="309" t="s">
        <v>51</v>
      </c>
      <c r="N36" s="310" t="s">
        <v>52</v>
      </c>
      <c r="O36" s="328"/>
      <c r="P36" s="545" t="s">
        <v>50</v>
      </c>
      <c r="Q36" s="546"/>
      <c r="R36" s="309" t="s">
        <v>51</v>
      </c>
      <c r="S36" s="310" t="s">
        <v>52</v>
      </c>
      <c r="T36" s="282"/>
      <c r="U36" s="545" t="s">
        <v>50</v>
      </c>
      <c r="V36" s="546"/>
      <c r="W36" s="309" t="s">
        <v>51</v>
      </c>
      <c r="X36" s="310" t="s">
        <v>52</v>
      </c>
      <c r="Y36" s="282"/>
      <c r="Z36" s="545" t="s">
        <v>50</v>
      </c>
      <c r="AA36" s="546"/>
      <c r="AB36" s="309" t="s">
        <v>51</v>
      </c>
      <c r="AC36" s="310" t="s">
        <v>52</v>
      </c>
      <c r="AD36" s="282"/>
      <c r="AE36" s="545" t="s">
        <v>50</v>
      </c>
      <c r="AF36" s="546"/>
      <c r="AG36" s="309" t="s">
        <v>51</v>
      </c>
      <c r="AH36" s="310" t="s">
        <v>52</v>
      </c>
      <c r="AI36" s="282"/>
      <c r="AJ36" s="545" t="s">
        <v>50</v>
      </c>
      <c r="AK36" s="546"/>
      <c r="AL36" s="309" t="s">
        <v>51</v>
      </c>
      <c r="AM36" s="310" t="s">
        <v>52</v>
      </c>
      <c r="AN36" s="282"/>
      <c r="AO36" s="545" t="s">
        <v>50</v>
      </c>
      <c r="AP36" s="546"/>
      <c r="AQ36" s="309" t="s">
        <v>51</v>
      </c>
      <c r="AR36" s="310" t="s">
        <v>52</v>
      </c>
      <c r="AS36" s="282"/>
      <c r="AT36" s="545" t="s">
        <v>50</v>
      </c>
      <c r="AU36" s="546"/>
      <c r="AV36" s="309" t="s">
        <v>51</v>
      </c>
      <c r="AW36" s="310" t="s">
        <v>52</v>
      </c>
      <c r="AX36" s="282"/>
      <c r="AY36" s="545" t="s">
        <v>50</v>
      </c>
      <c r="AZ36" s="546"/>
      <c r="BA36" s="309" t="s">
        <v>51</v>
      </c>
      <c r="BB36" s="310" t="s">
        <v>52</v>
      </c>
      <c r="BC36" s="282"/>
      <c r="BD36" s="545" t="s">
        <v>50</v>
      </c>
      <c r="BE36" s="546"/>
      <c r="BF36" s="309" t="s">
        <v>51</v>
      </c>
      <c r="BG36" s="310" t="s">
        <v>52</v>
      </c>
      <c r="BH36" s="285"/>
    </row>
    <row r="37" spans="1:60" s="299" customFormat="1" ht="60" customHeight="1" thickBot="1" x14ac:dyDescent="0.45">
      <c r="A37" s="296"/>
      <c r="B37" s="350"/>
      <c r="C37" s="339"/>
      <c r="D37" s="294">
        <f>IF(A22="","",IF(A22="Préleveur A3",PARAM!$AD$28,IF((SUMIF(C26:C34,"Validé",D26:D34)+SUMIF(C26:C34,"Validé avec réserve",D26:D34))&gt;100,100,SUMIF(C26:C34,"Validé",D26:D34)+SUMIF(C26:C34,"Validé avec réserve",D26:D34))))</f>
        <v>10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294"/>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294"/>
      <c r="AT37" s="298"/>
      <c r="AU37" s="342"/>
      <c r="AV37" s="339"/>
      <c r="AW37" s="294" t="str">
        <f>IF(AT22="","",IF(AT22="Préleveur A3",PARAM!$AD$28,IF((SUMIF(AV26:AV34,"Validé",AW26:AW34)+SUMIF(AV26:AV34,"Validé avec réserve",AW26:AW34))&gt;100,100,SUMIF(AV26:AV34,"Validé",AW26:AW34)+SUMIF(AV26:AV34,"Validé avec réserve",AW26:AW34))))</f>
        <v/>
      </c>
      <c r="AX37" s="294"/>
      <c r="AY37" s="298"/>
      <c r="AZ37" s="342"/>
      <c r="BA37" s="339"/>
      <c r="BB37" s="294" t="str">
        <f>IF(AY22="","",IF(AY22="Préleveur A3",PARAM!$AD$28,IF((SUMIF(BA26:BA34,"Validé",BB26:BB34)+SUMIF(BA26:BA34,"Validé avec réserve",BB26:BB34))&gt;100,100,SUMIF(BA26:BA34,"Validé",BB26:BB34)+SUMIF(BA26:BA34,"Validé avec réserve",BB26:BB34))))</f>
        <v/>
      </c>
      <c r="BC37" s="294"/>
      <c r="BD37" s="298"/>
      <c r="BE37" s="338"/>
      <c r="BF37" s="339"/>
      <c r="BG37" s="294" t="str">
        <f>IF(BD22="","",IF(BD22="Préleveur A3",PARAM!$AD$28,IF((SUMIF(BF26:BF34,"Validé",BG26:BG34)+SUMIF(BF26:BF34,"Validé avec réserve",BG26:BG34))&gt;100,100,SUMIF(BF26:BF34,"Validé",BG26:BG34)+SUMIF(BF26:BF34,"Validé avec réserve",BG26:BG34))))</f>
        <v/>
      </c>
      <c r="BH37" s="294"/>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807" priority="163" operator="containsText" text="Non validé">
      <formula>NOT(ISERROR(SEARCH("Non validé",C9)))</formula>
    </cfRule>
    <cfRule type="endsWith" dxfId="806" priority="165" operator="endsWith" text="Validé">
      <formula>RIGHT(C9,LEN("Validé"))="Validé"</formula>
    </cfRule>
    <cfRule type="containsText" dxfId="805" priority="164" operator="containsText" text="réserve">
      <formula>NOT(ISERROR(SEARCH("réserve",C9)))</formula>
    </cfRule>
    <cfRule type="containsText" dxfId="804" priority="162" operator="containsText" text="Non contrôlé">
      <formula>NOT(ISERROR(SEARCH("Non contrôlé",C9)))</formula>
    </cfRule>
  </conditionalFormatting>
  <conditionalFormatting sqref="C19:C20">
    <cfRule type="containsText" dxfId="803" priority="160" operator="containsText" text="réserve">
      <formula>NOT(ISERROR(SEARCH("réserve",C19)))</formula>
    </cfRule>
    <cfRule type="containsText" dxfId="802" priority="159" operator="containsText" text="Non validé">
      <formula>NOT(ISERROR(SEARCH("Non validé",C19)))</formula>
    </cfRule>
    <cfRule type="containsText" dxfId="801" priority="158" operator="containsText" text="Non contrôlé">
      <formula>NOT(ISERROR(SEARCH("Non contrôlé",C19)))</formula>
    </cfRule>
    <cfRule type="endsWith" dxfId="800" priority="161" operator="endsWith" text="Validé">
      <formula>RIGHT(C19,LEN("Validé"))="Validé"</formula>
    </cfRule>
  </conditionalFormatting>
  <conditionalFormatting sqref="C26:C35">
    <cfRule type="containsText" dxfId="799" priority="184" operator="containsText" text="réserve">
      <formula>NOT(ISERROR(SEARCH("réserve",C26)))</formula>
    </cfRule>
    <cfRule type="endsWith" dxfId="798" priority="185" operator="endsWith" text="Validé">
      <formula>RIGHT(C26,LEN("Validé"))="Validé"</formula>
    </cfRule>
    <cfRule type="containsText" dxfId="797" priority="182" operator="containsText" text="Non contrôlé">
      <formula>NOT(ISERROR(SEARCH("Non contrôlé",C26)))</formula>
    </cfRule>
    <cfRule type="containsText" dxfId="796" priority="183" operator="containsText" text="Non validé">
      <formula>NOT(ISERROR(SEARCH("Non validé",C26)))</formula>
    </cfRule>
  </conditionalFormatting>
  <conditionalFormatting sqref="C37">
    <cfRule type="endsWith" dxfId="795" priority="181" operator="endsWith" text="Validé">
      <formula>RIGHT(C37,LEN("Validé"))="Validé"</formula>
    </cfRule>
    <cfRule type="containsText" dxfId="794" priority="180" operator="containsText" text="réserve">
      <formula>NOT(ISERROR(SEARCH("réserve",C37)))</formula>
    </cfRule>
    <cfRule type="containsText" dxfId="793" priority="179" operator="containsText" text="Non validé">
      <formula>NOT(ISERROR(SEARCH("Non validé",C37)))</formula>
    </cfRule>
    <cfRule type="containsText" dxfId="792" priority="178" operator="containsText" text="Non contrôlé">
      <formula>NOT(ISERROR(SEARCH("Non contrôlé",C37)))</formula>
    </cfRule>
  </conditionalFormatting>
  <conditionalFormatting sqref="D19">
    <cfRule type="cellIs" dxfId="791" priority="91" operator="greaterThanOrEqual">
      <formula>80</formula>
    </cfRule>
    <cfRule type="cellIs" dxfId="790" priority="92" operator="between">
      <formula>70</formula>
      <formula>79</formula>
    </cfRule>
    <cfRule type="cellIs" dxfId="789" priority="93" operator="lessThan">
      <formula>69</formula>
    </cfRule>
  </conditionalFormatting>
  <conditionalFormatting sqref="D37">
    <cfRule type="cellIs" dxfId="788" priority="2" operator="between">
      <formula>70</formula>
      <formula>79</formula>
    </cfRule>
    <cfRule type="cellIs" dxfId="787" priority="3" operator="lessThan">
      <formula>69</formula>
    </cfRule>
    <cfRule type="cellIs" dxfId="786" priority="1" operator="greaterThanOrEqual">
      <formula>80</formula>
    </cfRule>
  </conditionalFormatting>
  <conditionalFormatting sqref="H9:H17">
    <cfRule type="endsWith" dxfId="785" priority="325" operator="endsWith" text="Validé">
      <formula>RIGHT(H9,LEN("Validé"))="Validé"</formula>
    </cfRule>
    <cfRule type="containsText" dxfId="784" priority="324" operator="containsText" text="réserve">
      <formula>NOT(ISERROR(SEARCH("réserve",H9)))</formula>
    </cfRule>
    <cfRule type="containsText" dxfId="783" priority="323" operator="containsText" text="Non validé">
      <formula>NOT(ISERROR(SEARCH("Non validé",H9)))</formula>
    </cfRule>
    <cfRule type="containsText" dxfId="782" priority="322" operator="containsText" text="Non contrôlé">
      <formula>NOT(ISERROR(SEARCH("Non contrôlé",H9)))</formula>
    </cfRule>
  </conditionalFormatting>
  <conditionalFormatting sqref="H19:H20">
    <cfRule type="containsText" dxfId="781" priority="319" operator="containsText" text="Non validé">
      <formula>NOT(ISERROR(SEARCH("Non validé",H19)))</formula>
    </cfRule>
    <cfRule type="endsWith" dxfId="780" priority="321" operator="endsWith" text="Validé">
      <formula>RIGHT(H19,LEN("Validé"))="Validé"</formula>
    </cfRule>
    <cfRule type="containsText" dxfId="779" priority="320" operator="containsText" text="réserve">
      <formula>NOT(ISERROR(SEARCH("réserve",H19)))</formula>
    </cfRule>
    <cfRule type="containsText" dxfId="778" priority="318" operator="containsText" text="Non contrôlé">
      <formula>NOT(ISERROR(SEARCH("Non contrôlé",H19)))</formula>
    </cfRule>
  </conditionalFormatting>
  <conditionalFormatting sqref="H26:H35">
    <cfRule type="endsWith" dxfId="777" priority="157" operator="endsWith" text="Validé">
      <formula>RIGHT(H26,LEN("Validé"))="Validé"</formula>
    </cfRule>
    <cfRule type="containsText" dxfId="776" priority="156" operator="containsText" text="réserve">
      <formula>NOT(ISERROR(SEARCH("réserve",H26)))</formula>
    </cfRule>
    <cfRule type="containsText" dxfId="775" priority="155" operator="containsText" text="Non validé">
      <formula>NOT(ISERROR(SEARCH("Non validé",H26)))</formula>
    </cfRule>
    <cfRule type="containsText" dxfId="774" priority="154" operator="containsText" text="Non contrôlé">
      <formula>NOT(ISERROR(SEARCH("Non contrôlé",H26)))</formula>
    </cfRule>
  </conditionalFormatting>
  <conditionalFormatting sqref="H37">
    <cfRule type="containsText" dxfId="773" priority="190" operator="containsText" text="Non contrôlé">
      <formula>NOT(ISERROR(SEARCH("Non contrôlé",H37)))</formula>
    </cfRule>
    <cfRule type="containsText" dxfId="772" priority="191" operator="containsText" text="Non validé">
      <formula>NOT(ISERROR(SEARCH("Non validé",H37)))</formula>
    </cfRule>
    <cfRule type="containsText" dxfId="771" priority="192" operator="containsText" text="réserve">
      <formula>NOT(ISERROR(SEARCH("réserve",H37)))</formula>
    </cfRule>
    <cfRule type="endsWith" dxfId="770" priority="193" operator="endsWith" text="Validé">
      <formula>RIGHT(H37,LEN("Validé"))="Validé"</formula>
    </cfRule>
  </conditionalFormatting>
  <conditionalFormatting sqref="I19">
    <cfRule type="cellIs" dxfId="769" priority="88" operator="greaterThanOrEqual">
      <formula>80</formula>
    </cfRule>
    <cfRule type="cellIs" dxfId="768" priority="89" operator="between">
      <formula>70</formula>
      <formula>79</formula>
    </cfRule>
    <cfRule type="cellIs" dxfId="767" priority="90" operator="lessThan">
      <formula>69</formula>
    </cfRule>
  </conditionalFormatting>
  <conditionalFormatting sqref="I37">
    <cfRule type="cellIs" dxfId="766" priority="5" operator="between">
      <formula>70</formula>
      <formula>79</formula>
    </cfRule>
    <cfRule type="cellIs" dxfId="765" priority="6" operator="lessThan">
      <formula>69</formula>
    </cfRule>
    <cfRule type="cellIs" dxfId="764" priority="4" operator="greaterThanOrEqual">
      <formula>80</formula>
    </cfRule>
  </conditionalFormatting>
  <conditionalFormatting sqref="M9:M17">
    <cfRule type="containsText" dxfId="763" priority="332" operator="containsText" text="réserve">
      <formula>NOT(ISERROR(SEARCH("réserve",M9)))</formula>
    </cfRule>
    <cfRule type="containsText" dxfId="762" priority="331" operator="containsText" text="Non validé">
      <formula>NOT(ISERROR(SEARCH("Non validé",M9)))</formula>
    </cfRule>
    <cfRule type="endsWith" dxfId="761" priority="333" operator="endsWith" text="Validé">
      <formula>RIGHT(M9,LEN("Validé"))="Validé"</formula>
    </cfRule>
    <cfRule type="containsText" dxfId="760" priority="330" operator="containsText" text="Non contrôlé">
      <formula>NOT(ISERROR(SEARCH("Non contrôlé",M9)))</formula>
    </cfRule>
  </conditionalFormatting>
  <conditionalFormatting sqref="M19:M20">
    <cfRule type="containsText" dxfId="759" priority="328" operator="containsText" text="réserve">
      <formula>NOT(ISERROR(SEARCH("réserve",M19)))</formula>
    </cfRule>
    <cfRule type="containsText" dxfId="758" priority="327" operator="containsText" text="Non validé">
      <formula>NOT(ISERROR(SEARCH("Non validé",M19)))</formula>
    </cfRule>
    <cfRule type="containsText" dxfId="757" priority="326" operator="containsText" text="Non contrôlé">
      <formula>NOT(ISERROR(SEARCH("Non contrôlé",M19)))</formula>
    </cfRule>
    <cfRule type="endsWith" dxfId="756" priority="329" operator="endsWith" text="Validé">
      <formula>RIGHT(M19,LEN("Validé"))="Validé"</formula>
    </cfRule>
  </conditionalFormatting>
  <conditionalFormatting sqref="M26:M34">
    <cfRule type="containsText" dxfId="755" priority="207" operator="containsText" text="Non validé">
      <formula>NOT(ISERROR(SEARCH("Non validé",M26)))</formula>
    </cfRule>
    <cfRule type="containsText" dxfId="754" priority="206" operator="containsText" text="Non contrôlé">
      <formula>NOT(ISERROR(SEARCH("Non contrôlé",M26)))</formula>
    </cfRule>
    <cfRule type="endsWith" dxfId="753" priority="209" operator="endsWith" text="Validé">
      <formula>RIGHT(M26,LEN("Validé"))="Validé"</formula>
    </cfRule>
    <cfRule type="containsText" dxfId="752" priority="208" operator="containsText" text="réserve">
      <formula>NOT(ISERROR(SEARCH("réserve",M26)))</formula>
    </cfRule>
  </conditionalFormatting>
  <conditionalFormatting sqref="M35">
    <cfRule type="endsWith" dxfId="751" priority="213" operator="endsWith" text="Validé">
      <formula>RIGHT(M35,LEN("Validé"))="Validé"</formula>
    </cfRule>
    <cfRule type="containsText" dxfId="750" priority="210" operator="containsText" text="Non contrôlé">
      <formula>NOT(ISERROR(SEARCH("Non contrôlé",M35)))</formula>
    </cfRule>
    <cfRule type="containsText" dxfId="749" priority="211" operator="containsText" text="Non validé">
      <formula>NOT(ISERROR(SEARCH("Non validé",M35)))</formula>
    </cfRule>
    <cfRule type="containsText" dxfId="748" priority="212" operator="containsText" text="réserve">
      <formula>NOT(ISERROR(SEARCH("réserve",M35)))</formula>
    </cfRule>
  </conditionalFormatting>
  <conditionalFormatting sqref="M37">
    <cfRule type="endsWith" dxfId="747" priority="205" operator="endsWith" text="Validé">
      <formula>RIGHT(M37,LEN("Validé"))="Validé"</formula>
    </cfRule>
    <cfRule type="containsText" dxfId="746" priority="204" operator="containsText" text="réserve">
      <formula>NOT(ISERROR(SEARCH("réserve",M37)))</formula>
    </cfRule>
    <cfRule type="containsText" dxfId="745" priority="203" operator="containsText" text="Non validé">
      <formula>NOT(ISERROR(SEARCH("Non validé",M37)))</formula>
    </cfRule>
    <cfRule type="containsText" dxfId="744" priority="202" operator="containsText" text="Non contrôlé">
      <formula>NOT(ISERROR(SEARCH("Non contrôlé",M37)))</formula>
    </cfRule>
  </conditionalFormatting>
  <conditionalFormatting sqref="N19">
    <cfRule type="cellIs" dxfId="743" priority="86" operator="between">
      <formula>70</formula>
      <formula>79</formula>
    </cfRule>
    <cfRule type="cellIs" dxfId="742" priority="87" operator="lessThan">
      <formula>69</formula>
    </cfRule>
    <cfRule type="cellIs" dxfId="741" priority="85" operator="greaterThanOrEqual">
      <formula>80</formula>
    </cfRule>
  </conditionalFormatting>
  <conditionalFormatting sqref="N37">
    <cfRule type="cellIs" dxfId="740" priority="9" operator="lessThan">
      <formula>69</formula>
    </cfRule>
    <cfRule type="cellIs" dxfId="739" priority="8" operator="between">
      <formula>70</formula>
      <formula>79</formula>
    </cfRule>
    <cfRule type="cellIs" dxfId="738" priority="7" operator="greaterThanOrEqual">
      <formula>80</formula>
    </cfRule>
  </conditionalFormatting>
  <conditionalFormatting sqref="R9:R17">
    <cfRule type="containsText" dxfId="737" priority="338" operator="containsText" text="Non contrôlé">
      <formula>NOT(ISERROR(SEARCH("Non contrôlé",R9)))</formula>
    </cfRule>
    <cfRule type="containsText" dxfId="736" priority="339" operator="containsText" text="Non validé">
      <formula>NOT(ISERROR(SEARCH("Non validé",R9)))</formula>
    </cfRule>
    <cfRule type="containsText" dxfId="735" priority="340" operator="containsText" text="réserve">
      <formula>NOT(ISERROR(SEARCH("réserve",R9)))</formula>
    </cfRule>
    <cfRule type="endsWith" dxfId="734" priority="341" operator="endsWith" text="Validé">
      <formula>RIGHT(R9,LEN("Validé"))="Validé"</formula>
    </cfRule>
  </conditionalFormatting>
  <conditionalFormatting sqref="R19">
    <cfRule type="endsWith" dxfId="733" priority="337" operator="endsWith" text="Validé">
      <formula>RIGHT(R19,LEN("Validé"))="Validé"</formula>
    </cfRule>
    <cfRule type="containsText" dxfId="732" priority="336" operator="containsText" text="réserve">
      <formula>NOT(ISERROR(SEARCH("réserve",R19)))</formula>
    </cfRule>
    <cfRule type="containsText" dxfId="731" priority="335" operator="containsText" text="Non validé">
      <formula>NOT(ISERROR(SEARCH("Non validé",R19)))</formula>
    </cfRule>
    <cfRule type="containsText" dxfId="730" priority="334" operator="containsText" text="Non contrôlé">
      <formula>NOT(ISERROR(SEARCH("Non contrôlé",R19)))</formula>
    </cfRule>
  </conditionalFormatting>
  <conditionalFormatting sqref="R26:R34">
    <cfRule type="containsText" dxfId="729" priority="218" operator="containsText" text="Non contrôlé">
      <formula>NOT(ISERROR(SEARCH("Non contrôlé",R26)))</formula>
    </cfRule>
    <cfRule type="containsText" dxfId="728" priority="219" operator="containsText" text="Non validé">
      <formula>NOT(ISERROR(SEARCH("Non validé",R26)))</formula>
    </cfRule>
    <cfRule type="endsWith" dxfId="727" priority="221" operator="endsWith" text="Validé">
      <formula>RIGHT(R26,LEN("Validé"))="Validé"</formula>
    </cfRule>
    <cfRule type="containsText" dxfId="726" priority="220" operator="containsText" text="réserve">
      <formula>NOT(ISERROR(SEARCH("réserve",R26)))</formula>
    </cfRule>
  </conditionalFormatting>
  <conditionalFormatting sqref="R35">
    <cfRule type="containsText" dxfId="725" priority="222" operator="containsText" text="Non contrôlé">
      <formula>NOT(ISERROR(SEARCH("Non contrôlé",R35)))</formula>
    </cfRule>
    <cfRule type="containsText" dxfId="724" priority="224" operator="containsText" text="réserve">
      <formula>NOT(ISERROR(SEARCH("réserve",R35)))</formula>
    </cfRule>
    <cfRule type="endsWith" dxfId="723" priority="225" operator="endsWith" text="Validé">
      <formula>RIGHT(R35,LEN("Validé"))="Validé"</formula>
    </cfRule>
    <cfRule type="containsText" dxfId="722" priority="223" operator="containsText" text="Non validé">
      <formula>NOT(ISERROR(SEARCH("Non validé",R35)))</formula>
    </cfRule>
  </conditionalFormatting>
  <conditionalFormatting sqref="R37">
    <cfRule type="endsWith" dxfId="721" priority="217" operator="endsWith" text="Validé">
      <formula>RIGHT(R37,LEN("Validé"))="Validé"</formula>
    </cfRule>
    <cfRule type="containsText" dxfId="720" priority="214" operator="containsText" text="Non contrôlé">
      <formula>NOT(ISERROR(SEARCH("Non contrôlé",R37)))</formula>
    </cfRule>
    <cfRule type="containsText" dxfId="719" priority="216" operator="containsText" text="réserve">
      <formula>NOT(ISERROR(SEARCH("réserve",R37)))</formula>
    </cfRule>
    <cfRule type="containsText" dxfId="718" priority="215" operator="containsText" text="Non validé">
      <formula>NOT(ISERROR(SEARCH("Non validé",R37)))</formula>
    </cfRule>
  </conditionalFormatting>
  <conditionalFormatting sqref="S19">
    <cfRule type="cellIs" dxfId="717" priority="84" operator="lessThan">
      <formula>69</formula>
    </cfRule>
    <cfRule type="cellIs" dxfId="716" priority="83" operator="between">
      <formula>70</formula>
      <formula>79</formula>
    </cfRule>
    <cfRule type="cellIs" dxfId="715" priority="82" operator="greaterThanOrEqual">
      <formula>80</formula>
    </cfRule>
  </conditionalFormatting>
  <conditionalFormatting sqref="S37">
    <cfRule type="cellIs" dxfId="714" priority="11" operator="between">
      <formula>70</formula>
      <formula>79</formula>
    </cfRule>
    <cfRule type="cellIs" dxfId="713" priority="12" operator="lessThan">
      <formula>69</formula>
    </cfRule>
    <cfRule type="cellIs" dxfId="712" priority="10" operator="greaterThanOrEqual">
      <formula>80</formula>
    </cfRule>
  </conditionalFormatting>
  <conditionalFormatting sqref="W9:W17">
    <cfRule type="endsWith" dxfId="711" priority="173" operator="endsWith" text="Validé">
      <formula>RIGHT(W9,LEN("Validé"))="Validé"</formula>
    </cfRule>
    <cfRule type="containsText" dxfId="710" priority="172" operator="containsText" text="réserve">
      <formula>NOT(ISERROR(SEARCH("réserve",W9)))</formula>
    </cfRule>
    <cfRule type="containsText" dxfId="709" priority="171" operator="containsText" text="Non validé">
      <formula>NOT(ISERROR(SEARCH("Non validé",W9)))</formula>
    </cfRule>
    <cfRule type="containsText" dxfId="708" priority="170" operator="containsText" text="Non contrôlé">
      <formula>NOT(ISERROR(SEARCH("Non contrôlé",W9)))</formula>
    </cfRule>
  </conditionalFormatting>
  <conditionalFormatting sqref="W19">
    <cfRule type="endsWith" dxfId="707" priority="345" operator="endsWith" text="Validé">
      <formula>RIGHT(W19,LEN("Validé"))="Validé"</formula>
    </cfRule>
    <cfRule type="containsText" dxfId="706" priority="344" operator="containsText" text="réserve">
      <formula>NOT(ISERROR(SEARCH("réserve",W19)))</formula>
    </cfRule>
    <cfRule type="containsText" dxfId="705" priority="343" operator="containsText" text="Non validé">
      <formula>NOT(ISERROR(SEARCH("Non validé",W19)))</formula>
    </cfRule>
    <cfRule type="containsText" dxfId="704" priority="342" operator="containsText" text="Non contrôlé">
      <formula>NOT(ISERROR(SEARCH("Non contrôlé",W19)))</formula>
    </cfRule>
  </conditionalFormatting>
  <conditionalFormatting sqref="W26:W34">
    <cfRule type="endsWith" dxfId="703" priority="233" operator="endsWith" text="Validé">
      <formula>RIGHT(W26,LEN("Validé"))="Validé"</formula>
    </cfRule>
    <cfRule type="containsText" dxfId="702" priority="231" operator="containsText" text="Non validé">
      <formula>NOT(ISERROR(SEARCH("Non validé",W26)))</formula>
    </cfRule>
    <cfRule type="containsText" dxfId="701" priority="232" operator="containsText" text="réserve">
      <formula>NOT(ISERROR(SEARCH("réserve",W26)))</formula>
    </cfRule>
    <cfRule type="containsText" dxfId="700" priority="230" operator="containsText" text="Non contrôlé">
      <formula>NOT(ISERROR(SEARCH("Non contrôlé",W26)))</formula>
    </cfRule>
  </conditionalFormatting>
  <conditionalFormatting sqref="W35">
    <cfRule type="endsWith" dxfId="699" priority="237" operator="endsWith" text="Validé">
      <formula>RIGHT(W35,LEN("Validé"))="Validé"</formula>
    </cfRule>
    <cfRule type="containsText" dxfId="698" priority="234" operator="containsText" text="Non contrôlé">
      <formula>NOT(ISERROR(SEARCH("Non contrôlé",W35)))</formula>
    </cfRule>
    <cfRule type="containsText" dxfId="697" priority="235" operator="containsText" text="Non validé">
      <formula>NOT(ISERROR(SEARCH("Non validé",W35)))</formula>
    </cfRule>
    <cfRule type="containsText" dxfId="696" priority="236" operator="containsText" text="réserve">
      <formula>NOT(ISERROR(SEARCH("réserve",W35)))</formula>
    </cfRule>
  </conditionalFormatting>
  <conditionalFormatting sqref="W37">
    <cfRule type="containsText" dxfId="695" priority="227" operator="containsText" text="Non validé">
      <formula>NOT(ISERROR(SEARCH("Non validé",W37)))</formula>
    </cfRule>
    <cfRule type="containsText" dxfId="694" priority="228" operator="containsText" text="réserve">
      <formula>NOT(ISERROR(SEARCH("réserve",W37)))</formula>
    </cfRule>
    <cfRule type="endsWith" dxfId="693" priority="229" operator="endsWith" text="Validé">
      <formula>RIGHT(W37,LEN("Validé"))="Validé"</formula>
    </cfRule>
    <cfRule type="containsText" dxfId="692" priority="226" operator="containsText" text="Non contrôlé">
      <formula>NOT(ISERROR(SEARCH("Non contrôlé",W37)))</formula>
    </cfRule>
  </conditionalFormatting>
  <conditionalFormatting sqref="X19">
    <cfRule type="cellIs" dxfId="691" priority="81" operator="lessThan">
      <formula>69</formula>
    </cfRule>
    <cfRule type="cellIs" dxfId="690" priority="80" operator="between">
      <formula>70</formula>
      <formula>79</formula>
    </cfRule>
    <cfRule type="cellIs" dxfId="689" priority="79" operator="greaterThanOrEqual">
      <formula>80</formula>
    </cfRule>
  </conditionalFormatting>
  <conditionalFormatting sqref="X37">
    <cfRule type="cellIs" dxfId="688" priority="15" operator="lessThan">
      <formula>69</formula>
    </cfRule>
    <cfRule type="cellIs" dxfId="687" priority="14" operator="between">
      <formula>70</formula>
      <formula>79</formula>
    </cfRule>
    <cfRule type="cellIs" dxfId="686" priority="13" operator="greaterThanOrEqual">
      <formula>80</formula>
    </cfRule>
  </conditionalFormatting>
  <conditionalFormatting sqref="AB9:AB17">
    <cfRule type="containsText" dxfId="685" priority="355" operator="containsText" text="Non validé">
      <formula>NOT(ISERROR(SEARCH("Non validé",AB9)))</formula>
    </cfRule>
    <cfRule type="containsText" dxfId="684" priority="354" operator="containsText" text="Non contrôlé">
      <formula>NOT(ISERROR(SEARCH("Non contrôlé",AB9)))</formula>
    </cfRule>
    <cfRule type="containsText" dxfId="683" priority="356" operator="containsText" text="réserve">
      <formula>NOT(ISERROR(SEARCH("réserve",AB9)))</formula>
    </cfRule>
    <cfRule type="endsWith" dxfId="682" priority="357" operator="endsWith" text="Validé">
      <formula>RIGHT(AB9,LEN("Validé"))="Validé"</formula>
    </cfRule>
  </conditionalFormatting>
  <conditionalFormatting sqref="AB19">
    <cfRule type="containsText" dxfId="681" priority="351" operator="containsText" text="Non validé">
      <formula>NOT(ISERROR(SEARCH("Non validé",AB19)))</formula>
    </cfRule>
    <cfRule type="containsText" dxfId="680" priority="352" operator="containsText" text="réserve">
      <formula>NOT(ISERROR(SEARCH("réserve",AB19)))</formula>
    </cfRule>
    <cfRule type="endsWith" dxfId="679" priority="353" operator="endsWith" text="Validé">
      <formula>RIGHT(AB19,LEN("Validé"))="Validé"</formula>
    </cfRule>
    <cfRule type="containsText" dxfId="678" priority="350" operator="containsText" text="Non contrôlé">
      <formula>NOT(ISERROR(SEARCH("Non contrôlé",AB19)))</formula>
    </cfRule>
  </conditionalFormatting>
  <conditionalFormatting sqref="AB26:AB34">
    <cfRule type="endsWith" dxfId="677" priority="245" operator="endsWith" text="Validé">
      <formula>RIGHT(AB26,LEN("Validé"))="Validé"</formula>
    </cfRule>
    <cfRule type="containsText" dxfId="676" priority="244" operator="containsText" text="réserve">
      <formula>NOT(ISERROR(SEARCH("réserve",AB26)))</formula>
    </cfRule>
    <cfRule type="containsText" dxfId="675" priority="243" operator="containsText" text="Non validé">
      <formula>NOT(ISERROR(SEARCH("Non validé",AB26)))</formula>
    </cfRule>
    <cfRule type="containsText" dxfId="674" priority="242" operator="containsText" text="Non contrôlé">
      <formula>NOT(ISERROR(SEARCH("Non contrôlé",AB26)))</formula>
    </cfRule>
  </conditionalFormatting>
  <conditionalFormatting sqref="AB35">
    <cfRule type="endsWith" dxfId="673" priority="249" operator="endsWith" text="Validé">
      <formula>RIGHT(AB35,LEN("Validé"))="Validé"</formula>
    </cfRule>
    <cfRule type="containsText" dxfId="672" priority="248" operator="containsText" text="réserve">
      <formula>NOT(ISERROR(SEARCH("réserve",AB35)))</formula>
    </cfRule>
    <cfRule type="containsText" dxfId="671" priority="247" operator="containsText" text="Non validé">
      <formula>NOT(ISERROR(SEARCH("Non validé",AB35)))</formula>
    </cfRule>
    <cfRule type="containsText" dxfId="670" priority="246" operator="containsText" text="Non contrôlé">
      <formula>NOT(ISERROR(SEARCH("Non contrôlé",AB35)))</formula>
    </cfRule>
  </conditionalFormatting>
  <conditionalFormatting sqref="AB37">
    <cfRule type="containsText" dxfId="669" priority="239" operator="containsText" text="Non validé">
      <formula>NOT(ISERROR(SEARCH("Non validé",AB37)))</formula>
    </cfRule>
    <cfRule type="containsText" dxfId="668" priority="238" operator="containsText" text="Non contrôlé">
      <formula>NOT(ISERROR(SEARCH("Non contrôlé",AB37)))</formula>
    </cfRule>
    <cfRule type="containsText" dxfId="667" priority="240" operator="containsText" text="réserve">
      <formula>NOT(ISERROR(SEARCH("réserve",AB37)))</formula>
    </cfRule>
    <cfRule type="endsWith" dxfId="666" priority="241" operator="endsWith" text="Validé">
      <formula>RIGHT(AB37,LEN("Validé"))="Validé"</formula>
    </cfRule>
  </conditionalFormatting>
  <conditionalFormatting sqref="AC19">
    <cfRule type="cellIs" dxfId="665" priority="76" operator="greaterThanOrEqual">
      <formula>80</formula>
    </cfRule>
    <cfRule type="cellIs" dxfId="664" priority="77" operator="between">
      <formula>70</formula>
      <formula>79</formula>
    </cfRule>
    <cfRule type="cellIs" dxfId="663" priority="78" operator="lessThan">
      <formula>69</formula>
    </cfRule>
  </conditionalFormatting>
  <conditionalFormatting sqref="AC37:AD37">
    <cfRule type="cellIs" dxfId="662" priority="18" operator="lessThan">
      <formula>69</formula>
    </cfRule>
    <cfRule type="cellIs" dxfId="661" priority="17" operator="between">
      <formula>70</formula>
      <formula>79</formula>
    </cfRule>
    <cfRule type="cellIs" dxfId="660" priority="16" operator="greaterThanOrEqual">
      <formula>80</formula>
    </cfRule>
  </conditionalFormatting>
  <conditionalFormatting sqref="AG9:AG17">
    <cfRule type="endsWith" dxfId="659" priority="365" operator="endsWith" text="Validé">
      <formula>RIGHT(AG9,LEN("Validé"))="Validé"</formula>
    </cfRule>
    <cfRule type="containsText" dxfId="658" priority="362" operator="containsText" text="Non contrôlé">
      <formula>NOT(ISERROR(SEARCH("Non contrôlé",AG9)))</formula>
    </cfRule>
    <cfRule type="containsText" dxfId="657" priority="363" operator="containsText" text="Non validé">
      <formula>NOT(ISERROR(SEARCH("Non validé",AG9)))</formula>
    </cfRule>
    <cfRule type="containsText" dxfId="656" priority="364" operator="containsText" text="réserve">
      <formula>NOT(ISERROR(SEARCH("réserve",AG9)))</formula>
    </cfRule>
  </conditionalFormatting>
  <conditionalFormatting sqref="AG19">
    <cfRule type="containsText" dxfId="655" priority="358" operator="containsText" text="Non contrôlé">
      <formula>NOT(ISERROR(SEARCH("Non contrôlé",AG19)))</formula>
    </cfRule>
    <cfRule type="containsText" dxfId="654" priority="359" operator="containsText" text="Non validé">
      <formula>NOT(ISERROR(SEARCH("Non validé",AG19)))</formula>
    </cfRule>
    <cfRule type="endsWith" dxfId="653" priority="361" operator="endsWith" text="Validé">
      <formula>RIGHT(AG19,LEN("Validé"))="Validé"</formula>
    </cfRule>
    <cfRule type="containsText" dxfId="652" priority="360" operator="containsText" text="réserve">
      <formula>NOT(ISERROR(SEARCH("réserve",AG19)))</formula>
    </cfRule>
  </conditionalFormatting>
  <conditionalFormatting sqref="AG26:AG34">
    <cfRule type="containsText" dxfId="651" priority="254" operator="containsText" text="Non contrôlé">
      <formula>NOT(ISERROR(SEARCH("Non contrôlé",AG26)))</formula>
    </cfRule>
    <cfRule type="containsText" dxfId="650" priority="255" operator="containsText" text="Non validé">
      <formula>NOT(ISERROR(SEARCH("Non validé",AG26)))</formula>
    </cfRule>
    <cfRule type="containsText" dxfId="649" priority="256" operator="containsText" text="réserve">
      <formula>NOT(ISERROR(SEARCH("réserve",AG26)))</formula>
    </cfRule>
    <cfRule type="endsWith" dxfId="648" priority="257" operator="endsWith" text="Validé">
      <formula>RIGHT(AG26,LEN("Validé"))="Validé"</formula>
    </cfRule>
  </conditionalFormatting>
  <conditionalFormatting sqref="AG35">
    <cfRule type="containsText" dxfId="647" priority="259" operator="containsText" text="Non validé">
      <formula>NOT(ISERROR(SEARCH("Non validé",AG35)))</formula>
    </cfRule>
    <cfRule type="containsText" dxfId="646" priority="260" operator="containsText" text="réserve">
      <formula>NOT(ISERROR(SEARCH("réserve",AG35)))</formula>
    </cfRule>
    <cfRule type="endsWith" dxfId="645" priority="261" operator="endsWith" text="Validé">
      <formula>RIGHT(AG35,LEN("Validé"))="Validé"</formula>
    </cfRule>
    <cfRule type="containsText" dxfId="644" priority="258" operator="containsText" text="Non contrôlé">
      <formula>NOT(ISERROR(SEARCH("Non contrôlé",AG35)))</formula>
    </cfRule>
  </conditionalFormatting>
  <conditionalFormatting sqref="AG37">
    <cfRule type="endsWith" dxfId="643" priority="253" operator="endsWith" text="Validé">
      <formula>RIGHT(AG37,LEN("Validé"))="Validé"</formula>
    </cfRule>
    <cfRule type="containsText" dxfId="642" priority="251" operator="containsText" text="Non validé">
      <formula>NOT(ISERROR(SEARCH("Non validé",AG37)))</formula>
    </cfRule>
    <cfRule type="containsText" dxfId="641" priority="250" operator="containsText" text="Non contrôlé">
      <formula>NOT(ISERROR(SEARCH("Non contrôlé",AG37)))</formula>
    </cfRule>
    <cfRule type="containsText" dxfId="640" priority="252" operator="containsText" text="réserve">
      <formula>NOT(ISERROR(SEARCH("réserve",AG37)))</formula>
    </cfRule>
  </conditionalFormatting>
  <conditionalFormatting sqref="AH19">
    <cfRule type="cellIs" dxfId="639" priority="75" operator="lessThan">
      <formula>69</formula>
    </cfRule>
    <cfRule type="cellIs" dxfId="638" priority="74" operator="between">
      <formula>70</formula>
      <formula>79</formula>
    </cfRule>
    <cfRule type="cellIs" dxfId="637" priority="73" operator="greaterThanOrEqual">
      <formula>80</formula>
    </cfRule>
  </conditionalFormatting>
  <conditionalFormatting sqref="AH37">
    <cfRule type="cellIs" dxfId="636" priority="24" operator="lessThan">
      <formula>69</formula>
    </cfRule>
    <cfRule type="cellIs" dxfId="635" priority="23" operator="between">
      <formula>70</formula>
      <formula>79</formula>
    </cfRule>
    <cfRule type="cellIs" dxfId="634" priority="22" operator="greaterThanOrEqual">
      <formula>80</formula>
    </cfRule>
  </conditionalFormatting>
  <conditionalFormatting sqref="AL9:AL17">
    <cfRule type="containsText" dxfId="633" priority="371" operator="containsText" text="Non validé">
      <formula>NOT(ISERROR(SEARCH("Non validé",AL9)))</formula>
    </cfRule>
    <cfRule type="containsText" dxfId="632" priority="370" operator="containsText" text="Non contrôlé">
      <formula>NOT(ISERROR(SEARCH("Non contrôlé",AL9)))</formula>
    </cfRule>
    <cfRule type="containsText" dxfId="631" priority="372" operator="containsText" text="réserve">
      <formula>NOT(ISERROR(SEARCH("réserve",AL9)))</formula>
    </cfRule>
    <cfRule type="endsWith" dxfId="630" priority="373" operator="endsWith" text="Validé">
      <formula>RIGHT(AL9,LEN("Validé"))="Validé"</formula>
    </cfRule>
  </conditionalFormatting>
  <conditionalFormatting sqref="AL19">
    <cfRule type="containsText" dxfId="629" priority="366" operator="containsText" text="Non contrôlé">
      <formula>NOT(ISERROR(SEARCH("Non contrôlé",AL19)))</formula>
    </cfRule>
    <cfRule type="endsWith" dxfId="628" priority="369" operator="endsWith" text="Validé">
      <formula>RIGHT(AL19,LEN("Validé"))="Validé"</formula>
    </cfRule>
    <cfRule type="containsText" dxfId="627" priority="368" operator="containsText" text="réserve">
      <formula>NOT(ISERROR(SEARCH("réserve",AL19)))</formula>
    </cfRule>
    <cfRule type="containsText" dxfId="626" priority="367" operator="containsText" text="Non validé">
      <formula>NOT(ISERROR(SEARCH("Non validé",AL19)))</formula>
    </cfRule>
  </conditionalFormatting>
  <conditionalFormatting sqref="AL26:AL34">
    <cfRule type="containsText" dxfId="625" priority="266" operator="containsText" text="Non contrôlé">
      <formula>NOT(ISERROR(SEARCH("Non contrôlé",AL26)))</formula>
    </cfRule>
    <cfRule type="containsText" dxfId="624" priority="267" operator="containsText" text="Non validé">
      <formula>NOT(ISERROR(SEARCH("Non validé",AL26)))</formula>
    </cfRule>
    <cfRule type="containsText" dxfId="623" priority="268" operator="containsText" text="réserve">
      <formula>NOT(ISERROR(SEARCH("réserve",AL26)))</formula>
    </cfRule>
    <cfRule type="endsWith" dxfId="622" priority="269" operator="endsWith" text="Validé">
      <formula>RIGHT(AL26,LEN("Validé"))="Validé"</formula>
    </cfRule>
  </conditionalFormatting>
  <conditionalFormatting sqref="AL35">
    <cfRule type="containsText" dxfId="621" priority="271" operator="containsText" text="Non validé">
      <formula>NOT(ISERROR(SEARCH("Non validé",AL35)))</formula>
    </cfRule>
    <cfRule type="containsText" dxfId="620" priority="270" operator="containsText" text="Non contrôlé">
      <formula>NOT(ISERROR(SEARCH("Non contrôlé",AL35)))</formula>
    </cfRule>
    <cfRule type="containsText" dxfId="619" priority="272" operator="containsText" text="réserve">
      <formula>NOT(ISERROR(SEARCH("réserve",AL35)))</formula>
    </cfRule>
    <cfRule type="endsWith" dxfId="618" priority="273" operator="endsWith" text="Validé">
      <formula>RIGHT(AL35,LEN("Validé"))="Validé"</formula>
    </cfRule>
  </conditionalFormatting>
  <conditionalFormatting sqref="AL37">
    <cfRule type="containsText" dxfId="617" priority="262" operator="containsText" text="Non contrôlé">
      <formula>NOT(ISERROR(SEARCH("Non contrôlé",AL37)))</formula>
    </cfRule>
    <cfRule type="containsText" dxfId="616" priority="263" operator="containsText" text="Non validé">
      <formula>NOT(ISERROR(SEARCH("Non validé",AL37)))</formula>
    </cfRule>
    <cfRule type="containsText" dxfId="615" priority="264" operator="containsText" text="réserve">
      <formula>NOT(ISERROR(SEARCH("réserve",AL37)))</formula>
    </cfRule>
    <cfRule type="endsWith" dxfId="614" priority="265" operator="endsWith" text="Validé">
      <formula>RIGHT(AL37,LEN("Validé"))="Validé"</formula>
    </cfRule>
  </conditionalFormatting>
  <conditionalFormatting sqref="AM19">
    <cfRule type="cellIs" dxfId="613" priority="70" operator="greaterThanOrEqual">
      <formula>80</formula>
    </cfRule>
    <cfRule type="cellIs" dxfId="612" priority="72" operator="lessThan">
      <formula>69</formula>
    </cfRule>
    <cfRule type="cellIs" dxfId="611" priority="71" operator="between">
      <formula>70</formula>
      <formula>79</formula>
    </cfRule>
  </conditionalFormatting>
  <conditionalFormatting sqref="AM37">
    <cfRule type="cellIs" dxfId="610" priority="27" operator="lessThan">
      <formula>69</formula>
    </cfRule>
    <cfRule type="cellIs" dxfId="609" priority="25" operator="greaterThanOrEqual">
      <formula>80</formula>
    </cfRule>
    <cfRule type="cellIs" dxfId="608" priority="26" operator="between">
      <formula>70</formula>
      <formula>79</formula>
    </cfRule>
  </conditionalFormatting>
  <conditionalFormatting sqref="AQ9:AQ17">
    <cfRule type="endsWith" dxfId="607" priority="381" operator="endsWith" text="Validé">
      <formula>RIGHT(AQ9,LEN("Validé"))="Validé"</formula>
    </cfRule>
    <cfRule type="containsText" dxfId="606" priority="380" operator="containsText" text="réserve">
      <formula>NOT(ISERROR(SEARCH("réserve",AQ9)))</formula>
    </cfRule>
    <cfRule type="containsText" dxfId="605" priority="378" operator="containsText" text="Non contrôlé">
      <formula>NOT(ISERROR(SEARCH("Non contrôlé",AQ9)))</formula>
    </cfRule>
    <cfRule type="containsText" dxfId="604" priority="379" operator="containsText" text="Non validé">
      <formula>NOT(ISERROR(SEARCH("Non validé",AQ9)))</formula>
    </cfRule>
  </conditionalFormatting>
  <conditionalFormatting sqref="AQ19">
    <cfRule type="containsText" dxfId="603" priority="374" operator="containsText" text="Non contrôlé">
      <formula>NOT(ISERROR(SEARCH("Non contrôlé",AQ19)))</formula>
    </cfRule>
    <cfRule type="containsText" dxfId="602" priority="376" operator="containsText" text="réserve">
      <formula>NOT(ISERROR(SEARCH("réserve",AQ19)))</formula>
    </cfRule>
    <cfRule type="endsWith" dxfId="601" priority="377" operator="endsWith" text="Validé">
      <formula>RIGHT(AQ19,LEN("Validé"))="Validé"</formula>
    </cfRule>
    <cfRule type="containsText" dxfId="600" priority="375" operator="containsText" text="Non validé">
      <formula>NOT(ISERROR(SEARCH("Non validé",AQ19)))</formula>
    </cfRule>
  </conditionalFormatting>
  <conditionalFormatting sqref="AQ26:AQ34">
    <cfRule type="containsText" dxfId="599" priority="279" operator="containsText" text="Non validé">
      <formula>NOT(ISERROR(SEARCH("Non validé",AQ26)))</formula>
    </cfRule>
    <cfRule type="containsText" dxfId="598" priority="278" operator="containsText" text="Non contrôlé">
      <formula>NOT(ISERROR(SEARCH("Non contrôlé",AQ26)))</formula>
    </cfRule>
    <cfRule type="containsText" dxfId="597" priority="280" operator="containsText" text="réserve">
      <formula>NOT(ISERROR(SEARCH("réserve",AQ26)))</formula>
    </cfRule>
    <cfRule type="endsWith" dxfId="596" priority="281" operator="endsWith" text="Validé">
      <formula>RIGHT(AQ26,LEN("Validé"))="Validé"</formula>
    </cfRule>
  </conditionalFormatting>
  <conditionalFormatting sqref="AQ35">
    <cfRule type="containsText" dxfId="595" priority="282" operator="containsText" text="Non contrôlé">
      <formula>NOT(ISERROR(SEARCH("Non contrôlé",AQ35)))</formula>
    </cfRule>
    <cfRule type="containsText" dxfId="594" priority="283" operator="containsText" text="Non validé">
      <formula>NOT(ISERROR(SEARCH("Non validé",AQ35)))</formula>
    </cfRule>
    <cfRule type="containsText" dxfId="593" priority="284" operator="containsText" text="réserve">
      <formula>NOT(ISERROR(SEARCH("réserve",AQ35)))</formula>
    </cfRule>
    <cfRule type="endsWith" dxfId="592" priority="285" operator="endsWith" text="Validé">
      <formula>RIGHT(AQ35,LEN("Validé"))="Validé"</formula>
    </cfRule>
  </conditionalFormatting>
  <conditionalFormatting sqref="AQ37">
    <cfRule type="endsWith" dxfId="591" priority="277" operator="endsWith" text="Validé">
      <formula>RIGHT(AQ37,LEN("Validé"))="Validé"</formula>
    </cfRule>
    <cfRule type="containsText" dxfId="590" priority="276" operator="containsText" text="réserve">
      <formula>NOT(ISERROR(SEARCH("réserve",AQ37)))</formula>
    </cfRule>
    <cfRule type="containsText" dxfId="589" priority="275" operator="containsText" text="Non validé">
      <formula>NOT(ISERROR(SEARCH("Non validé",AQ37)))</formula>
    </cfRule>
    <cfRule type="containsText" dxfId="588" priority="274" operator="containsText" text="Non contrôlé">
      <formula>NOT(ISERROR(SEARCH("Non contrôlé",AQ37)))</formula>
    </cfRule>
  </conditionalFormatting>
  <conditionalFormatting sqref="AR19">
    <cfRule type="cellIs" dxfId="587" priority="67" operator="greaterThanOrEqual">
      <formula>80</formula>
    </cfRule>
    <cfRule type="cellIs" dxfId="586" priority="68" operator="between">
      <formula>70</formula>
      <formula>79</formula>
    </cfRule>
    <cfRule type="cellIs" dxfId="585" priority="69" operator="lessThan">
      <formula>69</formula>
    </cfRule>
  </conditionalFormatting>
  <conditionalFormatting sqref="AR37:AS37">
    <cfRule type="cellIs" dxfId="584" priority="28" operator="greaterThanOrEqual">
      <formula>80</formula>
    </cfRule>
    <cfRule type="cellIs" dxfId="583" priority="29" operator="between">
      <formula>70</formula>
      <formula>79</formula>
    </cfRule>
    <cfRule type="cellIs" dxfId="582" priority="30" operator="lessThan">
      <formula>69</formula>
    </cfRule>
  </conditionalFormatting>
  <conditionalFormatting sqref="AV9:AV17">
    <cfRule type="containsText" dxfId="581" priority="386" operator="containsText" text="Non contrôlé">
      <formula>NOT(ISERROR(SEARCH("Non contrôlé",AV9)))</formula>
    </cfRule>
    <cfRule type="containsText" dxfId="580" priority="387" operator="containsText" text="Non validé">
      <formula>NOT(ISERROR(SEARCH("Non validé",AV9)))</formula>
    </cfRule>
    <cfRule type="containsText" dxfId="579" priority="388" operator="containsText" text="réserve">
      <formula>NOT(ISERROR(SEARCH("réserve",AV9)))</formula>
    </cfRule>
    <cfRule type="endsWith" dxfId="578" priority="389" operator="endsWith" text="Validé">
      <formula>RIGHT(AV9,LEN("Validé"))="Validé"</formula>
    </cfRule>
  </conditionalFormatting>
  <conditionalFormatting sqref="AV19">
    <cfRule type="containsText" dxfId="577" priority="382" operator="containsText" text="Non contrôlé">
      <formula>NOT(ISERROR(SEARCH("Non contrôlé",AV19)))</formula>
    </cfRule>
    <cfRule type="containsText" dxfId="576" priority="383" operator="containsText" text="Non validé">
      <formula>NOT(ISERROR(SEARCH("Non validé",AV19)))</formula>
    </cfRule>
    <cfRule type="containsText" dxfId="575" priority="384" operator="containsText" text="réserve">
      <formula>NOT(ISERROR(SEARCH("réserve",AV19)))</formula>
    </cfRule>
    <cfRule type="endsWith" dxfId="574" priority="385" operator="endsWith" text="Validé">
      <formula>RIGHT(AV19,LEN("Validé"))="Validé"</formula>
    </cfRule>
  </conditionalFormatting>
  <conditionalFormatting sqref="AV26:AV34">
    <cfRule type="containsText" dxfId="573" priority="103" operator="containsText" text="Non validé">
      <formula>NOT(ISERROR(SEARCH("Non validé",AV26)))</formula>
    </cfRule>
    <cfRule type="containsText" dxfId="572" priority="104" operator="containsText" text="réserve">
      <formula>NOT(ISERROR(SEARCH("réserve",AV26)))</formula>
    </cfRule>
    <cfRule type="endsWith" dxfId="571" priority="105" operator="endsWith" text="Validé">
      <formula>RIGHT(AV26,LEN("Validé"))="Validé"</formula>
    </cfRule>
    <cfRule type="containsText" dxfId="570" priority="102" operator="containsText" text="Non contrôlé">
      <formula>NOT(ISERROR(SEARCH("Non contrôlé",AV26)))</formula>
    </cfRule>
  </conditionalFormatting>
  <conditionalFormatting sqref="AV35">
    <cfRule type="containsText" dxfId="569" priority="112" operator="containsText" text="réserve">
      <formula>NOT(ISERROR(SEARCH("réserve",AV35)))</formula>
    </cfRule>
    <cfRule type="endsWith" dxfId="568" priority="113" operator="endsWith" text="Validé">
      <formula>RIGHT(AV35,LEN("Validé"))="Validé"</formula>
    </cfRule>
    <cfRule type="containsText" dxfId="567" priority="110" operator="containsText" text="Non contrôlé">
      <formula>NOT(ISERROR(SEARCH("Non contrôlé",AV35)))</formula>
    </cfRule>
    <cfRule type="containsText" dxfId="566" priority="111" operator="containsText" text="Non validé">
      <formula>NOT(ISERROR(SEARCH("Non validé",AV35)))</formula>
    </cfRule>
  </conditionalFormatting>
  <conditionalFormatting sqref="AV37">
    <cfRule type="endsWith" dxfId="565" priority="289" operator="endsWith" text="Validé">
      <formula>RIGHT(AV37,LEN("Validé"))="Validé"</formula>
    </cfRule>
    <cfRule type="containsText" dxfId="564" priority="288" operator="containsText" text="réserve">
      <formula>NOT(ISERROR(SEARCH("réserve",AV37)))</formula>
    </cfRule>
    <cfRule type="containsText" dxfId="563" priority="287" operator="containsText" text="Non validé">
      <formula>NOT(ISERROR(SEARCH("Non validé",AV37)))</formula>
    </cfRule>
    <cfRule type="containsText" dxfId="562" priority="286" operator="containsText" text="Non contrôlé">
      <formula>NOT(ISERROR(SEARCH("Non contrôlé",AV37)))</formula>
    </cfRule>
  </conditionalFormatting>
  <conditionalFormatting sqref="AW19">
    <cfRule type="cellIs" dxfId="561" priority="65" operator="between">
      <formula>70</formula>
      <formula>79</formula>
    </cfRule>
    <cfRule type="cellIs" dxfId="560" priority="66" operator="lessThan">
      <formula>69</formula>
    </cfRule>
    <cfRule type="cellIs" dxfId="559" priority="64" operator="greaterThanOrEqual">
      <formula>80</formula>
    </cfRule>
  </conditionalFormatting>
  <conditionalFormatting sqref="AW37:AX37">
    <cfRule type="cellIs" dxfId="558" priority="36" operator="lessThan">
      <formula>69</formula>
    </cfRule>
    <cfRule type="cellIs" dxfId="557" priority="35" operator="between">
      <formula>70</formula>
      <formula>79</formula>
    </cfRule>
    <cfRule type="cellIs" dxfId="556" priority="34" operator="greaterThanOrEqual">
      <formula>80</formula>
    </cfRule>
  </conditionalFormatting>
  <conditionalFormatting sqref="BA9:BA17">
    <cfRule type="containsText" dxfId="555" priority="147" operator="containsText" text="Non validé">
      <formula>NOT(ISERROR(SEARCH("Non validé",BA9)))</formula>
    </cfRule>
    <cfRule type="containsText" dxfId="554" priority="146" operator="containsText" text="Non contrôlé">
      <formula>NOT(ISERROR(SEARCH("Non contrôlé",BA9)))</formula>
    </cfRule>
    <cfRule type="endsWith" dxfId="553" priority="149" operator="endsWith" text="Validé">
      <formula>RIGHT(BA9,LEN("Validé"))="Validé"</formula>
    </cfRule>
    <cfRule type="containsText" dxfId="552" priority="148" operator="containsText" text="réserve">
      <formula>NOT(ISERROR(SEARCH("réserve",BA9)))</formula>
    </cfRule>
  </conditionalFormatting>
  <conditionalFormatting sqref="BA19">
    <cfRule type="containsText" dxfId="551" priority="392" operator="containsText" text="réserve">
      <formula>NOT(ISERROR(SEARCH("réserve",BA19)))</formula>
    </cfRule>
    <cfRule type="containsText" dxfId="550" priority="391" operator="containsText" text="Non validé">
      <formula>NOT(ISERROR(SEARCH("Non validé",BA19)))</formula>
    </cfRule>
    <cfRule type="containsText" dxfId="549" priority="390" operator="containsText" text="Non contrôlé">
      <formula>NOT(ISERROR(SEARCH("Non contrôlé",BA19)))</formula>
    </cfRule>
    <cfRule type="endsWith" dxfId="548" priority="393" operator="endsWith" text="Validé">
      <formula>RIGHT(BA19,LEN("Validé"))="Validé"</formula>
    </cfRule>
  </conditionalFormatting>
  <conditionalFormatting sqref="BA26:BA34">
    <cfRule type="containsText" dxfId="547" priority="140" operator="containsText" text="réserve">
      <formula>NOT(ISERROR(SEARCH("réserve",BA26)))</formula>
    </cfRule>
    <cfRule type="containsText" dxfId="546" priority="139" operator="containsText" text="Non validé">
      <formula>NOT(ISERROR(SEARCH("Non validé",BA26)))</formula>
    </cfRule>
    <cfRule type="endsWith" dxfId="545" priority="141" operator="endsWith" text="Validé">
      <formula>RIGHT(BA26,LEN("Validé"))="Validé"</formula>
    </cfRule>
    <cfRule type="containsText" dxfId="544" priority="138" operator="containsText" text="Non contrôlé">
      <formula>NOT(ISERROR(SEARCH("Non contrôlé",BA26)))</formula>
    </cfRule>
  </conditionalFormatting>
  <conditionalFormatting sqref="BA35">
    <cfRule type="containsText" dxfId="543" priority="143" operator="containsText" text="Non validé">
      <formula>NOT(ISERROR(SEARCH("Non validé",BA35)))</formula>
    </cfRule>
    <cfRule type="containsText" dxfId="542" priority="142" operator="containsText" text="Non contrôlé">
      <formula>NOT(ISERROR(SEARCH("Non contrôlé",BA35)))</formula>
    </cfRule>
    <cfRule type="endsWith" dxfId="541" priority="145" operator="endsWith" text="Validé">
      <formula>RIGHT(BA35,LEN("Validé"))="Validé"</formula>
    </cfRule>
    <cfRule type="containsText" dxfId="540" priority="144" operator="containsText" text="réserve">
      <formula>NOT(ISERROR(SEARCH("réserve",BA35)))</formula>
    </cfRule>
  </conditionalFormatting>
  <conditionalFormatting sqref="BA37">
    <cfRule type="containsText" dxfId="539" priority="299" operator="containsText" text="Non validé">
      <formula>NOT(ISERROR(SEARCH("Non validé",BA37)))</formula>
    </cfRule>
    <cfRule type="endsWith" dxfId="538" priority="301" operator="endsWith" text="Validé">
      <formula>RIGHT(BA37,LEN("Validé"))="Validé"</formula>
    </cfRule>
    <cfRule type="containsText" dxfId="537" priority="300" operator="containsText" text="réserve">
      <formula>NOT(ISERROR(SEARCH("réserve",BA37)))</formula>
    </cfRule>
    <cfRule type="containsText" dxfId="536" priority="298" operator="containsText" text="Non contrôlé">
      <formula>NOT(ISERROR(SEARCH("Non contrôlé",BA37)))</formula>
    </cfRule>
  </conditionalFormatting>
  <conditionalFormatting sqref="BB19:BC19">
    <cfRule type="cellIs" dxfId="535" priority="59" operator="between">
      <formula>70</formula>
      <formula>79</formula>
    </cfRule>
    <cfRule type="cellIs" dxfId="534" priority="58" operator="greaterThanOrEqual">
      <formula>80</formula>
    </cfRule>
    <cfRule type="cellIs" dxfId="533" priority="60" operator="lessThan">
      <formula>69</formula>
    </cfRule>
  </conditionalFormatting>
  <conditionalFormatting sqref="BB37:BC37">
    <cfRule type="cellIs" dxfId="532" priority="41" operator="between">
      <formula>70</formula>
      <formula>79</formula>
    </cfRule>
    <cfRule type="cellIs" dxfId="531" priority="40" operator="greaterThanOrEqual">
      <formula>80</formula>
    </cfRule>
    <cfRule type="cellIs" dxfId="530" priority="42" operator="lessThan">
      <formula>69</formula>
    </cfRule>
  </conditionalFormatting>
  <conditionalFormatting sqref="BF9:BF17">
    <cfRule type="containsText" dxfId="529" priority="543" operator="containsText" text="Non validé">
      <formula>NOT(ISERROR(SEARCH("Non validé",BF9)))</formula>
    </cfRule>
    <cfRule type="containsText" dxfId="528" priority="542" operator="containsText" text="Non contrôlé">
      <formula>NOT(ISERROR(SEARCH("Non contrôlé",BF9)))</formula>
    </cfRule>
    <cfRule type="containsText" dxfId="527" priority="544" operator="containsText" text="réserve">
      <formula>NOT(ISERROR(SEARCH("réserve",BF9)))</formula>
    </cfRule>
    <cfRule type="endsWith" dxfId="526" priority="545" operator="endsWith" text="Validé">
      <formula>RIGHT(BF9,LEN("Validé"))="Validé"</formula>
    </cfRule>
  </conditionalFormatting>
  <conditionalFormatting sqref="BF19">
    <cfRule type="containsText" dxfId="525" priority="538" operator="containsText" text="Non contrôlé">
      <formula>NOT(ISERROR(SEARCH("Non contrôlé",BF19)))</formula>
    </cfRule>
    <cfRule type="containsText" dxfId="524" priority="539" operator="containsText" text="Non validé">
      <formula>NOT(ISERROR(SEARCH("Non validé",BF19)))</formula>
    </cfRule>
    <cfRule type="containsText" dxfId="523" priority="540" operator="containsText" text="réserve">
      <formula>NOT(ISERROR(SEARCH("réserve",BF19)))</formula>
    </cfRule>
    <cfRule type="endsWith" dxfId="522" priority="541" operator="endsWith" text="Validé">
      <formula>RIGHT(BF19,LEN("Validé"))="Validé"</formula>
    </cfRule>
  </conditionalFormatting>
  <conditionalFormatting sqref="BF26:BF34">
    <cfRule type="endsWith" dxfId="521" priority="97" operator="endsWith" text="Validé">
      <formula>RIGHT(BF26,LEN("Validé"))="Validé"</formula>
    </cfRule>
    <cfRule type="containsText" dxfId="520" priority="96" operator="containsText" text="réserve">
      <formula>NOT(ISERROR(SEARCH("réserve",BF26)))</formula>
    </cfRule>
    <cfRule type="containsText" dxfId="519" priority="95" operator="containsText" text="Non validé">
      <formula>NOT(ISERROR(SEARCH("Non validé",BF26)))</formula>
    </cfRule>
    <cfRule type="containsText" dxfId="518" priority="94" operator="containsText" text="Non contrôlé">
      <formula>NOT(ISERROR(SEARCH("Non contrôlé",BF26)))</formula>
    </cfRule>
  </conditionalFormatting>
  <conditionalFormatting sqref="BF35">
    <cfRule type="endsWith" dxfId="517" priority="713" operator="endsWith" text="Validé">
      <formula>RIGHT(BF35,LEN("Validé"))="Validé"</formula>
    </cfRule>
    <cfRule type="containsText" dxfId="516" priority="710" operator="containsText" text="Non contrôlé">
      <formula>NOT(ISERROR(SEARCH("Non contrôlé",BF35)))</formula>
    </cfRule>
    <cfRule type="containsText" dxfId="515" priority="711" operator="containsText" text="Non validé">
      <formula>NOT(ISERROR(SEARCH("Non validé",BF35)))</formula>
    </cfRule>
    <cfRule type="containsText" dxfId="514" priority="712" operator="containsText" text="réserve">
      <formula>NOT(ISERROR(SEARCH("réserve",BF35)))</formula>
    </cfRule>
  </conditionalFormatting>
  <conditionalFormatting sqref="BF37">
    <cfRule type="containsText" dxfId="513" priority="443" operator="containsText" text="Non validé">
      <formula>NOT(ISERROR(SEARCH("Non validé",BF37)))</formula>
    </cfRule>
    <cfRule type="containsText" dxfId="512" priority="444" operator="containsText" text="réserve">
      <formula>NOT(ISERROR(SEARCH("réserve",BF37)))</formula>
    </cfRule>
    <cfRule type="endsWith" dxfId="511" priority="445" operator="endsWith" text="Validé">
      <formula>RIGHT(BF37,LEN("Validé"))="Validé"</formula>
    </cfRule>
    <cfRule type="containsText" dxfId="510" priority="442" operator="containsText" text="Non contrôlé">
      <formula>NOT(ISERROR(SEARCH("Non contrôlé",BF37)))</formula>
    </cfRule>
  </conditionalFormatting>
  <conditionalFormatting sqref="BG19:BH19">
    <cfRule type="cellIs" dxfId="509" priority="54" operator="lessThan">
      <formula>69</formula>
    </cfRule>
    <cfRule type="cellIs" dxfId="508" priority="53" operator="between">
      <formula>70</formula>
      <formula>79</formula>
    </cfRule>
    <cfRule type="cellIs" dxfId="507" priority="52" operator="greaterThanOrEqual">
      <formula>80</formula>
    </cfRule>
  </conditionalFormatting>
  <conditionalFormatting sqref="BG37:BH37">
    <cfRule type="cellIs" dxfId="506" priority="47" operator="between">
      <formula>70</formula>
      <formula>79</formula>
    </cfRule>
    <cfRule type="cellIs" dxfId="505" priority="48" operator="lessThan">
      <formula>69</formula>
    </cfRule>
    <cfRule type="cellIs" dxfId="504"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42" customWidth="1"/>
    <col min="2" max="2" width="7.52734375" style="242" customWidth="1"/>
    <col min="3" max="3" width="6.3515625" style="242" customWidth="1"/>
    <col min="4" max="4" width="16.64453125" style="242" customWidth="1"/>
    <col min="5" max="5" width="10.41015625" style="242" customWidth="1"/>
    <col min="6" max="6" width="14.41015625" style="242" customWidth="1"/>
    <col min="7" max="7" width="10.64453125" style="242" customWidth="1"/>
    <col min="8" max="9" width="4.3515625" style="242" customWidth="1"/>
    <col min="10" max="10" width="4.87890625" style="242" customWidth="1"/>
    <col min="11" max="19" width="4.3515625" style="242" customWidth="1"/>
    <col min="20" max="20" width="5.87890625" style="242" customWidth="1"/>
    <col min="21" max="21" width="31.52734375" style="242" customWidth="1"/>
    <col min="22" max="22" width="13.1171875" style="242" customWidth="1"/>
    <col min="23" max="23" width="5.1171875" style="242" customWidth="1"/>
    <col min="24" max="24" width="1" style="242" customWidth="1"/>
    <col min="25" max="25" width="0.41015625" style="242" customWidth="1"/>
    <col min="26" max="26" width="13.64453125" style="242" hidden="1" customWidth="1"/>
    <col min="27" max="27" width="1.64453125" style="242" hidden="1" customWidth="1"/>
    <col min="28" max="16384" width="1.64453125" style="242" hidden="1"/>
  </cols>
  <sheetData>
    <row r="2" spans="2:23" s="243" customFormat="1" ht="77.25" customHeight="1" thickBot="1" x14ac:dyDescent="0.45">
      <c r="B2" s="575"/>
      <c r="C2" s="576"/>
      <c r="D2" s="577" t="s">
        <v>103</v>
      </c>
      <c r="E2" s="578"/>
      <c r="F2" s="578"/>
      <c r="G2" s="578"/>
      <c r="H2" s="578"/>
      <c r="I2" s="578"/>
      <c r="J2" s="578"/>
      <c r="K2" s="578"/>
      <c r="L2" s="578"/>
      <c r="M2" s="578"/>
      <c r="N2" s="578"/>
      <c r="O2" s="578"/>
      <c r="P2" s="578"/>
      <c r="Q2" s="578"/>
      <c r="R2" s="578"/>
      <c r="S2" s="578"/>
      <c r="T2" s="578"/>
      <c r="U2" s="578"/>
      <c r="V2" s="578"/>
      <c r="W2" s="579"/>
    </row>
    <row r="3" spans="2:23" s="243" customFormat="1" ht="35.25" customHeight="1" x14ac:dyDescent="0.4">
      <c r="B3" s="580" t="s">
        <v>104</v>
      </c>
      <c r="C3" s="581"/>
      <c r="D3" s="582"/>
      <c r="E3" s="589"/>
      <c r="F3" s="590"/>
      <c r="G3" s="590"/>
      <c r="H3" s="590"/>
      <c r="I3" s="590"/>
      <c r="J3" s="590"/>
      <c r="K3" s="590"/>
      <c r="L3" s="590"/>
      <c r="M3" s="590"/>
      <c r="N3" s="590"/>
      <c r="O3" s="590"/>
      <c r="P3" s="590"/>
      <c r="Q3" s="590"/>
      <c r="R3" s="590"/>
      <c r="S3" s="590"/>
      <c r="T3" s="590"/>
      <c r="U3" s="590"/>
      <c r="V3" s="591" t="s">
        <v>4</v>
      </c>
      <c r="W3" s="592"/>
    </row>
    <row r="4" spans="2:23" s="243" customFormat="1" ht="24.75" customHeight="1" x14ac:dyDescent="0.4">
      <c r="B4" s="583" t="s">
        <v>105</v>
      </c>
      <c r="C4" s="584"/>
      <c r="D4" s="585" t="e">
        <f>IF(#REF!="","",#REF!)</f>
        <v>#REF!</v>
      </c>
      <c r="E4" s="586"/>
      <c r="F4" s="587"/>
      <c r="G4" s="587"/>
      <c r="H4" s="588" t="s">
        <v>5</v>
      </c>
      <c r="I4" s="584"/>
      <c r="J4" s="584"/>
      <c r="K4" s="584"/>
      <c r="L4" s="584"/>
      <c r="M4" s="584"/>
      <c r="N4" s="584"/>
      <c r="O4" s="585"/>
      <c r="P4" s="595"/>
      <c r="Q4" s="596"/>
      <c r="R4" s="596"/>
      <c r="S4" s="596"/>
      <c r="T4" s="596"/>
      <c r="U4" s="597"/>
      <c r="V4" s="593"/>
      <c r="W4" s="594"/>
    </row>
    <row r="5" spans="2:23" s="243" customFormat="1" ht="24.75" customHeight="1" x14ac:dyDescent="0.4">
      <c r="B5" s="583" t="s">
        <v>6</v>
      </c>
      <c r="C5" s="584"/>
      <c r="D5" s="585" t="e">
        <f>IF(#REF!="","",#REF!)</f>
        <v>#REF!</v>
      </c>
      <c r="E5" s="618"/>
      <c r="F5" s="619"/>
      <c r="G5" s="619"/>
      <c r="H5" s="588" t="s">
        <v>7</v>
      </c>
      <c r="I5" s="584"/>
      <c r="J5" s="584"/>
      <c r="K5" s="584"/>
      <c r="L5" s="584"/>
      <c r="M5" s="584"/>
      <c r="N5" s="584"/>
      <c r="O5" s="585"/>
      <c r="P5" s="595"/>
      <c r="Q5" s="596"/>
      <c r="R5" s="596"/>
      <c r="S5" s="596"/>
      <c r="T5" s="596"/>
      <c r="U5" s="597"/>
      <c r="V5" s="598"/>
      <c r="W5" s="594"/>
    </row>
    <row r="6" spans="2:23" s="243" customFormat="1" ht="27.75" customHeight="1" x14ac:dyDescent="0.4">
      <c r="B6" s="599" t="s">
        <v>8</v>
      </c>
      <c r="C6" s="600"/>
      <c r="D6" s="601" t="e">
        <f>IF(#REF!="","",#REF!)</f>
        <v>#REF!</v>
      </c>
      <c r="E6" s="602"/>
      <c r="F6" s="603"/>
      <c r="G6" s="603"/>
      <c r="H6" s="620" t="s">
        <v>9</v>
      </c>
      <c r="I6" s="621"/>
      <c r="J6" s="621"/>
      <c r="K6" s="621"/>
      <c r="L6" s="621"/>
      <c r="M6" s="621"/>
      <c r="N6" s="621"/>
      <c r="O6" s="621"/>
      <c r="P6" s="607"/>
      <c r="Q6" s="608"/>
      <c r="R6" s="608"/>
      <c r="S6" s="608"/>
      <c r="T6" s="609"/>
      <c r="U6" s="244"/>
      <c r="V6" s="616"/>
      <c r="W6" s="617"/>
    </row>
    <row r="7" spans="2:23" s="243" customFormat="1" ht="17.25" customHeight="1" x14ac:dyDescent="0.4">
      <c r="B7" s="245"/>
      <c r="C7" s="245"/>
      <c r="D7" s="245"/>
      <c r="E7" s="242"/>
      <c r="F7" s="242"/>
      <c r="G7" s="242"/>
      <c r="H7" s="242"/>
      <c r="I7" s="242"/>
      <c r="J7" s="242"/>
      <c r="K7" s="242"/>
      <c r="L7" s="242"/>
      <c r="M7" s="242"/>
      <c r="N7" s="242"/>
      <c r="O7" s="242"/>
      <c r="P7" s="242"/>
      <c r="Q7" s="242"/>
      <c r="R7" s="242"/>
      <c r="S7" s="242"/>
      <c r="T7" s="242"/>
      <c r="U7" s="246"/>
      <c r="V7" s="242"/>
      <c r="W7" s="242"/>
    </row>
    <row r="8" spans="2:23" s="243" customFormat="1" ht="38.25" customHeight="1" thickBot="1" x14ac:dyDescent="0.45">
      <c r="B8" s="606" t="s">
        <v>10</v>
      </c>
      <c r="C8" s="606"/>
      <c r="D8" s="606"/>
      <c r="E8" s="606"/>
      <c r="F8" s="247"/>
      <c r="G8" s="247" t="s">
        <v>11</v>
      </c>
      <c r="H8" s="247"/>
      <c r="I8" s="247"/>
      <c r="J8" s="247"/>
      <c r="K8" s="247"/>
      <c r="L8" s="247"/>
      <c r="M8" s="247"/>
      <c r="N8" s="248" t="s">
        <v>12</v>
      </c>
      <c r="O8" s="242"/>
      <c r="P8" s="249"/>
      <c r="Q8" s="249"/>
      <c r="R8" s="247"/>
      <c r="S8" s="247"/>
      <c r="T8" s="247"/>
      <c r="U8" s="250" t="s">
        <v>13</v>
      </c>
      <c r="V8" s="251"/>
      <c r="W8" s="251"/>
    </row>
    <row r="9" spans="2:23" s="243" customFormat="1" ht="36.75" customHeight="1" x14ac:dyDescent="0.5">
      <c r="B9" s="604" t="s">
        <v>106</v>
      </c>
      <c r="C9" s="604"/>
      <c r="D9" s="605"/>
      <c r="E9" s="390" t="s">
        <v>14</v>
      </c>
      <c r="F9" s="252"/>
      <c r="G9" s="550" t="s">
        <v>15</v>
      </c>
      <c r="H9" s="550"/>
      <c r="I9" s="550"/>
      <c r="J9" s="550"/>
      <c r="K9" s="551"/>
      <c r="L9" s="552"/>
      <c r="M9" s="552"/>
      <c r="N9" s="552"/>
      <c r="O9" s="552"/>
      <c r="P9" s="552"/>
      <c r="Q9" s="553"/>
      <c r="R9" s="247"/>
      <c r="S9" s="247"/>
      <c r="T9" s="247"/>
      <c r="U9" s="610"/>
      <c r="V9" s="611"/>
      <c r="W9" s="612"/>
    </row>
    <row r="10" spans="2:23" ht="36.75" customHeight="1" x14ac:dyDescent="0.5">
      <c r="B10" s="653" t="s">
        <v>24</v>
      </c>
      <c r="C10" s="654"/>
      <c r="D10" s="265"/>
      <c r="E10" s="396" t="e" cm="1">
        <f t="array" ref="E10">_xlfn.IFS(I34="","",$K$10="Validé",AVERAGE(I34:I35,J34),$K$10="Non validé",AVERAGE(I34:I35,J34)*0.9)</f>
        <v>#N/A</v>
      </c>
      <c r="F10" s="252"/>
      <c r="G10" s="550" t="s">
        <v>16</v>
      </c>
      <c r="H10" s="550"/>
      <c r="I10" s="550"/>
      <c r="J10" s="550"/>
      <c r="K10" s="613"/>
      <c r="L10" s="614"/>
      <c r="M10" s="614"/>
      <c r="N10" s="614"/>
      <c r="O10" s="614"/>
      <c r="P10" s="614"/>
      <c r="Q10" s="615"/>
      <c r="S10" s="247"/>
      <c r="U10" s="610"/>
      <c r="V10" s="611"/>
      <c r="W10" s="612"/>
    </row>
    <row r="11" spans="2:23" ht="36.75" customHeight="1" x14ac:dyDescent="0.4">
      <c r="B11" s="573" t="s">
        <v>25</v>
      </c>
      <c r="C11" s="574"/>
      <c r="D11" s="393"/>
      <c r="E11" s="395" t="str" cm="1">
        <f t="array" ref="E11">_xlfn.IFS(I36="","",$K$10="Validé",AVERAGE(I36:I37,J36),$K$10="Non validé",AVERAGE(I36:I37,J36)*0.9)</f>
        <v/>
      </c>
      <c r="F11" s="253"/>
      <c r="G11" s="406" t="s">
        <v>331</v>
      </c>
      <c r="H11" s="406"/>
      <c r="I11" s="406"/>
      <c r="J11" s="406"/>
      <c r="K11" s="406"/>
      <c r="L11" s="406"/>
      <c r="M11" s="406"/>
      <c r="N11" s="406"/>
      <c r="O11" s="406"/>
      <c r="P11" s="406"/>
      <c r="U11" s="254"/>
      <c r="V11" s="254"/>
      <c r="W11" s="254"/>
    </row>
    <row r="12" spans="2:23" ht="36.75" customHeight="1" x14ac:dyDescent="0.4">
      <c r="B12" s="573" t="s">
        <v>26</v>
      </c>
      <c r="C12" s="574"/>
      <c r="D12" s="393"/>
      <c r="E12" s="395" t="e" cm="1">
        <f t="array" ref="E12">_xlfn.IFS(I38="","",$K$10="Validé",AVERAGE(I38:I39,J38),$K$10="Non validé",AVERAGE(I38:I39,J38)*0.9)</f>
        <v>#N/A</v>
      </c>
      <c r="G12" s="247" t="s">
        <v>107</v>
      </c>
      <c r="T12" s="247"/>
      <c r="U12" s="255" t="s">
        <v>63</v>
      </c>
      <c r="V12" s="254"/>
      <c r="W12" s="254"/>
    </row>
    <row r="13" spans="2:23" ht="36.75" customHeight="1" x14ac:dyDescent="0.4">
      <c r="B13" s="573" t="s">
        <v>34</v>
      </c>
      <c r="C13" s="574"/>
      <c r="D13" s="393"/>
      <c r="E13" s="395" t="str" cm="1">
        <f t="array" ref="E13">_xlfn.IFS(I40="","",$K$10="Validé",AVERAGE(I40:I41,J40),$K$10="Non validé",AVERAGE(I40:I41,J40)*0.9)</f>
        <v/>
      </c>
      <c r="G13" s="550" t="s">
        <v>108</v>
      </c>
      <c r="H13" s="550"/>
      <c r="I13" s="550"/>
      <c r="J13" s="550"/>
      <c r="K13" s="652"/>
      <c r="L13" s="652"/>
      <c r="M13" s="652"/>
      <c r="N13" s="652"/>
      <c r="O13" s="652"/>
      <c r="P13" s="652"/>
      <c r="Q13" s="652"/>
      <c r="U13" s="610"/>
      <c r="V13" s="611"/>
      <c r="W13" s="612"/>
    </row>
    <row r="14" spans="2:23" s="243" customFormat="1" ht="36.75" customHeight="1" x14ac:dyDescent="0.4">
      <c r="B14" s="573" t="s">
        <v>35</v>
      </c>
      <c r="C14" s="574"/>
      <c r="D14" s="393"/>
      <c r="E14" s="395" t="str" cm="1">
        <f t="array" ref="E14">_xlfn.IFS(I42="","",$K$10="Validé",AVERAGE(I42:I43,J42),$K$10="Non validé",AVERAGE(I42:I43,J42)*0.9)</f>
        <v/>
      </c>
      <c r="F14" s="242"/>
      <c r="G14" s="550" t="s">
        <v>109</v>
      </c>
      <c r="H14" s="550"/>
      <c r="I14" s="550"/>
      <c r="J14" s="550"/>
      <c r="K14" s="652"/>
      <c r="L14" s="652"/>
      <c r="M14" s="652"/>
      <c r="N14" s="652"/>
      <c r="O14" s="652"/>
      <c r="P14" s="652"/>
      <c r="Q14" s="652"/>
      <c r="R14" s="242"/>
      <c r="S14" s="242"/>
      <c r="T14" s="242"/>
      <c r="U14" s="610"/>
      <c r="V14" s="611"/>
      <c r="W14" s="612"/>
    </row>
    <row r="15" spans="2:23" ht="36.75" customHeight="1" x14ac:dyDescent="0.4">
      <c r="B15" s="573" t="s">
        <v>36</v>
      </c>
      <c r="C15" s="574"/>
      <c r="D15" s="393"/>
      <c r="E15" s="395" t="str" cm="1">
        <f t="array" ref="E15">_xlfn.IFS(I44="","",$K$10="Validé",AVERAGE(I44:I45,J44),$K$10="Non validé",AVERAGE(I44:I45,J44)*0.9)</f>
        <v/>
      </c>
      <c r="G15" s="550" t="s">
        <v>110</v>
      </c>
      <c r="H15" s="550"/>
      <c r="I15" s="550"/>
      <c r="J15" s="550"/>
      <c r="K15" s="652"/>
      <c r="L15" s="652"/>
      <c r="M15" s="652"/>
      <c r="N15" s="652"/>
      <c r="O15" s="652"/>
      <c r="P15" s="652"/>
      <c r="Q15" s="652"/>
      <c r="U15" s="610"/>
      <c r="V15" s="611"/>
      <c r="W15" s="612"/>
    </row>
    <row r="16" spans="2:23" ht="36.75" customHeight="1" x14ac:dyDescent="0.4">
      <c r="B16" s="573" t="s">
        <v>37</v>
      </c>
      <c r="C16" s="574"/>
      <c r="D16" s="393"/>
      <c r="E16" s="395" t="str" cm="1">
        <f t="array" ref="E16">_xlfn.IFS(I46="","",$K$10="Validé",AVERAGE(I46:I47,J46),$K$10="Non validé",AVERAGE(I46:I47,J46)*0.9)</f>
        <v/>
      </c>
      <c r="G16" s="247" t="s">
        <v>18</v>
      </c>
    </row>
    <row r="17" spans="1:25" ht="36.75" customHeight="1" x14ac:dyDescent="0.4">
      <c r="B17" s="573" t="s">
        <v>38</v>
      </c>
      <c r="C17" s="574"/>
      <c r="D17" s="393"/>
      <c r="E17" s="395" t="str" cm="1">
        <f t="array" ref="E17">_xlfn.IFS(I48="","",$K$10="Validé",AVERAGE(I48:I49,J48),$K$10="Non validé",AVERAGE(I48:I49,J48)*0.9)</f>
        <v/>
      </c>
      <c r="H17" s="256" t="s">
        <v>19</v>
      </c>
      <c r="I17" s="257" t="s">
        <v>20</v>
      </c>
      <c r="J17" s="258" t="s">
        <v>21</v>
      </c>
      <c r="M17" s="255" t="s">
        <v>63</v>
      </c>
    </row>
    <row r="18" spans="1:25" ht="36.75" customHeight="1" x14ac:dyDescent="0.4">
      <c r="B18" s="573" t="s">
        <v>39</v>
      </c>
      <c r="C18" s="574"/>
      <c r="D18" s="393"/>
      <c r="E18" s="395" t="str" cm="1">
        <f t="array" ref="E18">_xlfn.IFS(I50="","",$K$10="Validé",AVERAGE(I50:I51,J50),$K$10="Non validé",AVERAGE(I50:I51,J50)*0.9)</f>
        <v/>
      </c>
      <c r="G18" s="650" t="s">
        <v>22</v>
      </c>
      <c r="H18" s="646" t="str">
        <f>IF(AnalysesComparatives_SCL!P9="","",AnalysesComparatives_SCL!P9)</f>
        <v/>
      </c>
      <c r="I18" s="646" t="str">
        <f>IF(AnalysesComparatives_SCL!P10=0,"",AnalysesComparatives_SCL!P10)</f>
        <v/>
      </c>
      <c r="J18" s="648" t="str">
        <f>IF(AnalysesComparatives_SCL!P11=0,"",AnalysesComparatives_SCL!P11)</f>
        <v/>
      </c>
      <c r="M18" s="637">
        <f>AnalysesComparatives_SCL!J14</f>
        <v>0</v>
      </c>
      <c r="N18" s="638"/>
      <c r="O18" s="638"/>
      <c r="P18" s="638"/>
      <c r="Q18" s="638"/>
      <c r="R18" s="638"/>
      <c r="S18" s="638"/>
      <c r="T18" s="638"/>
      <c r="U18" s="638"/>
      <c r="V18" s="638"/>
      <c r="W18" s="639"/>
    </row>
    <row r="19" spans="1:25" ht="36.75" customHeight="1" x14ac:dyDescent="0.4">
      <c r="B19" s="573" t="s">
        <v>40</v>
      </c>
      <c r="C19" s="574"/>
      <c r="D19" s="393"/>
      <c r="E19" s="395" t="str" cm="1">
        <f t="array" ref="E19">_xlfn.IFS(I52="","",$K$10="Validé",AVERAGE(I52:I53,J52),$K$10="Non validé",AVERAGE(I52:I53,J52)*0.9)</f>
        <v/>
      </c>
      <c r="G19" s="651"/>
      <c r="H19" s="647"/>
      <c r="I19" s="647"/>
      <c r="J19" s="649"/>
      <c r="M19" s="640"/>
      <c r="N19" s="641"/>
      <c r="O19" s="641"/>
      <c r="P19" s="641"/>
      <c r="Q19" s="641"/>
      <c r="R19" s="641"/>
      <c r="S19" s="641"/>
      <c r="T19" s="641"/>
      <c r="U19" s="641"/>
      <c r="V19" s="641"/>
      <c r="W19" s="642"/>
    </row>
    <row r="20" spans="1:25" ht="36.75" customHeight="1" x14ac:dyDescent="0.4">
      <c r="B20" s="573" t="s">
        <v>41</v>
      </c>
      <c r="C20" s="574"/>
      <c r="D20" s="393"/>
      <c r="E20" s="395" t="str" cm="1">
        <f t="array" ref="E20">_xlfn.IFS(I54="","",$K$10="Validé",AVERAGE(I54:I55,J54),$K$10="Non validé",AVERAGE(I54:I55,J54)*0.9)</f>
        <v/>
      </c>
      <c r="M20" s="640"/>
      <c r="N20" s="641"/>
      <c r="O20" s="641"/>
      <c r="P20" s="641"/>
      <c r="Q20" s="641"/>
      <c r="R20" s="641"/>
      <c r="S20" s="641"/>
      <c r="T20" s="641"/>
      <c r="U20" s="641"/>
      <c r="V20" s="641"/>
      <c r="W20" s="642"/>
    </row>
    <row r="21" spans="1:25" ht="36.75" customHeight="1" x14ac:dyDescent="0.4">
      <c r="B21" s="655" t="s">
        <v>42</v>
      </c>
      <c r="C21" s="656"/>
      <c r="D21" s="266"/>
      <c r="E21" s="394" t="str" cm="1">
        <f t="array" ref="E21">_xlfn.IFS(I56="","",$K$10="Validé",AVERAGE(I56:I57,J56),$K$10="Non validé",AVERAGE(I56:I57,J56)*0.9)</f>
        <v/>
      </c>
      <c r="M21" s="640"/>
      <c r="N21" s="641"/>
      <c r="O21" s="641"/>
      <c r="P21" s="641"/>
      <c r="Q21" s="641"/>
      <c r="R21" s="641"/>
      <c r="S21" s="641"/>
      <c r="T21" s="641"/>
      <c r="U21" s="641"/>
      <c r="V21" s="641"/>
      <c r="W21" s="642"/>
    </row>
    <row r="22" spans="1:25" ht="24.75" customHeight="1" x14ac:dyDescent="0.4">
      <c r="M22" s="640"/>
      <c r="N22" s="641"/>
      <c r="O22" s="641"/>
      <c r="P22" s="641"/>
      <c r="Q22" s="641"/>
      <c r="R22" s="641"/>
      <c r="S22" s="641"/>
      <c r="T22" s="641"/>
      <c r="U22" s="641"/>
      <c r="V22" s="641"/>
      <c r="W22" s="642"/>
    </row>
    <row r="23" spans="1:25" ht="24.75" customHeight="1" x14ac:dyDescent="0.4">
      <c r="G23" s="259"/>
      <c r="H23" s="259"/>
      <c r="I23" s="259"/>
      <c r="J23" s="259"/>
      <c r="K23" s="259"/>
      <c r="L23" s="259"/>
      <c r="M23" s="640"/>
      <c r="N23" s="641"/>
      <c r="O23" s="641"/>
      <c r="P23" s="641"/>
      <c r="Q23" s="641"/>
      <c r="R23" s="641"/>
      <c r="S23" s="641"/>
      <c r="T23" s="641"/>
      <c r="U23" s="641"/>
      <c r="V23" s="641"/>
      <c r="W23" s="642"/>
    </row>
    <row r="24" spans="1:25" ht="24.75" customHeight="1" x14ac:dyDescent="0.4">
      <c r="M24" s="640"/>
      <c r="N24" s="641"/>
      <c r="O24" s="641"/>
      <c r="P24" s="641"/>
      <c r="Q24" s="641"/>
      <c r="R24" s="641"/>
      <c r="S24" s="641"/>
      <c r="T24" s="641"/>
      <c r="U24" s="641"/>
      <c r="V24" s="641"/>
      <c r="W24" s="642"/>
    </row>
    <row r="25" spans="1:25" ht="24.75" customHeight="1" x14ac:dyDescent="0.4">
      <c r="M25" s="643"/>
      <c r="N25" s="644"/>
      <c r="O25" s="644"/>
      <c r="P25" s="644"/>
      <c r="Q25" s="644"/>
      <c r="R25" s="644"/>
      <c r="S25" s="644"/>
      <c r="T25" s="644"/>
      <c r="U25" s="644"/>
      <c r="V25" s="644"/>
      <c r="W25" s="645"/>
    </row>
    <row r="26" spans="1:25" ht="22.5" customHeight="1" thickBot="1" x14ac:dyDescent="0.45">
      <c r="B26" s="247"/>
      <c r="C26" s="247"/>
      <c r="D26" s="247"/>
      <c r="E26" s="247"/>
      <c r="F26" s="247"/>
      <c r="G26" s="247"/>
      <c r="H26" s="247"/>
      <c r="I26" s="247"/>
      <c r="J26" s="247"/>
      <c r="K26" s="247"/>
      <c r="L26" s="247"/>
      <c r="M26" s="247"/>
      <c r="N26" s="247"/>
      <c r="O26" s="247"/>
      <c r="P26" s="247"/>
      <c r="Q26" s="247"/>
      <c r="R26" s="247"/>
      <c r="S26" s="247"/>
      <c r="T26" s="247"/>
      <c r="U26" s="247"/>
      <c r="V26" s="247"/>
      <c r="W26" s="247"/>
    </row>
    <row r="27" spans="1:25" s="243" customFormat="1" ht="19.5" customHeight="1" x14ac:dyDescent="0.4">
      <c r="B27" s="628" t="s">
        <v>111</v>
      </c>
      <c r="C27" s="629"/>
      <c r="D27" s="629"/>
      <c r="E27" s="629"/>
      <c r="F27" s="629"/>
      <c r="G27" s="629"/>
      <c r="H27" s="629"/>
      <c r="I27" s="629"/>
      <c r="J27" s="629"/>
      <c r="K27" s="629"/>
      <c r="L27" s="629"/>
      <c r="M27" s="629"/>
      <c r="N27" s="629"/>
      <c r="O27" s="629"/>
      <c r="P27" s="629"/>
      <c r="Q27" s="629"/>
      <c r="R27" s="629"/>
      <c r="S27" s="629"/>
      <c r="T27" s="629"/>
      <c r="U27" s="629"/>
      <c r="V27" s="629"/>
      <c r="W27" s="630"/>
      <c r="X27" s="242"/>
      <c r="Y27" s="242"/>
    </row>
    <row r="28" spans="1:25" s="243" customFormat="1" ht="19.5" customHeight="1" thickBot="1" x14ac:dyDescent="0.45">
      <c r="B28" s="631"/>
      <c r="C28" s="632"/>
      <c r="D28" s="632"/>
      <c r="E28" s="632"/>
      <c r="F28" s="632"/>
      <c r="G28" s="632"/>
      <c r="H28" s="632"/>
      <c r="I28" s="632"/>
      <c r="J28" s="632"/>
      <c r="K28" s="632"/>
      <c r="L28" s="632"/>
      <c r="M28" s="632"/>
      <c r="N28" s="632"/>
      <c r="O28" s="632"/>
      <c r="P28" s="632"/>
      <c r="Q28" s="632"/>
      <c r="R28" s="632"/>
      <c r="S28" s="632"/>
      <c r="T28" s="632"/>
      <c r="U28" s="632"/>
      <c r="V28" s="632"/>
      <c r="W28" s="633"/>
      <c r="X28" s="242"/>
      <c r="Y28" s="242"/>
    </row>
    <row r="29" spans="1:25" s="243" customFormat="1" ht="3" customHeight="1" x14ac:dyDescent="0.4">
      <c r="B29" s="260"/>
      <c r="C29" s="242"/>
      <c r="D29" s="242"/>
      <c r="E29" s="242"/>
      <c r="F29" s="242"/>
      <c r="G29" s="242"/>
      <c r="H29" s="242"/>
      <c r="I29" s="242"/>
      <c r="J29" s="242"/>
      <c r="K29" s="242"/>
      <c r="L29" s="242"/>
      <c r="M29" s="242"/>
      <c r="N29" s="242"/>
      <c r="O29" s="242"/>
      <c r="P29" s="242"/>
      <c r="Q29" s="242"/>
      <c r="R29" s="242"/>
      <c r="S29" s="242"/>
      <c r="T29" s="242"/>
      <c r="U29" s="242"/>
      <c r="V29" s="242"/>
      <c r="W29" s="242"/>
      <c r="X29" s="242"/>
      <c r="Y29" s="242"/>
    </row>
    <row r="30" spans="1:25" s="243" customFormat="1" ht="3" customHeight="1" x14ac:dyDescent="0.4">
      <c r="B30" s="260"/>
      <c r="C30" s="242"/>
      <c r="D30" s="242"/>
      <c r="E30" s="242"/>
      <c r="F30" s="242"/>
      <c r="G30" s="242"/>
      <c r="H30" s="242"/>
      <c r="I30" s="242"/>
      <c r="J30" s="242"/>
      <c r="K30" s="242"/>
      <c r="L30" s="242"/>
      <c r="M30" s="242"/>
      <c r="N30" s="242"/>
      <c r="O30" s="242"/>
      <c r="P30" s="242"/>
      <c r="Q30" s="242"/>
      <c r="R30" s="242"/>
      <c r="S30" s="242"/>
      <c r="T30" s="242"/>
      <c r="U30" s="242"/>
      <c r="V30" s="242"/>
      <c r="W30" s="242"/>
      <c r="X30" s="242"/>
      <c r="Y30" s="242"/>
    </row>
    <row r="31" spans="1:25" s="243" customFormat="1" ht="3" customHeight="1" thickBot="1" x14ac:dyDescent="0.45">
      <c r="B31" s="260"/>
      <c r="C31" s="242"/>
      <c r="D31" s="242"/>
      <c r="E31" s="242"/>
      <c r="F31" s="242"/>
      <c r="G31" s="242"/>
      <c r="H31" s="242"/>
      <c r="I31" s="242"/>
      <c r="J31" s="242"/>
      <c r="K31" s="242"/>
      <c r="L31" s="242"/>
      <c r="M31" s="242"/>
      <c r="N31" s="242"/>
      <c r="O31" s="242"/>
      <c r="P31" s="242"/>
      <c r="Q31" s="242"/>
      <c r="R31" s="242"/>
      <c r="S31" s="242"/>
      <c r="T31" s="242"/>
      <c r="U31" s="242"/>
      <c r="V31" s="242"/>
      <c r="W31" s="242"/>
      <c r="X31" s="242"/>
      <c r="Y31" s="242"/>
    </row>
    <row r="32" spans="1:25" ht="20.25" customHeight="1" thickBot="1" x14ac:dyDescent="0.45">
      <c r="A32" s="243"/>
      <c r="B32" s="554" t="s">
        <v>27</v>
      </c>
      <c r="C32" s="555"/>
      <c r="D32" s="555"/>
      <c r="E32" s="555"/>
      <c r="F32" s="555"/>
      <c r="G32" s="555"/>
      <c r="H32" s="556"/>
      <c r="I32" s="557" t="s">
        <v>14</v>
      </c>
      <c r="J32" s="634" t="s">
        <v>28</v>
      </c>
      <c r="K32" s="657" t="s">
        <v>29</v>
      </c>
      <c r="L32" s="658"/>
      <c r="M32" s="659"/>
    </row>
    <row r="33" spans="1:13" ht="29.25" customHeight="1" outlineLevel="1" thickBot="1" x14ac:dyDescent="0.45">
      <c r="A33" s="243"/>
      <c r="B33" s="559" t="s">
        <v>30</v>
      </c>
      <c r="C33" s="560"/>
      <c r="D33" s="261" t="s">
        <v>31</v>
      </c>
      <c r="E33" s="262"/>
      <c r="F33" s="261" t="s">
        <v>32</v>
      </c>
      <c r="G33" s="561" t="s">
        <v>12</v>
      </c>
      <c r="H33" s="562"/>
      <c r="I33" s="558"/>
      <c r="J33" s="635"/>
      <c r="K33" s="660"/>
      <c r="L33" s="661"/>
      <c r="M33" s="662"/>
    </row>
    <row r="34" spans="1:13" ht="28.5" customHeight="1" outlineLevel="1" x14ac:dyDescent="0.4">
      <c r="A34" s="243"/>
      <c r="B34" s="565" t="s">
        <v>24</v>
      </c>
      <c r="C34" s="563" t="str">
        <f>IF(SA_GRILLE_SCL!$C$3="","",SA_GRILLE_SCL!$C$3)</f>
        <v/>
      </c>
      <c r="D34" s="567" t="str">
        <f>IF(SA_GRILLE_SCL!$A$3="","",SA_GRILLE_SCL!$A$3)</f>
        <v/>
      </c>
      <c r="E34" s="237" t="s">
        <v>17</v>
      </c>
      <c r="F34" s="263" t="str">
        <f>IF(SA_GRILLE_SCL!$A$5="","",SA_GRILLE_SCL!$A$5)</f>
        <v>Caisson</v>
      </c>
      <c r="G34" s="569" t="str">
        <f>IF(SA_GRILLE_SCL!$C$19="","",SA_GRILLE_SCL!$C$19)</f>
        <v/>
      </c>
      <c r="H34" s="570"/>
      <c r="I34" s="238">
        <f>IF(SA_GRILLE_SCL!D19="","",SA_GRILLE_SCL!D19)</f>
        <v>0</v>
      </c>
      <c r="J34" s="636" t="str">
        <f>IF(AnalysesComparatives_SCL!F24="","",AnalysesComparatives_SCL!F24)</f>
        <v/>
      </c>
      <c r="K34" s="622" t="str">
        <f>IF(SA_GRILLE_SCL!B$19="","",SA_GRILLE_SCL!B$19)</f>
        <v/>
      </c>
      <c r="L34" s="623"/>
      <c r="M34" s="624"/>
    </row>
    <row r="35" spans="1:13" ht="28.5" customHeight="1" outlineLevel="1" thickBot="1" x14ac:dyDescent="0.45">
      <c r="A35" s="243"/>
      <c r="B35" s="566"/>
      <c r="C35" s="564"/>
      <c r="D35" s="568"/>
      <c r="E35" s="240" t="s">
        <v>33</v>
      </c>
      <c r="F35" s="264" t="str">
        <f>IF(SA_GRILLE_SCL!$A$22="","",SA_GRILLE_SCL!$A$22)</f>
        <v>Préleveur Automatique</v>
      </c>
      <c r="G35" s="571" t="str">
        <f>IF(SA_GRILLE_SCL!$C$37="","",SA_GRILLE_SCL!$C$37)</f>
        <v/>
      </c>
      <c r="H35" s="572"/>
      <c r="I35" s="241">
        <f>IF(SA_GRILLE_SCL!D37="","",SA_GRILLE_SCL!D37)</f>
        <v>0</v>
      </c>
      <c r="J35" s="549"/>
      <c r="K35" s="625" t="str">
        <f>IF(SA_GRILLE_SCL!B$37="","",SA_GRILLE_SCL!B$37)</f>
        <v/>
      </c>
      <c r="L35" s="626"/>
      <c r="M35" s="627"/>
    </row>
    <row r="36" spans="1:13" ht="28.5" customHeight="1" outlineLevel="1" thickBot="1" x14ac:dyDescent="0.65">
      <c r="A36" s="243"/>
      <c r="B36" s="565" t="s">
        <v>25</v>
      </c>
      <c r="C36" s="236" t="str">
        <f>IF(SA_GRILLE_SCL!$H$3="","",SA_GRILLE_SCL!$H$3)</f>
        <v/>
      </c>
      <c r="D36" s="567" t="str">
        <f>IF(SA_GRILLE_SCL!$F$3="","",SA_GRILLE_SCL!$F$3)</f>
        <v/>
      </c>
      <c r="E36" s="237" t="s">
        <v>17</v>
      </c>
      <c r="F36" s="263" t="str">
        <f>IF(SA_GRILLE_SCL!$F$5="","",SA_GRILLE_SCL!$F$5)</f>
        <v/>
      </c>
      <c r="G36" s="569" t="str">
        <f>IF(SA_GRILLE_SCL!$H$19="","",SA_GRILLE_SCL!$H$19)</f>
        <v/>
      </c>
      <c r="H36" s="570"/>
      <c r="I36" s="238" t="str">
        <f>IF(SA_GRILLE_SCL!I$19="","",SA_GRILLE_SCL!I$19)</f>
        <v/>
      </c>
      <c r="J36" s="547" t="str">
        <f>IF(AnalysesComparatives_SCL!F25="","",AnalysesComparatives_SCL!F25)</f>
        <v/>
      </c>
      <c r="K36" s="622" t="str">
        <f>IF(SA_GRILLE_SCL!G$19="","",SA_GRILLE_SCL!G$19)</f>
        <v/>
      </c>
      <c r="L36" s="623"/>
      <c r="M36" s="624"/>
    </row>
    <row r="37" spans="1:13" ht="28.5" customHeight="1" outlineLevel="1" thickBot="1" x14ac:dyDescent="0.65">
      <c r="A37" s="243"/>
      <c r="B37" s="566"/>
      <c r="C37" s="239" t="str">
        <f>C36</f>
        <v/>
      </c>
      <c r="D37" s="568"/>
      <c r="E37" s="240" t="s">
        <v>33</v>
      </c>
      <c r="F37" s="264" t="str">
        <f>IF(SA_GRILLE_SCL!$F$22="","",SA_GRILLE_SCL!$F$22)</f>
        <v/>
      </c>
      <c r="G37" s="571" t="str">
        <f>IF(SA_GRILLE_SCL!$H$37="","",SA_GRILLE_SCL!$H$37)</f>
        <v/>
      </c>
      <c r="H37" s="572"/>
      <c r="I37" s="241" t="str">
        <f>IF(SA_GRILLE_SCL!I$37="","",SA_GRILLE_SCL!I$37)</f>
        <v/>
      </c>
      <c r="J37" s="547"/>
      <c r="K37" s="625" t="str">
        <f>IF(SA_GRILLE_SCL!G$37="","",SA_GRILLE_SCL!G$37)</f>
        <v/>
      </c>
      <c r="L37" s="626"/>
      <c r="M37" s="627"/>
    </row>
    <row r="38" spans="1:13" ht="28.5" customHeight="1" outlineLevel="1" thickBot="1" x14ac:dyDescent="0.65">
      <c r="A38" s="243"/>
      <c r="B38" s="565" t="s">
        <v>26</v>
      </c>
      <c r="C38" s="236" t="str">
        <f>IF(SA_GRILLE_SCL!$M$3="","",SA_GRILLE_SCL!$M$3)</f>
        <v/>
      </c>
      <c r="D38" s="567" t="str">
        <f>IF(SA_GRILLE_SCL!$K$3="","",SA_GRILLE_SCL!$K$3)</f>
        <v/>
      </c>
      <c r="E38" s="237" t="s">
        <v>17</v>
      </c>
      <c r="F38" s="263" t="str">
        <f>IF(SA_GRILLE_SCL!$K$5="","",SA_GRILLE_SCL!$K$5)</f>
        <v/>
      </c>
      <c r="G38" s="569" t="str">
        <f>IF(SA_GRILLE_SCL!$M$19="","",SA_GRILLE_SCL!$M$19)</f>
        <v/>
      </c>
      <c r="H38" s="570"/>
      <c r="I38" s="405" t="s">
        <v>328</v>
      </c>
      <c r="J38" s="547" t="str">
        <f>IF(AnalysesComparatives_SCL!F26="","",AnalysesComparatives_SCL!F26)</f>
        <v/>
      </c>
      <c r="K38" s="622" t="str">
        <f>IF(SA_GRILLE_SCL!L$19="","",SA_GRILLE_SCL!L$19)</f>
        <v/>
      </c>
      <c r="L38" s="623"/>
      <c r="M38" s="624"/>
    </row>
    <row r="39" spans="1:13" ht="28.5" customHeight="1" outlineLevel="1" thickBot="1" x14ac:dyDescent="0.65">
      <c r="A39" s="243"/>
      <c r="B39" s="566"/>
      <c r="C39" s="239" t="str">
        <f>C38</f>
        <v/>
      </c>
      <c r="D39" s="568"/>
      <c r="E39" s="240" t="s">
        <v>33</v>
      </c>
      <c r="F39" s="264" t="str">
        <f>IF(SA_GRILLE_SCL!$K$22="","",SA_GRILLE_SCL!$K$22)</f>
        <v/>
      </c>
      <c r="G39" s="571" t="str">
        <f>IF(SA_GRILLE_SCL!$M$37="","",SA_GRILLE_SCL!$M$37)</f>
        <v/>
      </c>
      <c r="H39" s="572"/>
      <c r="I39" s="241" t="str">
        <f>IF(SA_GRILLE_SCL!N$37="","",SA_GRILLE_SCL!N$37)</f>
        <v/>
      </c>
      <c r="J39" s="547"/>
      <c r="K39" s="625" t="str">
        <f>IF(SA_GRILLE_SCL!L$37="","",SA_GRILLE_SCL!L$37)</f>
        <v/>
      </c>
      <c r="L39" s="626"/>
      <c r="M39" s="627"/>
    </row>
    <row r="40" spans="1:13" ht="28.5" customHeight="1" outlineLevel="1" thickBot="1" x14ac:dyDescent="0.65">
      <c r="A40" s="243"/>
      <c r="B40" s="565" t="s">
        <v>34</v>
      </c>
      <c r="C40" s="236" t="str">
        <f>IF(SA_GRILLE_SCL!$R$3="","",SA_GRILLE_SCL!$R$3)</f>
        <v/>
      </c>
      <c r="D40" s="567" t="str">
        <f>IF(SA_GRILLE_SCL!$P$3="","",SA_GRILLE_SCL!$P$3)</f>
        <v/>
      </c>
      <c r="E40" s="237" t="s">
        <v>17</v>
      </c>
      <c r="F40" s="263" t="str">
        <f>IF(SA_GRILLE_SCL!$P$5="","",SA_GRILLE_SCL!$P$5)</f>
        <v/>
      </c>
      <c r="G40" s="569" t="str">
        <f>IF(SA_GRILLE_SCL!$R$19="","",SA_GRILLE_SCL!$R$19)</f>
        <v/>
      </c>
      <c r="H40" s="570"/>
      <c r="I40" s="238" t="str">
        <f>IF(SA_GRILLE_SCL!S$19="","",SA_GRILLE_SCL!S$19)</f>
        <v/>
      </c>
      <c r="J40" s="547" t="str">
        <f>IF(AnalysesComparatives_SCL!F27="","",AnalysesComparatives_SCL!F27)</f>
        <v/>
      </c>
      <c r="K40" s="622" t="str">
        <f>IF(SA_GRILLE_SCL!Q$19="","",SA_GRILLE_SCL!Q$19)</f>
        <v/>
      </c>
      <c r="L40" s="623"/>
      <c r="M40" s="624"/>
    </row>
    <row r="41" spans="1:13" ht="28.5" customHeight="1" outlineLevel="1" thickBot="1" x14ac:dyDescent="0.65">
      <c r="A41" s="243"/>
      <c r="B41" s="566"/>
      <c r="C41" s="239" t="str">
        <f>C40</f>
        <v/>
      </c>
      <c r="D41" s="568"/>
      <c r="E41" s="240" t="s">
        <v>33</v>
      </c>
      <c r="F41" s="264" t="str">
        <f>IF(SA_GRILLE_SCL!$P$22="","",SA_GRILLE_SCL!$P$22)</f>
        <v/>
      </c>
      <c r="G41" s="571" t="str">
        <f>IF(SA_GRILLE_SCL!$R$37="","",SA_GRILLE_SCL!$R$37)</f>
        <v/>
      </c>
      <c r="H41" s="572"/>
      <c r="I41" s="241" t="str">
        <f>IF(SA_GRILLE_SCL!S$37="","",SA_GRILLE_SCL!S$37)</f>
        <v/>
      </c>
      <c r="J41" s="547"/>
      <c r="K41" s="625" t="str">
        <f>IF(SA_GRILLE_SCL!Q$37="","",SA_GRILLE_SCL!Q$37)</f>
        <v/>
      </c>
      <c r="L41" s="626"/>
      <c r="M41" s="627"/>
    </row>
    <row r="42" spans="1:13" ht="28.5" customHeight="1" outlineLevel="1" thickBot="1" x14ac:dyDescent="0.65">
      <c r="A42" s="243"/>
      <c r="B42" s="565" t="s">
        <v>35</v>
      </c>
      <c r="C42" s="236" t="str">
        <f>IF(SA_GRILLE_SCL!$W$3="","",SA_GRILLE_SCL!$W$3)</f>
        <v/>
      </c>
      <c r="D42" s="567" t="str">
        <f>IF(SA_GRILLE_SCL!$U$3="","",SA_GRILLE_SCL!$U$3)</f>
        <v/>
      </c>
      <c r="E42" s="237" t="s">
        <v>17</v>
      </c>
      <c r="F42" s="263" t="str">
        <f>IF(SA_GRILLE_SCL!$U$5="","",SA_GRILLE_SCL!$U$5)</f>
        <v/>
      </c>
      <c r="G42" s="569" t="str">
        <f>IF(SA_GRILLE_SCL!$W$19="","",SA_GRILLE_SCL!$W$19)</f>
        <v/>
      </c>
      <c r="H42" s="570"/>
      <c r="I42" s="238" t="str">
        <f>IF(SA_GRILLE_SCL!X$19="","",SA_GRILLE_SCL!X$19)</f>
        <v/>
      </c>
      <c r="J42" s="547" t="str">
        <f>IF(AnalysesComparatives_SCL!F28="","",AnalysesComparatives_SCL!F28)</f>
        <v/>
      </c>
      <c r="K42" s="622" t="str">
        <f>IF(SA_GRILLE_SCL!V$19="","",SA_GRILLE_SCL!V$19)</f>
        <v/>
      </c>
      <c r="L42" s="623"/>
      <c r="M42" s="624"/>
    </row>
    <row r="43" spans="1:13" ht="28.5" customHeight="1" outlineLevel="1" thickBot="1" x14ac:dyDescent="0.65">
      <c r="A43" s="243"/>
      <c r="B43" s="566"/>
      <c r="C43" s="239" t="str">
        <f>C42</f>
        <v/>
      </c>
      <c r="D43" s="568"/>
      <c r="E43" s="240" t="s">
        <v>33</v>
      </c>
      <c r="F43" s="264" t="str">
        <f>IF(SA_GRILLE_SCL!$U$22="","",SA_GRILLE_SCL!$U$22)</f>
        <v/>
      </c>
      <c r="G43" s="571" t="str">
        <f>IF(SA_GRILLE_SCL!$W$37="","",SA_GRILLE_SCL!$W$37)</f>
        <v/>
      </c>
      <c r="H43" s="572"/>
      <c r="I43" s="241" t="str">
        <f>IF(SA_GRILLE_SCL!X$37="","",SA_GRILLE_SCL!X$37)</f>
        <v/>
      </c>
      <c r="J43" s="547"/>
      <c r="K43" s="625" t="str">
        <f>IF(SA_GRILLE_SCL!V$37="","",SA_GRILLE_SCL!V$37)</f>
        <v/>
      </c>
      <c r="L43" s="626"/>
      <c r="M43" s="627"/>
    </row>
    <row r="44" spans="1:13" ht="28.5" customHeight="1" outlineLevel="1" thickBot="1" x14ac:dyDescent="0.65">
      <c r="A44" s="243"/>
      <c r="B44" s="565" t="s">
        <v>36</v>
      </c>
      <c r="C44" s="236" t="str">
        <f>IF(SA_GRILLE_SCL!$AB$3="","",SA_GRILLE_SCL!$AB$3)</f>
        <v/>
      </c>
      <c r="D44" s="567" t="str">
        <f>IF(SA_GRILLE_SCL!$Z$3="","",SA_GRILLE_SCL!$Z$3)</f>
        <v/>
      </c>
      <c r="E44" s="237" t="s">
        <v>17</v>
      </c>
      <c r="F44" s="263" t="str">
        <f>IF(SA_GRILLE_SCL!$Z$5="","",SA_GRILLE_SCL!$Z$5)</f>
        <v/>
      </c>
      <c r="G44" s="569" t="str">
        <f>IF(SA_GRILLE_SCL!$AB$19="","",SA_GRILLE_SCL!$AB$19)</f>
        <v/>
      </c>
      <c r="H44" s="570"/>
      <c r="I44" s="238" t="str">
        <f>IF(SA_GRILLE_SCL!AC$19="","",SA_GRILLE_SCL!AC$19)</f>
        <v/>
      </c>
      <c r="J44" s="547" t="str">
        <f>IF(AnalysesComparatives_SCL!F29="","",AnalysesComparatives_SCL!F29)</f>
        <v/>
      </c>
      <c r="K44" s="622" t="str">
        <f>IF(SA_GRILLE_SCL!AA$19="","",SA_GRILLE_SCL!AA$19)</f>
        <v/>
      </c>
      <c r="L44" s="623"/>
      <c r="M44" s="624"/>
    </row>
    <row r="45" spans="1:13" ht="28.5" customHeight="1" outlineLevel="1" thickBot="1" x14ac:dyDescent="0.65">
      <c r="A45" s="243"/>
      <c r="B45" s="566"/>
      <c r="C45" s="239" t="str">
        <f>C44</f>
        <v/>
      </c>
      <c r="D45" s="568"/>
      <c r="E45" s="240" t="s">
        <v>33</v>
      </c>
      <c r="F45" s="264" t="str">
        <f>IF(SA_GRILLE_SCL!$Z$22="","",SA_GRILLE_SCL!$Z$22)</f>
        <v/>
      </c>
      <c r="G45" s="571" t="str">
        <f>IF(SA_GRILLE_SCL!$AB$37="","",SA_GRILLE_SCL!$AB$37)</f>
        <v/>
      </c>
      <c r="H45" s="572"/>
      <c r="I45" s="241" t="str">
        <f>IF(SA_GRILLE_SCL!AC$37="","",SA_GRILLE_SCL!AC$37)</f>
        <v/>
      </c>
      <c r="J45" s="547"/>
      <c r="K45" s="625" t="str">
        <f>IF(SA_GRILLE_SCL!AA$37="","",SA_GRILLE_SCL!AA$37)</f>
        <v/>
      </c>
      <c r="L45" s="626"/>
      <c r="M45" s="627"/>
    </row>
    <row r="46" spans="1:13" ht="28.5" customHeight="1" outlineLevel="1" thickBot="1" x14ac:dyDescent="0.65">
      <c r="A46" s="243"/>
      <c r="B46" s="565" t="s">
        <v>37</v>
      </c>
      <c r="C46" s="236" t="str">
        <f>IF(SA_GRILLE_SCL!$AG$3="","",SA_GRILLE_SCL!$AG$3)</f>
        <v/>
      </c>
      <c r="D46" s="567" t="str">
        <f>IF(SA_GRILLE_SCL!$AE$3="","",SA_GRILLE_SCL!$AE$3)</f>
        <v/>
      </c>
      <c r="E46" s="237" t="s">
        <v>17</v>
      </c>
      <c r="F46" s="263" t="str">
        <f>IF(SA_GRILLE_SCL!$AE$5="","",SA_GRILLE_SCL!$AE$5)</f>
        <v/>
      </c>
      <c r="G46" s="569" t="str">
        <f>IF(SA_GRILLE_SCL!$AG$19="","",SA_GRILLE_SCL!$AG$19)</f>
        <v/>
      </c>
      <c r="H46" s="570"/>
      <c r="I46" s="238" t="str">
        <f>IF(SA_GRILLE_SCL!AH$19="","",SA_GRILLE_SCL!AH$19)</f>
        <v/>
      </c>
      <c r="J46" s="547" t="str">
        <f>IF(AnalysesComparatives_SCL!P24="","",AnalysesComparatives_SCL!P24)</f>
        <v/>
      </c>
      <c r="K46" s="622" t="str">
        <f>IF(SA_GRILLE_SCL!AF$19="","",SA_GRILLE_SCL!AF$19)</f>
        <v/>
      </c>
      <c r="L46" s="623"/>
      <c r="M46" s="624"/>
    </row>
    <row r="47" spans="1:13" ht="28.5" customHeight="1" outlineLevel="1" thickBot="1" x14ac:dyDescent="0.65">
      <c r="A47" s="243"/>
      <c r="B47" s="566"/>
      <c r="C47" s="239" t="str">
        <f>C46</f>
        <v/>
      </c>
      <c r="D47" s="568"/>
      <c r="E47" s="240" t="s">
        <v>33</v>
      </c>
      <c r="F47" s="264" t="str">
        <f>IF(SA_GRILLE_SCL!$AE$22="","",SA_GRILLE_SCL!$AE$22)</f>
        <v/>
      </c>
      <c r="G47" s="571" t="str">
        <f>IF(SA_GRILLE_SCL!$AG$37="","",SA_GRILLE_SCL!$AG$37)</f>
        <v/>
      </c>
      <c r="H47" s="572"/>
      <c r="I47" s="241" t="str">
        <f>IF(SA_GRILLE_SCL!AH$37="","",SA_GRILLE_SCL!AH$37)</f>
        <v/>
      </c>
      <c r="J47" s="547"/>
      <c r="K47" s="625" t="str">
        <f>IF(SA_GRILLE_SCL!AF$37="","",SA_GRILLE_SCL!AF$37)</f>
        <v/>
      </c>
      <c r="L47" s="626"/>
      <c r="M47" s="627"/>
    </row>
    <row r="48" spans="1:13" ht="28.5" customHeight="1" outlineLevel="1" thickBot="1" x14ac:dyDescent="0.65">
      <c r="A48" s="243"/>
      <c r="B48" s="565" t="s">
        <v>38</v>
      </c>
      <c r="C48" s="236" t="str">
        <f>IF(SA_GRILLE_SCL!$AL$3="","",SA_GRILLE_SCL!$AL$3)</f>
        <v/>
      </c>
      <c r="D48" s="567" t="str">
        <f>IF(SA_GRILLE_SCL!$AJ$3="","",SA_GRILLE_SCL!$AJ$3)</f>
        <v/>
      </c>
      <c r="E48" s="237" t="s">
        <v>17</v>
      </c>
      <c r="F48" s="263" t="str">
        <f>IF(SA_GRILLE_SCL!$AJ$5="","",SA_GRILLE_SCL!$AJ$5)</f>
        <v/>
      </c>
      <c r="G48" s="569" t="str">
        <f>IF(SA_GRILLE_SCL!$AL$19="","",SA_GRILLE_SCL!$AL$19)</f>
        <v/>
      </c>
      <c r="H48" s="570"/>
      <c r="I48" s="238" t="str">
        <f>IF(SA_GRILLE_SCL!AM$19="","",SA_GRILLE_SCL!AM$19)</f>
        <v/>
      </c>
      <c r="J48" s="547" t="str">
        <f>IF(AnalysesComparatives_SCL!P25="","",AnalysesComparatives_SCL!P25)</f>
        <v/>
      </c>
      <c r="K48" s="622" t="str">
        <f>IF(SA_GRILLE_SCL!AK$19="","",SA_GRILLE_SCL!AK$19)</f>
        <v/>
      </c>
      <c r="L48" s="623"/>
      <c r="M48" s="624"/>
    </row>
    <row r="49" spans="1:13" ht="28.5" customHeight="1" outlineLevel="1" thickBot="1" x14ac:dyDescent="0.65">
      <c r="A49" s="243"/>
      <c r="B49" s="566"/>
      <c r="C49" s="239" t="str">
        <f>C48</f>
        <v/>
      </c>
      <c r="D49" s="568"/>
      <c r="E49" s="240" t="s">
        <v>33</v>
      </c>
      <c r="F49" s="264" t="str">
        <f>IF(SA_GRILLE_SCL!$AJ$22="","",SA_GRILLE_SCL!$AJ$22)</f>
        <v/>
      </c>
      <c r="G49" s="571" t="str">
        <f>IF(SA_GRILLE_SCL!$AL$37="","",SA_GRILLE_SCL!$AL$37)</f>
        <v/>
      </c>
      <c r="H49" s="572"/>
      <c r="I49" s="241" t="str">
        <f>IF(SA_GRILLE_SCL!AM$37="","",SA_GRILLE_SCL!AM$37)</f>
        <v/>
      </c>
      <c r="J49" s="547"/>
      <c r="K49" s="625" t="str">
        <f>IF(SA_GRILLE_SCL!AK$37="","",SA_GRILLE_SCL!AK$37)</f>
        <v/>
      </c>
      <c r="L49" s="626"/>
      <c r="M49" s="627"/>
    </row>
    <row r="50" spans="1:13" ht="28.5" customHeight="1" outlineLevel="1" thickBot="1" x14ac:dyDescent="0.65">
      <c r="A50" s="243"/>
      <c r="B50" s="565" t="s">
        <v>39</v>
      </c>
      <c r="C50" s="236" t="str">
        <f>IF(SA_GRILLE_SCL!$AQ$3="","",SA_GRILLE_SCL!$AQ$3)</f>
        <v/>
      </c>
      <c r="D50" s="567" t="str">
        <f>IF(SA_GRILLE_SCL!$AO$3="","",SA_GRILLE_SCL!$AO$3)</f>
        <v/>
      </c>
      <c r="E50" s="237" t="s">
        <v>17</v>
      </c>
      <c r="F50" s="263" t="str">
        <f>IF(SA_GRILLE_SCL!$AO$5="","",SA_GRILLE_SCL!$AO$5)</f>
        <v/>
      </c>
      <c r="G50" s="569" t="str">
        <f>IF(SA_GRILLE_SCL!$AQ$19="","",SA_GRILLE_SCL!$AQ$19)</f>
        <v/>
      </c>
      <c r="H50" s="570"/>
      <c r="I50" s="238" t="str">
        <f>IF(SA_GRILLE_SCL!AR$19="","",SA_GRILLE_SCL!AR$19)</f>
        <v/>
      </c>
      <c r="J50" s="547" t="str">
        <f>IF(AnalysesComparatives_SCL!P26="","",AnalysesComparatives_SCL!P26)</f>
        <v/>
      </c>
      <c r="K50" s="622" t="str">
        <f>IF(SA_GRILLE_SCL!AP$19="","",SA_GRILLE_SCL!AP$19)</f>
        <v/>
      </c>
      <c r="L50" s="623"/>
      <c r="M50" s="624"/>
    </row>
    <row r="51" spans="1:13" ht="28.5" customHeight="1" outlineLevel="1" thickBot="1" x14ac:dyDescent="0.65">
      <c r="A51" s="243"/>
      <c r="B51" s="566"/>
      <c r="C51" s="239" t="str">
        <f>C50</f>
        <v/>
      </c>
      <c r="D51" s="568"/>
      <c r="E51" s="240" t="s">
        <v>33</v>
      </c>
      <c r="F51" s="264" t="str">
        <f>IF(SA_GRILLE_SCL!$AO$22="","",SA_GRILLE_SCL!$AO$22)</f>
        <v/>
      </c>
      <c r="G51" s="571" t="str">
        <f>IF(SA_GRILLE_SCL!$AQ$37="","",SA_GRILLE_SCL!$AQ$37)</f>
        <v/>
      </c>
      <c r="H51" s="572"/>
      <c r="I51" s="241" t="str">
        <f>IF(SA_GRILLE_SCL!AR$37="","",SA_GRILLE_SCL!AR$37)</f>
        <v/>
      </c>
      <c r="J51" s="547"/>
      <c r="K51" s="625" t="str">
        <f>IF(SA_GRILLE_SCL!AP$37="","",SA_GRILLE_SCL!AP$37)</f>
        <v/>
      </c>
      <c r="L51" s="626"/>
      <c r="M51" s="627"/>
    </row>
    <row r="52" spans="1:13" ht="28.5" customHeight="1" outlineLevel="1" thickBot="1" x14ac:dyDescent="0.65">
      <c r="A52" s="243"/>
      <c r="B52" s="565" t="s">
        <v>40</v>
      </c>
      <c r="C52" s="236" t="str">
        <f>IF(SA_GRILLE_SCL!$AV$3="","",SA_GRILLE_SCL!$AV$3)</f>
        <v/>
      </c>
      <c r="D52" s="567" t="str">
        <f>IF(SA_GRILLE_SCL!$AT$3="","",SA_GRILLE_SCL!$AT$3)</f>
        <v/>
      </c>
      <c r="E52" s="237" t="s">
        <v>17</v>
      </c>
      <c r="F52" s="263" t="str">
        <f>IF(SA_GRILLE_SCL!$AT$5="","",SA_GRILLE_SCL!$AT$5)</f>
        <v/>
      </c>
      <c r="G52" s="569" t="str">
        <f>IF(SA_GRILLE_SCL!$AV$19="","",SA_GRILLE_SCL!$AV$19)</f>
        <v/>
      </c>
      <c r="H52" s="570"/>
      <c r="I52" s="238" t="str">
        <f>IF(SA_GRILLE_SCL!AW$19="","",SA_GRILLE_SCL!AW$19)</f>
        <v/>
      </c>
      <c r="J52" s="547" t="str">
        <f>IF(AnalysesComparatives_SCL!P27="","",AnalysesComparatives_SCL!P27)</f>
        <v/>
      </c>
      <c r="K52" s="622" t="str">
        <f>IF(SA_GRILLE_SCL!AU$19="","",SA_GRILLE_SCL!AU$19)</f>
        <v/>
      </c>
      <c r="L52" s="623"/>
      <c r="M52" s="624"/>
    </row>
    <row r="53" spans="1:13" ht="28.5" customHeight="1" outlineLevel="1" thickBot="1" x14ac:dyDescent="0.65">
      <c r="A53" s="243"/>
      <c r="B53" s="566"/>
      <c r="C53" s="239" t="str">
        <f>C52</f>
        <v/>
      </c>
      <c r="D53" s="568"/>
      <c r="E53" s="240" t="s">
        <v>33</v>
      </c>
      <c r="F53" s="264" t="str">
        <f>IF(SA_GRILLE_SCL!$AT$22="","",SA_GRILLE_SCL!$AT$22)</f>
        <v/>
      </c>
      <c r="G53" s="571" t="str">
        <f>IF(SA_GRILLE_SCL!$AV$37="","",SA_GRILLE_SCL!$AV$37)</f>
        <v/>
      </c>
      <c r="H53" s="572"/>
      <c r="I53" s="241" t="str">
        <f>IF(SA_GRILLE_SCL!AW$37="","",SA_GRILLE_SCL!AW$37)</f>
        <v/>
      </c>
      <c r="J53" s="547"/>
      <c r="K53" s="625" t="str">
        <f>IF(SA_GRILLE_SCL!AU$37="","",SA_GRILLE_SCL!AU$37)</f>
        <v/>
      </c>
      <c r="L53" s="626"/>
      <c r="M53" s="627"/>
    </row>
    <row r="54" spans="1:13" ht="28.5" customHeight="1" outlineLevel="1" thickBot="1" x14ac:dyDescent="0.65">
      <c r="A54" s="243"/>
      <c r="B54" s="565" t="s">
        <v>41</v>
      </c>
      <c r="C54" s="236" t="str">
        <f>IF(SA_GRILLE_SCL!$BA$3="","",SA_GRILLE_SCL!$BA$3)</f>
        <v/>
      </c>
      <c r="D54" s="567" t="str">
        <f>IF(SA_GRILLE_SCL!$AY$3="","",SA_GRILLE_SCL!$AY$3)</f>
        <v/>
      </c>
      <c r="E54" s="237" t="s">
        <v>17</v>
      </c>
      <c r="F54" s="263" t="str">
        <f>IF(SA_GRILLE_SCL!$AY$5="","",SA_GRILLE_SCL!$AY$5)</f>
        <v/>
      </c>
      <c r="G54" s="569" t="str">
        <f>IF(SA_GRILLE_SCL!$BA$19="","",SA_GRILLE_SCL!$BA$19)</f>
        <v/>
      </c>
      <c r="H54" s="570"/>
      <c r="I54" s="238" t="str">
        <f>IF(SA_GRILLE_SCL!BB$19="","",SA_GRILLE_SCL!BB$19)</f>
        <v/>
      </c>
      <c r="J54" s="547" t="str">
        <f>IF(AnalysesComparatives_SCL!P28="","",AnalysesComparatives_SCL!P28)</f>
        <v/>
      </c>
      <c r="K54" s="622" t="str">
        <f>IF(SA_GRILLE_SCL!AZ$19="","",SA_GRILLE_SCL!AZ$19)</f>
        <v/>
      </c>
      <c r="L54" s="623"/>
      <c r="M54" s="624"/>
    </row>
    <row r="55" spans="1:13" ht="28.5" customHeight="1" outlineLevel="1" thickBot="1" x14ac:dyDescent="0.65">
      <c r="A55" s="243"/>
      <c r="B55" s="566"/>
      <c r="C55" s="239" t="str">
        <f>C54</f>
        <v/>
      </c>
      <c r="D55" s="568"/>
      <c r="E55" s="240" t="s">
        <v>33</v>
      </c>
      <c r="F55" s="264" t="str">
        <f>IF(SA_GRILLE_SCL!$AY$22="","",SA_GRILLE_SCL!$AY$22)</f>
        <v/>
      </c>
      <c r="G55" s="571" t="str">
        <f>IF(SA_GRILLE_SCL!$BA$37="","",SA_GRILLE_SCL!$BA$37)</f>
        <v/>
      </c>
      <c r="H55" s="572"/>
      <c r="I55" s="241" t="str">
        <f>IF(SA_GRILLE_SCL!BB$37="","",SA_GRILLE_SCL!BB$37)</f>
        <v/>
      </c>
      <c r="J55" s="547"/>
      <c r="K55" s="625" t="str">
        <f>IF(SA_GRILLE_SCL!AZ$37="","",SA_GRILLE_SCL!AZ$37)</f>
        <v/>
      </c>
      <c r="L55" s="626"/>
      <c r="M55" s="627"/>
    </row>
    <row r="56" spans="1:13" ht="28.5" customHeight="1" outlineLevel="1" x14ac:dyDescent="0.6">
      <c r="A56" s="243"/>
      <c r="B56" s="565" t="s">
        <v>42</v>
      </c>
      <c r="C56" s="236" t="str">
        <f>IF(SA_GRILLE_SCL!$BF$3="","",SA_GRILLE_SCL!$BF$3)</f>
        <v/>
      </c>
      <c r="D56" s="567" t="str">
        <f>IF(SA_GRILLE_SCL!$BC$3="","",SA_GRILLE_SCL!$BC$3)</f>
        <v/>
      </c>
      <c r="E56" s="237" t="s">
        <v>17</v>
      </c>
      <c r="F56" s="263" t="str">
        <f>IF(SA_GRILLE_SCL!$BD$5="","",SA_GRILLE_SCL!$BD$5)</f>
        <v/>
      </c>
      <c r="G56" s="569" t="str">
        <f>IF(SA_GRILLE_SCL!$BF$19="","",SA_GRILLE_SCL!$BF$19)</f>
        <v/>
      </c>
      <c r="H56" s="570"/>
      <c r="I56" s="238" t="str">
        <f>IF(SA_GRILLE_SCL!BG$19="","",SA_GRILLE_SCL!BG$19)</f>
        <v/>
      </c>
      <c r="J56" s="548" t="str">
        <f>IF(AnalysesComparatives_SCL!P29="","",AnalysesComparatives_SCL!P29)</f>
        <v/>
      </c>
      <c r="K56" s="622" t="str">
        <f>IF(SA_GRILLE_SCL!BE$19="","",SA_GRILLE_SCL!BE$19)</f>
        <v/>
      </c>
      <c r="L56" s="623"/>
      <c r="M56" s="624"/>
    </row>
    <row r="57" spans="1:13" ht="28.5" customHeight="1" outlineLevel="1" thickBot="1" x14ac:dyDescent="0.65">
      <c r="A57" s="243"/>
      <c r="B57" s="566"/>
      <c r="C57" s="239" t="str">
        <f>C56</f>
        <v/>
      </c>
      <c r="D57" s="568"/>
      <c r="E57" s="240" t="s">
        <v>33</v>
      </c>
      <c r="F57" s="264" t="str">
        <f>IF(SA_GRILLE_SCL!$BD$22="","",SA_GRILLE_SCL!$BD$22)</f>
        <v/>
      </c>
      <c r="G57" s="571" t="str">
        <f>IF(SA_GRILLE_SCL!$BF$37="","",SA_GRILLE_SCL!$BF$37)</f>
        <v/>
      </c>
      <c r="H57" s="572"/>
      <c r="I57" s="241" t="str">
        <f>IF(SA_GRILLE_SCL!BG$37="","",SA_GRILLE_SCL!BG$37)</f>
        <v/>
      </c>
      <c r="J57" s="549"/>
      <c r="K57" s="625" t="str">
        <f>IF(SA_GRILLE_STEU!BE$37="","",SA_GRILLE_STEU!BE$37)</f>
        <v/>
      </c>
      <c r="L57" s="626"/>
      <c r="M57" s="627"/>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503" priority="47" operator="beginsWith" text="Validé">
      <formula>LEFT(B10,LEN("Validé"))="Validé"</formula>
    </cfRule>
    <cfRule type="containsText" dxfId="502" priority="48" operator="containsText" text="Non validé">
      <formula>NOT(ISERROR(SEARCH("Non validé",B10)))</formula>
    </cfRule>
  </conditionalFormatting>
  <conditionalFormatting sqref="D10:D21">
    <cfRule type="containsText" dxfId="501" priority="37" operator="containsText" text="contrôlé">
      <formula>NOT(ISERROR(SEARCH("contrôlé",D10)))</formula>
    </cfRule>
    <cfRule type="containsText" dxfId="500" priority="38" operator="containsText" text="Non validé">
      <formula>NOT(ISERROR(SEARCH("Non validé",D10)))</formula>
    </cfRule>
    <cfRule type="containsText" dxfId="499" priority="39" operator="containsText" text="réserve">
      <formula>NOT(ISERROR(SEARCH("réserve",D10)))</formula>
    </cfRule>
    <cfRule type="beginsWith" dxfId="498" priority="40" operator="beginsWith" text="Validé">
      <formula>LEFT(D10,LEN("Validé"))="Validé"</formula>
    </cfRule>
  </conditionalFormatting>
  <conditionalFormatting sqref="E10:E21">
    <cfRule type="cellIs" dxfId="497" priority="1" operator="greaterThan">
      <formula>80</formula>
    </cfRule>
    <cfRule type="cellIs" dxfId="496" priority="2" operator="greaterThanOrEqual">
      <formula>70</formula>
    </cfRule>
    <cfRule type="cellIs" dxfId="495" priority="3" operator="lessThan">
      <formula>70</formula>
    </cfRule>
    <cfRule type="expression" dxfId="494" priority="4">
      <formula>IF($I9="",1,0)</formula>
    </cfRule>
  </conditionalFormatting>
  <conditionalFormatting sqref="G9:G10">
    <cfRule type="beginsWith" dxfId="493" priority="41" operator="beginsWith" text="Validé">
      <formula>LEFT(G9,LEN("Validé"))="Validé"</formula>
    </cfRule>
    <cfRule type="containsText" dxfId="492" priority="42" operator="containsText" text="Non validé">
      <formula>NOT(ISERROR(SEARCH("Non validé",G9)))</formula>
    </cfRule>
  </conditionalFormatting>
  <conditionalFormatting sqref="G13:G15">
    <cfRule type="beginsWith" dxfId="491" priority="115" operator="beginsWith" text="Validé">
      <formula>LEFT(G13,LEN("Validé"))="Validé"</formula>
    </cfRule>
    <cfRule type="containsText" dxfId="490" priority="116" operator="containsText" text="Non validé">
      <formula>NOT(ISERROR(SEARCH("Non validé",G13)))</formula>
    </cfRule>
  </conditionalFormatting>
  <conditionalFormatting sqref="G34:H57">
    <cfRule type="containsText" dxfId="489" priority="92" operator="containsText" text="contrôlé">
      <formula>NOT(ISERROR(SEARCH("contrôlé",G34)))</formula>
    </cfRule>
    <cfRule type="containsText" dxfId="488" priority="93" operator="containsText" text="Non validé">
      <formula>NOT(ISERROR(SEARCH("Non validé",G34)))</formula>
    </cfRule>
    <cfRule type="containsText" dxfId="487" priority="94" operator="containsText" text="réserve">
      <formula>NOT(ISERROR(SEARCH("réserve",G34)))</formula>
    </cfRule>
    <cfRule type="beginsWith" dxfId="486" priority="95" operator="beginsWith" text="Validé">
      <formula>LEFT(G34,LEN("Validé"))="Validé"</formula>
    </cfRule>
  </conditionalFormatting>
  <conditionalFormatting sqref="H18:J18">
    <cfRule type="containsText" dxfId="485" priority="21" operator="containsText" text="contrôlé">
      <formula>NOT(ISERROR(SEARCH("contrôlé",H18)))</formula>
    </cfRule>
    <cfRule type="containsText" dxfId="484" priority="22" operator="containsText" text="Non validé">
      <formula>NOT(ISERROR(SEARCH("Non validé",H18)))</formula>
    </cfRule>
    <cfRule type="containsText" dxfId="483" priority="23" operator="containsText" text="réserve">
      <formula>NOT(ISERROR(SEARCH("réserve",H18)))</formula>
    </cfRule>
    <cfRule type="beginsWith" dxfId="482" priority="24" operator="beginsWith" text="Validé">
      <formula>LEFT(H18,LEN("Validé"))="Validé"</formula>
    </cfRule>
  </conditionalFormatting>
  <conditionalFormatting sqref="I34:I57">
    <cfRule type="expression" dxfId="481" priority="96">
      <formula>IF($I34="",1,0)</formula>
    </cfRule>
    <cfRule type="cellIs" dxfId="480" priority="97" operator="between">
      <formula>0</formula>
      <formula>60.1</formula>
    </cfRule>
  </conditionalFormatting>
  <conditionalFormatting sqref="K9">
    <cfRule type="expression" dxfId="479" priority="20">
      <formula>IF(#REF!="Industriel",1,0)</formula>
    </cfRule>
  </conditionalFormatting>
  <conditionalFormatting sqref="K10">
    <cfRule type="containsText" dxfId="478" priority="25" operator="containsText" text="contrôlé">
      <formula>NOT(ISERROR(SEARCH("contrôlé",K10)))</formula>
    </cfRule>
    <cfRule type="containsText" dxfId="477" priority="26" operator="containsText" text="Non validé">
      <formula>NOT(ISERROR(SEARCH("Non validé",K10)))</formula>
    </cfRule>
    <cfRule type="containsText" dxfId="476" priority="27" operator="containsText" text="réserve">
      <formula>NOT(ISERROR(SEARCH("réserve",K10)))</formula>
    </cfRule>
    <cfRule type="beginsWith" dxfId="475" priority="28" operator="beginsWith" text="Validé">
      <formula>LEFT(K10,LEN("Validé"))="Validé"</formula>
    </cfRule>
  </conditionalFormatting>
  <conditionalFormatting sqref="K9:Q9">
    <cfRule type="containsText" dxfId="474" priority="18" operator="containsText" text="Non">
      <formula>NOT(ISERROR(SEARCH("Non",K9)))</formula>
    </cfRule>
    <cfRule type="containsText" dxfId="47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33" customWidth="1"/>
    <col min="2" max="2" width="90.64453125" style="334" customWidth="1"/>
    <col min="3" max="3" width="13.41015625" style="243" customWidth="1"/>
    <col min="4" max="4" width="6.64453125" style="243" customWidth="1"/>
    <col min="5" max="5" width="6.3515625" style="243" customWidth="1"/>
    <col min="6" max="6" width="2.64453125" style="333" customWidth="1"/>
    <col min="7" max="7" width="90.64453125" style="243" customWidth="1"/>
    <col min="8" max="8" width="13.3515625" style="243" customWidth="1"/>
    <col min="9" max="9" width="6.64453125" style="243" customWidth="1"/>
    <col min="10" max="10" width="3.1171875" style="243" hidden="1" customWidth="1"/>
    <col min="11" max="11" width="2.64453125" style="333" customWidth="1"/>
    <col min="12" max="12" width="90.64453125" style="243" customWidth="1"/>
    <col min="13" max="13" width="13.3515625" style="243" customWidth="1"/>
    <col min="14" max="14" width="6.64453125" style="243" customWidth="1"/>
    <col min="15" max="15" width="4.87890625" style="243" hidden="1" customWidth="1"/>
    <col min="16" max="16" width="2.64453125" style="333" customWidth="1"/>
    <col min="17" max="17" width="90.64453125" style="243" customWidth="1"/>
    <col min="18" max="18" width="13.3515625" style="243" customWidth="1"/>
    <col min="19" max="19" width="6.64453125" style="243" customWidth="1"/>
    <col min="20" max="20" width="4.87890625" style="243" hidden="1" customWidth="1"/>
    <col min="21" max="21" width="2.64453125" style="243" customWidth="1"/>
    <col min="22" max="22" width="90.64453125" style="243" customWidth="1"/>
    <col min="23" max="23" width="13.3515625" style="243" customWidth="1"/>
    <col min="24" max="24" width="6.64453125" style="243" customWidth="1"/>
    <col min="25" max="25" width="4.87890625" style="243" hidden="1" customWidth="1"/>
    <col min="26" max="26" width="2.64453125" style="243" customWidth="1"/>
    <col min="27" max="27" width="90.64453125" style="243" customWidth="1"/>
    <col min="28" max="28" width="13.3515625" style="243" customWidth="1"/>
    <col min="29" max="29" width="6.64453125" style="243" customWidth="1"/>
    <col min="30" max="30" width="4.87890625" style="243" hidden="1" customWidth="1"/>
    <col min="31" max="31" width="2.64453125" style="243" customWidth="1"/>
    <col min="32" max="32" width="90.64453125" style="243" customWidth="1"/>
    <col min="33" max="33" width="13.3515625" style="243" customWidth="1"/>
    <col min="34" max="34" width="6.64453125" style="243" customWidth="1"/>
    <col min="35" max="35" width="4.87890625" style="243" hidden="1" customWidth="1"/>
    <col min="36" max="36" width="2.64453125" style="243" customWidth="1"/>
    <col min="37" max="37" width="90.64453125" style="243" customWidth="1"/>
    <col min="38" max="38" width="13.3515625" style="243" customWidth="1"/>
    <col min="39" max="39" width="6.64453125" style="243" customWidth="1"/>
    <col min="40" max="40" width="4.87890625" style="243" hidden="1" customWidth="1"/>
    <col min="41" max="41" width="2.64453125" style="243" customWidth="1"/>
    <col min="42" max="42" width="90.64453125" style="243" customWidth="1"/>
    <col min="43" max="43" width="13.3515625" style="243" customWidth="1"/>
    <col min="44" max="44" width="6.64453125" style="243" customWidth="1"/>
    <col min="45" max="45" width="4.87890625" style="243" hidden="1" customWidth="1"/>
    <col min="46" max="46" width="2.64453125" style="243" customWidth="1"/>
    <col min="47" max="47" width="90.64453125" style="243" customWidth="1"/>
    <col min="48" max="48" width="13.3515625" style="243" customWidth="1"/>
    <col min="49" max="49" width="6.64453125" style="243" customWidth="1"/>
    <col min="50" max="50" width="4.87890625" style="243" hidden="1" customWidth="1"/>
    <col min="51" max="51" width="2.64453125" style="243" customWidth="1"/>
    <col min="52" max="52" width="90.64453125" style="243" customWidth="1"/>
    <col min="53" max="53" width="13.3515625" style="243" customWidth="1"/>
    <col min="54" max="54" width="6.64453125" style="243" customWidth="1"/>
    <col min="55" max="55" width="4.87890625" style="243" hidden="1" customWidth="1"/>
    <col min="56" max="56" width="2.64453125" style="243" customWidth="1"/>
    <col min="57" max="57" width="90.64453125" style="243" customWidth="1"/>
    <col min="58" max="58" width="13.3515625" style="243" customWidth="1"/>
    <col min="59" max="59" width="6.64453125" style="243" customWidth="1"/>
    <col min="60" max="60" width="4.87890625" style="243" hidden="1" customWidth="1"/>
    <col min="61" max="313" width="11.41015625" style="305"/>
    <col min="314" max="16384" width="11.41015625" style="243"/>
  </cols>
  <sheetData>
    <row r="1" spans="1:60" s="267" customFormat="1" ht="16.5" customHeight="1" thickBot="1" x14ac:dyDescent="0.55000000000000004">
      <c r="A1" s="523" t="s">
        <v>24</v>
      </c>
      <c r="B1" s="524"/>
      <c r="C1" s="524"/>
      <c r="D1" s="525"/>
      <c r="F1" s="523" t="s">
        <v>25</v>
      </c>
      <c r="G1" s="524"/>
      <c r="H1" s="524"/>
      <c r="I1" s="525"/>
      <c r="K1" s="523" t="s">
        <v>26</v>
      </c>
      <c r="L1" s="524"/>
      <c r="M1" s="524"/>
      <c r="N1" s="525"/>
      <c r="P1" s="523" t="s">
        <v>34</v>
      </c>
      <c r="Q1" s="524"/>
      <c r="R1" s="524"/>
      <c r="S1" s="525"/>
      <c r="U1" s="523" t="s">
        <v>35</v>
      </c>
      <c r="V1" s="524"/>
      <c r="W1" s="524"/>
      <c r="X1" s="525"/>
      <c r="Z1" s="523" t="s">
        <v>36</v>
      </c>
      <c r="AA1" s="524"/>
      <c r="AB1" s="524"/>
      <c r="AC1" s="525"/>
      <c r="AE1" s="523" t="s">
        <v>37</v>
      </c>
      <c r="AF1" s="524"/>
      <c r="AG1" s="524"/>
      <c r="AH1" s="525"/>
      <c r="AJ1" s="523" t="s">
        <v>38</v>
      </c>
      <c r="AK1" s="524"/>
      <c r="AL1" s="524"/>
      <c r="AM1" s="525"/>
      <c r="AO1" s="523" t="s">
        <v>39</v>
      </c>
      <c r="AP1" s="524"/>
      <c r="AQ1" s="524"/>
      <c r="AR1" s="525"/>
      <c r="AT1" s="523" t="s">
        <v>40</v>
      </c>
      <c r="AU1" s="524"/>
      <c r="AV1" s="524"/>
      <c r="AW1" s="525"/>
      <c r="AY1" s="523" t="s">
        <v>41</v>
      </c>
      <c r="AZ1" s="524"/>
      <c r="BA1" s="524"/>
      <c r="BB1" s="525"/>
      <c r="BD1" s="523" t="s">
        <v>42</v>
      </c>
      <c r="BE1" s="524"/>
      <c r="BF1" s="526"/>
      <c r="BG1" s="527"/>
    </row>
    <row r="2" spans="1:60" ht="15" customHeight="1" thickBot="1" x14ac:dyDescent="0.45">
      <c r="A2" s="671" t="s">
        <v>43</v>
      </c>
      <c r="B2" s="672"/>
      <c r="C2" s="519" t="s">
        <v>44</v>
      </c>
      <c r="D2" s="520"/>
      <c r="F2" s="671" t="s">
        <v>43</v>
      </c>
      <c r="G2" s="672"/>
      <c r="H2" s="529" t="s">
        <v>44</v>
      </c>
      <c r="I2" s="530"/>
      <c r="K2" s="665" t="s">
        <v>43</v>
      </c>
      <c r="L2" s="670"/>
      <c r="M2" s="529" t="s">
        <v>44</v>
      </c>
      <c r="N2" s="530"/>
      <c r="P2" s="673" t="s">
        <v>43</v>
      </c>
      <c r="Q2" s="674"/>
      <c r="R2" s="529" t="s">
        <v>44</v>
      </c>
      <c r="S2" s="530"/>
      <c r="U2" s="665" t="s">
        <v>43</v>
      </c>
      <c r="V2" s="670"/>
      <c r="W2" s="529" t="s">
        <v>44</v>
      </c>
      <c r="X2" s="530"/>
      <c r="Z2" s="665" t="s">
        <v>43</v>
      </c>
      <c r="AA2" s="670"/>
      <c r="AB2" s="529" t="s">
        <v>44</v>
      </c>
      <c r="AC2" s="530"/>
      <c r="AE2" s="665" t="s">
        <v>43</v>
      </c>
      <c r="AF2" s="670"/>
      <c r="AG2" s="529" t="s">
        <v>44</v>
      </c>
      <c r="AH2" s="530"/>
      <c r="AJ2" s="665" t="s">
        <v>43</v>
      </c>
      <c r="AK2" s="670"/>
      <c r="AL2" s="529" t="s">
        <v>44</v>
      </c>
      <c r="AM2" s="530"/>
      <c r="AO2" s="665" t="s">
        <v>43</v>
      </c>
      <c r="AP2" s="670"/>
      <c r="AQ2" s="529" t="s">
        <v>44</v>
      </c>
      <c r="AR2" s="530"/>
      <c r="AT2" s="665" t="s">
        <v>43</v>
      </c>
      <c r="AU2" s="670"/>
      <c r="AV2" s="529" t="s">
        <v>44</v>
      </c>
      <c r="AW2" s="530"/>
      <c r="AY2" s="665" t="s">
        <v>43</v>
      </c>
      <c r="AZ2" s="670"/>
      <c r="BA2" s="529" t="s">
        <v>44</v>
      </c>
      <c r="BB2" s="530"/>
      <c r="BD2" s="665" t="s">
        <v>43</v>
      </c>
      <c r="BE2" s="666"/>
      <c r="BF2" s="538" t="s">
        <v>44</v>
      </c>
      <c r="BG2" s="539"/>
    </row>
    <row r="3" spans="1:60" s="359" customFormat="1" ht="20.350000000000001" thickBot="1" x14ac:dyDescent="0.45">
      <c r="A3" s="513"/>
      <c r="B3" s="514"/>
      <c r="C3" s="521"/>
      <c r="D3" s="522"/>
      <c r="E3" s="344"/>
      <c r="F3" s="513"/>
      <c r="G3" s="514"/>
      <c r="H3" s="521"/>
      <c r="I3" s="522"/>
      <c r="J3" s="344"/>
      <c r="K3" s="513"/>
      <c r="L3" s="514"/>
      <c r="M3" s="521"/>
      <c r="N3" s="522"/>
      <c r="O3" s="344"/>
      <c r="P3" s="509"/>
      <c r="Q3" s="510"/>
      <c r="R3" s="521"/>
      <c r="S3" s="522"/>
      <c r="T3" s="344"/>
      <c r="U3" s="509"/>
      <c r="V3" s="510"/>
      <c r="W3" s="521"/>
      <c r="X3" s="522"/>
      <c r="Y3" s="344"/>
      <c r="Z3" s="509"/>
      <c r="AA3" s="510"/>
      <c r="AB3" s="521"/>
      <c r="AC3" s="522"/>
      <c r="AD3" s="344"/>
      <c r="AE3" s="509"/>
      <c r="AF3" s="510"/>
      <c r="AG3" s="521"/>
      <c r="AH3" s="522"/>
      <c r="AI3" s="344"/>
      <c r="AJ3" s="509"/>
      <c r="AK3" s="510"/>
      <c r="AL3" s="521"/>
      <c r="AM3" s="522"/>
      <c r="AN3" s="344"/>
      <c r="AO3" s="509"/>
      <c r="AP3" s="510"/>
      <c r="AQ3" s="521"/>
      <c r="AR3" s="522"/>
      <c r="AS3" s="344"/>
      <c r="AT3" s="509"/>
      <c r="AU3" s="510"/>
      <c r="AV3" s="521"/>
      <c r="AW3" s="522"/>
      <c r="AX3" s="344"/>
      <c r="AY3" s="509"/>
      <c r="AZ3" s="510"/>
      <c r="BA3" s="521"/>
      <c r="BB3" s="522"/>
      <c r="BC3" s="344"/>
      <c r="BD3" s="509"/>
      <c r="BE3" s="510"/>
      <c r="BF3" s="521"/>
      <c r="BG3" s="522"/>
      <c r="BH3" s="344"/>
    </row>
    <row r="4" spans="1:60" s="351" customFormat="1" ht="15" customHeight="1" x14ac:dyDescent="0.4">
      <c r="A4" s="667" t="s">
        <v>327</v>
      </c>
      <c r="B4" s="668"/>
      <c r="C4" s="668"/>
      <c r="D4" s="669"/>
      <c r="F4" s="667" t="s">
        <v>327</v>
      </c>
      <c r="G4" s="668"/>
      <c r="H4" s="668"/>
      <c r="I4" s="669"/>
      <c r="K4" s="667" t="s">
        <v>327</v>
      </c>
      <c r="L4" s="668"/>
      <c r="M4" s="668"/>
      <c r="N4" s="669"/>
      <c r="P4" s="667" t="s">
        <v>327</v>
      </c>
      <c r="Q4" s="668"/>
      <c r="R4" s="668"/>
      <c r="S4" s="669"/>
      <c r="U4" s="667" t="s">
        <v>327</v>
      </c>
      <c r="V4" s="668"/>
      <c r="W4" s="668"/>
      <c r="X4" s="669"/>
      <c r="Z4" s="667" t="s">
        <v>327</v>
      </c>
      <c r="AA4" s="668"/>
      <c r="AB4" s="668"/>
      <c r="AC4" s="669"/>
      <c r="AE4" s="667" t="s">
        <v>327</v>
      </c>
      <c r="AF4" s="668"/>
      <c r="AG4" s="668"/>
      <c r="AH4" s="669"/>
      <c r="AJ4" s="667" t="s">
        <v>327</v>
      </c>
      <c r="AK4" s="668"/>
      <c r="AL4" s="668"/>
      <c r="AM4" s="669"/>
      <c r="AO4" s="667" t="s">
        <v>327</v>
      </c>
      <c r="AP4" s="668"/>
      <c r="AQ4" s="668"/>
      <c r="AR4" s="669"/>
      <c r="AT4" s="667" t="s">
        <v>327</v>
      </c>
      <c r="AU4" s="668"/>
      <c r="AV4" s="668"/>
      <c r="AW4" s="669"/>
      <c r="AY4" s="667" t="s">
        <v>327</v>
      </c>
      <c r="AZ4" s="668"/>
      <c r="BA4" s="668"/>
      <c r="BB4" s="669"/>
      <c r="BD4" s="667" t="s">
        <v>327</v>
      </c>
      <c r="BE4" s="668"/>
      <c r="BF4" s="668"/>
      <c r="BG4" s="669"/>
    </row>
    <row r="5" spans="1:60" s="345" customFormat="1" ht="18" customHeight="1" x14ac:dyDescent="0.55000000000000004">
      <c r="A5" s="531" t="s">
        <v>45</v>
      </c>
      <c r="B5" s="532"/>
      <c r="C5" s="532"/>
      <c r="D5" s="533"/>
      <c r="F5" s="531"/>
      <c r="G5" s="532"/>
      <c r="H5" s="532"/>
      <c r="I5" s="533"/>
      <c r="K5" s="531"/>
      <c r="L5" s="532"/>
      <c r="M5" s="532"/>
      <c r="N5" s="533"/>
      <c r="P5" s="531"/>
      <c r="Q5" s="532"/>
      <c r="R5" s="532"/>
      <c r="S5" s="533"/>
      <c r="U5" s="531"/>
      <c r="V5" s="532"/>
      <c r="W5" s="532"/>
      <c r="X5" s="533"/>
      <c r="Z5" s="531"/>
      <c r="AA5" s="532"/>
      <c r="AB5" s="532"/>
      <c r="AC5" s="533"/>
      <c r="AE5" s="531"/>
      <c r="AF5" s="532"/>
      <c r="AG5" s="532"/>
      <c r="AH5" s="533"/>
      <c r="AJ5" s="531"/>
      <c r="AK5" s="532"/>
      <c r="AL5" s="532"/>
      <c r="AM5" s="533"/>
      <c r="AO5" s="531"/>
      <c r="AP5" s="532"/>
      <c r="AQ5" s="532"/>
      <c r="AR5" s="533"/>
      <c r="AT5" s="531"/>
      <c r="AU5" s="532"/>
      <c r="AV5" s="532"/>
      <c r="AW5" s="533"/>
      <c r="AY5" s="531"/>
      <c r="AZ5" s="532"/>
      <c r="BA5" s="532"/>
      <c r="BB5" s="533"/>
      <c r="BD5" s="531"/>
      <c r="BE5" s="532"/>
      <c r="BF5" s="532"/>
      <c r="BG5" s="533"/>
    </row>
    <row r="6" spans="1:60" ht="1.5" customHeight="1" x14ac:dyDescent="0.4">
      <c r="A6" s="270"/>
      <c r="B6" s="271"/>
      <c r="C6" s="271"/>
      <c r="D6" s="272"/>
      <c r="F6" s="270"/>
      <c r="G6" s="271"/>
      <c r="H6" s="271"/>
      <c r="I6" s="273"/>
      <c r="K6" s="270"/>
      <c r="L6" s="271"/>
      <c r="M6" s="274"/>
      <c r="N6" s="273"/>
      <c r="P6" s="270"/>
      <c r="Q6" s="271"/>
      <c r="R6" s="271"/>
      <c r="S6" s="272"/>
      <c r="U6" s="270"/>
      <c r="V6" s="271"/>
      <c r="W6" s="271"/>
      <c r="X6" s="272"/>
      <c r="Z6" s="270"/>
      <c r="AA6" s="271"/>
      <c r="AB6" s="271"/>
      <c r="AC6" s="272"/>
      <c r="AE6" s="270"/>
      <c r="AF6" s="271"/>
      <c r="AG6" s="271"/>
      <c r="AH6" s="272"/>
      <c r="AJ6" s="270"/>
      <c r="AK6" s="271"/>
      <c r="AL6" s="271"/>
      <c r="AM6" s="272"/>
      <c r="AO6" s="270"/>
      <c r="AP6" s="271"/>
      <c r="AQ6" s="271"/>
      <c r="AR6" s="272"/>
      <c r="AT6" s="270"/>
      <c r="AU6" s="271"/>
      <c r="AV6" s="271"/>
      <c r="AW6" s="272"/>
      <c r="AY6" s="270"/>
      <c r="AZ6" s="271"/>
      <c r="BA6" s="271"/>
      <c r="BB6" s="272"/>
      <c r="BD6" s="270"/>
      <c r="BE6" s="271"/>
      <c r="BF6" s="271"/>
      <c r="BG6" s="275"/>
    </row>
    <row r="7" spans="1:60" ht="24" customHeight="1" x14ac:dyDescent="0.4">
      <c r="A7" s="534" t="s">
        <v>47</v>
      </c>
      <c r="B7" s="535"/>
      <c r="C7" s="352" t="s">
        <v>12</v>
      </c>
      <c r="D7" s="353" t="s">
        <v>48</v>
      </c>
      <c r="E7" s="278" t="s">
        <v>49</v>
      </c>
      <c r="F7" s="534" t="s">
        <v>47</v>
      </c>
      <c r="G7" s="535"/>
      <c r="H7" s="352" t="s">
        <v>12</v>
      </c>
      <c r="I7" s="354" t="s">
        <v>48</v>
      </c>
      <c r="J7" s="278" t="s">
        <v>49</v>
      </c>
      <c r="K7" s="534" t="s">
        <v>47</v>
      </c>
      <c r="L7" s="535"/>
      <c r="M7" s="352" t="s">
        <v>12</v>
      </c>
      <c r="N7" s="354" t="s">
        <v>48</v>
      </c>
      <c r="O7" s="278" t="s">
        <v>49</v>
      </c>
      <c r="P7" s="534" t="s">
        <v>47</v>
      </c>
      <c r="Q7" s="535"/>
      <c r="R7" s="352" t="s">
        <v>12</v>
      </c>
      <c r="S7" s="354" t="s">
        <v>48</v>
      </c>
      <c r="T7" s="278" t="s">
        <v>49</v>
      </c>
      <c r="U7" s="534" t="s">
        <v>47</v>
      </c>
      <c r="V7" s="535"/>
      <c r="W7" s="352" t="s">
        <v>12</v>
      </c>
      <c r="X7" s="354" t="s">
        <v>48</v>
      </c>
      <c r="Y7" s="278" t="s">
        <v>49</v>
      </c>
      <c r="Z7" s="534" t="s">
        <v>47</v>
      </c>
      <c r="AA7" s="535"/>
      <c r="AB7" s="352" t="s">
        <v>12</v>
      </c>
      <c r="AC7" s="354" t="s">
        <v>48</v>
      </c>
      <c r="AD7" s="278" t="s">
        <v>49</v>
      </c>
      <c r="AE7" s="534" t="s">
        <v>47</v>
      </c>
      <c r="AF7" s="535"/>
      <c r="AG7" s="352" t="s">
        <v>12</v>
      </c>
      <c r="AH7" s="354" t="s">
        <v>48</v>
      </c>
      <c r="AI7" s="278" t="s">
        <v>49</v>
      </c>
      <c r="AJ7" s="534" t="s">
        <v>47</v>
      </c>
      <c r="AK7" s="535"/>
      <c r="AL7" s="352" t="s">
        <v>12</v>
      </c>
      <c r="AM7" s="354" t="s">
        <v>48</v>
      </c>
      <c r="AN7" s="278" t="s">
        <v>49</v>
      </c>
      <c r="AO7" s="534" t="s">
        <v>47</v>
      </c>
      <c r="AP7" s="535"/>
      <c r="AQ7" s="352" t="s">
        <v>12</v>
      </c>
      <c r="AR7" s="354" t="s">
        <v>48</v>
      </c>
      <c r="AS7" s="278" t="s">
        <v>49</v>
      </c>
      <c r="AT7" s="534" t="s">
        <v>47</v>
      </c>
      <c r="AU7" s="535"/>
      <c r="AV7" s="352" t="s">
        <v>12</v>
      </c>
      <c r="AW7" s="354" t="s">
        <v>48</v>
      </c>
      <c r="AX7" s="278" t="s">
        <v>49</v>
      </c>
      <c r="AY7" s="534" t="s">
        <v>47</v>
      </c>
      <c r="AZ7" s="535"/>
      <c r="BA7" s="352" t="s">
        <v>12</v>
      </c>
      <c r="BB7" s="354" t="s">
        <v>48</v>
      </c>
      <c r="BC7" s="278" t="s">
        <v>49</v>
      </c>
      <c r="BD7" s="534" t="s">
        <v>47</v>
      </c>
      <c r="BE7" s="535"/>
      <c r="BF7" s="352" t="s">
        <v>12</v>
      </c>
      <c r="BG7" s="354" t="s">
        <v>48</v>
      </c>
      <c r="BH7" s="280" t="s">
        <v>49</v>
      </c>
    </row>
    <row r="8" spans="1:60" ht="20.100000000000001" customHeight="1" x14ac:dyDescent="0.4">
      <c r="A8" s="281">
        <v>0</v>
      </c>
      <c r="B8" s="31" t="str">
        <f>IFERROR(HLOOKUP(A$5,TAB_Critères!$B$3:$AH$16,SA_GRILLE_STEU!$A8+2,FALSE),"")</f>
        <v>Présence d'un écoulement lors du contrôle ?</v>
      </c>
      <c r="C8" s="341"/>
      <c r="D8" s="391"/>
      <c r="E8" s="282" t="str">
        <f>IFERROR(HLOOKUP(A$5,TAB_Critères!$B$51:$AH$66,$A8+2,FALSE),"")</f>
        <v>LISTE_1</v>
      </c>
      <c r="F8" s="281">
        <v>0</v>
      </c>
      <c r="G8" s="29" t="str">
        <f>IFERROR(HLOOKUP(F$5,TAB_Critères!$B$3:$AH$16,SA_GRILLE_STEU!$A8+2,FALSE),"")</f>
        <v/>
      </c>
      <c r="H8" s="341"/>
      <c r="I8" s="283"/>
      <c r="J8" s="282" t="str">
        <f>IFERROR(HLOOKUP(F$5,TAB_Critères!$B$51:$AH$66,SA_GRILLE_STEU!$A8+2,FALSE),"")</f>
        <v/>
      </c>
      <c r="K8" s="281">
        <v>0</v>
      </c>
      <c r="L8" s="29" t="str">
        <f>IFERROR(HLOOKUP(K$5,TAB_Critères!$B$3:$AH$16,SA_GRILLE_STEU!$A8+2,FALSE),"")</f>
        <v/>
      </c>
      <c r="M8" s="341"/>
      <c r="N8" s="283"/>
      <c r="O8" s="282" t="str">
        <f>IFERROR(HLOOKUP(K$5,TAB_Critères!$B$51:$AH$66,SA_GRILLE_STEU!$A8+2,FALSE),"")</f>
        <v/>
      </c>
      <c r="P8" s="281">
        <v>0</v>
      </c>
      <c r="Q8" s="29" t="str">
        <f>IFERROR(HLOOKUP(P$5,TAB_Critères!$B$3:$AH$16,SA_GRILLE_STEU!$A8+2,FALSE),"")</f>
        <v/>
      </c>
      <c r="R8" s="341"/>
      <c r="S8" s="283"/>
      <c r="T8" s="282" t="str">
        <f>IFERROR(HLOOKUP(P$5,TAB_Critères!$B$51:$AH$66,SA_GRILLE_STEU!$A8+2,FALSE),"")</f>
        <v/>
      </c>
      <c r="U8" s="281">
        <v>0</v>
      </c>
      <c r="V8" s="29" t="str">
        <f>IFERROR(HLOOKUP(U$5,TAB_Critères!$B$3:$AH$16,SA_GRILLE_STEU!$A8+2,FALSE),"")</f>
        <v/>
      </c>
      <c r="W8" s="341"/>
      <c r="X8" s="283"/>
      <c r="Y8" s="282" t="str">
        <f>IFERROR(HLOOKUP(U$5,TAB_Critères!$B$51:$AH$66,SA_GRILLE_STEU!$A8+2,FALSE),"")</f>
        <v/>
      </c>
      <c r="Z8" s="281">
        <v>0</v>
      </c>
      <c r="AA8" s="29" t="str">
        <f>IFERROR(HLOOKUP(Z$5,TAB_Critères!$B$3:$AH$16,SA_GRILLE_STEU!$A8+2,FALSE),"")</f>
        <v/>
      </c>
      <c r="AB8" s="341"/>
      <c r="AC8" s="283"/>
      <c r="AD8" s="282" t="str">
        <f>IFERROR(HLOOKUP(Z$5,TAB_Critères!$B$51:$AH$66,SA_GRILLE_STEU!$A8+2,FALSE),"")</f>
        <v/>
      </c>
      <c r="AE8" s="281">
        <v>0</v>
      </c>
      <c r="AF8" s="29" t="str">
        <f>IFERROR(HLOOKUP(AE$5,TAB_Critères!$B$3:$AH$16,SA_GRILLE_STEU!$A8+2,FALSE),"")</f>
        <v/>
      </c>
      <c r="AG8" s="341"/>
      <c r="AH8" s="283"/>
      <c r="AI8" s="282" t="str">
        <f>IFERROR(HLOOKUP(AE$5,TAB_Critères!$B$51:$AH$66,SA_GRILLE_STEU!$A8+2,FALSE),"")</f>
        <v/>
      </c>
      <c r="AJ8" s="281">
        <v>0</v>
      </c>
      <c r="AK8" s="29" t="str">
        <f>IFERROR(HLOOKUP(AJ$5,TAB_Critères!$B$3:$AH$16,SA_GRILLE_STEU!$A8+2,FALSE),"")</f>
        <v/>
      </c>
      <c r="AL8" s="341"/>
      <c r="AM8" s="283"/>
      <c r="AN8" s="282" t="str">
        <f>IFERROR(HLOOKUP(AJ$5,TAB_Critères!$B$51:$AH$66,SA_GRILLE_STEU!$A8+2,FALSE),"")</f>
        <v/>
      </c>
      <c r="AO8" s="281">
        <v>0</v>
      </c>
      <c r="AP8" s="29" t="str">
        <f>IFERROR(HLOOKUP(AO$5,TAB_Critères!$B$3:$AH$16,SA_GRILLE_STEU!$A8+2,FALSE),"")</f>
        <v/>
      </c>
      <c r="AQ8" s="341"/>
      <c r="AR8" s="283"/>
      <c r="AS8" s="282" t="str">
        <f>IFERROR(HLOOKUP(AO$5,TAB_Critères!$B$51:$AH$66,SA_GRILLE_STEU!$A8+2,FALSE),"")</f>
        <v/>
      </c>
      <c r="AT8" s="281">
        <v>0</v>
      </c>
      <c r="AU8" s="29" t="str">
        <f>IFERROR(HLOOKUP(AT$5,TAB_Critères!$B$3:$AH$16,SA_GRILLE_STEU!$A8+2,FALSE),"")</f>
        <v/>
      </c>
      <c r="AV8" s="341"/>
      <c r="AW8" s="283"/>
      <c r="AX8" s="282" t="str">
        <f>IFERROR(HLOOKUP(AT$5,TAB_Critères!$B$51:$AH$66,SA_GRILLE_STEU!$A8+2,FALSE),"")</f>
        <v/>
      </c>
      <c r="AY8" s="281">
        <v>0</v>
      </c>
      <c r="AZ8" s="29" t="str">
        <f>IFERROR(HLOOKUP(AY$5,TAB_Critères!$B$3:$AH$16,SA_GRILLE_STEU!$A8+2,FALSE),"")</f>
        <v/>
      </c>
      <c r="BA8" s="341"/>
      <c r="BB8" s="283"/>
      <c r="BC8" s="282" t="str">
        <f>IFERROR(HLOOKUP(AY$5,TAB_Critères!$B$51:$AH$66,SA_GRILLE_STEU!$A8+2,FALSE),"")</f>
        <v/>
      </c>
      <c r="BD8" s="281">
        <v>0</v>
      </c>
      <c r="BE8" s="29" t="str">
        <f>IFERROR(HLOOKUP(BD$5,TAB_Critères!$B$3:$AH$16,SA_GRILLE_STEU!$A8+2,FALSE),"")</f>
        <v/>
      </c>
      <c r="BF8" s="341"/>
      <c r="BG8" s="284"/>
      <c r="BH8" s="285" t="str">
        <f>IFERROR(HLOOKUP(BD$5,TAB_Critères!$B$51:$AH$66,SA_GRILLE_STEU!$A8+2,FALSE),"")</f>
        <v/>
      </c>
    </row>
    <row r="9" spans="1:60" ht="30" customHeight="1" x14ac:dyDescent="0.4">
      <c r="A9" s="286">
        <v>1</v>
      </c>
      <c r="B9" s="31" t="str">
        <f>IFERROR(HLOOKUP(A$5,TAB_Critères!$B$3:$AH$16,SA_GRILLE_STEU!$A9+2,FALSE),"")</f>
        <v>L'accès à l'ouvrage et aux équipements de mesure se fait-il en toute sécurité pour les agents en charge des opérations de contrôles et d'entretien... ?</v>
      </c>
      <c r="C9" s="336"/>
      <c r="D9" s="392">
        <f>IFERROR(HLOOKUP(A$5,TAB_Critères!$B$30:$R$40,SA_GRILLE_STEU!$A9+2,FALSE),"")</f>
        <v>5</v>
      </c>
      <c r="E9" s="282" t="str">
        <f>IFERROR(HLOOKUP(A$5,TAB_Critères!$B$51:$AH$66,SA_GRILLE_STEU!$A9+2,FALSE),"")</f>
        <v>LISTE_3</v>
      </c>
      <c r="F9" s="286">
        <v>1</v>
      </c>
      <c r="G9" s="29" t="str">
        <f>IFERROR(HLOOKUP(F$5,TAB_Critères!$B$3:$AH$16,SA_GRILLE_STEU!$A9+2,FALSE),"")</f>
        <v/>
      </c>
      <c r="H9" s="336"/>
      <c r="I9" s="283" t="str">
        <f>IFERROR(HLOOKUP(F$5,TAB_Critères!$B$30:$R$40,SA_GRILLE_STEU!$A9+2,FALSE),"")</f>
        <v/>
      </c>
      <c r="J9" s="282" t="str">
        <f>IFERROR(HLOOKUP(F$5,TAB_Critères!$B$51:$AH$66,SA_GRILLE_STEU!$A9+2,FALSE),"")</f>
        <v/>
      </c>
      <c r="K9" s="286">
        <v>1</v>
      </c>
      <c r="L9" s="29" t="str">
        <f>IFERROR(HLOOKUP(K$5,TAB_Critères!$B$3:$AH$16,SA_GRILLE_STEU!$A9+2,FALSE),"")</f>
        <v/>
      </c>
      <c r="M9" s="336"/>
      <c r="N9" s="283" t="str">
        <f>IFERROR(HLOOKUP(K$5,TAB_Critères!$B$30:$R$40,SA_GRILLE_STEU!$A9+2,FALSE),"")</f>
        <v/>
      </c>
      <c r="O9" s="282" t="str">
        <f>IFERROR(HLOOKUP(K$5,TAB_Critères!$B$51:$AH$66,SA_GRILLE_STEU!$A9+2,FALSE),"")</f>
        <v/>
      </c>
      <c r="P9" s="286">
        <v>1</v>
      </c>
      <c r="Q9" s="29" t="str">
        <f>IFERROR(HLOOKUP(P$5,TAB_Critères!$B$3:$AH$16,SA_GRILLE_STEU!$A9+2,FALSE),"")</f>
        <v/>
      </c>
      <c r="R9" s="336"/>
      <c r="S9" s="283" t="str">
        <f>IFERROR(HLOOKUP(P$5,TAB_Critères!$B$30:$R$40,SA_GRILLE_STEU!$A9+2,FALSE),"")</f>
        <v/>
      </c>
      <c r="T9" s="282" t="str">
        <f>IFERROR(HLOOKUP(P$5,TAB_Critères!$B$51:$AH$66,SA_GRILLE_STEU!$A9+2,FALSE),"")</f>
        <v/>
      </c>
      <c r="U9" s="286">
        <v>1</v>
      </c>
      <c r="V9" s="29" t="str">
        <f>IFERROR(HLOOKUP(U$5,TAB_Critères!$B$3:$AH$16,SA_GRILLE_STEU!$A9+2,FALSE),"")</f>
        <v/>
      </c>
      <c r="W9" s="336"/>
      <c r="X9" s="283" t="str">
        <f>IFERROR(HLOOKUP(U$5,TAB_Critères!$B$30:$R$40,SA_GRILLE_STEU!$A9+2,FALSE),"")</f>
        <v/>
      </c>
      <c r="Y9" s="282" t="str">
        <f>IFERROR(HLOOKUP(U$5,TAB_Critères!$B$51:$AH$66,SA_GRILLE_STEU!$A9+2,FALSE),"")</f>
        <v/>
      </c>
      <c r="Z9" s="286">
        <v>1</v>
      </c>
      <c r="AA9" s="29" t="str">
        <f>IFERROR(HLOOKUP(Z$5,TAB_Critères!$B$3:$AH$16,SA_GRILLE_STEU!$A9+2,FALSE),"")</f>
        <v/>
      </c>
      <c r="AB9" s="336"/>
      <c r="AC9" s="283" t="str">
        <f>IFERROR(HLOOKUP(Z$5,TAB_Critères!$B$30:$R$40,SA_GRILLE_STEU!$A9+2,FALSE),"")</f>
        <v/>
      </c>
      <c r="AD9" s="282" t="str">
        <f>IFERROR(HLOOKUP(Z$5,TAB_Critères!$B$51:$AH$66,SA_GRILLE_STEU!$A9+2,FALSE),"")</f>
        <v/>
      </c>
      <c r="AE9" s="286">
        <v>1</v>
      </c>
      <c r="AF9" s="29" t="str">
        <f>IFERROR(HLOOKUP(AE$5,TAB_Critères!$B$3:$AH$16,SA_GRILLE_STEU!$A9+2,FALSE),"")</f>
        <v/>
      </c>
      <c r="AG9" s="336"/>
      <c r="AH9" s="283" t="str">
        <f>IFERROR(HLOOKUP(AE$5,TAB_Critères!$B$30:$R$40,SA_GRILLE_STEU!$A9+2,FALSE),"")</f>
        <v/>
      </c>
      <c r="AI9" s="282" t="str">
        <f>IFERROR(HLOOKUP(AE$5,TAB_Critères!$B$51:$AH$66,SA_GRILLE_STEU!$A9+2,FALSE),"")</f>
        <v/>
      </c>
      <c r="AJ9" s="286">
        <v>1</v>
      </c>
      <c r="AK9" s="29" t="str">
        <f>IFERROR(HLOOKUP(AJ$5,TAB_Critères!$B$3:$AH$16,SA_GRILLE_STEU!$A9+2,FALSE),"")</f>
        <v/>
      </c>
      <c r="AL9" s="336"/>
      <c r="AM9" s="283" t="str">
        <f>IFERROR(HLOOKUP(AJ$5,TAB_Critères!$B$30:$R$40,SA_GRILLE_STEU!$A9+2,FALSE),"")</f>
        <v/>
      </c>
      <c r="AN9" s="282" t="str">
        <f>IFERROR(HLOOKUP(AJ$5,TAB_Critères!$B$51:$AH$66,SA_GRILLE_STEU!$A9+2,FALSE),"")</f>
        <v/>
      </c>
      <c r="AO9" s="286">
        <v>1</v>
      </c>
      <c r="AP9" s="29" t="str">
        <f>IFERROR(HLOOKUP(AO$5,TAB_Critères!$B$3:$AH$16,SA_GRILLE_STEU!$A9+2,FALSE),"")</f>
        <v/>
      </c>
      <c r="AQ9" s="336"/>
      <c r="AR9" s="283" t="str">
        <f>IFERROR(HLOOKUP(AO$5,TAB_Critères!$B$30:$R$40,SA_GRILLE_STEU!$A9+2,FALSE),"")</f>
        <v/>
      </c>
      <c r="AS9" s="282" t="str">
        <f>IFERROR(HLOOKUP(AO$5,TAB_Critères!$B$51:$AH$66,SA_GRILLE_STEU!$A9+2,FALSE),"")</f>
        <v/>
      </c>
      <c r="AT9" s="286">
        <v>1</v>
      </c>
      <c r="AU9" s="29" t="str">
        <f>IFERROR(HLOOKUP(AT$5,TAB_Critères!$B$3:$AH$16,SA_GRILLE_STEU!$A9+2,FALSE),"")</f>
        <v/>
      </c>
      <c r="AV9" s="336"/>
      <c r="AW9" s="283" t="str">
        <f>IFERROR(HLOOKUP(AT$5,TAB_Critères!$B$30:$R$40,SA_GRILLE_STEU!$A9+2,FALSE),"")</f>
        <v/>
      </c>
      <c r="AX9" s="282" t="str">
        <f>IFERROR(HLOOKUP(AT$5,TAB_Critères!$B$51:$AH$66,SA_GRILLE_STEU!$A9+2,FALSE),"")</f>
        <v/>
      </c>
      <c r="AY9" s="286">
        <v>1</v>
      </c>
      <c r="AZ9" s="29" t="str">
        <f>IFERROR(HLOOKUP(AY$5,TAB_Critères!$B$3:$AH$16,SA_GRILLE_STEU!$A9+2,FALSE),"")</f>
        <v/>
      </c>
      <c r="BA9" s="336"/>
      <c r="BB9" s="283" t="str">
        <f>IFERROR(HLOOKUP(AY$5,TAB_Critères!$B$30:$R$40,SA_GRILLE_STEU!$A9+2,FALSE),"")</f>
        <v/>
      </c>
      <c r="BC9" s="282" t="str">
        <f>IFERROR(HLOOKUP(AY$5,TAB_Critères!$B$51:$AH$66,SA_GRILLE_STEU!$A9+2,FALSE),"")</f>
        <v/>
      </c>
      <c r="BD9" s="286">
        <v>1</v>
      </c>
      <c r="BE9" s="29" t="str">
        <f>IFERROR(HLOOKUP(BD$5,TAB_Critères!$B$3:$AH$16,SA_GRILLE_STEU!$A9+2,FALSE),"")</f>
        <v/>
      </c>
      <c r="BF9" s="336"/>
      <c r="BG9" s="287" t="str">
        <f>IFERROR(HLOOKUP(BD$5,TAB_Critères!$B$30:$R$40,SA_GRILLE_STEU!$A9+2,FALSE),"")</f>
        <v/>
      </c>
      <c r="BH9" s="285" t="str">
        <f>IFERROR(HLOOKUP(BD$5,TAB_Critères!$B$51:$AH$66,SA_GRILLE_STEU!$A9+2,FALSE),"")</f>
        <v/>
      </c>
    </row>
    <row r="10" spans="1:60" ht="30.75" customHeight="1" x14ac:dyDescent="0.4">
      <c r="A10" s="286">
        <v>2</v>
      </c>
      <c r="B10" s="31" t="str">
        <f>IFERROR(HLOOKUP(A$5,TAB_Critères!$B$3:$AH$16,SA_GRILLE_STEU!$A10+2,FALSE),"")</f>
        <v>Le dimensionnement du caisson et notamment son échancrure de mesure est-elle adaptée vis-à-vis de l'étendue des débits à mesurer ?</v>
      </c>
      <c r="C10" s="336"/>
      <c r="D10" s="392">
        <f>IFERROR(HLOOKUP(A$5,TAB_Critères!$B$30:$R$40,SA_GRILLE_STEU!$A10+2,FALSE),"")</f>
        <v>10</v>
      </c>
      <c r="E10" s="282" t="str">
        <f>IFERROR(HLOOKUP(A$5,TAB_Critères!$B$51:$AH$66,SA_GRILLE_STEU!$A10+2,FALSE),"")</f>
        <v>LISTE_3</v>
      </c>
      <c r="F10" s="286">
        <v>2</v>
      </c>
      <c r="G10" s="29" t="str">
        <f>IFERROR(HLOOKUP(F$5,TAB_Critères!$B$3:$AH$16,SA_GRILLE_STEU!$A10+2,FALSE),"")</f>
        <v/>
      </c>
      <c r="H10" s="336"/>
      <c r="I10" s="283" t="str">
        <f>IFERROR(HLOOKUP(F$5,TAB_Critères!$B$30:$R$40,SA_GRILLE_STEU!$A10+2,FALSE),"")</f>
        <v/>
      </c>
      <c r="J10" s="282" t="str">
        <f>IFERROR(HLOOKUP(F$5,TAB_Critères!$B$51:$AH$66,SA_GRILLE_STEU!$A10+2,FALSE),"")</f>
        <v/>
      </c>
      <c r="K10" s="286">
        <v>2</v>
      </c>
      <c r="L10" s="29" t="str">
        <f>IFERROR(HLOOKUP(K$5,TAB_Critères!$B$3:$AH$16,SA_GRILLE_STEU!$A10+2,FALSE),"")</f>
        <v/>
      </c>
      <c r="M10" s="336"/>
      <c r="N10" s="283" t="str">
        <f>IFERROR(HLOOKUP(K$5,TAB_Critères!$B$30:$R$40,SA_GRILLE_STEU!$A10+2,FALSE),"")</f>
        <v/>
      </c>
      <c r="O10" s="282" t="str">
        <f>IFERROR(HLOOKUP(K$5,TAB_Critères!$B$51:$AH$66,SA_GRILLE_STEU!$A10+2,FALSE),"")</f>
        <v/>
      </c>
      <c r="P10" s="286">
        <v>2</v>
      </c>
      <c r="Q10" s="29" t="str">
        <f>IFERROR(HLOOKUP(P$5,TAB_Critères!$B$3:$AH$16,SA_GRILLE_STEU!$A10+2,FALSE),"")</f>
        <v/>
      </c>
      <c r="R10" s="336"/>
      <c r="S10" s="283" t="str">
        <f>IFERROR(HLOOKUP(P$5,TAB_Critères!$B$30:$R$40,SA_GRILLE_STEU!$A10+2,FALSE),"")</f>
        <v/>
      </c>
      <c r="T10" s="282" t="str">
        <f>IFERROR(HLOOKUP(P$5,TAB_Critères!$B$51:$AH$66,SA_GRILLE_STEU!$A10+2,FALSE),"")</f>
        <v/>
      </c>
      <c r="U10" s="286">
        <v>2</v>
      </c>
      <c r="V10" s="29" t="str">
        <f>IFERROR(HLOOKUP(U$5,TAB_Critères!$B$3:$AH$16,SA_GRILLE_STEU!$A10+2,FALSE),"")</f>
        <v/>
      </c>
      <c r="W10" s="336"/>
      <c r="X10" s="283" t="str">
        <f>IFERROR(HLOOKUP(U$5,TAB_Critères!$B$30:$R$40,SA_GRILLE_STEU!$A10+2,FALSE),"")</f>
        <v/>
      </c>
      <c r="Y10" s="282" t="str">
        <f>IFERROR(HLOOKUP(U$5,TAB_Critères!$B$51:$AH$66,SA_GRILLE_STEU!$A10+2,FALSE),"")</f>
        <v/>
      </c>
      <c r="Z10" s="286">
        <v>2</v>
      </c>
      <c r="AA10" s="29" t="str">
        <f>IFERROR(HLOOKUP(Z$5,TAB_Critères!$B$3:$AH$16,SA_GRILLE_STEU!$A10+2,FALSE),"")</f>
        <v/>
      </c>
      <c r="AB10" s="336"/>
      <c r="AC10" s="283" t="str">
        <f>IFERROR(HLOOKUP(Z$5,TAB_Critères!$B$30:$R$40,SA_GRILLE_STEU!$A10+2,FALSE),"")</f>
        <v/>
      </c>
      <c r="AD10" s="282" t="str">
        <f>IFERROR(HLOOKUP(Z$5,TAB_Critères!$B$51:$AH$66,SA_GRILLE_STEU!$A10+2,FALSE),"")</f>
        <v/>
      </c>
      <c r="AE10" s="286">
        <v>2</v>
      </c>
      <c r="AF10" s="29" t="str">
        <f>IFERROR(HLOOKUP(AE$5,TAB_Critères!$B$3:$AH$16,SA_GRILLE_STEU!$A10+2,FALSE),"")</f>
        <v/>
      </c>
      <c r="AG10" s="336"/>
      <c r="AH10" s="283" t="str">
        <f>IFERROR(HLOOKUP(AE$5,TAB_Critères!$B$30:$R$40,SA_GRILLE_STEU!$A10+2,FALSE),"")</f>
        <v/>
      </c>
      <c r="AI10" s="282" t="str">
        <f>IFERROR(HLOOKUP(AE$5,TAB_Critères!$B$51:$AH$66,SA_GRILLE_STEU!$A10+2,FALSE),"")</f>
        <v/>
      </c>
      <c r="AJ10" s="286">
        <v>2</v>
      </c>
      <c r="AK10" s="29" t="str">
        <f>IFERROR(HLOOKUP(AJ$5,TAB_Critères!$B$3:$AH$16,SA_GRILLE_STEU!$A10+2,FALSE),"")</f>
        <v/>
      </c>
      <c r="AL10" s="336"/>
      <c r="AM10" s="283" t="str">
        <f>IFERROR(HLOOKUP(AJ$5,TAB_Critères!$B$30:$R$40,SA_GRILLE_STEU!$A10+2,FALSE),"")</f>
        <v/>
      </c>
      <c r="AN10" s="282" t="str">
        <f>IFERROR(HLOOKUP(AJ$5,TAB_Critères!$B$51:$AH$66,SA_GRILLE_STEU!$A10+2,FALSE),"")</f>
        <v/>
      </c>
      <c r="AO10" s="286">
        <v>2</v>
      </c>
      <c r="AP10" s="29" t="str">
        <f>IFERROR(HLOOKUP(AO$5,TAB_Critères!$B$3:$AH$16,SA_GRILLE_STEU!$A10+2,FALSE),"")</f>
        <v/>
      </c>
      <c r="AQ10" s="336"/>
      <c r="AR10" s="283" t="str">
        <f>IFERROR(HLOOKUP(AO$5,TAB_Critères!$B$30:$R$40,SA_GRILLE_STEU!$A10+2,FALSE),"")</f>
        <v/>
      </c>
      <c r="AS10" s="282" t="str">
        <f>IFERROR(HLOOKUP(AO$5,TAB_Critères!$B$51:$AH$66,SA_GRILLE_STEU!$A10+2,FALSE),"")</f>
        <v/>
      </c>
      <c r="AT10" s="286">
        <v>2</v>
      </c>
      <c r="AU10" s="29" t="str">
        <f>IFERROR(HLOOKUP(AT$5,TAB_Critères!$B$3:$AH$16,SA_GRILLE_STEU!$A10+2,FALSE),"")</f>
        <v/>
      </c>
      <c r="AV10" s="336"/>
      <c r="AW10" s="283" t="str">
        <f>IFERROR(HLOOKUP(AT$5,TAB_Critères!$B$30:$R$40,SA_GRILLE_STEU!$A10+2,FALSE),"")</f>
        <v/>
      </c>
      <c r="AX10" s="282" t="str">
        <f>IFERROR(HLOOKUP(AT$5,TAB_Critères!$B$51:$AH$66,SA_GRILLE_STEU!$A10+2,FALSE),"")</f>
        <v/>
      </c>
      <c r="AY10" s="286">
        <v>2</v>
      </c>
      <c r="AZ10" s="29" t="str">
        <f>IFERROR(HLOOKUP(AY$5,TAB_Critères!$B$3:$AH$16,SA_GRILLE_STEU!$A10+2,FALSE),"")</f>
        <v/>
      </c>
      <c r="BA10" s="336"/>
      <c r="BB10" s="283" t="str">
        <f>IFERROR(HLOOKUP(AY$5,TAB_Critères!$B$30:$R$40,SA_GRILLE_STEU!$A10+2,FALSE),"")</f>
        <v/>
      </c>
      <c r="BC10" s="282" t="str">
        <f>IFERROR(HLOOKUP(AY$5,TAB_Critères!$B$51:$AH$66,SA_GRILLE_STEU!$A10+2,FALSE),"")</f>
        <v/>
      </c>
      <c r="BD10" s="286">
        <v>2</v>
      </c>
      <c r="BE10" s="29" t="str">
        <f>IFERROR(HLOOKUP(BD$5,TAB_Critères!$B$3:$AH$16,SA_GRILLE_STEU!$A10+2,FALSE),"")</f>
        <v/>
      </c>
      <c r="BF10" s="336"/>
      <c r="BG10" s="287" t="str">
        <f>IFERROR(HLOOKUP(BD$5,TAB_Critères!$B$30:$R$40,SA_GRILLE_STEU!$A10+2,FALSE),"")</f>
        <v/>
      </c>
      <c r="BH10" s="285" t="str">
        <f>IFERROR(HLOOKUP(BD$5,TAB_Critères!$B$51:$AH$66,SA_GRILLE_STEU!$A10+2,FALSE),"")</f>
        <v/>
      </c>
    </row>
    <row r="11" spans="1:60" ht="58.5" customHeight="1" x14ac:dyDescent="0.4">
      <c r="A11" s="286">
        <v>3</v>
      </c>
      <c r="B11" s="31" t="str">
        <f>IFERROR(HLOOKUP(A$5,TAB_Critères!$B$3:$AH$16,SA_GRILLE_STEU!$A11+2,FALSE),"")</f>
        <v xml:space="preserve">Les conditions de mise en place du caisson et des capteurs associés, sont-elles conformes aux normes en vigueur et/ou aux prescriptions des constructeurs ? </v>
      </c>
      <c r="C11" s="336"/>
      <c r="D11" s="392">
        <f>IFERROR(HLOOKUP(A$5,TAB_Critères!$B$30:$R$40,SA_GRILLE_STEU!$A11+2,FALSE),"")</f>
        <v>10</v>
      </c>
      <c r="E11" s="282" t="str">
        <f>IFERROR(HLOOKUP(A$5,TAB_Critères!$B$51:$AH$66,SA_GRILLE_STEU!$A11+2,FALSE),"")</f>
        <v>LISTE_3</v>
      </c>
      <c r="F11" s="286">
        <v>3</v>
      </c>
      <c r="G11" s="29" t="str">
        <f>IFERROR(HLOOKUP(F$5,TAB_Critères!$B$3:$AH$16,SA_GRILLE_STEU!$A11+2,FALSE),"")</f>
        <v/>
      </c>
      <c r="H11" s="336"/>
      <c r="I11" s="283" t="str">
        <f>IFERROR(HLOOKUP(F$5,TAB_Critères!$B$30:$R$40,SA_GRILLE_STEU!$A11+2,FALSE),"")</f>
        <v/>
      </c>
      <c r="J11" s="282" t="str">
        <f>IFERROR(HLOOKUP(F$5,TAB_Critères!$B$51:$AH$66,SA_GRILLE_STEU!$A11+2,FALSE),"")</f>
        <v/>
      </c>
      <c r="K11" s="286">
        <v>3</v>
      </c>
      <c r="L11" s="29" t="str">
        <f>IFERROR(HLOOKUP(K$5,TAB_Critères!$B$3:$AH$16,SA_GRILLE_STEU!$A11+2,FALSE),"")</f>
        <v/>
      </c>
      <c r="M11" s="336"/>
      <c r="N11" s="283" t="str">
        <f>IFERROR(HLOOKUP(K$5,TAB_Critères!$B$30:$R$40,SA_GRILLE_STEU!$A11+2,FALSE),"")</f>
        <v/>
      </c>
      <c r="O11" s="282" t="str">
        <f>IFERROR(HLOOKUP(K$5,TAB_Critères!$B$51:$AH$66,SA_GRILLE_STEU!$A11+2,FALSE),"")</f>
        <v/>
      </c>
      <c r="P11" s="286">
        <v>3</v>
      </c>
      <c r="Q11" s="29" t="str">
        <f>IFERROR(HLOOKUP(P$5,TAB_Critères!$B$3:$AH$16,SA_GRILLE_STEU!$A11+2,FALSE),"")</f>
        <v/>
      </c>
      <c r="R11" s="336"/>
      <c r="S11" s="283" t="str">
        <f>IFERROR(HLOOKUP(P$5,TAB_Critères!$B$30:$R$40,SA_GRILLE_STEU!$A11+2,FALSE),"")</f>
        <v/>
      </c>
      <c r="T11" s="282" t="str">
        <f>IFERROR(HLOOKUP(P$5,TAB_Critères!$B$51:$AH$66,SA_GRILLE_STEU!$A11+2,FALSE),"")</f>
        <v/>
      </c>
      <c r="U11" s="286">
        <v>3</v>
      </c>
      <c r="V11" s="29" t="str">
        <f>IFERROR(HLOOKUP(U$5,TAB_Critères!$B$3:$AH$16,SA_GRILLE_STEU!$A11+2,FALSE),"")</f>
        <v/>
      </c>
      <c r="W11" s="336"/>
      <c r="X11" s="283" t="str">
        <f>IFERROR(HLOOKUP(U$5,TAB_Critères!$B$30:$R$40,SA_GRILLE_STEU!$A11+2,FALSE),"")</f>
        <v/>
      </c>
      <c r="Y11" s="282" t="str">
        <f>IFERROR(HLOOKUP(U$5,TAB_Critères!$B$51:$AH$66,SA_GRILLE_STEU!$A11+2,FALSE),"")</f>
        <v/>
      </c>
      <c r="Z11" s="286">
        <v>3</v>
      </c>
      <c r="AA11" s="29" t="str">
        <f>IFERROR(HLOOKUP(Z$5,TAB_Critères!$B$3:$AH$16,SA_GRILLE_STEU!$A11+2,FALSE),"")</f>
        <v/>
      </c>
      <c r="AB11" s="336"/>
      <c r="AC11" s="283" t="str">
        <f>IFERROR(HLOOKUP(Z$5,TAB_Critères!$B$30:$R$40,SA_GRILLE_STEU!$A11+2,FALSE),"")</f>
        <v/>
      </c>
      <c r="AD11" s="282" t="str">
        <f>IFERROR(HLOOKUP(Z$5,TAB_Critères!$B$51:$AH$66,SA_GRILLE_STEU!$A11+2,FALSE),"")</f>
        <v/>
      </c>
      <c r="AE11" s="286">
        <v>3</v>
      </c>
      <c r="AF11" s="29" t="str">
        <f>IFERROR(HLOOKUP(AE$5,TAB_Critères!$B$3:$AH$16,SA_GRILLE_STEU!$A11+2,FALSE),"")</f>
        <v/>
      </c>
      <c r="AG11" s="336"/>
      <c r="AH11" s="283" t="str">
        <f>IFERROR(HLOOKUP(AE$5,TAB_Critères!$B$30:$R$40,SA_GRILLE_STEU!$A11+2,FALSE),"")</f>
        <v/>
      </c>
      <c r="AI11" s="282" t="str">
        <f>IFERROR(HLOOKUP(AE$5,TAB_Critères!$B$51:$AH$66,SA_GRILLE_STEU!$A11+2,FALSE),"")</f>
        <v/>
      </c>
      <c r="AJ11" s="286">
        <v>3</v>
      </c>
      <c r="AK11" s="29" t="str">
        <f>IFERROR(HLOOKUP(AJ$5,TAB_Critères!$B$3:$AH$16,SA_GRILLE_STEU!$A11+2,FALSE),"")</f>
        <v/>
      </c>
      <c r="AL11" s="336"/>
      <c r="AM11" s="283" t="str">
        <f>IFERROR(HLOOKUP(AJ$5,TAB_Critères!$B$30:$R$40,SA_GRILLE_STEU!$A11+2,FALSE),"")</f>
        <v/>
      </c>
      <c r="AN11" s="282" t="str">
        <f>IFERROR(HLOOKUP(AJ$5,TAB_Critères!$B$51:$AH$66,SA_GRILLE_STEU!$A11+2,FALSE),"")</f>
        <v/>
      </c>
      <c r="AO11" s="286">
        <v>3</v>
      </c>
      <c r="AP11" s="29" t="str">
        <f>IFERROR(HLOOKUP(AO$5,TAB_Critères!$B$3:$AH$16,SA_GRILLE_STEU!$A11+2,FALSE),"")</f>
        <v/>
      </c>
      <c r="AQ11" s="336"/>
      <c r="AR11" s="283" t="str">
        <f>IFERROR(HLOOKUP(AO$5,TAB_Critères!$B$30:$R$40,SA_GRILLE_STEU!$A11+2,FALSE),"")</f>
        <v/>
      </c>
      <c r="AS11" s="282" t="str">
        <f>IFERROR(HLOOKUP(AO$5,TAB_Critères!$B$51:$AH$66,SA_GRILLE_STEU!$A11+2,FALSE),"")</f>
        <v/>
      </c>
      <c r="AT11" s="286">
        <v>3</v>
      </c>
      <c r="AU11" s="29" t="str">
        <f>IFERROR(HLOOKUP(AT$5,TAB_Critères!$B$3:$AH$16,SA_GRILLE_STEU!$A11+2,FALSE),"")</f>
        <v/>
      </c>
      <c r="AV11" s="336"/>
      <c r="AW11" s="283" t="str">
        <f>IFERROR(HLOOKUP(AT$5,TAB_Critères!$B$30:$R$40,SA_GRILLE_STEU!$A11+2,FALSE),"")</f>
        <v/>
      </c>
      <c r="AX11" s="282" t="str">
        <f>IFERROR(HLOOKUP(AT$5,TAB_Critères!$B$51:$AH$66,SA_GRILLE_STEU!$A11+2,FALSE),"")</f>
        <v/>
      </c>
      <c r="AY11" s="286">
        <v>3</v>
      </c>
      <c r="AZ11" s="29" t="str">
        <f>IFERROR(HLOOKUP(AY$5,TAB_Critères!$B$3:$AH$16,SA_GRILLE_STEU!$A11+2,FALSE),"")</f>
        <v/>
      </c>
      <c r="BA11" s="336"/>
      <c r="BB11" s="283" t="str">
        <f>IFERROR(HLOOKUP(AY$5,TAB_Critères!$B$30:$R$40,SA_GRILLE_STEU!$A11+2,FALSE),"")</f>
        <v/>
      </c>
      <c r="BC11" s="282" t="str">
        <f>IFERROR(HLOOKUP(AY$5,TAB_Critères!$B$51:$AH$66,SA_GRILLE_STEU!$A11+2,FALSE),"")</f>
        <v/>
      </c>
      <c r="BD11" s="286">
        <v>3</v>
      </c>
      <c r="BE11" s="29" t="str">
        <f>IFERROR(HLOOKUP(BD$5,TAB_Critères!$B$3:$AH$16,SA_GRILLE_STEU!$A11+2,FALSE),"")</f>
        <v/>
      </c>
      <c r="BF11" s="336"/>
      <c r="BG11" s="287" t="str">
        <f>IFERROR(HLOOKUP(BD$5,TAB_Critères!$B$30:$R$40,SA_GRILLE_STEU!$A11+2,FALSE),"")</f>
        <v/>
      </c>
      <c r="BH11" s="285" t="str">
        <f>IFERROR(HLOOKUP(BD$5,TAB_Critères!$B$51:$AH$66,SA_GRILLE_STEU!$A11+2,FALSE),"")</f>
        <v/>
      </c>
    </row>
    <row r="12" spans="1:60" ht="30" customHeight="1" x14ac:dyDescent="0.4">
      <c r="A12" s="286">
        <v>4</v>
      </c>
      <c r="B12" s="31" t="str">
        <f>IFERROR(HLOOKUP(A$5,TAB_Critères!$B$3:$AH$16,SA_GRILLE_STEU!$A12+2,FALSE),"")</f>
        <v>L'étanchéité, la propreté et l'état d'entretien du caisson et des capteurs associés sont-ils satisfaisants ?</v>
      </c>
      <c r="C12" s="336"/>
      <c r="D12" s="392">
        <f>IFERROR(HLOOKUP(A$5,TAB_Critères!$B$30:$R$40,SA_GRILLE_STEU!$A12+2,FALSE),"")</f>
        <v>10</v>
      </c>
      <c r="E12" s="282" t="str">
        <f>IFERROR(HLOOKUP(A$5,TAB_Critères!$B$51:$AH$66,SA_GRILLE_STEU!$A12+2,FALSE),"")</f>
        <v>LISTE_2</v>
      </c>
      <c r="F12" s="286">
        <v>4</v>
      </c>
      <c r="G12" s="29" t="str">
        <f>IFERROR(HLOOKUP(F$5,TAB_Critères!$B$3:$AH$16,SA_GRILLE_STEU!$A12+2,FALSE),"")</f>
        <v/>
      </c>
      <c r="H12" s="336"/>
      <c r="I12" s="283" t="str">
        <f>IFERROR(HLOOKUP(F$5,TAB_Critères!$B$30:$R$40,SA_GRILLE_STEU!$A12+2,FALSE),"")</f>
        <v/>
      </c>
      <c r="J12" s="282" t="str">
        <f>IFERROR(HLOOKUP(F$5,TAB_Critères!$B$51:$AH$66,SA_GRILLE_STEU!$A12+2,FALSE),"")</f>
        <v/>
      </c>
      <c r="K12" s="286">
        <v>4</v>
      </c>
      <c r="L12" s="29" t="str">
        <f>IFERROR(HLOOKUP(K$5,TAB_Critères!$B$3:$AH$16,SA_GRILLE_STEU!$A12+2,FALSE),"")</f>
        <v/>
      </c>
      <c r="M12" s="336"/>
      <c r="N12" s="283" t="str">
        <f>IFERROR(HLOOKUP(K$5,TAB_Critères!$B$30:$R$40,SA_GRILLE_STEU!$A12+2,FALSE),"")</f>
        <v/>
      </c>
      <c r="O12" s="282" t="str">
        <f>IFERROR(HLOOKUP(K$5,TAB_Critères!$B$51:$AH$66,SA_GRILLE_STEU!$A12+2,FALSE),"")</f>
        <v/>
      </c>
      <c r="P12" s="286">
        <v>4</v>
      </c>
      <c r="Q12" s="29" t="str">
        <f>IFERROR(HLOOKUP(P$5,TAB_Critères!$B$3:$AH$16,SA_GRILLE_STEU!$A12+2,FALSE),"")</f>
        <v/>
      </c>
      <c r="R12" s="336"/>
      <c r="S12" s="283" t="str">
        <f>IFERROR(HLOOKUP(P$5,TAB_Critères!$B$30:$R$40,SA_GRILLE_STEU!$A12+2,FALSE),"")</f>
        <v/>
      </c>
      <c r="T12" s="282" t="str">
        <f>IFERROR(HLOOKUP(P$5,TAB_Critères!$B$51:$AH$66,SA_GRILLE_STEU!$A12+2,FALSE),"")</f>
        <v/>
      </c>
      <c r="U12" s="286">
        <v>4</v>
      </c>
      <c r="V12" s="29" t="str">
        <f>IFERROR(HLOOKUP(U$5,TAB_Critères!$B$3:$AH$16,SA_GRILLE_STEU!$A12+2,FALSE),"")</f>
        <v/>
      </c>
      <c r="W12" s="336"/>
      <c r="X12" s="283" t="str">
        <f>IFERROR(HLOOKUP(U$5,TAB_Critères!$B$30:$R$40,SA_GRILLE_STEU!$A12+2,FALSE),"")</f>
        <v/>
      </c>
      <c r="Y12" s="282" t="str">
        <f>IFERROR(HLOOKUP(U$5,TAB_Critères!$B$51:$AH$66,SA_GRILLE_STEU!$A12+2,FALSE),"")</f>
        <v/>
      </c>
      <c r="Z12" s="286">
        <v>4</v>
      </c>
      <c r="AA12" s="29" t="str">
        <f>IFERROR(HLOOKUP(Z$5,TAB_Critères!$B$3:$AH$16,SA_GRILLE_STEU!$A12+2,FALSE),"")</f>
        <v/>
      </c>
      <c r="AB12" s="336"/>
      <c r="AC12" s="283" t="str">
        <f>IFERROR(HLOOKUP(Z$5,TAB_Critères!$B$30:$R$40,SA_GRILLE_STEU!$A12+2,FALSE),"")</f>
        <v/>
      </c>
      <c r="AD12" s="282" t="str">
        <f>IFERROR(HLOOKUP(Z$5,TAB_Critères!$B$51:$AH$66,SA_GRILLE_STEU!$A12+2,FALSE),"")</f>
        <v/>
      </c>
      <c r="AE12" s="286">
        <v>4</v>
      </c>
      <c r="AF12" s="29" t="str">
        <f>IFERROR(HLOOKUP(AE$5,TAB_Critères!$B$3:$AH$16,SA_GRILLE_STEU!$A12+2,FALSE),"")</f>
        <v/>
      </c>
      <c r="AG12" s="336"/>
      <c r="AH12" s="283" t="str">
        <f>IFERROR(HLOOKUP(AE$5,TAB_Critères!$B$30:$R$40,SA_GRILLE_STEU!$A12+2,FALSE),"")</f>
        <v/>
      </c>
      <c r="AI12" s="282" t="str">
        <f>IFERROR(HLOOKUP(AE$5,TAB_Critères!$B$51:$AH$66,SA_GRILLE_STEU!$A12+2,FALSE),"")</f>
        <v/>
      </c>
      <c r="AJ12" s="286">
        <v>4</v>
      </c>
      <c r="AK12" s="29" t="str">
        <f>IFERROR(HLOOKUP(AJ$5,TAB_Critères!$B$3:$AH$16,SA_GRILLE_STEU!$A12+2,FALSE),"")</f>
        <v/>
      </c>
      <c r="AL12" s="336"/>
      <c r="AM12" s="283" t="str">
        <f>IFERROR(HLOOKUP(AJ$5,TAB_Critères!$B$30:$R$40,SA_GRILLE_STEU!$A12+2,FALSE),"")</f>
        <v/>
      </c>
      <c r="AN12" s="282" t="str">
        <f>IFERROR(HLOOKUP(AJ$5,TAB_Critères!$B$51:$AH$66,SA_GRILLE_STEU!$A12+2,FALSE),"")</f>
        <v/>
      </c>
      <c r="AO12" s="286">
        <v>4</v>
      </c>
      <c r="AP12" s="29" t="str">
        <f>IFERROR(HLOOKUP(AO$5,TAB_Critères!$B$3:$AH$16,SA_GRILLE_STEU!$A12+2,FALSE),"")</f>
        <v/>
      </c>
      <c r="AQ12" s="336"/>
      <c r="AR12" s="283" t="str">
        <f>IFERROR(HLOOKUP(AO$5,TAB_Critères!$B$30:$R$40,SA_GRILLE_STEU!$A12+2,FALSE),"")</f>
        <v/>
      </c>
      <c r="AS12" s="282" t="str">
        <f>IFERROR(HLOOKUP(AO$5,TAB_Critères!$B$51:$AH$66,SA_GRILLE_STEU!$A12+2,FALSE),"")</f>
        <v/>
      </c>
      <c r="AT12" s="286">
        <v>4</v>
      </c>
      <c r="AU12" s="29" t="str">
        <f>IFERROR(HLOOKUP(AT$5,TAB_Critères!$B$3:$AH$16,SA_GRILLE_STEU!$A12+2,FALSE),"")</f>
        <v/>
      </c>
      <c r="AV12" s="336"/>
      <c r="AW12" s="283" t="str">
        <f>IFERROR(HLOOKUP(AT$5,TAB_Critères!$B$30:$R$40,SA_GRILLE_STEU!$A12+2,FALSE),"")</f>
        <v/>
      </c>
      <c r="AX12" s="282" t="str">
        <f>IFERROR(HLOOKUP(AT$5,TAB_Critères!$B$51:$AH$66,SA_GRILLE_STEU!$A12+2,FALSE),"")</f>
        <v/>
      </c>
      <c r="AY12" s="286">
        <v>4</v>
      </c>
      <c r="AZ12" s="29" t="str">
        <f>IFERROR(HLOOKUP(AY$5,TAB_Critères!$B$3:$AH$16,SA_GRILLE_STEU!$A12+2,FALSE),"")</f>
        <v/>
      </c>
      <c r="BA12" s="336"/>
      <c r="BB12" s="283" t="str">
        <f>IFERROR(HLOOKUP(AY$5,TAB_Critères!$B$30:$R$40,SA_GRILLE_STEU!$A12+2,FALSE),"")</f>
        <v/>
      </c>
      <c r="BC12" s="282" t="str">
        <f>IFERROR(HLOOKUP(AY$5,TAB_Critères!$B$51:$AH$66,SA_GRILLE_STEU!$A12+2,FALSE),"")</f>
        <v/>
      </c>
      <c r="BD12" s="286">
        <v>4</v>
      </c>
      <c r="BE12" s="29" t="str">
        <f>IFERROR(HLOOKUP(BD$5,TAB_Critères!$B$3:$AH$16,SA_GRILLE_STEU!$A12+2,FALSE),"")</f>
        <v/>
      </c>
      <c r="BF12" s="336"/>
      <c r="BG12" s="287" t="str">
        <f>IFERROR(HLOOKUP(BD$5,TAB_Critères!$B$30:$R$40,SA_GRILLE_STEU!$A12+2,FALSE),"")</f>
        <v/>
      </c>
      <c r="BH12" s="285" t="str">
        <f>IFERROR(HLOOKUP(BD$5,TAB_Critères!$B$51:$AH$66,SA_GRILLE_STEU!$A12+2,FALSE),"")</f>
        <v/>
      </c>
    </row>
    <row r="13" spans="1:60" ht="80.25" customHeight="1" x14ac:dyDescent="0.4">
      <c r="A13" s="286">
        <v>5</v>
      </c>
      <c r="B13" s="31" t="str">
        <f>IFERROR(HLOOKUP(A$5,TAB_Critères!$B$3:$AH$16,SA_GRILLE_STEU!$A13+2,FALSE),"")</f>
        <v xml:space="preserve">Le fonctionnement hydraulique, en amont et en aval, est-il satisfaisant ? </v>
      </c>
      <c r="C13" s="336"/>
      <c r="D13" s="392">
        <f>IFERROR(HLOOKUP(A$5,TAB_Critères!$B$30:$R$40,SA_GRILLE_STEU!$A13+2,FALSE),"")</f>
        <v>10</v>
      </c>
      <c r="E13" s="282" t="str">
        <f>IFERROR(HLOOKUP(A$5,TAB_Critères!$B$51:$AH$66,SA_GRILLE_STEU!$A13+2,FALSE),"")</f>
        <v>LISTE_2</v>
      </c>
      <c r="F13" s="286">
        <v>5</v>
      </c>
      <c r="G13" s="29" t="str">
        <f>IFERROR(HLOOKUP(F$5,TAB_Critères!$B$3:$AH$16,SA_GRILLE_STEU!$A13+2,FALSE),"")</f>
        <v/>
      </c>
      <c r="H13" s="336"/>
      <c r="I13" s="283" t="str">
        <f>IFERROR(HLOOKUP(F$5,TAB_Critères!$B$30:$R$40,SA_GRILLE_STEU!$A13+2,FALSE),"")</f>
        <v/>
      </c>
      <c r="J13" s="282" t="str">
        <f>IFERROR(HLOOKUP(F$5,TAB_Critères!$B$51:$AH$66,SA_GRILLE_STEU!$A13+2,FALSE),"")</f>
        <v/>
      </c>
      <c r="K13" s="286">
        <v>5</v>
      </c>
      <c r="L13" s="29" t="str">
        <f>IFERROR(HLOOKUP(K$5,TAB_Critères!$B$3:$AH$16,SA_GRILLE_STEU!$A13+2,FALSE),"")</f>
        <v/>
      </c>
      <c r="M13" s="336"/>
      <c r="N13" s="283" t="str">
        <f>IFERROR(HLOOKUP(K$5,TAB_Critères!$B$30:$R$40,SA_GRILLE_STEU!$A13+2,FALSE),"")</f>
        <v/>
      </c>
      <c r="O13" s="282" t="str">
        <f>IFERROR(HLOOKUP(K$5,TAB_Critères!$B$51:$AH$66,SA_GRILLE_STEU!$A13+2,FALSE),"")</f>
        <v/>
      </c>
      <c r="P13" s="286">
        <v>5</v>
      </c>
      <c r="Q13" s="29" t="str">
        <f>IFERROR(HLOOKUP(P$5,TAB_Critères!$B$3:$AH$16,SA_GRILLE_STEU!$A13+2,FALSE),"")</f>
        <v/>
      </c>
      <c r="R13" s="336"/>
      <c r="S13" s="283" t="str">
        <f>IFERROR(HLOOKUP(P$5,TAB_Critères!$B$30:$R$40,SA_GRILLE_STEU!$A13+2,FALSE),"")</f>
        <v/>
      </c>
      <c r="T13" s="282" t="str">
        <f>IFERROR(HLOOKUP(P$5,TAB_Critères!$B$51:$AH$66,SA_GRILLE_STEU!$A13+2,FALSE),"")</f>
        <v/>
      </c>
      <c r="U13" s="286">
        <v>5</v>
      </c>
      <c r="V13" s="29" t="str">
        <f>IFERROR(HLOOKUP(U$5,TAB_Critères!$B$3:$AH$16,SA_GRILLE_STEU!$A13+2,FALSE),"")</f>
        <v/>
      </c>
      <c r="W13" s="336"/>
      <c r="X13" s="283" t="str">
        <f>IFERROR(HLOOKUP(U$5,TAB_Critères!$B$30:$R$40,SA_GRILLE_STEU!$A13+2,FALSE),"")</f>
        <v/>
      </c>
      <c r="Y13" s="282" t="str">
        <f>IFERROR(HLOOKUP(U$5,TAB_Critères!$B$51:$AH$66,SA_GRILLE_STEU!$A13+2,FALSE),"")</f>
        <v/>
      </c>
      <c r="Z13" s="286">
        <v>5</v>
      </c>
      <c r="AA13" s="29" t="str">
        <f>IFERROR(HLOOKUP(Z$5,TAB_Critères!$B$3:$AH$16,SA_GRILLE_STEU!$A13+2,FALSE),"")</f>
        <v/>
      </c>
      <c r="AB13" s="336"/>
      <c r="AC13" s="283" t="str">
        <f>IFERROR(HLOOKUP(Z$5,TAB_Critères!$B$30:$R$40,SA_GRILLE_STEU!$A13+2,FALSE),"")</f>
        <v/>
      </c>
      <c r="AD13" s="282" t="str">
        <f>IFERROR(HLOOKUP(Z$5,TAB_Critères!$B$51:$AH$66,SA_GRILLE_STEU!$A13+2,FALSE),"")</f>
        <v/>
      </c>
      <c r="AE13" s="286">
        <v>5</v>
      </c>
      <c r="AF13" s="29" t="str">
        <f>IFERROR(HLOOKUP(AE$5,TAB_Critères!$B$3:$AH$16,SA_GRILLE_STEU!$A13+2,FALSE),"")</f>
        <v/>
      </c>
      <c r="AG13" s="336"/>
      <c r="AH13" s="283" t="str">
        <f>IFERROR(HLOOKUP(AE$5,TAB_Critères!$B$30:$R$40,SA_GRILLE_STEU!$A13+2,FALSE),"")</f>
        <v/>
      </c>
      <c r="AI13" s="282" t="str">
        <f>IFERROR(HLOOKUP(AE$5,TAB_Critères!$B$51:$AH$66,SA_GRILLE_STEU!$A13+2,FALSE),"")</f>
        <v/>
      </c>
      <c r="AJ13" s="286">
        <v>5</v>
      </c>
      <c r="AK13" s="29" t="str">
        <f>IFERROR(HLOOKUP(AJ$5,TAB_Critères!$B$3:$AH$16,SA_GRILLE_STEU!$A13+2,FALSE),"")</f>
        <v/>
      </c>
      <c r="AL13" s="336"/>
      <c r="AM13" s="283" t="str">
        <f>IFERROR(HLOOKUP(AJ$5,TAB_Critères!$B$30:$R$40,SA_GRILLE_STEU!$A13+2,FALSE),"")</f>
        <v/>
      </c>
      <c r="AN13" s="282" t="str">
        <f>IFERROR(HLOOKUP(AJ$5,TAB_Critères!$B$51:$AH$66,SA_GRILLE_STEU!$A13+2,FALSE),"")</f>
        <v/>
      </c>
      <c r="AO13" s="286">
        <v>5</v>
      </c>
      <c r="AP13" s="29" t="str">
        <f>IFERROR(HLOOKUP(AO$5,TAB_Critères!$B$3:$AH$16,SA_GRILLE_STEU!$A13+2,FALSE),"")</f>
        <v/>
      </c>
      <c r="AQ13" s="336"/>
      <c r="AR13" s="283" t="str">
        <f>IFERROR(HLOOKUP(AO$5,TAB_Critères!$B$30:$R$40,SA_GRILLE_STEU!$A13+2,FALSE),"")</f>
        <v/>
      </c>
      <c r="AS13" s="282" t="str">
        <f>IFERROR(HLOOKUP(AO$5,TAB_Critères!$B$51:$AH$66,SA_GRILLE_STEU!$A13+2,FALSE),"")</f>
        <v/>
      </c>
      <c r="AT13" s="286">
        <v>5</v>
      </c>
      <c r="AU13" s="29" t="str">
        <f>IFERROR(HLOOKUP(AT$5,TAB_Critères!$B$3:$AH$16,SA_GRILLE_STEU!$A13+2,FALSE),"")</f>
        <v/>
      </c>
      <c r="AV13" s="336"/>
      <c r="AW13" s="283" t="str">
        <f>IFERROR(HLOOKUP(AT$5,TAB_Critères!$B$30:$R$40,SA_GRILLE_STEU!$A13+2,FALSE),"")</f>
        <v/>
      </c>
      <c r="AX13" s="282" t="str">
        <f>IFERROR(HLOOKUP(AT$5,TAB_Critères!$B$51:$AH$66,SA_GRILLE_STEU!$A13+2,FALSE),"")</f>
        <v/>
      </c>
      <c r="AY13" s="286">
        <v>5</v>
      </c>
      <c r="AZ13" s="29" t="str">
        <f>IFERROR(HLOOKUP(AY$5,TAB_Critères!$B$3:$AH$16,SA_GRILLE_STEU!$A13+2,FALSE),"")</f>
        <v/>
      </c>
      <c r="BA13" s="336"/>
      <c r="BB13" s="283" t="str">
        <f>IFERROR(HLOOKUP(AY$5,TAB_Critères!$B$30:$R$40,SA_GRILLE_STEU!$A13+2,FALSE),"")</f>
        <v/>
      </c>
      <c r="BC13" s="282" t="str">
        <f>IFERROR(HLOOKUP(AY$5,TAB_Critères!$B$51:$AH$66,SA_GRILLE_STEU!$A13+2,FALSE),"")</f>
        <v/>
      </c>
      <c r="BD13" s="286">
        <v>5</v>
      </c>
      <c r="BE13" s="29" t="str">
        <f>IFERROR(HLOOKUP(BD$5,TAB_Critères!$B$3:$AH$16,SA_GRILLE_STEU!$A13+2,FALSE),"")</f>
        <v/>
      </c>
      <c r="BF13" s="336"/>
      <c r="BG13" s="287" t="str">
        <f>IFERROR(HLOOKUP(BD$5,TAB_Critères!$B$30:$R$40,SA_GRILLE_STEU!$A13+2,FALSE),"")</f>
        <v/>
      </c>
      <c r="BH13" s="285" t="str">
        <f>IFERROR(HLOOKUP(BD$5,TAB_Critères!$B$51:$AH$66,SA_GRILLE_STEU!$A13+2,FALSE),"")</f>
        <v/>
      </c>
    </row>
    <row r="14" spans="1:60" ht="64.5" customHeight="1" x14ac:dyDescent="0.4">
      <c r="A14" s="286">
        <v>6</v>
      </c>
      <c r="B14" s="31"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36"/>
      <c r="D14" s="392">
        <f>IFERROR(HLOOKUP(A$5,TAB_Critères!$B$30:$R$40,SA_GRILLE_STEU!$A14+2,FALSE),"")</f>
        <v>10</v>
      </c>
      <c r="E14" s="282" t="str">
        <f>IFERROR(HLOOKUP(A$5,TAB_Critères!$B$51:$AH$66,SA_GRILLE_STEU!$A14+2,FALSE),"")</f>
        <v>LISTE_2</v>
      </c>
      <c r="F14" s="286">
        <v>6</v>
      </c>
      <c r="G14" s="29" t="str">
        <f>IFERROR(HLOOKUP(F$5,TAB_Critères!$B$3:$AH$16,SA_GRILLE_STEU!$A14+2,FALSE),"")</f>
        <v/>
      </c>
      <c r="H14" s="336"/>
      <c r="I14" s="283" t="str">
        <f>IFERROR(HLOOKUP(F$5,TAB_Critères!$B$30:$R$40,SA_GRILLE_STEU!$A14+2,FALSE),"")</f>
        <v/>
      </c>
      <c r="J14" s="282" t="str">
        <f>IFERROR(HLOOKUP(F$5,TAB_Critères!$B$51:$AH$66,SA_GRILLE_STEU!$A14+2,FALSE),"")</f>
        <v/>
      </c>
      <c r="K14" s="286">
        <v>6</v>
      </c>
      <c r="L14" s="29" t="str">
        <f>IFERROR(HLOOKUP(K$5,TAB_Critères!$B$3:$AH$16,SA_GRILLE_STEU!$A14+2,FALSE),"")</f>
        <v/>
      </c>
      <c r="M14" s="336"/>
      <c r="N14" s="283" t="str">
        <f>IFERROR(HLOOKUP(K$5,TAB_Critères!$B$30:$R$40,SA_GRILLE_STEU!$A14+2,FALSE),"")</f>
        <v/>
      </c>
      <c r="O14" s="282" t="str">
        <f>IFERROR(HLOOKUP(K$5,TAB_Critères!$B$51:$AH$66,SA_GRILLE_STEU!$A14+2,FALSE),"")</f>
        <v/>
      </c>
      <c r="P14" s="286">
        <v>6</v>
      </c>
      <c r="Q14" s="29" t="str">
        <f>IFERROR(HLOOKUP(P$5,TAB_Critères!$B$3:$AH$16,SA_GRILLE_STEU!$A14+2,FALSE),"")</f>
        <v/>
      </c>
      <c r="R14" s="336"/>
      <c r="S14" s="283" t="str">
        <f>IFERROR(HLOOKUP(P$5,TAB_Critères!$B$30:$R$40,SA_GRILLE_STEU!$A14+2,FALSE),"")</f>
        <v/>
      </c>
      <c r="T14" s="282" t="str">
        <f>IFERROR(HLOOKUP(P$5,TAB_Critères!$B$51:$AH$66,SA_GRILLE_STEU!$A14+2,FALSE),"")</f>
        <v/>
      </c>
      <c r="U14" s="286">
        <v>6</v>
      </c>
      <c r="V14" s="29" t="str">
        <f>IFERROR(HLOOKUP(U$5,TAB_Critères!$B$3:$AH$16,SA_GRILLE_STEU!$A14+2,FALSE),"")</f>
        <v/>
      </c>
      <c r="W14" s="336"/>
      <c r="X14" s="283" t="str">
        <f>IFERROR(HLOOKUP(U$5,TAB_Critères!$B$30:$R$40,SA_GRILLE_STEU!$A14+2,FALSE),"")</f>
        <v/>
      </c>
      <c r="Y14" s="282" t="str">
        <f>IFERROR(HLOOKUP(U$5,TAB_Critères!$B$51:$AH$66,SA_GRILLE_STEU!$A14+2,FALSE),"")</f>
        <v/>
      </c>
      <c r="Z14" s="286">
        <v>6</v>
      </c>
      <c r="AA14" s="29" t="str">
        <f>IFERROR(HLOOKUP(Z$5,TAB_Critères!$B$3:$AH$16,SA_GRILLE_STEU!$A14+2,FALSE),"")</f>
        <v/>
      </c>
      <c r="AB14" s="336"/>
      <c r="AC14" s="283" t="str">
        <f>IFERROR(HLOOKUP(Z$5,TAB_Critères!$B$30:$R$40,SA_GRILLE_STEU!$A14+2,FALSE),"")</f>
        <v/>
      </c>
      <c r="AD14" s="282" t="str">
        <f>IFERROR(HLOOKUP(Z$5,TAB_Critères!$B$51:$AH$66,SA_GRILLE_STEU!$A14+2,FALSE),"")</f>
        <v/>
      </c>
      <c r="AE14" s="286">
        <v>6</v>
      </c>
      <c r="AF14" s="29" t="str">
        <f>IFERROR(HLOOKUP(AE$5,TAB_Critères!$B$3:$AH$16,SA_GRILLE_STEU!$A14+2,FALSE),"")</f>
        <v/>
      </c>
      <c r="AG14" s="336"/>
      <c r="AH14" s="283" t="str">
        <f>IFERROR(HLOOKUP(AE$5,TAB_Critères!$B$30:$R$40,SA_GRILLE_STEU!$A14+2,FALSE),"")</f>
        <v/>
      </c>
      <c r="AI14" s="282" t="str">
        <f>IFERROR(HLOOKUP(AE$5,TAB_Critères!$B$51:$AH$66,SA_GRILLE_STEU!$A14+2,FALSE),"")</f>
        <v/>
      </c>
      <c r="AJ14" s="286">
        <v>6</v>
      </c>
      <c r="AK14" s="29" t="str">
        <f>IFERROR(HLOOKUP(AJ$5,TAB_Critères!$B$3:$AH$16,SA_GRILLE_STEU!$A14+2,FALSE),"")</f>
        <v/>
      </c>
      <c r="AL14" s="336"/>
      <c r="AM14" s="283" t="str">
        <f>IFERROR(HLOOKUP(AJ$5,TAB_Critères!$B$30:$R$40,SA_GRILLE_STEU!$A14+2,FALSE),"")</f>
        <v/>
      </c>
      <c r="AN14" s="282" t="str">
        <f>IFERROR(HLOOKUP(AJ$5,TAB_Critères!$B$51:$AH$66,SA_GRILLE_STEU!$A14+2,FALSE),"")</f>
        <v/>
      </c>
      <c r="AO14" s="286">
        <v>6</v>
      </c>
      <c r="AP14" s="29" t="str">
        <f>IFERROR(HLOOKUP(AO$5,TAB_Critères!$B$3:$AH$16,SA_GRILLE_STEU!$A14+2,FALSE),"")</f>
        <v/>
      </c>
      <c r="AQ14" s="336"/>
      <c r="AR14" s="283" t="str">
        <f>IFERROR(HLOOKUP(AO$5,TAB_Critères!$B$30:$R$40,SA_GRILLE_STEU!$A14+2,FALSE),"")</f>
        <v/>
      </c>
      <c r="AS14" s="282" t="str">
        <f>IFERROR(HLOOKUP(AO$5,TAB_Critères!$B$51:$AH$66,SA_GRILLE_STEU!$A14+2,FALSE),"")</f>
        <v/>
      </c>
      <c r="AT14" s="286">
        <v>6</v>
      </c>
      <c r="AU14" s="29" t="str">
        <f>IFERROR(HLOOKUP(AT$5,TAB_Critères!$B$3:$AH$16,SA_GRILLE_STEU!$A14+2,FALSE),"")</f>
        <v/>
      </c>
      <c r="AV14" s="336"/>
      <c r="AW14" s="283" t="str">
        <f>IFERROR(HLOOKUP(AT$5,TAB_Critères!$B$30:$R$40,SA_GRILLE_STEU!$A14+2,FALSE),"")</f>
        <v/>
      </c>
      <c r="AX14" s="282" t="str">
        <f>IFERROR(HLOOKUP(AT$5,TAB_Critères!$B$51:$AH$66,SA_GRILLE_STEU!$A14+2,FALSE),"")</f>
        <v/>
      </c>
      <c r="AY14" s="286">
        <v>6</v>
      </c>
      <c r="AZ14" s="29" t="str">
        <f>IFERROR(HLOOKUP(AY$5,TAB_Critères!$B$3:$AH$16,SA_GRILLE_STEU!$A14+2,FALSE),"")</f>
        <v/>
      </c>
      <c r="BA14" s="336"/>
      <c r="BB14" s="283" t="str">
        <f>IFERROR(HLOOKUP(AY$5,TAB_Critères!$B$30:$R$40,SA_GRILLE_STEU!$A14+2,FALSE),"")</f>
        <v/>
      </c>
      <c r="BC14" s="282" t="str">
        <f>IFERROR(HLOOKUP(AY$5,TAB_Critères!$B$51:$AH$66,SA_GRILLE_STEU!$A14+2,FALSE),"")</f>
        <v/>
      </c>
      <c r="BD14" s="286">
        <v>6</v>
      </c>
      <c r="BE14" s="29" t="str">
        <f>IFERROR(HLOOKUP(BD$5,TAB_Critères!$B$3:$AH$16,SA_GRILLE_STEU!$A14+2,FALSE),"")</f>
        <v/>
      </c>
      <c r="BF14" s="336"/>
      <c r="BG14" s="287" t="str">
        <f>IFERROR(HLOOKUP(BD$5,TAB_Critères!$B$30:$R$40,SA_GRILLE_STEU!$A14+2,FALSE),"")</f>
        <v/>
      </c>
      <c r="BH14" s="285" t="str">
        <f>IFERROR(HLOOKUP(BD$5,TAB_Critères!$B$51:$AH$66,SA_GRILLE_STEU!$A14+2,FALSE),"")</f>
        <v/>
      </c>
    </row>
    <row r="15" spans="1:60" ht="45" customHeight="1" x14ac:dyDescent="0.4">
      <c r="A15" s="286">
        <v>7</v>
      </c>
      <c r="B15" s="31"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36"/>
      <c r="D15" s="392">
        <f>IFERROR(HLOOKUP(A$5,TAB_Critères!$B$30:$R$40,SA_GRILLE_STEU!$A15+2,FALSE),"")</f>
        <v>20</v>
      </c>
      <c r="E15" s="282" t="str">
        <f>IFERROR(HLOOKUP(A$5,TAB_Critères!$B$51:$AH$66,SA_GRILLE_STEU!$A15+2,FALSE),"")</f>
        <v>LISTE_2</v>
      </c>
      <c r="F15" s="286">
        <v>7</v>
      </c>
      <c r="G15" s="29" t="str">
        <f>IFERROR(HLOOKUP(F$5,TAB_Critères!$B$3:$AH$16,SA_GRILLE_STEU!$A15+2,FALSE),"")</f>
        <v/>
      </c>
      <c r="H15" s="336"/>
      <c r="I15" s="283" t="str">
        <f>IFERROR(HLOOKUP(F$5,TAB_Critères!$B$30:$R$40,SA_GRILLE_STEU!$A15+2,FALSE),"")</f>
        <v/>
      </c>
      <c r="J15" s="282" t="str">
        <f>IFERROR(HLOOKUP(F$5,TAB_Critères!$B$51:$AH$66,SA_GRILLE_STEU!$A15+2,FALSE),"")</f>
        <v/>
      </c>
      <c r="K15" s="286">
        <v>7</v>
      </c>
      <c r="L15" s="29" t="str">
        <f>IFERROR(HLOOKUP(K$5,TAB_Critères!$B$3:$AH$16,SA_GRILLE_STEU!$A15+2,FALSE),"")</f>
        <v/>
      </c>
      <c r="M15" s="336"/>
      <c r="N15" s="283" t="str">
        <f>IFERROR(HLOOKUP(K$5,TAB_Critères!$B$30:$R$40,SA_GRILLE_STEU!$A15+2,FALSE),"")</f>
        <v/>
      </c>
      <c r="O15" s="282" t="str">
        <f>IFERROR(HLOOKUP(K$5,TAB_Critères!$B$51:$AH$66,SA_GRILLE_STEU!$A15+2,FALSE),"")</f>
        <v/>
      </c>
      <c r="P15" s="286">
        <v>7</v>
      </c>
      <c r="Q15" s="29" t="str">
        <f>IFERROR(HLOOKUP(P$5,TAB_Critères!$B$3:$AH$16,SA_GRILLE_STEU!$A15+2,FALSE),"")</f>
        <v/>
      </c>
      <c r="R15" s="336"/>
      <c r="S15" s="283" t="str">
        <f>IFERROR(HLOOKUP(P$5,TAB_Critères!$B$30:$R$40,SA_GRILLE_STEU!$A15+2,FALSE),"")</f>
        <v/>
      </c>
      <c r="T15" s="282" t="str">
        <f>IFERROR(HLOOKUP(P$5,TAB_Critères!$B$51:$AH$66,SA_GRILLE_STEU!$A15+2,FALSE),"")</f>
        <v/>
      </c>
      <c r="U15" s="286">
        <v>7</v>
      </c>
      <c r="V15" s="29" t="str">
        <f>IFERROR(HLOOKUP(U$5,TAB_Critères!$B$3:$AH$16,SA_GRILLE_STEU!$A15+2,FALSE),"")</f>
        <v/>
      </c>
      <c r="W15" s="336"/>
      <c r="X15" s="283" t="str">
        <f>IFERROR(HLOOKUP(U$5,TAB_Critères!$B$30:$R$40,SA_GRILLE_STEU!$A15+2,FALSE),"")</f>
        <v/>
      </c>
      <c r="Y15" s="282" t="str">
        <f>IFERROR(HLOOKUP(U$5,TAB_Critères!$B$51:$AH$66,SA_GRILLE_STEU!$A15+2,FALSE),"")</f>
        <v/>
      </c>
      <c r="Z15" s="286">
        <v>7</v>
      </c>
      <c r="AA15" s="29" t="str">
        <f>IFERROR(HLOOKUP(Z$5,TAB_Critères!$B$3:$AH$16,SA_GRILLE_STEU!$A15+2,FALSE),"")</f>
        <v/>
      </c>
      <c r="AB15" s="336"/>
      <c r="AC15" s="283" t="str">
        <f>IFERROR(HLOOKUP(Z$5,TAB_Critères!$B$30:$R$40,SA_GRILLE_STEU!$A15+2,FALSE),"")</f>
        <v/>
      </c>
      <c r="AD15" s="282" t="str">
        <f>IFERROR(HLOOKUP(Z$5,TAB_Critères!$B$51:$AH$66,SA_GRILLE_STEU!$A15+2,FALSE),"")</f>
        <v/>
      </c>
      <c r="AE15" s="286">
        <v>7</v>
      </c>
      <c r="AF15" s="29" t="str">
        <f>IFERROR(HLOOKUP(AE$5,TAB_Critères!$B$3:$AH$16,SA_GRILLE_STEU!$A15+2,FALSE),"")</f>
        <v/>
      </c>
      <c r="AG15" s="336"/>
      <c r="AH15" s="283" t="str">
        <f>IFERROR(HLOOKUP(AE$5,TAB_Critères!$B$30:$R$40,SA_GRILLE_STEU!$A15+2,FALSE),"")</f>
        <v/>
      </c>
      <c r="AI15" s="282" t="str">
        <f>IFERROR(HLOOKUP(AE$5,TAB_Critères!$B$51:$AH$66,SA_GRILLE_STEU!$A15+2,FALSE),"")</f>
        <v/>
      </c>
      <c r="AJ15" s="286">
        <v>7</v>
      </c>
      <c r="AK15" s="29" t="str">
        <f>IFERROR(HLOOKUP(AJ$5,TAB_Critères!$B$3:$AH$16,SA_GRILLE_STEU!$A15+2,FALSE),"")</f>
        <v/>
      </c>
      <c r="AL15" s="336"/>
      <c r="AM15" s="283" t="str">
        <f>IFERROR(HLOOKUP(AJ$5,TAB_Critères!$B$30:$R$40,SA_GRILLE_STEU!$A15+2,FALSE),"")</f>
        <v/>
      </c>
      <c r="AN15" s="282" t="str">
        <f>IFERROR(HLOOKUP(AJ$5,TAB_Critères!$B$51:$AH$66,SA_GRILLE_STEU!$A15+2,FALSE),"")</f>
        <v/>
      </c>
      <c r="AO15" s="286">
        <v>7</v>
      </c>
      <c r="AP15" s="29" t="str">
        <f>IFERROR(HLOOKUP(AO$5,TAB_Critères!$B$3:$AH$16,SA_GRILLE_STEU!$A15+2,FALSE),"")</f>
        <v/>
      </c>
      <c r="AQ15" s="336"/>
      <c r="AR15" s="283" t="str">
        <f>IFERROR(HLOOKUP(AO$5,TAB_Critères!$B$30:$R$40,SA_GRILLE_STEU!$A15+2,FALSE),"")</f>
        <v/>
      </c>
      <c r="AS15" s="282" t="str">
        <f>IFERROR(HLOOKUP(AO$5,TAB_Critères!$B$51:$AH$66,SA_GRILLE_STEU!$A15+2,FALSE),"")</f>
        <v/>
      </c>
      <c r="AT15" s="286">
        <v>7</v>
      </c>
      <c r="AU15" s="29" t="str">
        <f>IFERROR(HLOOKUP(AT$5,TAB_Critères!$B$3:$AH$16,SA_GRILLE_STEU!$A15+2,FALSE),"")</f>
        <v/>
      </c>
      <c r="AV15" s="336"/>
      <c r="AW15" s="283" t="str">
        <f>IFERROR(HLOOKUP(AT$5,TAB_Critères!$B$30:$R$40,SA_GRILLE_STEU!$A15+2,FALSE),"")</f>
        <v/>
      </c>
      <c r="AX15" s="282" t="str">
        <f>IFERROR(HLOOKUP(AT$5,TAB_Critères!$B$51:$AH$66,SA_GRILLE_STEU!$A15+2,FALSE),"")</f>
        <v/>
      </c>
      <c r="AY15" s="286">
        <v>7</v>
      </c>
      <c r="AZ15" s="29" t="str">
        <f>IFERROR(HLOOKUP(AY$5,TAB_Critères!$B$3:$AH$16,SA_GRILLE_STEU!$A15+2,FALSE),"")</f>
        <v/>
      </c>
      <c r="BA15" s="336"/>
      <c r="BB15" s="283" t="str">
        <f>IFERROR(HLOOKUP(AY$5,TAB_Critères!$B$30:$R$40,SA_GRILLE_STEU!$A15+2,FALSE),"")</f>
        <v/>
      </c>
      <c r="BC15" s="282" t="str">
        <f>IFERROR(HLOOKUP(AY$5,TAB_Critères!$B$51:$AH$66,SA_GRILLE_STEU!$A15+2,FALSE),"")</f>
        <v/>
      </c>
      <c r="BD15" s="286">
        <v>7</v>
      </c>
      <c r="BE15" s="29" t="str">
        <f>IFERROR(HLOOKUP(BD$5,TAB_Critères!$B$3:$AH$16,SA_GRILLE_STEU!$A15+2,FALSE),"")</f>
        <v/>
      </c>
      <c r="BF15" s="336"/>
      <c r="BG15" s="287" t="str">
        <f>IFERROR(HLOOKUP(BD$5,TAB_Critères!$B$30:$R$40,SA_GRILLE_STEU!$A15+2,FALSE),"")</f>
        <v/>
      </c>
      <c r="BH15" s="285" t="str">
        <f>IFERROR(HLOOKUP(BD$5,TAB_Critères!$B$51:$AH$66,SA_GRILLE_STEU!$A15+2,FALSE),"")</f>
        <v/>
      </c>
    </row>
    <row r="16" spans="1:60" ht="38.25" customHeight="1" x14ac:dyDescent="0.4">
      <c r="A16" s="286">
        <v>8</v>
      </c>
      <c r="B16" s="31"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36"/>
      <c r="D16" s="392">
        <f>IFERROR(HLOOKUP(A$5,TAB_Critères!$B$30:$R$40,SA_GRILLE_STEU!$A16+2,FALSE),"")</f>
        <v>20</v>
      </c>
      <c r="E16" s="282" t="str">
        <f>IFERROR(HLOOKUP(A$5,TAB_Critères!$B$51:$AH$66,SA_GRILLE_STEU!$A16+2,FALSE),"")</f>
        <v>LISTE_2</v>
      </c>
      <c r="F16" s="286">
        <v>8</v>
      </c>
      <c r="G16" s="29" t="str">
        <f>IFERROR(HLOOKUP(F$5,TAB_Critères!$B$3:$AH$16,SA_GRILLE_STEU!$A16+2,FALSE),"")</f>
        <v/>
      </c>
      <c r="H16" s="336"/>
      <c r="I16" s="283" t="str">
        <f>IFERROR(HLOOKUP(F$5,TAB_Critères!$B$30:$R$40,SA_GRILLE_STEU!$A16+2,FALSE),"")</f>
        <v/>
      </c>
      <c r="J16" s="282" t="str">
        <f>IFERROR(HLOOKUP(F$5,TAB_Critères!$B$51:$AH$66,SA_GRILLE_STEU!$A16+2,FALSE),"")</f>
        <v/>
      </c>
      <c r="K16" s="286">
        <v>8</v>
      </c>
      <c r="L16" s="29" t="str">
        <f>IFERROR(HLOOKUP(K$5,TAB_Critères!$B$3:$AH$16,SA_GRILLE_STEU!$A16+2,FALSE),"")</f>
        <v/>
      </c>
      <c r="M16" s="336"/>
      <c r="N16" s="283" t="str">
        <f>IFERROR(HLOOKUP(K$5,TAB_Critères!$B$30:$R$40,SA_GRILLE_STEU!$A16+2,FALSE),"")</f>
        <v/>
      </c>
      <c r="O16" s="282" t="str">
        <f>IFERROR(HLOOKUP(K$5,TAB_Critères!$B$51:$AH$66,SA_GRILLE_STEU!$A16+2,FALSE),"")</f>
        <v/>
      </c>
      <c r="P16" s="286">
        <v>8</v>
      </c>
      <c r="Q16" s="29" t="str">
        <f>IFERROR(HLOOKUP(P$5,TAB_Critères!$B$3:$AH$16,SA_GRILLE_STEU!$A16+2,FALSE),"")</f>
        <v/>
      </c>
      <c r="R16" s="336"/>
      <c r="S16" s="283" t="str">
        <f>IFERROR(HLOOKUP(P$5,TAB_Critères!$B$30:$R$40,SA_GRILLE_STEU!$A16+2,FALSE),"")</f>
        <v/>
      </c>
      <c r="T16" s="282" t="str">
        <f>IFERROR(HLOOKUP(P$5,TAB_Critères!$B$51:$AH$66,SA_GRILLE_STEU!$A16+2,FALSE),"")</f>
        <v/>
      </c>
      <c r="U16" s="286">
        <v>8</v>
      </c>
      <c r="V16" s="29" t="str">
        <f>IFERROR(HLOOKUP(U$5,TAB_Critères!$B$3:$AH$16,SA_GRILLE_STEU!$A16+2,FALSE),"")</f>
        <v/>
      </c>
      <c r="W16" s="336"/>
      <c r="X16" s="283" t="str">
        <f>IFERROR(HLOOKUP(U$5,TAB_Critères!$B$30:$R$40,SA_GRILLE_STEU!$A16+2,FALSE),"")</f>
        <v/>
      </c>
      <c r="Y16" s="282" t="str">
        <f>IFERROR(HLOOKUP(U$5,TAB_Critères!$B$51:$AH$66,SA_GRILLE_STEU!$A16+2,FALSE),"")</f>
        <v/>
      </c>
      <c r="Z16" s="286">
        <v>8</v>
      </c>
      <c r="AA16" s="29" t="str">
        <f>IFERROR(HLOOKUP(Z$5,TAB_Critères!$B$3:$AH$16,SA_GRILLE_STEU!$A16+2,FALSE),"")</f>
        <v/>
      </c>
      <c r="AB16" s="336"/>
      <c r="AC16" s="283" t="str">
        <f>IFERROR(HLOOKUP(Z$5,TAB_Critères!$B$30:$R$40,SA_GRILLE_STEU!$A16+2,FALSE),"")</f>
        <v/>
      </c>
      <c r="AD16" s="282" t="str">
        <f>IFERROR(HLOOKUP(Z$5,TAB_Critères!$B$51:$AH$66,SA_GRILLE_STEU!$A16+2,FALSE),"")</f>
        <v/>
      </c>
      <c r="AE16" s="286">
        <v>8</v>
      </c>
      <c r="AF16" s="29" t="str">
        <f>IFERROR(HLOOKUP(AE$5,TAB_Critères!$B$3:$AH$16,SA_GRILLE_STEU!$A16+2,FALSE),"")</f>
        <v/>
      </c>
      <c r="AG16" s="336"/>
      <c r="AH16" s="283" t="str">
        <f>IFERROR(HLOOKUP(AE$5,TAB_Critères!$B$30:$R$40,SA_GRILLE_STEU!$A16+2,FALSE),"")</f>
        <v/>
      </c>
      <c r="AI16" s="282" t="str">
        <f>IFERROR(HLOOKUP(AE$5,TAB_Critères!$B$51:$AH$66,SA_GRILLE_STEU!$A16+2,FALSE),"")</f>
        <v/>
      </c>
      <c r="AJ16" s="286">
        <v>8</v>
      </c>
      <c r="AK16" s="29" t="str">
        <f>IFERROR(HLOOKUP(AJ$5,TAB_Critères!$B$3:$AH$16,SA_GRILLE_STEU!$A16+2,FALSE),"")</f>
        <v/>
      </c>
      <c r="AL16" s="336"/>
      <c r="AM16" s="283" t="str">
        <f>IFERROR(HLOOKUP(AJ$5,TAB_Critères!$B$30:$R$40,SA_GRILLE_STEU!$A16+2,FALSE),"")</f>
        <v/>
      </c>
      <c r="AN16" s="282" t="str">
        <f>IFERROR(HLOOKUP(AJ$5,TAB_Critères!$B$51:$AH$66,SA_GRILLE_STEU!$A16+2,FALSE),"")</f>
        <v/>
      </c>
      <c r="AO16" s="286">
        <v>8</v>
      </c>
      <c r="AP16" s="29" t="str">
        <f>IFERROR(HLOOKUP(AO$5,TAB_Critères!$B$3:$AH$16,SA_GRILLE_STEU!$A16+2,FALSE),"")</f>
        <v/>
      </c>
      <c r="AQ16" s="336"/>
      <c r="AR16" s="283" t="str">
        <f>IFERROR(HLOOKUP(AO$5,TAB_Critères!$B$30:$R$40,SA_GRILLE_STEU!$A16+2,FALSE),"")</f>
        <v/>
      </c>
      <c r="AS16" s="282" t="str">
        <f>IFERROR(HLOOKUP(AO$5,TAB_Critères!$B$51:$AH$66,SA_GRILLE_STEU!$A16+2,FALSE),"")</f>
        <v/>
      </c>
      <c r="AT16" s="286">
        <v>8</v>
      </c>
      <c r="AU16" s="29" t="str">
        <f>IFERROR(HLOOKUP(AT$5,TAB_Critères!$B$3:$AH$16,SA_GRILLE_STEU!$A16+2,FALSE),"")</f>
        <v/>
      </c>
      <c r="AV16" s="336"/>
      <c r="AW16" s="283" t="str">
        <f>IFERROR(HLOOKUP(AT$5,TAB_Critères!$B$30:$R$40,SA_GRILLE_STEU!$A16+2,FALSE),"")</f>
        <v/>
      </c>
      <c r="AX16" s="282" t="str">
        <f>IFERROR(HLOOKUP(AT$5,TAB_Critères!$B$51:$AH$66,SA_GRILLE_STEU!$A16+2,FALSE),"")</f>
        <v/>
      </c>
      <c r="AY16" s="286">
        <v>8</v>
      </c>
      <c r="AZ16" s="29" t="str">
        <f>IFERROR(HLOOKUP(AY$5,TAB_Critères!$B$3:$AH$16,SA_GRILLE_STEU!$A16+2,FALSE),"")</f>
        <v/>
      </c>
      <c r="BA16" s="336"/>
      <c r="BB16" s="283" t="str">
        <f>IFERROR(HLOOKUP(AY$5,TAB_Critères!$B$30:$R$40,SA_GRILLE_STEU!$A16+2,FALSE),"")</f>
        <v/>
      </c>
      <c r="BC16" s="282" t="str">
        <f>IFERROR(HLOOKUP(AY$5,TAB_Critères!$B$51:$AH$66,SA_GRILLE_STEU!$A16+2,FALSE),"")</f>
        <v/>
      </c>
      <c r="BD16" s="286">
        <v>8</v>
      </c>
      <c r="BE16" s="29" t="str">
        <f>IFERROR(HLOOKUP(BD$5,TAB_Critères!$B$3:$AH$16,SA_GRILLE_STEU!$A16+2,FALSE),"")</f>
        <v/>
      </c>
      <c r="BF16" s="336"/>
      <c r="BG16" s="287" t="str">
        <f>IFERROR(HLOOKUP(BD$5,TAB_Critères!$B$30:$R$40,SA_GRILLE_STEU!$A16+2,FALSE),"")</f>
        <v/>
      </c>
      <c r="BH16" s="285" t="str">
        <f>IFERROR(HLOOKUP(BD$5,TAB_Critères!$B$51:$AH$66,SA_GRILLE_STEU!$A16+2,FALSE),"")</f>
        <v/>
      </c>
    </row>
    <row r="17" spans="1:60" ht="20.100000000000001" customHeight="1" x14ac:dyDescent="0.4">
      <c r="A17" s="286">
        <v>9</v>
      </c>
      <c r="B17" s="31" t="str">
        <f>IFERROR(HLOOKUP(A$5,TAB_Critères!$B$3:$AH$16,SA_GRILLE_STEU!$A17+2,FALSE),"")</f>
        <v>Existe t-il un dispositif de contrôle adapté pour le suivi en interne  et un afficheur de proximité (Hauteur + Débit + Volume) ?</v>
      </c>
      <c r="C17" s="336"/>
      <c r="D17" s="392">
        <f>IFERROR(HLOOKUP(A$5,TAB_Critères!$B$30:$R$40,SA_GRILLE_STEU!$A17+2,FALSE),"")</f>
        <v>5</v>
      </c>
      <c r="E17" s="282" t="str">
        <f>IFERROR(HLOOKUP(A$5,TAB_Critères!$B$51:$AH$66,SA_GRILLE_STEU!$A17+2,FALSE),"")</f>
        <v>LISTE_3</v>
      </c>
      <c r="F17" s="286">
        <v>9</v>
      </c>
      <c r="G17" s="29" t="str">
        <f>IFERROR(HLOOKUP(F$5,TAB_Critères!$B$3:$AH$16,SA_GRILLE_STEU!$A17+2,FALSE),"")</f>
        <v/>
      </c>
      <c r="H17" s="336"/>
      <c r="I17" s="283" t="str">
        <f>IFERROR(HLOOKUP(F$5,TAB_Critères!$B$30:$R$40,SA_GRILLE_STEU!$A17+2,FALSE),"")</f>
        <v/>
      </c>
      <c r="J17" s="282" t="str">
        <f>IFERROR(HLOOKUP(F$5,TAB_Critères!$B$51:$AH$66,SA_GRILLE_STEU!$A17+2,FALSE),"")</f>
        <v/>
      </c>
      <c r="K17" s="286">
        <v>9</v>
      </c>
      <c r="L17" s="29" t="str">
        <f>IFERROR(HLOOKUP(K$5,TAB_Critères!$B$3:$AH$16,SA_GRILLE_STEU!$A17+2,FALSE),"")</f>
        <v/>
      </c>
      <c r="M17" s="336"/>
      <c r="N17" s="283" t="str">
        <f>IFERROR(HLOOKUP(K$5,TAB_Critères!$B$30:$R$40,SA_GRILLE_STEU!$A17+2,FALSE),"")</f>
        <v/>
      </c>
      <c r="O17" s="282" t="str">
        <f>IFERROR(HLOOKUP(K$5,TAB_Critères!$B$51:$AH$66,SA_GRILLE_STEU!$A17+2,FALSE),"")</f>
        <v/>
      </c>
      <c r="P17" s="286">
        <v>9</v>
      </c>
      <c r="Q17" s="29" t="str">
        <f>IFERROR(HLOOKUP(P$5,TAB_Critères!$B$3:$AH$16,SA_GRILLE_STEU!$A17+2,FALSE),"")</f>
        <v/>
      </c>
      <c r="R17" s="336"/>
      <c r="S17" s="283" t="str">
        <f>IFERROR(HLOOKUP(P$5,TAB_Critères!$B$30:$R$40,SA_GRILLE_STEU!$A17+2,FALSE),"")</f>
        <v/>
      </c>
      <c r="T17" s="282" t="str">
        <f>IFERROR(HLOOKUP(P$5,TAB_Critères!$B$51:$AH$66,SA_GRILLE_STEU!$A17+2,FALSE),"")</f>
        <v/>
      </c>
      <c r="U17" s="286">
        <v>9</v>
      </c>
      <c r="V17" s="29" t="str">
        <f>IFERROR(HLOOKUP(U$5,TAB_Critères!$B$3:$AH$16,SA_GRILLE_STEU!$A17+2,FALSE),"")</f>
        <v/>
      </c>
      <c r="W17" s="336"/>
      <c r="X17" s="283" t="str">
        <f>IFERROR(HLOOKUP(U$5,TAB_Critères!$B$30:$R$40,SA_GRILLE_STEU!$A17+2,FALSE),"")</f>
        <v/>
      </c>
      <c r="Y17" s="282" t="str">
        <f>IFERROR(HLOOKUP(U$5,TAB_Critères!$B$51:$AH$66,SA_GRILLE_STEU!$A17+2,FALSE),"")</f>
        <v/>
      </c>
      <c r="Z17" s="286">
        <v>9</v>
      </c>
      <c r="AA17" s="29" t="str">
        <f>IFERROR(HLOOKUP(Z$5,TAB_Critères!$B$3:$AH$16,SA_GRILLE_STEU!$A17+2,FALSE),"")</f>
        <v/>
      </c>
      <c r="AB17" s="336"/>
      <c r="AC17" s="283" t="str">
        <f>IFERROR(HLOOKUP(Z$5,TAB_Critères!$B$30:$R$40,SA_GRILLE_STEU!$A17+2,FALSE),"")</f>
        <v/>
      </c>
      <c r="AD17" s="282" t="str">
        <f>IFERROR(HLOOKUP(Z$5,TAB_Critères!$B$51:$AH$66,SA_GRILLE_STEU!$A17+2,FALSE),"")</f>
        <v/>
      </c>
      <c r="AE17" s="286">
        <v>9</v>
      </c>
      <c r="AF17" s="29" t="str">
        <f>IFERROR(HLOOKUP(AE$5,TAB_Critères!$B$3:$AH$16,SA_GRILLE_STEU!$A17+2,FALSE),"")</f>
        <v/>
      </c>
      <c r="AG17" s="336"/>
      <c r="AH17" s="283" t="str">
        <f>IFERROR(HLOOKUP(AE$5,TAB_Critères!$B$30:$R$40,SA_GRILLE_STEU!$A17+2,FALSE),"")</f>
        <v/>
      </c>
      <c r="AI17" s="282" t="str">
        <f>IFERROR(HLOOKUP(AE$5,TAB_Critères!$B$51:$AH$66,SA_GRILLE_STEU!$A17+2,FALSE),"")</f>
        <v/>
      </c>
      <c r="AJ17" s="286">
        <v>9</v>
      </c>
      <c r="AK17" s="29" t="str">
        <f>IFERROR(HLOOKUP(AJ$5,TAB_Critères!$B$3:$AH$16,SA_GRILLE_STEU!$A17+2,FALSE),"")</f>
        <v/>
      </c>
      <c r="AL17" s="336"/>
      <c r="AM17" s="283" t="str">
        <f>IFERROR(HLOOKUP(AJ$5,TAB_Critères!$B$30:$R$40,SA_GRILLE_STEU!$A17+2,FALSE),"")</f>
        <v/>
      </c>
      <c r="AN17" s="282" t="str">
        <f>IFERROR(HLOOKUP(AJ$5,TAB_Critères!$B$51:$AH$66,SA_GRILLE_STEU!$A17+2,FALSE),"")</f>
        <v/>
      </c>
      <c r="AO17" s="286">
        <v>9</v>
      </c>
      <c r="AP17" s="29" t="str">
        <f>IFERROR(HLOOKUP(AO$5,TAB_Critères!$B$3:$AH$16,SA_GRILLE_STEU!$A17+2,FALSE),"")</f>
        <v/>
      </c>
      <c r="AQ17" s="336"/>
      <c r="AR17" s="283" t="str">
        <f>IFERROR(HLOOKUP(AO$5,TAB_Critères!$B$30:$R$40,SA_GRILLE_STEU!$A17+2,FALSE),"")</f>
        <v/>
      </c>
      <c r="AS17" s="282" t="str">
        <f>IFERROR(HLOOKUP(AO$5,TAB_Critères!$B$51:$AH$66,SA_GRILLE_STEU!$A17+2,FALSE),"")</f>
        <v/>
      </c>
      <c r="AT17" s="286">
        <v>9</v>
      </c>
      <c r="AU17" s="29" t="str">
        <f>IFERROR(HLOOKUP(AT$5,TAB_Critères!$B$3:$AH$16,SA_GRILLE_STEU!$A17+2,FALSE),"")</f>
        <v/>
      </c>
      <c r="AV17" s="336"/>
      <c r="AW17" s="283" t="str">
        <f>IFERROR(HLOOKUP(AT$5,TAB_Critères!$B$30:$R$40,SA_GRILLE_STEU!$A17+2,FALSE),"")</f>
        <v/>
      </c>
      <c r="AX17" s="282" t="str">
        <f>IFERROR(HLOOKUP(AT$5,TAB_Critères!$B$51:$AH$66,SA_GRILLE_STEU!$A17+2,FALSE),"")</f>
        <v/>
      </c>
      <c r="AY17" s="286">
        <v>9</v>
      </c>
      <c r="AZ17" s="29" t="str">
        <f>IFERROR(HLOOKUP(AY$5,TAB_Critères!$B$3:$AH$16,SA_GRILLE_STEU!$A17+2,FALSE),"")</f>
        <v/>
      </c>
      <c r="BA17" s="336"/>
      <c r="BB17" s="283" t="str">
        <f>IFERROR(HLOOKUP(AY$5,TAB_Critères!$B$30:$R$40,SA_GRILLE_STEU!$A17+2,FALSE),"")</f>
        <v/>
      </c>
      <c r="BC17" s="282" t="str">
        <f>IFERROR(HLOOKUP(AY$5,TAB_Critères!$B$51:$AH$66,SA_GRILLE_STEU!$A17+2,FALSE),"")</f>
        <v/>
      </c>
      <c r="BD17" s="286">
        <v>9</v>
      </c>
      <c r="BE17" s="29" t="str">
        <f>IFERROR(HLOOKUP(BD$5,TAB_Critères!$B$3:$AH$16,SA_GRILLE_STEU!$A17+2,FALSE),"")</f>
        <v/>
      </c>
      <c r="BF17" s="336"/>
      <c r="BG17" s="287" t="str">
        <f>IFERROR(HLOOKUP(BD$5,TAB_Critères!$B$30:$R$40,SA_GRILLE_STEU!$A17+2,FALSE),"")</f>
        <v/>
      </c>
      <c r="BH17" s="285" t="str">
        <f>IFERROR(HLOOKUP(BD$5,TAB_Critères!$B$51:$AH$66,SA_GRILLE_STEU!$A17+2,FALSE),"")</f>
        <v/>
      </c>
    </row>
    <row r="18" spans="1:60" s="358" customFormat="1" ht="38.25" customHeight="1" x14ac:dyDescent="0.4">
      <c r="A18" s="663" t="s">
        <v>50</v>
      </c>
      <c r="B18" s="664"/>
      <c r="C18" s="355" t="s">
        <v>51</v>
      </c>
      <c r="D18" s="356" t="s">
        <v>52</v>
      </c>
      <c r="E18" s="357"/>
      <c r="F18" s="663" t="s">
        <v>50</v>
      </c>
      <c r="G18" s="664"/>
      <c r="H18" s="355" t="s">
        <v>51</v>
      </c>
      <c r="I18" s="356" t="s">
        <v>52</v>
      </c>
      <c r="J18" s="357"/>
      <c r="K18" s="663" t="s">
        <v>50</v>
      </c>
      <c r="L18" s="664"/>
      <c r="M18" s="355" t="s">
        <v>51</v>
      </c>
      <c r="N18" s="356" t="s">
        <v>52</v>
      </c>
      <c r="O18" s="357"/>
      <c r="P18" s="663" t="s">
        <v>50</v>
      </c>
      <c r="Q18" s="664"/>
      <c r="R18" s="355" t="s">
        <v>51</v>
      </c>
      <c r="S18" s="356" t="s">
        <v>52</v>
      </c>
      <c r="T18" s="357"/>
      <c r="U18" s="663" t="s">
        <v>50</v>
      </c>
      <c r="V18" s="664"/>
      <c r="W18" s="355" t="s">
        <v>51</v>
      </c>
      <c r="X18" s="356" t="s">
        <v>52</v>
      </c>
      <c r="Y18" s="357"/>
      <c r="Z18" s="663" t="s">
        <v>50</v>
      </c>
      <c r="AA18" s="664"/>
      <c r="AB18" s="355" t="s">
        <v>51</v>
      </c>
      <c r="AC18" s="356" t="s">
        <v>52</v>
      </c>
      <c r="AD18" s="357"/>
      <c r="AE18" s="663" t="s">
        <v>50</v>
      </c>
      <c r="AF18" s="664"/>
      <c r="AG18" s="355" t="s">
        <v>51</v>
      </c>
      <c r="AH18" s="356" t="s">
        <v>52</v>
      </c>
      <c r="AI18" s="357"/>
      <c r="AJ18" s="663" t="s">
        <v>50</v>
      </c>
      <c r="AK18" s="664"/>
      <c r="AL18" s="355" t="s">
        <v>51</v>
      </c>
      <c r="AM18" s="356" t="s">
        <v>52</v>
      </c>
      <c r="AN18" s="357"/>
      <c r="AO18" s="663" t="s">
        <v>50</v>
      </c>
      <c r="AP18" s="664"/>
      <c r="AQ18" s="355" t="s">
        <v>51</v>
      </c>
      <c r="AR18" s="356" t="s">
        <v>52</v>
      </c>
      <c r="AS18" s="357"/>
      <c r="AT18" s="663" t="s">
        <v>50</v>
      </c>
      <c r="AU18" s="664"/>
      <c r="AV18" s="355" t="s">
        <v>51</v>
      </c>
      <c r="AW18" s="356" t="s">
        <v>52</v>
      </c>
      <c r="AX18" s="357"/>
      <c r="AY18" s="663" t="s">
        <v>50</v>
      </c>
      <c r="AZ18" s="664"/>
      <c r="BA18" s="355" t="s">
        <v>51</v>
      </c>
      <c r="BB18" s="356" t="s">
        <v>52</v>
      </c>
      <c r="BC18" s="357"/>
      <c r="BD18" s="663" t="s">
        <v>50</v>
      </c>
      <c r="BE18" s="664"/>
      <c r="BF18" s="355" t="s">
        <v>51</v>
      </c>
      <c r="BG18" s="356" t="s">
        <v>52</v>
      </c>
    </row>
    <row r="19" spans="1:60" s="299" customFormat="1" ht="60" customHeight="1" x14ac:dyDescent="0.4">
      <c r="A19" s="293"/>
      <c r="B19" s="349"/>
      <c r="C19" s="339"/>
      <c r="D19" s="294">
        <f>IF(OR(A5="",C19="Non contrôlé"),"",IF((SUMIF(C9:C17,"Validé",D9:D17)+SUMIF(C9:C17,"Validé avec réserve",D9:D17))&gt;100,100,SUMIF(C9:C17,"Validé",D9:D17)+SUMIF(C9:C17,"Validé avec réserve",D9:D17)))</f>
        <v>0</v>
      </c>
      <c r="E19" s="295"/>
      <c r="F19" s="296"/>
      <c r="G19" s="343"/>
      <c r="H19" s="339"/>
      <c r="I19" s="294" t="str">
        <f>IF(F5="","",IF((SUMIF(H9:H17,"Validé",I9:I17)+SUMIF(H9:H17,"Validé avec réserve",I9:I17))&gt;100,100,SUMIF(H9:H17,"Validé",I9:I17)+SUMIF(H9:H17,"Validé avec réserve",I9:I17)))</f>
        <v/>
      </c>
      <c r="J19" s="295"/>
      <c r="K19" s="296"/>
      <c r="L19" s="343"/>
      <c r="M19" s="339"/>
      <c r="N19" s="294" t="str">
        <f>IF(K5="","",IF((SUMIF(M9:M17,"Validé",N9:N17)+SUMIF(M9:M17,"Validé avec réserve",N9:N17))&gt;100,100,SUMIF(M9:M17,"Validé",N9:N17)+SUMIF(M9:M17,"Validé avec réserve",N9:N17)))</f>
        <v/>
      </c>
      <c r="O19" s="295"/>
      <c r="P19" s="297"/>
      <c r="Q19" s="343"/>
      <c r="R19" s="339"/>
      <c r="S19" s="294" t="str">
        <f>IF(P5="","",IF((SUMIF(R9:R17,"Validé",S9:S17)+SUMIF(R9:R17,"Validé avec réserve",S9:S17))&gt;100,100,SUMIF(R9:R17,"Validé",S9:S17)+SUMIF(R9:R17,"Validé avec réserve",S9:S17)))</f>
        <v/>
      </c>
      <c r="T19" s="295"/>
      <c r="U19" s="298"/>
      <c r="V19" s="343"/>
      <c r="W19" s="339"/>
      <c r="X19" s="294" t="str">
        <f>IF(U5="","",IF((SUMIF(W9:W17,"Validé",X9:X17)+SUMIF(W9:W17,"Validé avec réserve",X9:X17))&gt;100,100,SUMIF(W9:W17,"Validé",X9:X17)+SUMIF(W9:W17,"Validé avec réserve",X9:X17)))</f>
        <v/>
      </c>
      <c r="Y19" s="295"/>
      <c r="Z19" s="298"/>
      <c r="AA19" s="342"/>
      <c r="AB19" s="339"/>
      <c r="AC19" s="294" t="str">
        <f>IF(Z5="","",IF((SUMIF(AB9:AB17,"Validé",AC9:AC17)+SUMIF(AB9:AB17,"Validé avec réserve",AC9:AC17))&gt;100,100,SUMIF(AB9:AB17,"Validé",AC9:AC17)+SUMIF(AB9:AB17,"Validé avec réserve",AC9:AC17)))</f>
        <v/>
      </c>
      <c r="AD19" s="295"/>
      <c r="AE19" s="298"/>
      <c r="AF19" s="343"/>
      <c r="AG19" s="339"/>
      <c r="AH19" s="294" t="str">
        <f>IF(AE5="","",IF((SUMIF(AG9:AG17,"Validé",AH9:AH17)+SUMIF(AG9:AG17,"Validé avec réserve",AH9:AH17))&gt;100,100,SUMIF(AG9:AG17,"Validé",AH9:AH17)+SUMIF(AG9:AG17,"Validé avec réserve",AH9:AH17)))</f>
        <v/>
      </c>
      <c r="AI19" s="295"/>
      <c r="AJ19" s="298"/>
      <c r="AK19" s="343"/>
      <c r="AL19" s="339"/>
      <c r="AM19" s="294" t="str">
        <f>IF(AJ5="","",IF((SUMIF(AL9:AL17,"Validé",AM9:AM17)+SUMIF(AL9:AL17,"Validé avec réserve",AM9:AM17))&gt;100,100,SUMIF(AL9:AL17,"Validé",AM9:AM17)+SUMIF(AL9:AL17,"Validé avec réserve",AM9:AM17)))</f>
        <v/>
      </c>
      <c r="AN19" s="295"/>
      <c r="AO19" s="298"/>
      <c r="AP19" s="343"/>
      <c r="AQ19" s="339"/>
      <c r="AR19" s="294" t="str">
        <f>IF(AO5="","",IF((SUMIF(AQ9:AQ17,"Validé",AR9:AR17)+SUMIF(AQ9:AQ17,"Validé avec réserve",AR9:AR17))&gt;100,100,SUMIF(AQ9:AQ17,"Validé",AR9:AR17)+SUMIF(AQ9:AQ17,"Validé avec réserve",AR9:AR17)))</f>
        <v/>
      </c>
      <c r="AS19" s="295"/>
      <c r="AT19" s="298"/>
      <c r="AU19" s="343"/>
      <c r="AV19" s="339"/>
      <c r="AW19" s="294" t="str">
        <f>IF(AT5="","",IF((SUMIF(AV9:AV17,"Validé",AW9:AW17)+SUMIF(AV9:AV17,"Validé avec réserve",AW9:AW17))&gt;100,100,SUMIF(AV9:AV17,"Validé",AW9:AW17)+SUMIF(AV9:AV17,"Validé avec réserve",AW9:AW17)))</f>
        <v/>
      </c>
      <c r="AX19" s="295"/>
      <c r="AY19" s="298"/>
      <c r="AZ19" s="343"/>
      <c r="BA19" s="339"/>
      <c r="BB19" s="294" t="str">
        <f>IF(AY5="","",IF((SUMIF(BA9:BA17,"Validé",BB9:BB17)+SUMIF(BA9:BA17,"Validé avec réserve",BB9:BB17))&gt;100,100,SUMIF(BA9:BA17,"Validé",BB9:BB17)+SUMIF(BA9:BA17,"Validé avec réserve",BB9:BB17)))</f>
        <v/>
      </c>
      <c r="BC19" s="295"/>
      <c r="BD19" s="298"/>
      <c r="BE19" s="340"/>
      <c r="BF19" s="339"/>
      <c r="BG19" s="294" t="str">
        <f>IF(BD5="","",IF((SUMIF(BF9:BF17,"Validé",BG9:BG17)+SUMIF(BF9:BF17,"Validé avec réserve",BG9:BG17))&gt;100,100,SUMIF(BF9:BF17,"Validé",BG9:BG17)+SUMIF(BF9:BF17,"Validé avec réserve",BG9:BG17)))</f>
        <v/>
      </c>
      <c r="BH19" s="295"/>
    </row>
    <row r="20" spans="1:60" s="306" customFormat="1" ht="15" customHeight="1" thickBot="1" x14ac:dyDescent="0.45">
      <c r="A20" s="300"/>
      <c r="B20" s="301"/>
      <c r="C20" s="302"/>
      <c r="D20" s="303"/>
      <c r="E20" s="304"/>
      <c r="F20" s="300"/>
      <c r="G20" s="301"/>
      <c r="H20" s="302"/>
      <c r="I20" s="303"/>
      <c r="J20" s="304"/>
      <c r="K20" s="300"/>
      <c r="L20" s="301"/>
      <c r="M20" s="302"/>
      <c r="N20" s="303"/>
      <c r="O20" s="304"/>
      <c r="P20" s="300"/>
      <c r="Q20" s="301"/>
      <c r="R20" s="301"/>
      <c r="S20" s="303"/>
      <c r="T20" s="301"/>
      <c r="U20" s="301"/>
      <c r="V20" s="301"/>
      <c r="W20" s="301"/>
      <c r="X20" s="303"/>
      <c r="Y20" s="301"/>
      <c r="Z20" s="301"/>
      <c r="AA20" s="301"/>
      <c r="AB20" s="301"/>
      <c r="AC20" s="303"/>
      <c r="AD20" s="301"/>
      <c r="AE20" s="301"/>
      <c r="AF20" s="301"/>
      <c r="AG20" s="301"/>
      <c r="AH20" s="303"/>
      <c r="AI20" s="301"/>
      <c r="AJ20" s="301"/>
      <c r="AK20" s="301"/>
      <c r="AL20" s="301"/>
      <c r="AM20" s="303"/>
      <c r="AN20" s="301"/>
      <c r="AO20" s="301"/>
      <c r="AP20" s="301"/>
      <c r="AQ20" s="301"/>
      <c r="AR20" s="303"/>
      <c r="AS20" s="301"/>
      <c r="AT20" s="301"/>
      <c r="AU20" s="301"/>
      <c r="AV20" s="301"/>
      <c r="AW20" s="303"/>
      <c r="AX20" s="301"/>
      <c r="AY20" s="301"/>
      <c r="AZ20" s="301"/>
      <c r="BA20" s="301"/>
      <c r="BB20" s="303"/>
      <c r="BC20" s="301"/>
      <c r="BD20" s="301"/>
      <c r="BE20" s="301"/>
      <c r="BF20" s="301"/>
      <c r="BG20" s="301"/>
      <c r="BH20" s="305"/>
    </row>
    <row r="21" spans="1:60" ht="12" customHeight="1" thickBot="1" x14ac:dyDescent="0.45">
      <c r="A21" s="540" t="s">
        <v>327</v>
      </c>
      <c r="B21" s="541"/>
      <c r="C21" s="541"/>
      <c r="D21" s="542"/>
      <c r="E21" s="307"/>
      <c r="F21" s="540" t="s">
        <v>327</v>
      </c>
      <c r="G21" s="541"/>
      <c r="H21" s="541"/>
      <c r="I21" s="542"/>
      <c r="J21" s="307"/>
      <c r="K21" s="540" t="s">
        <v>327</v>
      </c>
      <c r="L21" s="541"/>
      <c r="M21" s="541"/>
      <c r="N21" s="542"/>
      <c r="O21" s="307"/>
      <c r="P21" s="540" t="s">
        <v>327</v>
      </c>
      <c r="Q21" s="541"/>
      <c r="R21" s="541"/>
      <c r="S21" s="542"/>
      <c r="T21" s="307"/>
      <c r="U21" s="540" t="s">
        <v>327</v>
      </c>
      <c r="V21" s="541"/>
      <c r="W21" s="541"/>
      <c r="X21" s="542"/>
      <c r="Y21" s="307"/>
      <c r="Z21" s="540" t="s">
        <v>327</v>
      </c>
      <c r="AA21" s="541"/>
      <c r="AB21" s="541"/>
      <c r="AC21" s="542"/>
      <c r="AD21" s="307"/>
      <c r="AE21" s="540" t="s">
        <v>327</v>
      </c>
      <c r="AF21" s="541"/>
      <c r="AG21" s="541"/>
      <c r="AH21" s="542"/>
      <c r="AI21" s="307"/>
      <c r="AJ21" s="540" t="s">
        <v>327</v>
      </c>
      <c r="AK21" s="541"/>
      <c r="AL21" s="541"/>
      <c r="AM21" s="542"/>
      <c r="AN21" s="307"/>
      <c r="AO21" s="540" t="s">
        <v>327</v>
      </c>
      <c r="AP21" s="541"/>
      <c r="AQ21" s="541"/>
      <c r="AR21" s="542"/>
      <c r="AS21" s="307"/>
      <c r="AT21" s="540" t="s">
        <v>327</v>
      </c>
      <c r="AU21" s="541"/>
      <c r="AV21" s="541"/>
      <c r="AW21" s="542"/>
      <c r="AX21" s="307"/>
      <c r="AY21" s="540" t="s">
        <v>327</v>
      </c>
      <c r="AZ21" s="541"/>
      <c r="BA21" s="541"/>
      <c r="BB21" s="542"/>
      <c r="BC21" s="307"/>
      <c r="BD21" s="540" t="s">
        <v>327</v>
      </c>
      <c r="BE21" s="541"/>
      <c r="BF21" s="541"/>
      <c r="BG21" s="542"/>
    </row>
    <row r="22" spans="1:60" s="345" customFormat="1" ht="18" customHeight="1" x14ac:dyDescent="0.55000000000000004">
      <c r="A22" s="531" t="s">
        <v>157</v>
      </c>
      <c r="B22" s="532"/>
      <c r="C22" s="532"/>
      <c r="D22" s="533"/>
      <c r="F22" s="531"/>
      <c r="G22" s="532"/>
      <c r="H22" s="532"/>
      <c r="I22" s="533"/>
      <c r="K22" s="531"/>
      <c r="L22" s="532"/>
      <c r="M22" s="532"/>
      <c r="N22" s="533"/>
      <c r="P22" s="531"/>
      <c r="Q22" s="532"/>
      <c r="R22" s="532"/>
      <c r="S22" s="533"/>
      <c r="U22" s="531"/>
      <c r="V22" s="532"/>
      <c r="W22" s="532"/>
      <c r="X22" s="533"/>
      <c r="Z22" s="531"/>
      <c r="AA22" s="532"/>
      <c r="AB22" s="532"/>
      <c r="AC22" s="533"/>
      <c r="AE22" s="531"/>
      <c r="AF22" s="532"/>
      <c r="AG22" s="532"/>
      <c r="AH22" s="533"/>
      <c r="AJ22" s="531"/>
      <c r="AK22" s="532"/>
      <c r="AL22" s="532"/>
      <c r="AM22" s="533"/>
      <c r="AO22" s="531"/>
      <c r="AP22" s="532"/>
      <c r="AQ22" s="532"/>
      <c r="AR22" s="533"/>
      <c r="AT22" s="531"/>
      <c r="AU22" s="532"/>
      <c r="AV22" s="532"/>
      <c r="AW22" s="533"/>
      <c r="AY22" s="531"/>
      <c r="AZ22" s="532"/>
      <c r="BA22" s="532"/>
      <c r="BB22" s="533"/>
      <c r="BD22" s="531"/>
      <c r="BE22" s="532"/>
      <c r="BF22" s="532"/>
      <c r="BG22" s="533"/>
    </row>
    <row r="23" spans="1:60" ht="1.5" customHeight="1" x14ac:dyDescent="0.4">
      <c r="A23" s="270"/>
      <c r="B23" s="271"/>
      <c r="C23" s="271"/>
      <c r="D23" s="272"/>
      <c r="F23" s="270"/>
      <c r="G23" s="271"/>
      <c r="H23" s="274"/>
      <c r="I23" s="273"/>
      <c r="K23" s="270"/>
      <c r="L23" s="271"/>
      <c r="M23" s="274"/>
      <c r="N23" s="273"/>
      <c r="P23" s="270"/>
      <c r="Q23" s="271"/>
      <c r="R23" s="274"/>
      <c r="S23" s="273"/>
      <c r="U23" s="270"/>
      <c r="V23" s="271"/>
      <c r="W23" s="271"/>
      <c r="X23" s="272"/>
      <c r="Z23" s="270"/>
      <c r="AA23" s="271"/>
      <c r="AB23" s="271"/>
      <c r="AC23" s="272"/>
      <c r="AE23" s="270"/>
      <c r="AF23" s="271"/>
      <c r="AG23" s="308"/>
      <c r="AH23" s="273"/>
      <c r="AJ23" s="270"/>
      <c r="AK23" s="271"/>
      <c r="AL23" s="271"/>
      <c r="AM23" s="272"/>
      <c r="AO23" s="270"/>
      <c r="AP23" s="271"/>
      <c r="AQ23" s="271"/>
      <c r="AR23" s="272"/>
      <c r="AT23" s="270"/>
      <c r="AU23" s="271"/>
      <c r="AV23" s="271"/>
      <c r="AW23" s="272"/>
      <c r="AY23" s="270"/>
      <c r="AZ23" s="271"/>
      <c r="BA23" s="271"/>
      <c r="BB23" s="272"/>
      <c r="BD23" s="270"/>
      <c r="BE23" s="271"/>
      <c r="BF23" s="271"/>
      <c r="BG23" s="275"/>
    </row>
    <row r="24" spans="1:60" ht="24" customHeight="1" x14ac:dyDescent="0.4">
      <c r="A24" s="534" t="s">
        <v>53</v>
      </c>
      <c r="B24" s="535"/>
      <c r="C24" s="309" t="s">
        <v>12</v>
      </c>
      <c r="D24" s="310" t="s">
        <v>48</v>
      </c>
      <c r="E24" s="278" t="s">
        <v>49</v>
      </c>
      <c r="F24" s="534" t="s">
        <v>53</v>
      </c>
      <c r="G24" s="535"/>
      <c r="H24" s="309" t="s">
        <v>12</v>
      </c>
      <c r="I24" s="310" t="s">
        <v>48</v>
      </c>
      <c r="J24" s="278" t="s">
        <v>49</v>
      </c>
      <c r="K24" s="543" t="s">
        <v>53</v>
      </c>
      <c r="L24" s="544"/>
      <c r="M24" s="309" t="s">
        <v>12</v>
      </c>
      <c r="N24" s="310" t="s">
        <v>48</v>
      </c>
      <c r="O24" s="278" t="s">
        <v>49</v>
      </c>
      <c r="P24" s="543" t="s">
        <v>53</v>
      </c>
      <c r="Q24" s="544"/>
      <c r="R24" s="309" t="s">
        <v>12</v>
      </c>
      <c r="S24" s="310" t="s">
        <v>48</v>
      </c>
      <c r="T24" s="278" t="s">
        <v>49</v>
      </c>
      <c r="U24" s="543" t="s">
        <v>53</v>
      </c>
      <c r="V24" s="544"/>
      <c r="W24" s="311" t="s">
        <v>12</v>
      </c>
      <c r="X24" s="312" t="s">
        <v>48</v>
      </c>
      <c r="Y24" s="278" t="s">
        <v>49</v>
      </c>
      <c r="Z24" s="534" t="s">
        <v>53</v>
      </c>
      <c r="AA24" s="535"/>
      <c r="AB24" s="309" t="s">
        <v>12</v>
      </c>
      <c r="AC24" s="310" t="s">
        <v>48</v>
      </c>
      <c r="AD24" s="278" t="s">
        <v>49</v>
      </c>
      <c r="AE24" s="534" t="s">
        <v>53</v>
      </c>
      <c r="AF24" s="535"/>
      <c r="AG24" s="309" t="s">
        <v>12</v>
      </c>
      <c r="AH24" s="310" t="s">
        <v>48</v>
      </c>
      <c r="AI24" s="278" t="s">
        <v>49</v>
      </c>
      <c r="AJ24" s="534" t="s">
        <v>53</v>
      </c>
      <c r="AK24" s="535"/>
      <c r="AL24" s="309" t="s">
        <v>12</v>
      </c>
      <c r="AM24" s="310" t="s">
        <v>48</v>
      </c>
      <c r="AN24" s="278" t="s">
        <v>49</v>
      </c>
      <c r="AO24" s="534" t="s">
        <v>53</v>
      </c>
      <c r="AP24" s="535"/>
      <c r="AQ24" s="309" t="s">
        <v>12</v>
      </c>
      <c r="AR24" s="310" t="s">
        <v>48</v>
      </c>
      <c r="AS24" s="278" t="s">
        <v>49</v>
      </c>
      <c r="AT24" s="534" t="s">
        <v>53</v>
      </c>
      <c r="AU24" s="535"/>
      <c r="AV24" s="309" t="s">
        <v>12</v>
      </c>
      <c r="AW24" s="310" t="s">
        <v>48</v>
      </c>
      <c r="AX24" s="278" t="s">
        <v>49</v>
      </c>
      <c r="AY24" s="534" t="s">
        <v>53</v>
      </c>
      <c r="AZ24" s="535"/>
      <c r="BA24" s="309" t="s">
        <v>12</v>
      </c>
      <c r="BB24" s="310" t="s">
        <v>48</v>
      </c>
      <c r="BC24" s="278" t="s">
        <v>49</v>
      </c>
      <c r="BD24" s="534" t="s">
        <v>53</v>
      </c>
      <c r="BE24" s="535"/>
      <c r="BF24" s="309" t="s">
        <v>12</v>
      </c>
      <c r="BG24" s="310" t="s">
        <v>48</v>
      </c>
      <c r="BH24" s="280" t="s">
        <v>49</v>
      </c>
    </row>
    <row r="25" spans="1:60" s="319" customFormat="1" ht="20.100000000000001" customHeight="1" x14ac:dyDescent="0.4">
      <c r="A25" s="313">
        <v>0</v>
      </c>
      <c r="B25" s="115" t="str">
        <f>IFERROR(HLOOKUP(A$22,TAB_Critères!$B$3:$AH$16,SA_GRILLE_STEU!$A25+2,FALSE),"")</f>
        <v>Prélèvement sur un point présentant un écoulement permanent (entrée/sortie) ?</v>
      </c>
      <c r="C25" s="335"/>
      <c r="D25" s="314"/>
      <c r="E25" s="285" t="str">
        <f>IFERROR(HLOOKUP(A$22,TAB_Critères!$B$51:$AH$66,SA_GRILLE_STEU!$A25+2,FALSE),"")</f>
        <v>LISTE_1</v>
      </c>
      <c r="F25" s="313">
        <v>0</v>
      </c>
      <c r="G25" s="32" t="str">
        <f>IFERROR(HLOOKUP(F$22,TAB_Critères!$B$3:$AH$16,SA_GRILLE_STEU!$A25+2,FALSE),"")</f>
        <v/>
      </c>
      <c r="H25" s="335"/>
      <c r="I25" s="315"/>
      <c r="J25" s="285" t="str">
        <f>IFERROR(HLOOKUP(F$22,TAB_Critères!$B$51:$AH$66,SA_GRILLE_STEU!$A25+2,FALSE),"")</f>
        <v/>
      </c>
      <c r="K25" s="316">
        <v>0</v>
      </c>
      <c r="L25" s="115" t="str">
        <f>IFERROR(HLOOKUP(K$22,TAB_Critères!$B$3:$AH$16,SA_GRILLE_STEU!$A25+2,FALSE),"")</f>
        <v/>
      </c>
      <c r="M25" s="335"/>
      <c r="N25" s="315"/>
      <c r="O25" s="285" t="str">
        <f>IFERROR(HLOOKUP(K$22,TAB_Critères!$B$51:$AH$66,SA_GRILLE_STEU!$A25+2,FALSE),"")</f>
        <v/>
      </c>
      <c r="P25" s="316">
        <v>0</v>
      </c>
      <c r="Q25" s="115" t="str">
        <f>IFERROR(HLOOKUP(P$22,TAB_Critères!$B$3:$AH$16,SA_GRILLE_STEU!$A25+2,FALSE),"")</f>
        <v/>
      </c>
      <c r="R25" s="335"/>
      <c r="S25" s="315"/>
      <c r="T25" s="285" t="str">
        <f>IFERROR(HLOOKUP(P$22,TAB_Critères!$B$51:$AH$66,SA_GRILLE_STEU!$A25+2,FALSE),"")</f>
        <v/>
      </c>
      <c r="U25" s="316">
        <v>0</v>
      </c>
      <c r="V25" s="32" t="str">
        <f>IFERROR(HLOOKUP(U$22,TAB_Critères!$B$3:$AH$16,SA_GRILLE_STEU!$A25+2,FALSE),"")</f>
        <v/>
      </c>
      <c r="W25" s="335"/>
      <c r="X25" s="315"/>
      <c r="Y25" s="285" t="str">
        <f>IFERROR(HLOOKUP(U$22,TAB_Critères!$B$51:$AH$66,SA_GRILLE_STEU!$A25+2,FALSE),"")</f>
        <v/>
      </c>
      <c r="Z25" s="313">
        <v>0</v>
      </c>
      <c r="AA25" s="32" t="str">
        <f>IFERROR(HLOOKUP(Z$22,TAB_Critères!$B$3:$AH$16,SA_GRILLE_STEU!$A25+2,FALSE),"")</f>
        <v/>
      </c>
      <c r="AB25" s="335"/>
      <c r="AC25" s="315"/>
      <c r="AD25" s="285" t="str">
        <f>IFERROR(HLOOKUP(Z$22,TAB_Critères!$B$51:$AH$66,SA_GRILLE_STEU!$A25+2,FALSE),"")</f>
        <v/>
      </c>
      <c r="AE25" s="313">
        <v>0</v>
      </c>
      <c r="AF25" s="32" t="str">
        <f>IFERROR(HLOOKUP(AE$22,TAB_Critères!$B$3:$AH$16,SA_GRILLE_STEU!$A25+2,FALSE),"")</f>
        <v/>
      </c>
      <c r="AG25" s="335"/>
      <c r="AH25" s="315"/>
      <c r="AI25" s="285" t="str">
        <f>IFERROR(HLOOKUP(AE$22,TAB_Critères!$B$51:$AH$66,SA_GRILLE_STEU!$A25+2,FALSE),"")</f>
        <v/>
      </c>
      <c r="AJ25" s="313">
        <v>0</v>
      </c>
      <c r="AK25" s="227" t="str">
        <f>IFERROR(HLOOKUP(AJ$22,TAB_Critères!$B$3:$AH$16,SA_GRILLE_STEU!$A25+2,FALSE),"")</f>
        <v/>
      </c>
      <c r="AL25" s="346"/>
      <c r="AM25" s="317"/>
      <c r="AN25" s="285" t="str">
        <f>IFERROR(HLOOKUP(AJ$22,TAB_Critères!$B$51:$AH$66,SA_GRILLE_STEU!$A25+2,FALSE),"")</f>
        <v/>
      </c>
      <c r="AO25" s="313">
        <v>0</v>
      </c>
      <c r="AP25" s="32" t="str">
        <f>IFERROR(HLOOKUP(AO$22,TAB_Critères!$B$3:$AH$16,SA_GRILLE_STEU!$A25+2,FALSE),"")</f>
        <v/>
      </c>
      <c r="AQ25" s="335"/>
      <c r="AR25" s="317"/>
      <c r="AS25" s="285" t="str">
        <f>IFERROR(HLOOKUP(AO$22,TAB_Critères!$B$51:$AH$66,SA_GRILLE_STEU!$A25+2,FALSE),"")</f>
        <v/>
      </c>
      <c r="AT25" s="313">
        <v>0</v>
      </c>
      <c r="AU25" s="32" t="str">
        <f>IFERROR(HLOOKUP(AT$22,TAB_Critères!$B$3:$AH$16,SA_GRILLE_STEU!$A25+2,FALSE),"")</f>
        <v/>
      </c>
      <c r="AV25" s="335"/>
      <c r="AW25" s="317"/>
      <c r="AX25" s="285" t="str">
        <f>IFERROR(HLOOKUP(AT$22,TAB_Critères!$B$51:$AH$66,SA_GRILLE_STEU!$A25+2,FALSE),"")</f>
        <v/>
      </c>
      <c r="AY25" s="313">
        <v>0</v>
      </c>
      <c r="AZ25" s="227" t="str">
        <f>IFERROR(HLOOKUP(AY$22,TAB_Critères!$B$3:$AH$16,SA_GRILLE_STEU!$A25+2,FALSE),"")</f>
        <v/>
      </c>
      <c r="BA25" s="335"/>
      <c r="BB25" s="317"/>
      <c r="BC25" s="285" t="str">
        <f>IFERROR(HLOOKUP(AY$22,TAB_Critères!$B$51:$AH$66,SA_GRILLE_STEU!$A25+2,FALSE),"")</f>
        <v/>
      </c>
      <c r="BD25" s="313">
        <v>0</v>
      </c>
      <c r="BE25" s="32" t="str">
        <f>IFERROR(HLOOKUP(BD$22,TAB_Critères!$B$3:$AH$16,SA_GRILLE_STEU!$A25+2,FALSE),"")</f>
        <v/>
      </c>
      <c r="BF25" s="335"/>
      <c r="BG25" s="318"/>
      <c r="BH25" s="285" t="str">
        <f>IFERROR(HLOOKUP(BD$22,TAB_Critères!$B$51:$AH$66,SA_GRILLE_STEU!$A25+2,FALSE),"")</f>
        <v/>
      </c>
    </row>
    <row r="26" spans="1:60" s="319" customFormat="1" ht="30" customHeight="1" x14ac:dyDescent="0.4">
      <c r="A26" s="320">
        <v>1</v>
      </c>
      <c r="B26" s="5" t="str">
        <f>IFERROR(HLOOKUP(A$22,TAB_Critères!$B$3:$AH$16,SA_GRILLE_STEU!$A26+2,FALSE),"")</f>
        <v>L'accès à l'ouvrage et aux équipements de mesure se fait-il en toute sécurité pour les agents en charge des opérations de contrôles et d'entretien... ?</v>
      </c>
      <c r="C26" s="336"/>
      <c r="D26" s="283">
        <f>IFERROR(HLOOKUP(A$22,TAB_Critères!$B$30:$R$40,SA_GRILLE_STEU!$A26+2,FALSE),"")</f>
        <v>5</v>
      </c>
      <c r="E26" s="285" t="str">
        <f>IFERROR(HLOOKUP(A$22,TAB_Critères!$B$51:$AH$66,SA_GRILLE_STEU!$A26+2,FALSE),"")</f>
        <v>LISTE_2</v>
      </c>
      <c r="F26" s="320">
        <v>1</v>
      </c>
      <c r="G26" s="31" t="str">
        <f>IFERROR(HLOOKUP(F$22,TAB_Critères!$B$3:$AH$16,SA_GRILLE_STEU!$A26+2,FALSE),"")</f>
        <v/>
      </c>
      <c r="H26" s="336"/>
      <c r="I26" s="283" t="str">
        <f>IFERROR(HLOOKUP(F$22,TAB_Critères!$B$30:$R$40,SA_GRILLE_STEU!$A26+2,FALSE),"")</f>
        <v/>
      </c>
      <c r="J26" s="285" t="str">
        <f>IFERROR(HLOOKUP(F$22,TAB_Critères!$B$51:$AH$66,SA_GRILLE_STEU!$A26+2,FALSE),"")</f>
        <v/>
      </c>
      <c r="K26" s="321">
        <v>1</v>
      </c>
      <c r="L26" s="5" t="str">
        <f>IFERROR(HLOOKUP(K$22,TAB_Critères!$B$3:$AH$16,SA_GRILLE_STEU!$A26+2,FALSE),"")</f>
        <v/>
      </c>
      <c r="M26" s="336"/>
      <c r="N26" s="283" t="str">
        <f>IFERROR(HLOOKUP(K$22,TAB_Critères!$B$30:$R$40,SA_GRILLE_STEU!$A26+2,FALSE),"")</f>
        <v/>
      </c>
      <c r="O26" s="285" t="str">
        <f>IFERROR(HLOOKUP(K$22,TAB_Critères!$B$51:$AH$66,SA_GRILLE_STEU!$A26+2,FALSE),"")</f>
        <v/>
      </c>
      <c r="P26" s="321">
        <v>1</v>
      </c>
      <c r="Q26" s="5" t="str">
        <f>IFERROR(HLOOKUP(P$22,TAB_Critères!$B$3:$AH$16,SA_GRILLE_STEU!$A26+2,FALSE),"")</f>
        <v/>
      </c>
      <c r="R26" s="336"/>
      <c r="S26" s="283" t="str">
        <f>IFERROR(HLOOKUP(P$22,TAB_Critères!$B$30:$R$40,SA_GRILLE_STEU!$A26+2,FALSE),"")</f>
        <v/>
      </c>
      <c r="T26" s="285" t="str">
        <f>IFERROR(HLOOKUP(P$22,TAB_Critères!$B$51:$AH$66,SA_GRILLE_STEU!$A26+2,FALSE),"")</f>
        <v/>
      </c>
      <c r="U26" s="321">
        <v>1</v>
      </c>
      <c r="V26" s="31" t="str">
        <f>IFERROR(HLOOKUP(U$22,TAB_Critères!$B$3:$AH$16,SA_GRILLE_STEU!$A26+2,FALSE),"")</f>
        <v/>
      </c>
      <c r="W26" s="336"/>
      <c r="X26" s="283" t="str">
        <f>IFERROR(HLOOKUP(U$22,TAB_Critères!$B$30:$R$40,SA_GRILLE_STEU!$A26+2,FALSE),"")</f>
        <v/>
      </c>
      <c r="Y26" s="285" t="str">
        <f>IFERROR(HLOOKUP(U$22,TAB_Critères!$B$51:$AH$66,SA_GRILLE_STEU!$A26+2,FALSE),"")</f>
        <v/>
      </c>
      <c r="Z26" s="320">
        <v>1</v>
      </c>
      <c r="AA26" s="31" t="str">
        <f>IFERROR(HLOOKUP(Z$22,TAB_Critères!$B$3:$AH$16,SA_GRILLE_STEU!$A26+2,FALSE),"")</f>
        <v/>
      </c>
      <c r="AB26" s="336"/>
      <c r="AC26" s="283" t="str">
        <f>IFERROR(HLOOKUP(Z$22,TAB_Critères!$B$30:$R$40,SA_GRILLE_STEU!$A26+2,FALSE),"")</f>
        <v/>
      </c>
      <c r="AD26" s="285" t="str">
        <f>IFERROR(HLOOKUP(Z$22,TAB_Critères!$B$51:$AH$66,SA_GRILLE_STEU!$A26+2,FALSE),"")</f>
        <v/>
      </c>
      <c r="AE26" s="320">
        <v>1</v>
      </c>
      <c r="AF26" s="31" t="str">
        <f>IFERROR(HLOOKUP(AE$22,TAB_Critères!$B$3:$AH$16,SA_GRILLE_STEU!$A26+2,FALSE),"")</f>
        <v/>
      </c>
      <c r="AG26" s="336"/>
      <c r="AH26" s="283" t="str">
        <f>IFERROR(HLOOKUP(AE$22,TAB_Critères!$B$30:$R$40,SA_GRILLE_STEU!$A26+2,FALSE),"")</f>
        <v/>
      </c>
      <c r="AI26" s="285" t="str">
        <f>IFERROR(HLOOKUP(AE$22,TAB_Critères!$B$51:$AH$66,SA_GRILLE_STEU!$A26+2,FALSE),"")</f>
        <v/>
      </c>
      <c r="AJ26" s="320">
        <v>1</v>
      </c>
      <c r="AK26" s="228" t="str">
        <f>IFERROR(HLOOKUP(AJ$22,TAB_Critères!$B$3:$AH$16,SA_GRILLE_STEU!$A26+2,FALSE),"")</f>
        <v/>
      </c>
      <c r="AL26" s="347"/>
      <c r="AM26" s="283" t="str">
        <f>IFERROR(HLOOKUP(AJ$22,TAB_Critères!$B$30:$R$40,SA_GRILLE_STEU!$A26+2,FALSE),"")</f>
        <v/>
      </c>
      <c r="AN26" s="285" t="str">
        <f>IFERROR(HLOOKUP(AJ$22,TAB_Critères!$B$51:$AH$66,SA_GRILLE_STEU!$A26+2,FALSE),"")</f>
        <v/>
      </c>
      <c r="AO26" s="320">
        <v>1</v>
      </c>
      <c r="AP26" s="31" t="str">
        <f>IFERROR(HLOOKUP(AO$22,TAB_Critères!$B$3:$AH$16,SA_GRILLE_STEU!$A26+2,FALSE),"")</f>
        <v/>
      </c>
      <c r="AQ26" s="336"/>
      <c r="AR26" s="283" t="str">
        <f>IFERROR(HLOOKUP(AO$22,TAB_Critères!$B$30:$R$40,SA_GRILLE_STEU!$A26+2,FALSE),"")</f>
        <v/>
      </c>
      <c r="AS26" s="285" t="str">
        <f>IFERROR(HLOOKUP(AO$22,TAB_Critères!$B$51:$AH$66,SA_GRILLE_STEU!$A26+2,FALSE),"")</f>
        <v/>
      </c>
      <c r="AT26" s="320">
        <v>1</v>
      </c>
      <c r="AU26" s="31" t="str">
        <f>IFERROR(HLOOKUP(AT$22,TAB_Critères!$B$3:$AH$16,SA_GRILLE_STEU!$A26+2,FALSE),"")</f>
        <v/>
      </c>
      <c r="AV26" s="336"/>
      <c r="AW26" s="283" t="str">
        <f>IFERROR(HLOOKUP(AT$22,TAB_Critères!$B$30:$R$40,SA_GRILLE_STEU!$A26+2,FALSE),"")</f>
        <v/>
      </c>
      <c r="AX26" s="285" t="str">
        <f>IFERROR(HLOOKUP(AT$22,TAB_Critères!$B$51:$AH$66,SA_GRILLE_STEU!$A26+2,FALSE),"")</f>
        <v/>
      </c>
      <c r="AY26" s="320">
        <v>1</v>
      </c>
      <c r="AZ26" s="228" t="str">
        <f>IFERROR(HLOOKUP(AY$22,TAB_Critères!$B$3:$AH$16,SA_GRILLE_STEU!$A26+2,FALSE),"")</f>
        <v/>
      </c>
      <c r="BA26" s="336"/>
      <c r="BB26" s="283" t="str">
        <f>IFERROR(HLOOKUP(AY$22,TAB_Critères!$B$30:$R$40,SA_GRILLE_STEU!$A26+2,FALSE),"")</f>
        <v/>
      </c>
      <c r="BC26" s="285" t="str">
        <f>IFERROR(HLOOKUP(AY$22,TAB_Critères!$B$51:$AH$66,SA_GRILLE_STEU!$A26+2,FALSE),"")</f>
        <v/>
      </c>
      <c r="BD26" s="320">
        <v>1</v>
      </c>
      <c r="BE26" s="31" t="str">
        <f>IFERROR(HLOOKUP(BD$22,TAB_Critères!$B$3:$AH$16,SA_GRILLE_STEU!$A26+2,FALSE),"")</f>
        <v/>
      </c>
      <c r="BF26" s="336"/>
      <c r="BG26" s="287" t="str">
        <f>IFERROR(HLOOKUP(BD$22,TAB_Critères!$B$30:$R$40,SA_GRILLE_STEU!$A26+2,FALSE),"")</f>
        <v/>
      </c>
      <c r="BH26" s="285" t="str">
        <f>IFERROR(HLOOKUP(BD$22,TAB_Critères!$B$51:$AH$66,SA_GRILLE_STEU!$A26+2,FALSE),"")</f>
        <v/>
      </c>
    </row>
    <row r="27" spans="1:60" s="319" customFormat="1" ht="20.100000000000001" customHeight="1" x14ac:dyDescent="0.4">
      <c r="A27" s="320">
        <v>2</v>
      </c>
      <c r="B27" s="5" t="str">
        <f>IFERROR(HLOOKUP(A$22,TAB_Critères!$B$3:$AH$16,SA_GRILLE_STEU!$A27+2,FALSE),"")</f>
        <v>Le point de prélèvement est-il correctement implanté et situé dans un milieu homogène et brassé ?</v>
      </c>
      <c r="C27" s="336"/>
      <c r="D27" s="283">
        <f>IFERROR(HLOOKUP(A$22,TAB_Critères!$B$30:$R$40,SA_GRILLE_STEU!$A27+2,FALSE),"")</f>
        <v>20</v>
      </c>
      <c r="E27" s="285" t="str">
        <f>IFERROR(HLOOKUP(A$22,TAB_Critères!$B$51:$AH$66,SA_GRILLE_STEU!$A27+2,FALSE),"")</f>
        <v>LISTE_2</v>
      </c>
      <c r="F27" s="320">
        <v>2</v>
      </c>
      <c r="G27" s="31" t="str">
        <f>IFERROR(HLOOKUP(F$22,TAB_Critères!$B$3:$AH$16,SA_GRILLE_STEU!$A27+2,FALSE),"")</f>
        <v/>
      </c>
      <c r="H27" s="336"/>
      <c r="I27" s="283" t="str">
        <f>IFERROR(HLOOKUP(F$22,TAB_Critères!$B$30:$R$40,SA_GRILLE_STEU!$A27+2,FALSE),"")</f>
        <v/>
      </c>
      <c r="J27" s="285" t="str">
        <f>IFERROR(HLOOKUP(F$22,TAB_Critères!$B$51:$AH$66,SA_GRILLE_STEU!$A27+2,FALSE),"")</f>
        <v/>
      </c>
      <c r="K27" s="321">
        <v>2</v>
      </c>
      <c r="L27" s="5" t="str">
        <f>IFERROR(HLOOKUP(K$22,TAB_Critères!$B$3:$AH$16,SA_GRILLE_STEU!$A27+2,FALSE),"")</f>
        <v/>
      </c>
      <c r="M27" s="336"/>
      <c r="N27" s="283" t="str">
        <f>IFERROR(HLOOKUP(K$22,TAB_Critères!$B$30:$R$40,SA_GRILLE_STEU!$A27+2,FALSE),"")</f>
        <v/>
      </c>
      <c r="O27" s="285" t="str">
        <f>IFERROR(HLOOKUP(K$22,TAB_Critères!$B$51:$AH$66,SA_GRILLE_STEU!$A27+2,FALSE),"")</f>
        <v/>
      </c>
      <c r="P27" s="321">
        <v>2</v>
      </c>
      <c r="Q27" s="5" t="str">
        <f>IFERROR(HLOOKUP(P$22,TAB_Critères!$B$3:$AH$16,SA_GRILLE_STEU!$A27+2,FALSE),"")</f>
        <v/>
      </c>
      <c r="R27" s="336"/>
      <c r="S27" s="283" t="str">
        <f>IFERROR(HLOOKUP(P$22,TAB_Critères!$B$30:$R$40,SA_GRILLE_STEU!$A27+2,FALSE),"")</f>
        <v/>
      </c>
      <c r="T27" s="285" t="str">
        <f>IFERROR(HLOOKUP(P$22,TAB_Critères!$B$51:$AH$66,SA_GRILLE_STEU!$A27+2,FALSE),"")</f>
        <v/>
      </c>
      <c r="U27" s="321">
        <v>2</v>
      </c>
      <c r="V27" s="31" t="str">
        <f>IFERROR(HLOOKUP(U$22,TAB_Critères!$B$3:$AH$16,SA_GRILLE_STEU!$A27+2,FALSE),"")</f>
        <v/>
      </c>
      <c r="W27" s="336"/>
      <c r="X27" s="283" t="str">
        <f>IFERROR(HLOOKUP(U$22,TAB_Critères!$B$30:$R$40,SA_GRILLE_STEU!$A27+2,FALSE),"")</f>
        <v/>
      </c>
      <c r="Y27" s="285" t="str">
        <f>IFERROR(HLOOKUP(U$22,TAB_Critères!$B$51:$AH$66,SA_GRILLE_STEU!$A27+2,FALSE),"")</f>
        <v/>
      </c>
      <c r="Z27" s="320">
        <v>2</v>
      </c>
      <c r="AA27" s="31" t="str">
        <f>IFERROR(HLOOKUP(Z$22,TAB_Critères!$B$3:$AH$16,SA_GRILLE_STEU!$A27+2,FALSE),"")</f>
        <v/>
      </c>
      <c r="AB27" s="336"/>
      <c r="AC27" s="283" t="str">
        <f>IFERROR(HLOOKUP(Z$22,TAB_Critères!$B$30:$R$40,SA_GRILLE_STEU!$A27+2,FALSE),"")</f>
        <v/>
      </c>
      <c r="AD27" s="285" t="str">
        <f>IFERROR(HLOOKUP(Z$22,TAB_Critères!$B$51:$AH$66,SA_GRILLE_STEU!$A27+2,FALSE),"")</f>
        <v/>
      </c>
      <c r="AE27" s="320">
        <v>2</v>
      </c>
      <c r="AF27" s="31" t="str">
        <f>IFERROR(HLOOKUP(AE$22,TAB_Critères!$B$3:$AH$16,SA_GRILLE_STEU!$A27+2,FALSE),"")</f>
        <v/>
      </c>
      <c r="AG27" s="336"/>
      <c r="AH27" s="283" t="str">
        <f>IFERROR(HLOOKUP(AE$22,TAB_Critères!$B$30:$R$40,SA_GRILLE_STEU!$A27+2,FALSE),"")</f>
        <v/>
      </c>
      <c r="AI27" s="285" t="str">
        <f>IFERROR(HLOOKUP(AE$22,TAB_Critères!$B$51:$AH$66,SA_GRILLE_STEU!$A27+2,FALSE),"")</f>
        <v/>
      </c>
      <c r="AJ27" s="320">
        <v>2</v>
      </c>
      <c r="AK27" s="228" t="str">
        <f>IFERROR(HLOOKUP(AJ$22,TAB_Critères!$B$3:$AH$16,SA_GRILLE_STEU!$A27+2,FALSE),"")</f>
        <v/>
      </c>
      <c r="AL27" s="347"/>
      <c r="AM27" s="283" t="str">
        <f>IFERROR(HLOOKUP(AJ$22,TAB_Critères!$B$30:$R$40,SA_GRILLE_STEU!$A27+2,FALSE),"")</f>
        <v/>
      </c>
      <c r="AN27" s="285" t="str">
        <f>IFERROR(HLOOKUP(AJ$22,TAB_Critères!$B$51:$AH$66,SA_GRILLE_STEU!$A27+2,FALSE),"")</f>
        <v/>
      </c>
      <c r="AO27" s="320">
        <v>2</v>
      </c>
      <c r="AP27" s="31" t="str">
        <f>IFERROR(HLOOKUP(AO$22,TAB_Critères!$B$3:$AH$16,SA_GRILLE_STEU!$A27+2,FALSE),"")</f>
        <v/>
      </c>
      <c r="AQ27" s="336"/>
      <c r="AR27" s="283" t="str">
        <f>IFERROR(HLOOKUP(AO$22,TAB_Critères!$B$30:$R$40,SA_GRILLE_STEU!$A27+2,FALSE),"")</f>
        <v/>
      </c>
      <c r="AS27" s="285" t="str">
        <f>IFERROR(HLOOKUP(AO$22,TAB_Critères!$B$51:$AH$66,SA_GRILLE_STEU!$A27+2,FALSE),"")</f>
        <v/>
      </c>
      <c r="AT27" s="320">
        <v>2</v>
      </c>
      <c r="AU27" s="31" t="str">
        <f>IFERROR(HLOOKUP(AT$22,TAB_Critères!$B$3:$AH$16,SA_GRILLE_STEU!$A27+2,FALSE),"")</f>
        <v/>
      </c>
      <c r="AV27" s="336"/>
      <c r="AW27" s="283" t="str">
        <f>IFERROR(HLOOKUP(AT$22,TAB_Critères!$B$30:$R$40,SA_GRILLE_STEU!$A27+2,FALSE),"")</f>
        <v/>
      </c>
      <c r="AX27" s="285" t="str">
        <f>IFERROR(HLOOKUP(AT$22,TAB_Critères!$B$51:$AH$66,SA_GRILLE_STEU!$A27+2,FALSE),"")</f>
        <v/>
      </c>
      <c r="AY27" s="320">
        <v>2</v>
      </c>
      <c r="AZ27" s="228" t="str">
        <f>IFERROR(HLOOKUP(AY$22,TAB_Critères!$B$3:$AH$16,SA_GRILLE_STEU!$A27+2,FALSE),"")</f>
        <v/>
      </c>
      <c r="BA27" s="336"/>
      <c r="BB27" s="283" t="str">
        <f>IFERROR(HLOOKUP(AY$22,TAB_Critères!$B$30:$R$40,SA_GRILLE_STEU!$A27+2,FALSE),"")</f>
        <v/>
      </c>
      <c r="BC27" s="285" t="str">
        <f>IFERROR(HLOOKUP(AY$22,TAB_Critères!$B$51:$AH$66,SA_GRILLE_STEU!$A27+2,FALSE),"")</f>
        <v/>
      </c>
      <c r="BD27" s="320">
        <v>2</v>
      </c>
      <c r="BE27" s="31" t="str">
        <f>IFERROR(HLOOKUP(BD$22,TAB_Critères!$B$3:$AH$16,SA_GRILLE_STEU!$A27+2,FALSE),"")</f>
        <v/>
      </c>
      <c r="BF27" s="336"/>
      <c r="BG27" s="287" t="str">
        <f>IFERROR(HLOOKUP(BD$22,TAB_Critères!$B$30:$R$40,SA_GRILLE_STEU!$A27+2,FALSE),"")</f>
        <v/>
      </c>
      <c r="BH27" s="285" t="str">
        <f>IFERROR(HLOOKUP(BD$22,TAB_Critères!$B$51:$AH$66,SA_GRILLE_STEU!$A27+2,FALSE),"")</f>
        <v/>
      </c>
    </row>
    <row r="28" spans="1:60" s="319" customFormat="1" ht="30" customHeight="1" x14ac:dyDescent="0.4">
      <c r="A28" s="320">
        <v>3</v>
      </c>
      <c r="B28" s="5" t="str">
        <f>IFERROR(HLOOKUP(A$22,TAB_Critères!$B$3:$AH$16,SA_GRILLE_STEU!$A28+2,FALSE),"")</f>
        <v>Le circuit de prélèvement, y compris la boucle primaire, présente t-il un état de fonctionnement satisfaisant, son diamètre est-il ≥ à 9 mm ?</v>
      </c>
      <c r="C28" s="336"/>
      <c r="D28" s="283">
        <f>IFERROR(HLOOKUP(A$22,TAB_Critères!$B$30:$R$40,SA_GRILLE_STEU!$A28+2,FALSE),"")</f>
        <v>5</v>
      </c>
      <c r="E28" s="285" t="str">
        <f>IFERROR(HLOOKUP(A$22,TAB_Critères!$B$51:$AH$66,SA_GRILLE_STEU!$A28+2,FALSE),"")</f>
        <v>LISTE_2</v>
      </c>
      <c r="F28" s="320">
        <v>3</v>
      </c>
      <c r="G28" s="31" t="str">
        <f>IFERROR(HLOOKUP(F$22,TAB_Critères!$B$3:$AH$16,SA_GRILLE_STEU!$A28+2,FALSE),"")</f>
        <v/>
      </c>
      <c r="H28" s="336"/>
      <c r="I28" s="283" t="str">
        <f>IFERROR(HLOOKUP(F$22,TAB_Critères!$B$30:$R$40,SA_GRILLE_STEU!$A28+2,FALSE),"")</f>
        <v/>
      </c>
      <c r="J28" s="285" t="str">
        <f>IFERROR(HLOOKUP(F$22,TAB_Critères!$B$51:$AH$66,SA_GRILLE_STEU!$A28+2,FALSE),"")</f>
        <v/>
      </c>
      <c r="K28" s="321">
        <v>3</v>
      </c>
      <c r="L28" s="5" t="str">
        <f>IFERROR(HLOOKUP(K$22,TAB_Critères!$B$3:$AH$16,SA_GRILLE_STEU!$A28+2,FALSE),"")</f>
        <v/>
      </c>
      <c r="M28" s="336"/>
      <c r="N28" s="283" t="str">
        <f>IFERROR(HLOOKUP(K$22,TAB_Critères!$B$30:$R$40,SA_GRILLE_STEU!$A28+2,FALSE),"")</f>
        <v/>
      </c>
      <c r="O28" s="285" t="str">
        <f>IFERROR(HLOOKUP(K$22,TAB_Critères!$B$51:$AH$66,SA_GRILLE_STEU!$A28+2,FALSE),"")</f>
        <v/>
      </c>
      <c r="P28" s="321">
        <v>3</v>
      </c>
      <c r="Q28" s="5" t="str">
        <f>IFERROR(HLOOKUP(P$22,TAB_Critères!$B$3:$AH$16,SA_GRILLE_STEU!$A28+2,FALSE),"")</f>
        <v/>
      </c>
      <c r="R28" s="336"/>
      <c r="S28" s="283" t="str">
        <f>IFERROR(HLOOKUP(P$22,TAB_Critères!$B$30:$R$40,SA_GRILLE_STEU!$A28+2,FALSE),"")</f>
        <v/>
      </c>
      <c r="T28" s="285" t="str">
        <f>IFERROR(HLOOKUP(P$22,TAB_Critères!$B$51:$AH$66,SA_GRILLE_STEU!$A28+2,FALSE),"")</f>
        <v/>
      </c>
      <c r="U28" s="321">
        <v>3</v>
      </c>
      <c r="V28" s="31" t="str">
        <f>IFERROR(HLOOKUP(U$22,TAB_Critères!$B$3:$AH$16,SA_GRILLE_STEU!$A28+2,FALSE),"")</f>
        <v/>
      </c>
      <c r="W28" s="336"/>
      <c r="X28" s="283" t="str">
        <f>IFERROR(HLOOKUP(U$22,TAB_Critères!$B$30:$R$40,SA_GRILLE_STEU!$A28+2,FALSE),"")</f>
        <v/>
      </c>
      <c r="Y28" s="285" t="str">
        <f>IFERROR(HLOOKUP(U$22,TAB_Critères!$B$51:$AH$66,SA_GRILLE_STEU!$A28+2,FALSE),"")</f>
        <v/>
      </c>
      <c r="Z28" s="320">
        <v>3</v>
      </c>
      <c r="AA28" s="31" t="str">
        <f>IFERROR(HLOOKUP(Z$22,TAB_Critères!$B$3:$AH$16,SA_GRILLE_STEU!$A28+2,FALSE),"")</f>
        <v/>
      </c>
      <c r="AB28" s="336"/>
      <c r="AC28" s="283" t="str">
        <f>IFERROR(HLOOKUP(Z$22,TAB_Critères!$B$30:$R$40,SA_GRILLE_STEU!$A28+2,FALSE),"")</f>
        <v/>
      </c>
      <c r="AD28" s="285" t="str">
        <f>IFERROR(HLOOKUP(Z$22,TAB_Critères!$B$51:$AH$66,SA_GRILLE_STEU!$A28+2,FALSE),"")</f>
        <v/>
      </c>
      <c r="AE28" s="320">
        <v>3</v>
      </c>
      <c r="AF28" s="31" t="str">
        <f>IFERROR(HLOOKUP(AE$22,TAB_Critères!$B$3:$AH$16,SA_GRILLE_STEU!$A28+2,FALSE),"")</f>
        <v/>
      </c>
      <c r="AG28" s="336"/>
      <c r="AH28" s="283" t="str">
        <f>IFERROR(HLOOKUP(AE$22,TAB_Critères!$B$30:$R$40,SA_GRILLE_STEU!$A28+2,FALSE),"")</f>
        <v/>
      </c>
      <c r="AI28" s="285" t="str">
        <f>IFERROR(HLOOKUP(AE$22,TAB_Critères!$B$51:$AH$66,SA_GRILLE_STEU!$A28+2,FALSE),"")</f>
        <v/>
      </c>
      <c r="AJ28" s="320">
        <v>3</v>
      </c>
      <c r="AK28" s="228" t="str">
        <f>IFERROR(HLOOKUP(AJ$22,TAB_Critères!$B$3:$AH$16,SA_GRILLE_STEU!$A28+2,FALSE),"")</f>
        <v/>
      </c>
      <c r="AL28" s="347"/>
      <c r="AM28" s="283" t="str">
        <f>IFERROR(HLOOKUP(AJ$22,TAB_Critères!$B$30:$R$40,SA_GRILLE_STEU!$A28+2,FALSE),"")</f>
        <v/>
      </c>
      <c r="AN28" s="285" t="str">
        <f>IFERROR(HLOOKUP(AJ$22,TAB_Critères!$B$51:$AH$66,SA_GRILLE_STEU!$A28+2,FALSE),"")</f>
        <v/>
      </c>
      <c r="AO28" s="320">
        <v>3</v>
      </c>
      <c r="AP28" s="31" t="str">
        <f>IFERROR(HLOOKUP(AO$22,TAB_Critères!$B$3:$AH$16,SA_GRILLE_STEU!$A28+2,FALSE),"")</f>
        <v/>
      </c>
      <c r="AQ28" s="336"/>
      <c r="AR28" s="283" t="str">
        <f>IFERROR(HLOOKUP(AO$22,TAB_Critères!$B$30:$R$40,SA_GRILLE_STEU!$A28+2,FALSE),"")</f>
        <v/>
      </c>
      <c r="AS28" s="285" t="str">
        <f>IFERROR(HLOOKUP(AO$22,TAB_Critères!$B$51:$AH$66,SA_GRILLE_STEU!$A28+2,FALSE),"")</f>
        <v/>
      </c>
      <c r="AT28" s="320">
        <v>3</v>
      </c>
      <c r="AU28" s="31" t="str">
        <f>IFERROR(HLOOKUP(AT$22,TAB_Critères!$B$3:$AH$16,SA_GRILLE_STEU!$A28+2,FALSE),"")</f>
        <v/>
      </c>
      <c r="AV28" s="336"/>
      <c r="AW28" s="283" t="str">
        <f>IFERROR(HLOOKUP(AT$22,TAB_Critères!$B$30:$R$40,SA_GRILLE_STEU!$A28+2,FALSE),"")</f>
        <v/>
      </c>
      <c r="AX28" s="285" t="str">
        <f>IFERROR(HLOOKUP(AT$22,TAB_Critères!$B$51:$AH$66,SA_GRILLE_STEU!$A28+2,FALSE),"")</f>
        <v/>
      </c>
      <c r="AY28" s="320">
        <v>3</v>
      </c>
      <c r="AZ28" s="228" t="str">
        <f>IFERROR(HLOOKUP(AY$22,TAB_Critères!$B$3:$AH$16,SA_GRILLE_STEU!$A28+2,FALSE),"")</f>
        <v/>
      </c>
      <c r="BA28" s="336"/>
      <c r="BB28" s="283" t="str">
        <f>IFERROR(HLOOKUP(AY$22,TAB_Critères!$B$30:$R$40,SA_GRILLE_STEU!$A28+2,FALSE),"")</f>
        <v/>
      </c>
      <c r="BC28" s="285" t="str">
        <f>IFERROR(HLOOKUP(AY$22,TAB_Critères!$B$51:$AH$66,SA_GRILLE_STEU!$A28+2,FALSE),"")</f>
        <v/>
      </c>
      <c r="BD28" s="320">
        <v>3</v>
      </c>
      <c r="BE28" s="31" t="str">
        <f>IFERROR(HLOOKUP(BD$22,TAB_Critères!$B$3:$AH$16,SA_GRILLE_STEU!$A28+2,FALSE),"")</f>
        <v/>
      </c>
      <c r="BF28" s="336"/>
      <c r="BG28" s="287" t="str">
        <f>IFERROR(HLOOKUP(BD$22,TAB_Critères!$B$30:$R$40,SA_GRILLE_STEU!$A28+2,FALSE),"")</f>
        <v/>
      </c>
      <c r="BH28" s="285" t="str">
        <f>IFERROR(HLOOKUP(BD$22,TAB_Critères!$B$51:$AH$66,SA_GRILLE_STEU!$A28+2,FALSE),"")</f>
        <v/>
      </c>
    </row>
    <row r="29" spans="1:60" s="319" customFormat="1" ht="20.100000000000001" customHeight="1" x14ac:dyDescent="0.4">
      <c r="A29" s="320">
        <v>4</v>
      </c>
      <c r="B29" s="5" t="str">
        <f>IFERROR(HLOOKUP(A$22,TAB_Critères!$B$3:$AH$16,SA_GRILLE_STEU!$A29+2,FALSE),"")</f>
        <v>Le volume de prélèvement par cycle est-il ≥ à 50 ml et est-il répétable à ± 5 % ?</v>
      </c>
      <c r="C29" s="336"/>
      <c r="D29" s="283">
        <f>IFERROR(HLOOKUP(A$22,TAB_Critères!$B$30:$R$40,SA_GRILLE_STEU!$A29+2,FALSE),"")</f>
        <v>5</v>
      </c>
      <c r="E29" s="285" t="str">
        <f>IFERROR(HLOOKUP(A$22,TAB_Critères!$B$51:$AH$66,SA_GRILLE_STEU!$A29+2,FALSE),"")</f>
        <v>LISTE_2</v>
      </c>
      <c r="F29" s="320">
        <v>4</v>
      </c>
      <c r="G29" s="31" t="str">
        <f>IFERROR(HLOOKUP(F$22,TAB_Critères!$B$3:$AH$16,SA_GRILLE_STEU!$A29+2,FALSE),"")</f>
        <v/>
      </c>
      <c r="H29" s="336"/>
      <c r="I29" s="283" t="str">
        <f>IFERROR(HLOOKUP(F$22,TAB_Critères!$B$30:$R$40,SA_GRILLE_STEU!$A29+2,FALSE),"")</f>
        <v/>
      </c>
      <c r="J29" s="285" t="str">
        <f>IFERROR(HLOOKUP(F$22,TAB_Critères!$B$51:$AH$66,SA_GRILLE_STEU!$A29+2,FALSE),"")</f>
        <v/>
      </c>
      <c r="K29" s="321">
        <v>4</v>
      </c>
      <c r="L29" s="5" t="str">
        <f>IFERROR(HLOOKUP(K$22,TAB_Critères!$B$3:$AH$16,SA_GRILLE_STEU!$A29+2,FALSE),"")</f>
        <v/>
      </c>
      <c r="M29" s="336"/>
      <c r="N29" s="283" t="str">
        <f>IFERROR(HLOOKUP(K$22,TAB_Critères!$B$30:$R$40,SA_GRILLE_STEU!$A29+2,FALSE),"")</f>
        <v/>
      </c>
      <c r="O29" s="285" t="str">
        <f>IFERROR(HLOOKUP(K$22,TAB_Critères!$B$51:$AH$66,SA_GRILLE_STEU!$A29+2,FALSE),"")</f>
        <v/>
      </c>
      <c r="P29" s="321">
        <v>4</v>
      </c>
      <c r="Q29" s="5" t="str">
        <f>IFERROR(HLOOKUP(P$22,TAB_Critères!$B$3:$AH$16,SA_GRILLE_STEU!$A29+2,FALSE),"")</f>
        <v/>
      </c>
      <c r="R29" s="336"/>
      <c r="S29" s="283" t="str">
        <f>IFERROR(HLOOKUP(P$22,TAB_Critères!$B$30:$R$40,SA_GRILLE_STEU!$A29+2,FALSE),"")</f>
        <v/>
      </c>
      <c r="T29" s="285" t="str">
        <f>IFERROR(HLOOKUP(P$22,TAB_Critères!$B$51:$AH$66,SA_GRILLE_STEU!$A29+2,FALSE),"")</f>
        <v/>
      </c>
      <c r="U29" s="321">
        <v>4</v>
      </c>
      <c r="V29" s="31" t="str">
        <f>IFERROR(HLOOKUP(U$22,TAB_Critères!$B$3:$AH$16,SA_GRILLE_STEU!$A29+2,FALSE),"")</f>
        <v/>
      </c>
      <c r="W29" s="336"/>
      <c r="X29" s="283" t="str">
        <f>IFERROR(HLOOKUP(U$22,TAB_Critères!$B$30:$R$40,SA_GRILLE_STEU!$A29+2,FALSE),"")</f>
        <v/>
      </c>
      <c r="Y29" s="285" t="str">
        <f>IFERROR(HLOOKUP(U$22,TAB_Critères!$B$51:$AH$66,SA_GRILLE_STEU!$A29+2,FALSE),"")</f>
        <v/>
      </c>
      <c r="Z29" s="320">
        <v>4</v>
      </c>
      <c r="AA29" s="31" t="str">
        <f>IFERROR(HLOOKUP(Z$22,TAB_Critères!$B$3:$AH$16,SA_GRILLE_STEU!$A29+2,FALSE),"")</f>
        <v/>
      </c>
      <c r="AB29" s="336"/>
      <c r="AC29" s="283" t="str">
        <f>IFERROR(HLOOKUP(Z$22,TAB_Critères!$B$30:$R$40,SA_GRILLE_STEU!$A29+2,FALSE),"")</f>
        <v/>
      </c>
      <c r="AD29" s="285" t="str">
        <f>IFERROR(HLOOKUP(Z$22,TAB_Critères!$B$51:$AH$66,SA_GRILLE_STEU!$A29+2,FALSE),"")</f>
        <v/>
      </c>
      <c r="AE29" s="320">
        <v>4</v>
      </c>
      <c r="AF29" s="31" t="str">
        <f>IFERROR(HLOOKUP(AE$22,TAB_Critères!$B$3:$AH$16,SA_GRILLE_STEU!$A29+2,FALSE),"")</f>
        <v/>
      </c>
      <c r="AG29" s="336"/>
      <c r="AH29" s="283" t="str">
        <f>IFERROR(HLOOKUP(AE$22,TAB_Critères!$B$30:$R$40,SA_GRILLE_STEU!$A29+2,FALSE),"")</f>
        <v/>
      </c>
      <c r="AI29" s="285" t="str">
        <f>IFERROR(HLOOKUP(AE$22,TAB_Critères!$B$51:$AH$66,SA_GRILLE_STEU!$A29+2,FALSE),"")</f>
        <v/>
      </c>
      <c r="AJ29" s="320">
        <v>4</v>
      </c>
      <c r="AK29" s="228" t="str">
        <f>IFERROR(HLOOKUP(AJ$22,TAB_Critères!$B$3:$AH$16,SA_GRILLE_STEU!$A29+2,FALSE),"")</f>
        <v/>
      </c>
      <c r="AL29" s="347"/>
      <c r="AM29" s="283" t="str">
        <f>IFERROR(HLOOKUP(AJ$22,TAB_Critères!$B$30:$R$40,SA_GRILLE_STEU!$A29+2,FALSE),"")</f>
        <v/>
      </c>
      <c r="AN29" s="285" t="str">
        <f>IFERROR(HLOOKUP(AJ$22,TAB_Critères!$B$51:$AH$66,SA_GRILLE_STEU!$A29+2,FALSE),"")</f>
        <v/>
      </c>
      <c r="AO29" s="320">
        <v>4</v>
      </c>
      <c r="AP29" s="31" t="str">
        <f>IFERROR(HLOOKUP(AO$22,TAB_Critères!$B$3:$AH$16,SA_GRILLE_STEU!$A29+2,FALSE),"")</f>
        <v/>
      </c>
      <c r="AQ29" s="336"/>
      <c r="AR29" s="283" t="str">
        <f>IFERROR(HLOOKUP(AO$22,TAB_Critères!$B$30:$R$40,SA_GRILLE_STEU!$A29+2,FALSE),"")</f>
        <v/>
      </c>
      <c r="AS29" s="285" t="str">
        <f>IFERROR(HLOOKUP(AO$22,TAB_Critères!$B$51:$AH$66,SA_GRILLE_STEU!$A29+2,FALSE),"")</f>
        <v/>
      </c>
      <c r="AT29" s="320">
        <v>4</v>
      </c>
      <c r="AU29" s="31" t="str">
        <f>IFERROR(HLOOKUP(AT$22,TAB_Critères!$B$3:$AH$16,SA_GRILLE_STEU!$A29+2,FALSE),"")</f>
        <v/>
      </c>
      <c r="AV29" s="336"/>
      <c r="AW29" s="283" t="str">
        <f>IFERROR(HLOOKUP(AT$22,TAB_Critères!$B$30:$R$40,SA_GRILLE_STEU!$A29+2,FALSE),"")</f>
        <v/>
      </c>
      <c r="AX29" s="285" t="str">
        <f>IFERROR(HLOOKUP(AT$22,TAB_Critères!$B$51:$AH$66,SA_GRILLE_STEU!$A29+2,FALSE),"")</f>
        <v/>
      </c>
      <c r="AY29" s="320">
        <v>4</v>
      </c>
      <c r="AZ29" s="228" t="str">
        <f>IFERROR(HLOOKUP(AY$22,TAB_Critères!$B$3:$AH$16,SA_GRILLE_STEU!$A29+2,FALSE),"")</f>
        <v/>
      </c>
      <c r="BA29" s="336"/>
      <c r="BB29" s="283" t="str">
        <f>IFERROR(HLOOKUP(AY$22,TAB_Critères!$B$30:$R$40,SA_GRILLE_STEU!$A29+2,FALSE),"")</f>
        <v/>
      </c>
      <c r="BC29" s="285" t="str">
        <f>IFERROR(HLOOKUP(AY$22,TAB_Critères!$B$51:$AH$66,SA_GRILLE_STEU!$A29+2,FALSE),"")</f>
        <v/>
      </c>
      <c r="BD29" s="320">
        <v>4</v>
      </c>
      <c r="BE29" s="31" t="str">
        <f>IFERROR(HLOOKUP(BD$22,TAB_Critères!$B$3:$AH$16,SA_GRILLE_STEU!$A29+2,FALSE),"")</f>
        <v/>
      </c>
      <c r="BF29" s="336"/>
      <c r="BG29" s="287" t="str">
        <f>IFERROR(HLOOKUP(BD$22,TAB_Critères!$B$30:$R$40,SA_GRILLE_STEU!$A29+2,FALSE),"")</f>
        <v/>
      </c>
      <c r="BH29" s="285" t="str">
        <f>IFERROR(HLOOKUP(BD$22,TAB_Critères!$B$51:$AH$66,SA_GRILLE_STEU!$A29+2,FALSE),"")</f>
        <v/>
      </c>
    </row>
    <row r="30" spans="1:60" s="319" customFormat="1" ht="20.100000000000001" customHeight="1" x14ac:dyDescent="0.4">
      <c r="A30" s="320">
        <v>5</v>
      </c>
      <c r="B30" s="5" t="str">
        <f>IFERROR(HLOOKUP(A$22,TAB_Critères!$B$3:$AH$16,SA_GRILLE_STEU!$A30+2,FALSE),"")</f>
        <v>La vitesse d'aspiration, y compris celle de la boucle primaire, est-elle de ≥ 0,5 m/s ?</v>
      </c>
      <c r="C30" s="336"/>
      <c r="D30" s="283">
        <f>IFERROR(HLOOKUP(A$22,TAB_Critères!$B$30:$R$40,SA_GRILLE_STEU!$A30+2,FALSE),"")</f>
        <v>5</v>
      </c>
      <c r="E30" s="285" t="str">
        <f>IFERROR(HLOOKUP(A$22,TAB_Critères!$B$51:$AH$66,SA_GRILLE_STEU!$A30+2,FALSE),"")</f>
        <v>LISTE_2</v>
      </c>
      <c r="F30" s="320">
        <v>5</v>
      </c>
      <c r="G30" s="31" t="str">
        <f>IFERROR(HLOOKUP(F$22,TAB_Critères!$B$3:$AH$16,SA_GRILLE_STEU!$A30+2,FALSE),"")</f>
        <v/>
      </c>
      <c r="H30" s="336"/>
      <c r="I30" s="283" t="str">
        <f>IFERROR(HLOOKUP(F$22,TAB_Critères!$B$30:$R$40,SA_GRILLE_STEU!$A30+2,FALSE),"")</f>
        <v/>
      </c>
      <c r="J30" s="285" t="str">
        <f>IFERROR(HLOOKUP(F$22,TAB_Critères!$B$51:$AH$66,SA_GRILLE_STEU!$A30+2,FALSE),"")</f>
        <v/>
      </c>
      <c r="K30" s="321">
        <v>5</v>
      </c>
      <c r="L30" s="5" t="str">
        <f>IFERROR(HLOOKUP(K$22,TAB_Critères!$B$3:$AH$16,SA_GRILLE_STEU!$A30+2,FALSE),"")</f>
        <v/>
      </c>
      <c r="M30" s="336"/>
      <c r="N30" s="283" t="str">
        <f>IFERROR(HLOOKUP(K$22,TAB_Critères!$B$30:$R$40,SA_GRILLE_STEU!$A30+2,FALSE),"")</f>
        <v/>
      </c>
      <c r="O30" s="285" t="str">
        <f>IFERROR(HLOOKUP(K$22,TAB_Critères!$B$51:$AH$66,SA_GRILLE_STEU!$A30+2,FALSE),"")</f>
        <v/>
      </c>
      <c r="P30" s="321">
        <v>5</v>
      </c>
      <c r="Q30" s="5" t="str">
        <f>IFERROR(HLOOKUP(P$22,TAB_Critères!$B$3:$AH$16,SA_GRILLE_STEU!$A30+2,FALSE),"")</f>
        <v/>
      </c>
      <c r="R30" s="336"/>
      <c r="S30" s="283" t="str">
        <f>IFERROR(HLOOKUP(P$22,TAB_Critères!$B$30:$R$40,SA_GRILLE_STEU!$A30+2,FALSE),"")</f>
        <v/>
      </c>
      <c r="T30" s="285" t="str">
        <f>IFERROR(HLOOKUP(P$22,TAB_Critères!$B$51:$AH$66,SA_GRILLE_STEU!$A30+2,FALSE),"")</f>
        <v/>
      </c>
      <c r="U30" s="321">
        <v>5</v>
      </c>
      <c r="V30" s="31" t="str">
        <f>IFERROR(HLOOKUP(U$22,TAB_Critères!$B$3:$AH$16,SA_GRILLE_STEU!$A30+2,FALSE),"")</f>
        <v/>
      </c>
      <c r="W30" s="336"/>
      <c r="X30" s="283" t="str">
        <f>IFERROR(HLOOKUP(U$22,TAB_Critères!$B$30:$R$40,SA_GRILLE_STEU!$A30+2,FALSE),"")</f>
        <v/>
      </c>
      <c r="Y30" s="285" t="str">
        <f>IFERROR(HLOOKUP(U$22,TAB_Critères!$B$51:$AH$66,SA_GRILLE_STEU!$A30+2,FALSE),"")</f>
        <v/>
      </c>
      <c r="Z30" s="320">
        <v>5</v>
      </c>
      <c r="AA30" s="31" t="str">
        <f>IFERROR(HLOOKUP(Z$22,TAB_Critères!$B$3:$AH$16,SA_GRILLE_STEU!$A30+2,FALSE),"")</f>
        <v/>
      </c>
      <c r="AB30" s="336"/>
      <c r="AC30" s="283" t="str">
        <f>IFERROR(HLOOKUP(Z$22,TAB_Critères!$B$30:$R$40,SA_GRILLE_STEU!$A30+2,FALSE),"")</f>
        <v/>
      </c>
      <c r="AD30" s="285" t="str">
        <f>IFERROR(HLOOKUP(Z$22,TAB_Critères!$B$51:$AH$66,SA_GRILLE_STEU!$A30+2,FALSE),"")</f>
        <v/>
      </c>
      <c r="AE30" s="320">
        <v>5</v>
      </c>
      <c r="AF30" s="31" t="str">
        <f>IFERROR(HLOOKUP(AE$22,TAB_Critères!$B$3:$AH$16,SA_GRILLE_STEU!$A30+2,FALSE),"")</f>
        <v/>
      </c>
      <c r="AG30" s="336"/>
      <c r="AH30" s="283" t="str">
        <f>IFERROR(HLOOKUP(AE$22,TAB_Critères!$B$30:$R$40,SA_GRILLE_STEU!$A30+2,FALSE),"")</f>
        <v/>
      </c>
      <c r="AI30" s="285" t="str">
        <f>IFERROR(HLOOKUP(AE$22,TAB_Critères!$B$51:$AH$66,SA_GRILLE_STEU!$A30+2,FALSE),"")</f>
        <v/>
      </c>
      <c r="AJ30" s="320">
        <v>5</v>
      </c>
      <c r="AK30" s="228" t="str">
        <f>IFERROR(HLOOKUP(AJ$22,TAB_Critères!$B$3:$AH$16,SA_GRILLE_STEU!$A30+2,FALSE),"")</f>
        <v/>
      </c>
      <c r="AL30" s="347"/>
      <c r="AM30" s="283" t="str">
        <f>IFERROR(HLOOKUP(AJ$22,TAB_Critères!$B$30:$R$40,SA_GRILLE_STEU!$A30+2,FALSE),"")</f>
        <v/>
      </c>
      <c r="AN30" s="285" t="str">
        <f>IFERROR(HLOOKUP(AJ$22,TAB_Critères!$B$51:$AH$66,SA_GRILLE_STEU!$A30+2,FALSE),"")</f>
        <v/>
      </c>
      <c r="AO30" s="320">
        <v>5</v>
      </c>
      <c r="AP30" s="31" t="str">
        <f>IFERROR(HLOOKUP(AO$22,TAB_Critères!$B$3:$AH$16,SA_GRILLE_STEU!$A30+2,FALSE),"")</f>
        <v/>
      </c>
      <c r="AQ30" s="336"/>
      <c r="AR30" s="283" t="str">
        <f>IFERROR(HLOOKUP(AO$22,TAB_Critères!$B$30:$R$40,SA_GRILLE_STEU!$A30+2,FALSE),"")</f>
        <v/>
      </c>
      <c r="AS30" s="285" t="str">
        <f>IFERROR(HLOOKUP(AO$22,TAB_Critères!$B$51:$AH$66,SA_GRILLE_STEU!$A30+2,FALSE),"")</f>
        <v/>
      </c>
      <c r="AT30" s="320">
        <v>5</v>
      </c>
      <c r="AU30" s="31" t="str">
        <f>IFERROR(HLOOKUP(AT$22,TAB_Critères!$B$3:$AH$16,SA_GRILLE_STEU!$A30+2,FALSE),"")</f>
        <v/>
      </c>
      <c r="AV30" s="336"/>
      <c r="AW30" s="283" t="str">
        <f>IFERROR(HLOOKUP(AT$22,TAB_Critères!$B$30:$R$40,SA_GRILLE_STEU!$A30+2,FALSE),"")</f>
        <v/>
      </c>
      <c r="AX30" s="285" t="str">
        <f>IFERROR(HLOOKUP(AT$22,TAB_Critères!$B$51:$AH$66,SA_GRILLE_STEU!$A30+2,FALSE),"")</f>
        <v/>
      </c>
      <c r="AY30" s="320">
        <v>5</v>
      </c>
      <c r="AZ30" s="228" t="str">
        <f>IFERROR(HLOOKUP(AY$22,TAB_Critères!$B$3:$AH$16,SA_GRILLE_STEU!$A30+2,FALSE),"")</f>
        <v/>
      </c>
      <c r="BA30" s="336"/>
      <c r="BB30" s="283" t="str">
        <f>IFERROR(HLOOKUP(AY$22,TAB_Critères!$B$30:$R$40,SA_GRILLE_STEU!$A30+2,FALSE),"")</f>
        <v/>
      </c>
      <c r="BC30" s="285" t="str">
        <f>IFERROR(HLOOKUP(AY$22,TAB_Critères!$B$51:$AH$66,SA_GRILLE_STEU!$A30+2,FALSE),"")</f>
        <v/>
      </c>
      <c r="BD30" s="320">
        <v>5</v>
      </c>
      <c r="BE30" s="31" t="str">
        <f>IFERROR(HLOOKUP(BD$22,TAB_Critères!$B$3:$AH$16,SA_GRILLE_STEU!$A30+2,FALSE),"")</f>
        <v/>
      </c>
      <c r="BF30" s="336"/>
      <c r="BG30" s="287" t="str">
        <f>IFERROR(HLOOKUP(BD$22,TAB_Critères!$B$30:$R$40,SA_GRILLE_STEU!$A30+2,FALSE),"")</f>
        <v/>
      </c>
      <c r="BH30" s="285" t="str">
        <f>IFERROR(HLOOKUP(BD$22,TAB_Critères!$B$51:$AH$66,SA_GRILLE_STEU!$A30+2,FALSE),"")</f>
        <v/>
      </c>
    </row>
    <row r="31" spans="1:60" s="319" customFormat="1" ht="36" customHeight="1" x14ac:dyDescent="0.4">
      <c r="A31" s="320">
        <v>6</v>
      </c>
      <c r="B31" s="5"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336"/>
      <c r="D31" s="283">
        <f>IFERROR(HLOOKUP(A$22,TAB_Critères!$B$30:$R$40,SA_GRILLE_STEU!$A31+2,FALSE),"")</f>
        <v>15</v>
      </c>
      <c r="E31" s="285" t="str">
        <f>IFERROR(HLOOKUP(A$22,TAB_Critères!$B$51:$AH$66,SA_GRILLE_STEU!$A31+2,FALSE),"")</f>
        <v>LISTE_3</v>
      </c>
      <c r="F31" s="320">
        <v>6</v>
      </c>
      <c r="G31" s="31" t="str">
        <f>IFERROR(HLOOKUP(F$22,TAB_Critères!$B$3:$AH$16,SA_GRILLE_STEU!$A31+2,FALSE),"")</f>
        <v/>
      </c>
      <c r="H31" s="336"/>
      <c r="I31" s="283" t="str">
        <f>IFERROR(HLOOKUP(F$22,TAB_Critères!$B$30:$R$40,SA_GRILLE_STEU!$A31+2,FALSE),"")</f>
        <v/>
      </c>
      <c r="J31" s="285" t="str">
        <f>IFERROR(HLOOKUP(F$22,TAB_Critères!$B$51:$AH$66,SA_GRILLE_STEU!$A31+2,FALSE),"")</f>
        <v/>
      </c>
      <c r="K31" s="321">
        <v>6</v>
      </c>
      <c r="L31" s="5" t="str">
        <f>IFERROR(HLOOKUP(K$22,TAB_Critères!$B$3:$AH$16,SA_GRILLE_STEU!$A31+2,FALSE),"")</f>
        <v/>
      </c>
      <c r="M31" s="336"/>
      <c r="N31" s="283" t="str">
        <f>IFERROR(HLOOKUP(K$22,TAB_Critères!$B$30:$R$40,SA_GRILLE_STEU!$A31+2,FALSE),"")</f>
        <v/>
      </c>
      <c r="O31" s="285" t="str">
        <f>IFERROR(HLOOKUP(K$22,TAB_Critères!$B$51:$AH$66,SA_GRILLE_STEU!$A31+2,FALSE),"")</f>
        <v/>
      </c>
      <c r="P31" s="321">
        <v>6</v>
      </c>
      <c r="Q31" s="5" t="str">
        <f>IFERROR(HLOOKUP(P$22,TAB_Critères!$B$3:$AH$16,SA_GRILLE_STEU!$A31+2,FALSE),"")</f>
        <v/>
      </c>
      <c r="R31" s="336"/>
      <c r="S31" s="283" t="str">
        <f>IFERROR(HLOOKUP(P$22,TAB_Critères!$B$30:$R$40,SA_GRILLE_STEU!$A31+2,FALSE),"")</f>
        <v/>
      </c>
      <c r="T31" s="285" t="str">
        <f>IFERROR(HLOOKUP(P$22,TAB_Critères!$B$51:$AH$66,SA_GRILLE_STEU!$A31+2,FALSE),"")</f>
        <v/>
      </c>
      <c r="U31" s="321">
        <v>6</v>
      </c>
      <c r="V31" s="31" t="str">
        <f>IFERROR(HLOOKUP(U$22,TAB_Critères!$B$3:$AH$16,SA_GRILLE_STEU!$A31+2,FALSE),"")</f>
        <v/>
      </c>
      <c r="W31" s="336"/>
      <c r="X31" s="283" t="str">
        <f>IFERROR(HLOOKUP(U$22,TAB_Critères!$B$30:$R$40,SA_GRILLE_STEU!$A31+2,FALSE),"")</f>
        <v/>
      </c>
      <c r="Y31" s="285" t="str">
        <f>IFERROR(HLOOKUP(U$22,TAB_Critères!$B$51:$AH$66,SA_GRILLE_STEU!$A31+2,FALSE),"")</f>
        <v/>
      </c>
      <c r="Z31" s="320">
        <v>6</v>
      </c>
      <c r="AA31" s="31" t="str">
        <f>IFERROR(HLOOKUP(Z$22,TAB_Critères!$B$3:$AH$16,SA_GRILLE_STEU!$A31+2,FALSE),"")</f>
        <v/>
      </c>
      <c r="AB31" s="336"/>
      <c r="AC31" s="283" t="str">
        <f>IFERROR(HLOOKUP(Z$22,TAB_Critères!$B$30:$R$40,SA_GRILLE_STEU!$A31+2,FALSE),"")</f>
        <v/>
      </c>
      <c r="AD31" s="285" t="str">
        <f>IFERROR(HLOOKUP(Z$22,TAB_Critères!$B$51:$AH$66,SA_GRILLE_STEU!$A31+2,FALSE),"")</f>
        <v/>
      </c>
      <c r="AE31" s="320">
        <v>6</v>
      </c>
      <c r="AF31" s="31" t="str">
        <f>IFERROR(HLOOKUP(AE$22,TAB_Critères!$B$3:$AH$16,SA_GRILLE_STEU!$A31+2,FALSE),"")</f>
        <v/>
      </c>
      <c r="AG31" s="336"/>
      <c r="AH31" s="283" t="str">
        <f>IFERROR(HLOOKUP(AE$22,TAB_Critères!$B$30:$R$40,SA_GRILLE_STEU!$A31+2,FALSE),"")</f>
        <v/>
      </c>
      <c r="AI31" s="285" t="str">
        <f>IFERROR(HLOOKUP(AE$22,TAB_Critères!$B$51:$AH$66,SA_GRILLE_STEU!$A31+2,FALSE),"")</f>
        <v/>
      </c>
      <c r="AJ31" s="320">
        <v>6</v>
      </c>
      <c r="AK31" s="228" t="str">
        <f>IFERROR(HLOOKUP(AJ$22,TAB_Critères!$B$3:$AH$16,SA_GRILLE_STEU!$A31+2,FALSE),"")</f>
        <v/>
      </c>
      <c r="AL31" s="347"/>
      <c r="AM31" s="283" t="str">
        <f>IFERROR(HLOOKUP(AJ$22,TAB_Critères!$B$30:$R$40,SA_GRILLE_STEU!$A31+2,FALSE),"")</f>
        <v/>
      </c>
      <c r="AN31" s="285" t="str">
        <f>IFERROR(HLOOKUP(AJ$22,TAB_Critères!$B$51:$AH$66,SA_GRILLE_STEU!$A31+2,FALSE),"")</f>
        <v/>
      </c>
      <c r="AO31" s="320">
        <v>6</v>
      </c>
      <c r="AP31" s="31" t="str">
        <f>IFERROR(HLOOKUP(AO$22,TAB_Critères!$B$3:$AH$16,SA_GRILLE_STEU!$A31+2,FALSE),"")</f>
        <v/>
      </c>
      <c r="AQ31" s="336"/>
      <c r="AR31" s="283" t="str">
        <f>IFERROR(HLOOKUP(AO$22,TAB_Critères!$B$30:$R$40,SA_GRILLE_STEU!$A31+2,FALSE),"")</f>
        <v/>
      </c>
      <c r="AS31" s="285" t="str">
        <f>IFERROR(HLOOKUP(AO$22,TAB_Critères!$B$51:$AH$66,SA_GRILLE_STEU!$A31+2,FALSE),"")</f>
        <v/>
      </c>
      <c r="AT31" s="320">
        <v>6</v>
      </c>
      <c r="AU31" s="31" t="str">
        <f>IFERROR(HLOOKUP(AT$22,TAB_Critères!$B$3:$AH$16,SA_GRILLE_STEU!$A31+2,FALSE),"")</f>
        <v/>
      </c>
      <c r="AV31" s="336"/>
      <c r="AW31" s="283" t="str">
        <f>IFERROR(HLOOKUP(AT$22,TAB_Critères!$B$30:$R$40,SA_GRILLE_STEU!$A31+2,FALSE),"")</f>
        <v/>
      </c>
      <c r="AX31" s="285" t="str">
        <f>IFERROR(HLOOKUP(AT$22,TAB_Critères!$B$51:$AH$66,SA_GRILLE_STEU!$A31+2,FALSE),"")</f>
        <v/>
      </c>
      <c r="AY31" s="320">
        <v>6</v>
      </c>
      <c r="AZ31" s="228" t="str">
        <f>IFERROR(HLOOKUP(AY$22,TAB_Critères!$B$3:$AH$16,SA_GRILLE_STEU!$A31+2,FALSE),"")</f>
        <v/>
      </c>
      <c r="BA31" s="336"/>
      <c r="BB31" s="283" t="str">
        <f>IFERROR(HLOOKUP(AY$22,TAB_Critères!$B$30:$R$40,SA_GRILLE_STEU!$A31+2,FALSE),"")</f>
        <v/>
      </c>
      <c r="BC31" s="285" t="str">
        <f>IFERROR(HLOOKUP(AY$22,TAB_Critères!$B$51:$AH$66,SA_GRILLE_STEU!$A31+2,FALSE),"")</f>
        <v/>
      </c>
      <c r="BD31" s="320">
        <v>6</v>
      </c>
      <c r="BE31" s="31" t="str">
        <f>IFERROR(HLOOKUP(BD$22,TAB_Critères!$B$3:$AH$16,SA_GRILLE_STEU!$A31+2,FALSE),"")</f>
        <v/>
      </c>
      <c r="BF31" s="336"/>
      <c r="BG31" s="287" t="str">
        <f>IFERROR(HLOOKUP(BD$22,TAB_Critères!$B$30:$R$40,SA_GRILLE_STEU!$A31+2,FALSE),"")</f>
        <v/>
      </c>
      <c r="BH31" s="285" t="str">
        <f>IFERROR(HLOOKUP(BD$22,TAB_Critères!$B$51:$AH$66,SA_GRILLE_STEU!$A31+2,FALSE),"")</f>
        <v/>
      </c>
    </row>
    <row r="32" spans="1:60" s="319" customFormat="1" ht="20.100000000000001" customHeight="1" x14ac:dyDescent="0.4">
      <c r="A32" s="320">
        <v>7</v>
      </c>
      <c r="B32" s="5" t="str">
        <f>IFERROR(HLOOKUP(A$22,TAB_Critères!$B$3:$AH$16,SA_GRILLE_STEU!$A32+2,FALSE),"")</f>
        <v xml:space="preserve"> Les horaires de prélèvement et de totalisation des débits sont-ils synchronisés ?</v>
      </c>
      <c r="C32" s="336"/>
      <c r="D32" s="283">
        <f>IFERROR(HLOOKUP(A$22,TAB_Critères!$B$30:$R$40,SA_GRILLE_STEU!$A32+2,FALSE),"")</f>
        <v>5</v>
      </c>
      <c r="E32" s="285" t="str">
        <f>IFERROR(HLOOKUP(A$22,TAB_Critères!$B$51:$AH$66,SA_GRILLE_STEU!$A32+2,FALSE),"")</f>
        <v>LISTE_2</v>
      </c>
      <c r="F32" s="320">
        <v>7</v>
      </c>
      <c r="G32" s="31" t="str">
        <f>IFERROR(HLOOKUP(F$22,TAB_Critères!$B$3:$AH$16,SA_GRILLE_STEU!$A32+2,FALSE),"")</f>
        <v/>
      </c>
      <c r="H32" s="336"/>
      <c r="I32" s="283" t="str">
        <f>IFERROR(HLOOKUP(F$22,TAB_Critères!$B$30:$R$40,SA_GRILLE_STEU!$A32+2,FALSE),"")</f>
        <v/>
      </c>
      <c r="J32" s="285" t="str">
        <f>IFERROR(HLOOKUP(F$22,TAB_Critères!$B$51:$AH$66,SA_GRILLE_STEU!$A32+2,FALSE),"")</f>
        <v/>
      </c>
      <c r="K32" s="321">
        <v>7</v>
      </c>
      <c r="L32" s="5" t="str">
        <f>IFERROR(HLOOKUP(K$22,TAB_Critères!$B$3:$AH$16,SA_GRILLE_STEU!$A32+2,FALSE),"")</f>
        <v/>
      </c>
      <c r="M32" s="336"/>
      <c r="N32" s="283" t="str">
        <f>IFERROR(HLOOKUP(K$22,TAB_Critères!$B$30:$R$40,SA_GRILLE_STEU!$A32+2,FALSE),"")</f>
        <v/>
      </c>
      <c r="O32" s="285" t="str">
        <f>IFERROR(HLOOKUP(K$22,TAB_Critères!$B$51:$AH$66,SA_GRILLE_STEU!$A32+2,FALSE),"")</f>
        <v/>
      </c>
      <c r="P32" s="321">
        <v>7</v>
      </c>
      <c r="Q32" s="5" t="str">
        <f>IFERROR(HLOOKUP(P$22,TAB_Critères!$B$3:$AH$16,SA_GRILLE_STEU!$A32+2,FALSE),"")</f>
        <v/>
      </c>
      <c r="R32" s="336"/>
      <c r="S32" s="283" t="str">
        <f>IFERROR(HLOOKUP(P$22,TAB_Critères!$B$30:$R$40,SA_GRILLE_STEU!$A32+2,FALSE),"")</f>
        <v/>
      </c>
      <c r="T32" s="285" t="str">
        <f>IFERROR(HLOOKUP(P$22,TAB_Critères!$B$51:$AH$66,SA_GRILLE_STEU!$A32+2,FALSE),"")</f>
        <v/>
      </c>
      <c r="U32" s="321">
        <v>7</v>
      </c>
      <c r="V32" s="31" t="str">
        <f>IFERROR(HLOOKUP(U$22,TAB_Critères!$B$3:$AH$16,SA_GRILLE_STEU!$A32+2,FALSE),"")</f>
        <v/>
      </c>
      <c r="W32" s="336"/>
      <c r="X32" s="283" t="str">
        <f>IFERROR(HLOOKUP(U$22,TAB_Critères!$B$30:$R$40,SA_GRILLE_STEU!$A32+2,FALSE),"")</f>
        <v/>
      </c>
      <c r="Y32" s="285" t="str">
        <f>IFERROR(HLOOKUP(U$22,TAB_Critères!$B$51:$AH$66,SA_GRILLE_STEU!$A32+2,FALSE),"")</f>
        <v/>
      </c>
      <c r="Z32" s="320">
        <v>7</v>
      </c>
      <c r="AA32" s="31" t="str">
        <f>IFERROR(HLOOKUP(Z$22,TAB_Critères!$B$3:$AH$16,SA_GRILLE_STEU!$A32+2,FALSE),"")</f>
        <v/>
      </c>
      <c r="AB32" s="336"/>
      <c r="AC32" s="283" t="str">
        <f>IFERROR(HLOOKUP(Z$22,TAB_Critères!$B$30:$R$40,SA_GRILLE_STEU!$A32+2,FALSE),"")</f>
        <v/>
      </c>
      <c r="AD32" s="285" t="str">
        <f>IFERROR(HLOOKUP(Z$22,TAB_Critères!$B$51:$AH$66,SA_GRILLE_STEU!$A32+2,FALSE),"")</f>
        <v/>
      </c>
      <c r="AE32" s="320">
        <v>7</v>
      </c>
      <c r="AF32" s="31" t="str">
        <f>IFERROR(HLOOKUP(AE$22,TAB_Critères!$B$3:$AH$16,SA_GRILLE_STEU!$A32+2,FALSE),"")</f>
        <v/>
      </c>
      <c r="AG32" s="336"/>
      <c r="AH32" s="283" t="str">
        <f>IFERROR(HLOOKUP(AE$22,TAB_Critères!$B$30:$R$40,SA_GRILLE_STEU!$A32+2,FALSE),"")</f>
        <v/>
      </c>
      <c r="AI32" s="285" t="str">
        <f>IFERROR(HLOOKUP(AE$22,TAB_Critères!$B$51:$AH$66,SA_GRILLE_STEU!$A32+2,FALSE),"")</f>
        <v/>
      </c>
      <c r="AJ32" s="320">
        <v>7</v>
      </c>
      <c r="AK32" s="228" t="str">
        <f>IFERROR(HLOOKUP(AJ$22,TAB_Critères!$B$3:$AH$16,SA_GRILLE_STEU!$A32+2,FALSE),"")</f>
        <v/>
      </c>
      <c r="AL32" s="347"/>
      <c r="AM32" s="283" t="str">
        <f>IFERROR(HLOOKUP(AJ$22,TAB_Critères!$B$30:$R$40,SA_GRILLE_STEU!$A32+2,FALSE),"")</f>
        <v/>
      </c>
      <c r="AN32" s="285" t="str">
        <f>IFERROR(HLOOKUP(AJ$22,TAB_Critères!$B$51:$AH$66,SA_GRILLE_STEU!$A32+2,FALSE),"")</f>
        <v/>
      </c>
      <c r="AO32" s="320">
        <v>7</v>
      </c>
      <c r="AP32" s="31" t="str">
        <f>IFERROR(HLOOKUP(AO$22,TAB_Critères!$B$3:$AH$16,SA_GRILLE_STEU!$A32+2,FALSE),"")</f>
        <v/>
      </c>
      <c r="AQ32" s="336"/>
      <c r="AR32" s="283" t="str">
        <f>IFERROR(HLOOKUP(AO$22,TAB_Critères!$B$30:$R$40,SA_GRILLE_STEU!$A32+2,FALSE),"")</f>
        <v/>
      </c>
      <c r="AS32" s="285" t="str">
        <f>IFERROR(HLOOKUP(AO$22,TAB_Critères!$B$51:$AH$66,SA_GRILLE_STEU!$A32+2,FALSE),"")</f>
        <v/>
      </c>
      <c r="AT32" s="320">
        <v>7</v>
      </c>
      <c r="AU32" s="31" t="str">
        <f>IFERROR(HLOOKUP(AT$22,TAB_Critères!$B$3:$AH$16,SA_GRILLE_STEU!$A32+2,FALSE),"")</f>
        <v/>
      </c>
      <c r="AV32" s="336"/>
      <c r="AW32" s="283" t="str">
        <f>IFERROR(HLOOKUP(AT$22,TAB_Critères!$B$30:$R$40,SA_GRILLE_STEU!$A32+2,FALSE),"")</f>
        <v/>
      </c>
      <c r="AX32" s="285" t="str">
        <f>IFERROR(HLOOKUP(AT$22,TAB_Critères!$B$51:$AH$66,SA_GRILLE_STEU!$A32+2,FALSE),"")</f>
        <v/>
      </c>
      <c r="AY32" s="320">
        <v>7</v>
      </c>
      <c r="AZ32" s="228" t="str">
        <f>IFERROR(HLOOKUP(AY$22,TAB_Critères!$B$3:$AH$16,SA_GRILLE_STEU!$A32+2,FALSE),"")</f>
        <v/>
      </c>
      <c r="BA32" s="336"/>
      <c r="BB32" s="283" t="str">
        <f>IFERROR(HLOOKUP(AY$22,TAB_Critères!$B$30:$R$40,SA_GRILLE_STEU!$A32+2,FALSE),"")</f>
        <v/>
      </c>
      <c r="BC32" s="285" t="str">
        <f>IFERROR(HLOOKUP(AY$22,TAB_Critères!$B$51:$AH$66,SA_GRILLE_STEU!$A32+2,FALSE),"")</f>
        <v/>
      </c>
      <c r="BD32" s="320">
        <v>7</v>
      </c>
      <c r="BE32" s="31" t="str">
        <f>IFERROR(HLOOKUP(BD$22,TAB_Critères!$B$3:$AH$16,SA_GRILLE_STEU!$A32+2,FALSE),"")</f>
        <v/>
      </c>
      <c r="BF32" s="336"/>
      <c r="BG32" s="287" t="str">
        <f>IFERROR(HLOOKUP(BD$22,TAB_Critères!$B$30:$R$40,SA_GRILLE_STEU!$A32+2,FALSE),"")</f>
        <v/>
      </c>
      <c r="BH32" s="285" t="str">
        <f>IFERROR(HLOOKUP(BD$22,TAB_Critères!$B$51:$AH$66,SA_GRILLE_STEU!$A32+2,FALSE),"")</f>
        <v/>
      </c>
    </row>
    <row r="33" spans="1:60" s="319" customFormat="1" ht="20.100000000000001" customHeight="1" x14ac:dyDescent="0.4">
      <c r="A33" s="320">
        <v>8</v>
      </c>
      <c r="B33" s="5" t="str">
        <f>IFERROR(HLOOKUP(A$22,TAB_Critères!$B$3:$AH$16,SA_GRILLE_STEU!$A33+2,FALSE),"")</f>
        <v>La température de l'enceinte de prélèvement est-elle adaptée? Si elle est réfrigérée, sa température est-elle maîtrisée à 5°C ± 3°C ?</v>
      </c>
      <c r="C33" s="336"/>
      <c r="D33" s="283">
        <f>IFERROR(HLOOKUP(A$22,TAB_Critères!$B$30:$R$40,SA_GRILLE_STEU!$A33+2,FALSE),"")</f>
        <v>20</v>
      </c>
      <c r="E33" s="285" t="str">
        <f>IFERROR(HLOOKUP(A$22,TAB_Critères!$B$51:$AH$66,SA_GRILLE_STEU!$A33+2,FALSE),"")</f>
        <v>LISTE_2</v>
      </c>
      <c r="F33" s="320">
        <v>8</v>
      </c>
      <c r="G33" s="31" t="str">
        <f>IFERROR(HLOOKUP(F$22,TAB_Critères!$B$3:$AH$16,SA_GRILLE_STEU!$A33+2,FALSE),"")</f>
        <v/>
      </c>
      <c r="H33" s="336"/>
      <c r="I33" s="283" t="str">
        <f>IFERROR(HLOOKUP(F$22,TAB_Critères!$B$30:$R$40,SA_GRILLE_STEU!$A33+2,FALSE),"")</f>
        <v/>
      </c>
      <c r="J33" s="285" t="str">
        <f>IFERROR(HLOOKUP(F$22,TAB_Critères!$B$51:$AH$66,SA_GRILLE_STEU!$A33+2,FALSE),"")</f>
        <v/>
      </c>
      <c r="K33" s="321">
        <v>8</v>
      </c>
      <c r="L33" s="5" t="str">
        <f>IFERROR(HLOOKUP(K$22,TAB_Critères!$B$3:$AH$16,SA_GRILLE_STEU!$A33+2,FALSE),"")</f>
        <v/>
      </c>
      <c r="M33" s="336"/>
      <c r="N33" s="283" t="str">
        <f>IFERROR(HLOOKUP(K$22,TAB_Critères!$B$30:$R$40,SA_GRILLE_STEU!$A33+2,FALSE),"")</f>
        <v/>
      </c>
      <c r="O33" s="285" t="str">
        <f>IFERROR(HLOOKUP(K$22,TAB_Critères!$B$51:$AH$66,SA_GRILLE_STEU!$A33+2,FALSE),"")</f>
        <v/>
      </c>
      <c r="P33" s="321">
        <v>8</v>
      </c>
      <c r="Q33" s="5" t="str">
        <f>IFERROR(HLOOKUP(P$22,TAB_Critères!$B$3:$AH$16,SA_GRILLE_STEU!$A33+2,FALSE),"")</f>
        <v/>
      </c>
      <c r="R33" s="336"/>
      <c r="S33" s="283" t="str">
        <f>IFERROR(HLOOKUP(P$22,TAB_Critères!$B$30:$R$40,SA_GRILLE_STEU!$A33+2,FALSE),"")</f>
        <v/>
      </c>
      <c r="T33" s="285" t="str">
        <f>IFERROR(HLOOKUP(P$22,TAB_Critères!$B$51:$AH$66,SA_GRILLE_STEU!$A33+2,FALSE),"")</f>
        <v/>
      </c>
      <c r="U33" s="321">
        <v>8</v>
      </c>
      <c r="V33" s="31" t="str">
        <f>IFERROR(HLOOKUP(U$22,TAB_Critères!$B$3:$AH$16,SA_GRILLE_STEU!$A33+2,FALSE),"")</f>
        <v/>
      </c>
      <c r="W33" s="336"/>
      <c r="X33" s="283" t="str">
        <f>IFERROR(HLOOKUP(U$22,TAB_Critères!$B$30:$R$40,SA_GRILLE_STEU!$A33+2,FALSE),"")</f>
        <v/>
      </c>
      <c r="Y33" s="285" t="str">
        <f>IFERROR(HLOOKUP(U$22,TAB_Critères!$B$51:$AH$66,SA_GRILLE_STEU!$A33+2,FALSE),"")</f>
        <v/>
      </c>
      <c r="Z33" s="320">
        <v>8</v>
      </c>
      <c r="AA33" s="31" t="str">
        <f>IFERROR(HLOOKUP(Z$22,TAB_Critères!$B$3:$AH$16,SA_GRILLE_STEU!$A33+2,FALSE),"")</f>
        <v/>
      </c>
      <c r="AB33" s="336"/>
      <c r="AC33" s="283" t="str">
        <f>IFERROR(HLOOKUP(Z$22,TAB_Critères!$B$30:$R$40,SA_GRILLE_STEU!$A33+2,FALSE),"")</f>
        <v/>
      </c>
      <c r="AD33" s="285" t="str">
        <f>IFERROR(HLOOKUP(Z$22,TAB_Critères!$B$51:$AH$66,SA_GRILLE_STEU!$A33+2,FALSE),"")</f>
        <v/>
      </c>
      <c r="AE33" s="320">
        <v>8</v>
      </c>
      <c r="AF33" s="31" t="str">
        <f>IFERROR(HLOOKUP(AE$22,TAB_Critères!$B$3:$AH$16,SA_GRILLE_STEU!$A33+2,FALSE),"")</f>
        <v/>
      </c>
      <c r="AG33" s="336"/>
      <c r="AH33" s="283" t="str">
        <f>IFERROR(HLOOKUP(AE$22,TAB_Critères!$B$30:$R$40,SA_GRILLE_STEU!$A33+2,FALSE),"")</f>
        <v/>
      </c>
      <c r="AI33" s="285" t="str">
        <f>IFERROR(HLOOKUP(AE$22,TAB_Critères!$B$51:$AH$66,SA_GRILLE_STEU!$A33+2,FALSE),"")</f>
        <v/>
      </c>
      <c r="AJ33" s="320">
        <v>8</v>
      </c>
      <c r="AK33" s="228" t="str">
        <f>IFERROR(HLOOKUP(AJ$22,TAB_Critères!$B$3:$AH$16,SA_GRILLE_STEU!$A33+2,FALSE),"")</f>
        <v/>
      </c>
      <c r="AL33" s="347"/>
      <c r="AM33" s="283" t="str">
        <f>IFERROR(HLOOKUP(AJ$22,TAB_Critères!$B$30:$R$40,SA_GRILLE_STEU!$A33+2,FALSE),"")</f>
        <v/>
      </c>
      <c r="AN33" s="285" t="str">
        <f>IFERROR(HLOOKUP(AJ$22,TAB_Critères!$B$51:$AH$66,SA_GRILLE_STEU!$A33+2,FALSE),"")</f>
        <v/>
      </c>
      <c r="AO33" s="320">
        <v>8</v>
      </c>
      <c r="AP33" s="31" t="str">
        <f>IFERROR(HLOOKUP(AO$22,TAB_Critères!$B$3:$AH$16,SA_GRILLE_STEU!$A33+2,FALSE),"")</f>
        <v/>
      </c>
      <c r="AQ33" s="336"/>
      <c r="AR33" s="283" t="str">
        <f>IFERROR(HLOOKUP(AO$22,TAB_Critères!$B$30:$R$40,SA_GRILLE_STEU!$A33+2,FALSE),"")</f>
        <v/>
      </c>
      <c r="AS33" s="285" t="str">
        <f>IFERROR(HLOOKUP(AO$22,TAB_Critères!$B$51:$AH$66,SA_GRILLE_STEU!$A33+2,FALSE),"")</f>
        <v/>
      </c>
      <c r="AT33" s="320">
        <v>8</v>
      </c>
      <c r="AU33" s="31" t="str">
        <f>IFERROR(HLOOKUP(AT$22,TAB_Critères!$B$3:$AH$16,SA_GRILLE_STEU!$A33+2,FALSE),"")</f>
        <v/>
      </c>
      <c r="AV33" s="336"/>
      <c r="AW33" s="283" t="str">
        <f>IFERROR(HLOOKUP(AT$22,TAB_Critères!$B$30:$R$40,SA_GRILLE_STEU!$A33+2,FALSE),"")</f>
        <v/>
      </c>
      <c r="AX33" s="285" t="str">
        <f>IFERROR(HLOOKUP(AT$22,TAB_Critères!$B$51:$AH$66,SA_GRILLE_STEU!$A33+2,FALSE),"")</f>
        <v/>
      </c>
      <c r="AY33" s="320">
        <v>8</v>
      </c>
      <c r="AZ33" s="228" t="str">
        <f>IFERROR(HLOOKUP(AY$22,TAB_Critères!$B$3:$AH$16,SA_GRILLE_STEU!$A33+2,FALSE),"")</f>
        <v/>
      </c>
      <c r="BA33" s="336"/>
      <c r="BB33" s="283" t="str">
        <f>IFERROR(HLOOKUP(AY$22,TAB_Critères!$B$30:$R$40,SA_GRILLE_STEU!$A33+2,FALSE),"")</f>
        <v/>
      </c>
      <c r="BC33" s="285" t="str">
        <f>IFERROR(HLOOKUP(AY$22,TAB_Critères!$B$51:$AH$66,SA_GRILLE_STEU!$A33+2,FALSE),"")</f>
        <v/>
      </c>
      <c r="BD33" s="320">
        <v>8</v>
      </c>
      <c r="BE33" s="31" t="str">
        <f>IFERROR(HLOOKUP(BD$22,TAB_Critères!$B$3:$AH$16,SA_GRILLE_STEU!$A33+2,FALSE),"")</f>
        <v/>
      </c>
      <c r="BF33" s="336"/>
      <c r="BG33" s="287" t="str">
        <f>IFERROR(HLOOKUP(BD$22,TAB_Critères!$B$30:$R$40,SA_GRILLE_STEU!$A33+2,FALSE),"")</f>
        <v/>
      </c>
      <c r="BH33" s="285" t="str">
        <f>IFERROR(HLOOKUP(BD$22,TAB_Critères!$B$51:$AH$66,SA_GRILLE_STEU!$A33+2,FALSE),"")</f>
        <v/>
      </c>
    </row>
    <row r="34" spans="1:60" s="319" customFormat="1" ht="20.100000000000001" customHeight="1" x14ac:dyDescent="0.4">
      <c r="A34" s="320">
        <v>9</v>
      </c>
      <c r="B34" s="5" t="str">
        <f>IFERROR(HLOOKUP(A$22,TAB_Critères!$B$3:$AH$16,SA_GRILLE_STEU!$A34+2,FALSE),"")</f>
        <v>L'écart entre le volume théorique et le volume prélevé est-il ≤ à 10% ?</v>
      </c>
      <c r="C34" s="336"/>
      <c r="D34" s="283">
        <f>IFERROR(HLOOKUP(A$22,TAB_Critères!$B$30:$R$40,SA_GRILLE_STEU!$A34+2,FALSE),"")</f>
        <v>20</v>
      </c>
      <c r="E34" s="285" t="str">
        <f>IFERROR(HLOOKUP(A$22,TAB_Critères!$B$51:$AH$66,SA_GRILLE_STEU!$A34+2,FALSE),"")</f>
        <v>LISTE_2</v>
      </c>
      <c r="F34" s="320">
        <v>9</v>
      </c>
      <c r="G34" s="31" t="str">
        <f>IFERROR(HLOOKUP(F$22,TAB_Critères!$B$3:$AH$16,SA_GRILLE_STEU!$A34+2,FALSE),"")</f>
        <v/>
      </c>
      <c r="H34" s="336"/>
      <c r="I34" s="283" t="str">
        <f>IFERROR(HLOOKUP(F$22,TAB_Critères!$B$30:$R$40,SA_GRILLE_STEU!$A34+2,FALSE),"")</f>
        <v/>
      </c>
      <c r="J34" s="285" t="str">
        <f>IFERROR(HLOOKUP(F$22,TAB_Critères!$B$51:$AH$66,SA_GRILLE_STEU!$A34+2,FALSE),"")</f>
        <v/>
      </c>
      <c r="K34" s="321">
        <v>9</v>
      </c>
      <c r="L34" s="5" t="str">
        <f>IFERROR(HLOOKUP(K$22,TAB_Critères!$B$3:$AH$16,SA_GRILLE_STEU!$A34+2,FALSE),"")</f>
        <v/>
      </c>
      <c r="M34" s="336"/>
      <c r="N34" s="283" t="str">
        <f>IFERROR(HLOOKUP(K$22,TAB_Critères!$B$30:$R$40,SA_GRILLE_STEU!$A34+2,FALSE),"")</f>
        <v/>
      </c>
      <c r="O34" s="285" t="str">
        <f>IFERROR(HLOOKUP(K$22,TAB_Critères!$B$51:$AH$66,SA_GRILLE_STEU!$A34+2,FALSE),"")</f>
        <v/>
      </c>
      <c r="P34" s="321">
        <v>9</v>
      </c>
      <c r="Q34" s="5" t="str">
        <f>IFERROR(HLOOKUP(P$22,TAB_Critères!$B$3:$AH$16,SA_GRILLE_STEU!$A34+2,FALSE),"")</f>
        <v/>
      </c>
      <c r="R34" s="336"/>
      <c r="S34" s="283" t="str">
        <f>IFERROR(HLOOKUP(P$22,TAB_Critères!$B$30:$R$40,SA_GRILLE_STEU!$A34+2,FALSE),"")</f>
        <v/>
      </c>
      <c r="T34" s="285" t="str">
        <f>IFERROR(HLOOKUP(P$22,TAB_Critères!$B$51:$AH$66,SA_GRILLE_STEU!$A34+2,FALSE),"")</f>
        <v/>
      </c>
      <c r="U34" s="321">
        <v>9</v>
      </c>
      <c r="V34" s="31" t="str">
        <f>IFERROR(HLOOKUP(U$22,TAB_Critères!$B$3:$AH$16,SA_GRILLE_STEU!$A34+2,FALSE),"")</f>
        <v/>
      </c>
      <c r="W34" s="336"/>
      <c r="X34" s="283" t="str">
        <f>IFERROR(HLOOKUP(U$22,TAB_Critères!$B$30:$R$40,SA_GRILLE_STEU!$A34+2,FALSE),"")</f>
        <v/>
      </c>
      <c r="Y34" s="285" t="str">
        <f>IFERROR(HLOOKUP(U$22,TAB_Critères!$B$51:$AH$66,SA_GRILLE_STEU!$A34+2,FALSE),"")</f>
        <v/>
      </c>
      <c r="Z34" s="320">
        <v>9</v>
      </c>
      <c r="AA34" s="31" t="str">
        <f>IFERROR(HLOOKUP(Z$22,TAB_Critères!$B$3:$AH$16,SA_GRILLE_STEU!$A34+2,FALSE),"")</f>
        <v/>
      </c>
      <c r="AB34" s="336"/>
      <c r="AC34" s="283" t="str">
        <f>IFERROR(HLOOKUP(Z$22,TAB_Critères!$B$30:$R$40,SA_GRILLE_STEU!$A34+2,FALSE),"")</f>
        <v/>
      </c>
      <c r="AD34" s="285" t="str">
        <f>IFERROR(HLOOKUP(Z$22,TAB_Critères!$B$51:$AH$66,SA_GRILLE_STEU!$A34+2,FALSE),"")</f>
        <v/>
      </c>
      <c r="AE34" s="320">
        <v>9</v>
      </c>
      <c r="AF34" s="31" t="str">
        <f>IFERROR(HLOOKUP(AE$22,TAB_Critères!$B$3:$AH$16,SA_GRILLE_STEU!$A34+2,FALSE),"")</f>
        <v/>
      </c>
      <c r="AG34" s="336"/>
      <c r="AH34" s="283" t="str">
        <f>IFERROR(HLOOKUP(AE$22,TAB_Critères!$B$30:$R$40,SA_GRILLE_STEU!$A34+2,FALSE),"")</f>
        <v/>
      </c>
      <c r="AI34" s="285" t="str">
        <f>IFERROR(HLOOKUP(AE$22,TAB_Critères!$B$51:$AH$66,SA_GRILLE_STEU!$A34+2,FALSE),"")</f>
        <v/>
      </c>
      <c r="AJ34" s="320">
        <v>9</v>
      </c>
      <c r="AK34" s="228" t="str">
        <f>IFERROR(HLOOKUP(AJ$22,TAB_Critères!$B$3:$AH$16,SA_GRILLE_STEU!$A34+2,FALSE),"")</f>
        <v/>
      </c>
      <c r="AL34" s="347"/>
      <c r="AM34" s="283" t="str">
        <f>IFERROR(HLOOKUP(AJ$22,TAB_Critères!$B$30:$R$40,SA_GRILLE_STEU!$A34+2,FALSE),"")</f>
        <v/>
      </c>
      <c r="AN34" s="285" t="str">
        <f>IFERROR(HLOOKUP(AJ$22,TAB_Critères!$B$51:$AH$66,SA_GRILLE_STEU!$A34+2,FALSE),"")</f>
        <v/>
      </c>
      <c r="AO34" s="320">
        <v>9</v>
      </c>
      <c r="AP34" s="31" t="str">
        <f>IFERROR(HLOOKUP(AO$22,TAB_Critères!$B$3:$AH$16,SA_GRILLE_STEU!$A34+2,FALSE),"")</f>
        <v/>
      </c>
      <c r="AQ34" s="336"/>
      <c r="AR34" s="283" t="str">
        <f>IFERROR(HLOOKUP(AO$22,TAB_Critères!$B$30:$R$40,SA_GRILLE_STEU!$A34+2,FALSE),"")</f>
        <v/>
      </c>
      <c r="AS34" s="285" t="str">
        <f>IFERROR(HLOOKUP(AO$22,TAB_Critères!$B$51:$AH$66,SA_GRILLE_STEU!$A34+2,FALSE),"")</f>
        <v/>
      </c>
      <c r="AT34" s="320">
        <v>9</v>
      </c>
      <c r="AU34" s="31" t="str">
        <f>IFERROR(HLOOKUP(AT$22,TAB_Critères!$B$3:$AH$16,SA_GRILLE_STEU!$A34+2,FALSE),"")</f>
        <v/>
      </c>
      <c r="AV34" s="336"/>
      <c r="AW34" s="283" t="str">
        <f>IFERROR(HLOOKUP(AT$22,TAB_Critères!$B$30:$R$40,SA_GRILLE_STEU!$A34+2,FALSE),"")</f>
        <v/>
      </c>
      <c r="AX34" s="285" t="str">
        <f>IFERROR(HLOOKUP(AT$22,TAB_Critères!$B$51:$AH$66,SA_GRILLE_STEU!$A34+2,FALSE),"")</f>
        <v/>
      </c>
      <c r="AY34" s="320">
        <v>9</v>
      </c>
      <c r="AZ34" s="228" t="str">
        <f>IFERROR(HLOOKUP(AY$22,TAB_Critères!$B$3:$AH$16,SA_GRILLE_STEU!$A34+2,FALSE),"")</f>
        <v/>
      </c>
      <c r="BA34" s="336"/>
      <c r="BB34" s="283" t="str">
        <f>IFERROR(HLOOKUP(AY$22,TAB_Critères!$B$30:$R$40,SA_GRILLE_STEU!$A34+2,FALSE),"")</f>
        <v/>
      </c>
      <c r="BC34" s="285" t="str">
        <f>IFERROR(HLOOKUP(AY$22,TAB_Critères!$B$51:$AH$66,SA_GRILLE_STEU!$A34+2,FALSE),"")</f>
        <v/>
      </c>
      <c r="BD34" s="320">
        <v>9</v>
      </c>
      <c r="BE34" s="31" t="str">
        <f>IFERROR(HLOOKUP(BD$22,TAB_Critères!$B$3:$AH$16,SA_GRILLE_STEU!$A34+2,FALSE),"")</f>
        <v/>
      </c>
      <c r="BF34" s="336"/>
      <c r="BG34" s="287" t="str">
        <f>IFERROR(HLOOKUP(BD$22,TAB_Critères!$B$30:$R$40,SA_GRILLE_STEU!$A34+2,FALSE),"")</f>
        <v/>
      </c>
      <c r="BH34" s="285" t="str">
        <f>IFERROR(HLOOKUP(BD$22,TAB_Critères!$B$51:$AH$66,SA_GRILLE_STEU!$A34+2,FALSE),"")</f>
        <v/>
      </c>
    </row>
    <row r="35" spans="1:60" s="319" customFormat="1" ht="16.5" customHeight="1" x14ac:dyDescent="0.4">
      <c r="A35" s="322"/>
      <c r="B35" s="112"/>
      <c r="C35" s="336"/>
      <c r="D35" s="323"/>
      <c r="E35" s="285"/>
      <c r="F35" s="322"/>
      <c r="G35" s="112"/>
      <c r="H35" s="336"/>
      <c r="I35" s="323"/>
      <c r="J35" s="285"/>
      <c r="K35" s="324"/>
      <c r="L35" s="112"/>
      <c r="M35" s="337"/>
      <c r="N35" s="323"/>
      <c r="O35" s="285"/>
      <c r="P35" s="324"/>
      <c r="Q35" s="112"/>
      <c r="R35" s="337"/>
      <c r="S35" s="323"/>
      <c r="T35" s="285"/>
      <c r="U35" s="325"/>
      <c r="V35" s="112"/>
      <c r="W35" s="337"/>
      <c r="X35" s="323"/>
      <c r="Y35" s="285"/>
      <c r="Z35" s="326"/>
      <c r="AA35" s="112"/>
      <c r="AB35" s="337"/>
      <c r="AC35" s="323"/>
      <c r="AD35" s="285"/>
      <c r="AE35" s="326"/>
      <c r="AF35" s="112"/>
      <c r="AG35" s="337"/>
      <c r="AH35" s="323"/>
      <c r="AI35" s="285"/>
      <c r="AJ35" s="326"/>
      <c r="AK35" s="229"/>
      <c r="AL35" s="348"/>
      <c r="AM35" s="323"/>
      <c r="AN35" s="285"/>
      <c r="AO35" s="326"/>
      <c r="AP35" s="112"/>
      <c r="AQ35" s="337"/>
      <c r="AR35" s="323"/>
      <c r="AS35" s="285"/>
      <c r="AT35" s="326"/>
      <c r="AU35" s="112"/>
      <c r="AV35" s="337"/>
      <c r="AW35" s="323"/>
      <c r="AX35" s="285"/>
      <c r="AY35" s="326"/>
      <c r="AZ35" s="229"/>
      <c r="BA35" s="337"/>
      <c r="BB35" s="323"/>
      <c r="BC35" s="285"/>
      <c r="BD35" s="326"/>
      <c r="BE35" s="112"/>
      <c r="BF35" s="337"/>
      <c r="BG35" s="327"/>
      <c r="BH35" s="285"/>
    </row>
    <row r="36" spans="1:60" ht="35.25" customHeight="1" x14ac:dyDescent="0.4">
      <c r="A36" s="545" t="s">
        <v>50</v>
      </c>
      <c r="B36" s="546"/>
      <c r="C36" s="309" t="s">
        <v>51</v>
      </c>
      <c r="D36" s="310" t="s">
        <v>52</v>
      </c>
      <c r="E36" s="328"/>
      <c r="F36" s="545" t="s">
        <v>50</v>
      </c>
      <c r="G36" s="546"/>
      <c r="H36" s="309" t="s">
        <v>51</v>
      </c>
      <c r="I36" s="310" t="s">
        <v>52</v>
      </c>
      <c r="J36" s="328"/>
      <c r="K36" s="545" t="s">
        <v>50</v>
      </c>
      <c r="L36" s="546"/>
      <c r="M36" s="309" t="s">
        <v>51</v>
      </c>
      <c r="N36" s="310" t="s">
        <v>52</v>
      </c>
      <c r="O36" s="328"/>
      <c r="P36" s="545" t="s">
        <v>50</v>
      </c>
      <c r="Q36" s="546"/>
      <c r="R36" s="309" t="s">
        <v>51</v>
      </c>
      <c r="S36" s="310" t="s">
        <v>52</v>
      </c>
      <c r="T36" s="282"/>
      <c r="U36" s="545" t="s">
        <v>50</v>
      </c>
      <c r="V36" s="546"/>
      <c r="W36" s="309" t="s">
        <v>51</v>
      </c>
      <c r="X36" s="310" t="s">
        <v>52</v>
      </c>
      <c r="Y36" s="282"/>
      <c r="Z36" s="545" t="s">
        <v>50</v>
      </c>
      <c r="AA36" s="546"/>
      <c r="AB36" s="309" t="s">
        <v>51</v>
      </c>
      <c r="AC36" s="310" t="s">
        <v>52</v>
      </c>
      <c r="AD36" s="282"/>
      <c r="AE36" s="545" t="s">
        <v>50</v>
      </c>
      <c r="AF36" s="546"/>
      <c r="AG36" s="309" t="s">
        <v>51</v>
      </c>
      <c r="AH36" s="310" t="s">
        <v>52</v>
      </c>
      <c r="AI36" s="282"/>
      <c r="AJ36" s="545" t="s">
        <v>50</v>
      </c>
      <c r="AK36" s="546"/>
      <c r="AL36" s="309" t="s">
        <v>51</v>
      </c>
      <c r="AM36" s="310" t="s">
        <v>52</v>
      </c>
      <c r="AN36" s="282"/>
      <c r="AO36" s="545" t="s">
        <v>50</v>
      </c>
      <c r="AP36" s="546"/>
      <c r="AQ36" s="309" t="s">
        <v>51</v>
      </c>
      <c r="AR36" s="310" t="s">
        <v>52</v>
      </c>
      <c r="AS36" s="282"/>
      <c r="AT36" s="545" t="s">
        <v>50</v>
      </c>
      <c r="AU36" s="546"/>
      <c r="AV36" s="309" t="s">
        <v>51</v>
      </c>
      <c r="AW36" s="310" t="s">
        <v>52</v>
      </c>
      <c r="AX36" s="282"/>
      <c r="AY36" s="545" t="s">
        <v>50</v>
      </c>
      <c r="AZ36" s="546"/>
      <c r="BA36" s="309" t="s">
        <v>51</v>
      </c>
      <c r="BB36" s="310" t="s">
        <v>52</v>
      </c>
      <c r="BC36" s="282"/>
      <c r="BD36" s="545" t="s">
        <v>50</v>
      </c>
      <c r="BE36" s="546"/>
      <c r="BF36" s="309" t="s">
        <v>51</v>
      </c>
      <c r="BG36" s="310" t="s">
        <v>52</v>
      </c>
      <c r="BH36" s="285"/>
    </row>
    <row r="37" spans="1:60" s="299" customFormat="1" ht="60" customHeight="1" x14ac:dyDescent="0.4">
      <c r="A37" s="296"/>
      <c r="B37" s="350"/>
      <c r="C37" s="339"/>
      <c r="D37" s="294">
        <f>IF(A22="","",IF(A22="Préleveur A3",PARAM!$AD$28,IF((SUMIF(C26:C34,"Validé",D26:D34)+SUMIF(C26:C34,"Validé avec réserve",D26:D34))&gt;100,100,SUMIF(C26:C34,"Validé",D26:D34)+SUMIF(C26:C34,"Validé avec réserve",D26:D34))))</f>
        <v>0</v>
      </c>
      <c r="E37" s="329"/>
      <c r="F37" s="296"/>
      <c r="G37" s="342"/>
      <c r="H37" s="339"/>
      <c r="I37" s="294" t="str">
        <f>IF(F22="","",IF(F22="Préleveur A3",PARAM!$AD$28,IF((SUMIF(H26:H34,"Validé",I26:I34)+SUMIF(H26:H34,"Validé avec réserve",I26:I34))&gt;100,100,SUMIF(H26:H34,"Validé",I26:I34)+SUMIF(H26:H34,"Validé avec réserve",I26:I34))))</f>
        <v/>
      </c>
      <c r="J37" s="329"/>
      <c r="K37" s="296"/>
      <c r="L37" s="342"/>
      <c r="M37" s="339"/>
      <c r="N37" s="294" t="str">
        <f>IF(K22="","",IF(K22="Préleveur A3",PARAM!$AD$28,IF((SUMIF(M26:M34,"Validé",N26:N34)+SUMIF(M26:M34,"Validé avec réserve",N26:N34))&gt;100,100,SUMIF(M26:M34,"Validé",N26:N34)+SUMIF(M26:M34,"Validé avec réserve",N26:N34))))</f>
        <v/>
      </c>
      <c r="O37" s="329"/>
      <c r="P37" s="330"/>
      <c r="Q37" s="342"/>
      <c r="R37" s="339"/>
      <c r="S37" s="294" t="str">
        <f>IF(P22="","",IF(P22="Préleveur A3",PARAM!$AD$28,IF((SUMIF(R26:R34,"Validé",S26:S34)+SUMIF(R26:R34,"Validé avec réserve",S26:S34))&gt;100,100,SUMIF(R26:R34,"Validé",S26:S34)+SUMIF(R26:R34,"Validé avec réserve",S26:S34))))</f>
        <v/>
      </c>
      <c r="T37" s="329"/>
      <c r="U37" s="331"/>
      <c r="V37" s="342"/>
      <c r="W37" s="339"/>
      <c r="X37" s="294" t="str">
        <f>IF(U22="","",IF(U22="Préleveur A3",PARAM!$AD$28,IF((SUMIF(W26:W34,"Validé",X26:X34)+SUMIF(W26:W34,"Validé avec réserve",X26:X34))&gt;100,100,SUMIF(W26:W34,"Validé",X26:X34)+SUMIF(W26:W34,"Validé avec réserve",X26:X34))))</f>
        <v/>
      </c>
      <c r="Y37" s="329"/>
      <c r="Z37" s="298"/>
      <c r="AA37" s="342"/>
      <c r="AB37" s="339"/>
      <c r="AC37" s="294" t="str">
        <f>IF(Z22="","",IF(Z22="Préleveur A3",PARAM!$AD$28,IF((SUMIF(AB26:AB34,"Validé",AC26:AC34)+SUMIF(AB26:AB34,"Validé avec réserve",AC26:AC34))&gt;100,100,SUMIF(AB26:AB34,"Validé",AC26:AC34)+SUMIF(AB26:AB34,"Validé avec réserve",AC26:AC34))))</f>
        <v/>
      </c>
      <c r="AD37" s="329"/>
      <c r="AE37" s="298"/>
      <c r="AF37" s="342"/>
      <c r="AG37" s="339"/>
      <c r="AH37" s="294" t="str">
        <f>IF(AE22="","",IF(AE22="Préleveur A3",PARAM!$AD$28,IF((SUMIF(AG26:AG34,"Validé",AH26:AH34)+SUMIF(AG26:AG34,"Validé avec réserve",AH26:AH34))&gt;100,100,SUMIF(AG26:AG34,"Validé",AH26:AH34)+SUMIF(AG26:AG34,"Validé avec réserve",AH26:AH34))))</f>
        <v/>
      </c>
      <c r="AI37" s="329"/>
      <c r="AJ37" s="298"/>
      <c r="AK37" s="342"/>
      <c r="AL37" s="339"/>
      <c r="AM37" s="294" t="str">
        <f>IF(AJ22="","",IF(AJ22="Préleveur A3",PARAM!$AD$28,IF((SUMIF(AL26:AL34,"Validé",AM26:AM34)+SUMIF(AL26:AL34,"Validé avec réserve",AM26:AM34))&gt;100,100,SUMIF(AL26:AL34,"Validé",AM26:AM34)+SUMIF(AL26:AL34,"Validé avec réserve",AM26:AM34))))</f>
        <v/>
      </c>
      <c r="AN37" s="329"/>
      <c r="AO37" s="298"/>
      <c r="AP37" s="342"/>
      <c r="AQ37" s="339"/>
      <c r="AR37" s="294" t="str">
        <f>IF(AO22="","",IF(AO22="Préleveur A3",PARAM!$AD$28,IF((SUMIF(AQ26:AQ34,"Validé",AR26:AR34)+SUMIF(AQ26:AQ34,"Validé avec réserve",AR26:AR34))&gt;100,100,SUMIF(AQ26:AQ34,"Validé",AR26:AR34)+SUMIF(AQ26:AQ34,"Validé avec réserve",AR26:AR34))))</f>
        <v/>
      </c>
      <c r="AS37" s="329"/>
      <c r="AT37" s="298"/>
      <c r="AU37" s="342"/>
      <c r="AV37" s="339"/>
      <c r="AW37" s="294" t="str">
        <f>IF(AT22="","",IF(AT22="Préleveur A3",PARAM!$AD$28,IF((SUMIF(AV26:AV34,"Validé",AW26:AW34)+SUMIF(AV26:AV34,"Validé avec réserve",AW26:AW34))&gt;100,100,SUMIF(AV26:AV34,"Validé",AW26:AW34)+SUMIF(AV26:AV34,"Validé avec réserve",AW26:AW34))))</f>
        <v/>
      </c>
      <c r="AX37" s="329"/>
      <c r="AY37" s="298"/>
      <c r="AZ37" s="342"/>
      <c r="BA37" s="339"/>
      <c r="BB37" s="294" t="str">
        <f>IF(AY22="","",IF(AY22="Préleveur A3",PARAM!$AD$28,IF((SUMIF(BA26:BA34,"Validé",BB26:BB34)+SUMIF(BA26:BA34,"Validé avec réserve",BB26:BB34))&gt;100,100,SUMIF(BA26:BA34,"Validé",BB26:BB34)+SUMIF(BA26:BA34,"Validé avec réserve",BB26:BB34))))</f>
        <v/>
      </c>
      <c r="BC37" s="329"/>
      <c r="BD37" s="298"/>
      <c r="BE37" s="338"/>
      <c r="BF37" s="339"/>
      <c r="BG37" s="294" t="str">
        <f>IF(BD22="","",IF(BD22="Préleveur A3",PARAM!$AD$28,IF((SUMIF(BF26:BF34,"Validé",BG26:BG34)+SUMIF(BF26:BF34,"Validé avec réserve",BG26:BG34))&gt;100,100,SUMIF(BF26:BF34,"Validé",BG26:BG34)+SUMIF(BF26:BF34,"Validé avec réserve",BG26:BG34))))</f>
        <v/>
      </c>
      <c r="BH37" s="33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72" priority="114" operator="containsText" text="Non validé">
      <formula>NOT(ISERROR(SEARCH("Non validé",C9)))</formula>
    </cfRule>
    <cfRule type="containsText" dxfId="471" priority="113" operator="containsText" text="Non contrôlé">
      <formula>NOT(ISERROR(SEARCH("Non contrôlé",C9)))</formula>
    </cfRule>
    <cfRule type="containsText" dxfId="470" priority="115" operator="containsText" text="réserve">
      <formula>NOT(ISERROR(SEARCH("réserve",C9)))</formula>
    </cfRule>
    <cfRule type="endsWith" dxfId="469" priority="116" operator="endsWith" text="Validé">
      <formula>RIGHT(C9,LEN("Validé"))="Validé"</formula>
    </cfRule>
  </conditionalFormatting>
  <conditionalFormatting sqref="C19:C20">
    <cfRule type="endsWith" dxfId="468" priority="112" operator="endsWith" text="Validé">
      <formula>RIGHT(C19,LEN("Validé"))="Validé"</formula>
    </cfRule>
    <cfRule type="containsText" dxfId="467" priority="111" operator="containsText" text="réserve">
      <formula>NOT(ISERROR(SEARCH("réserve",C19)))</formula>
    </cfRule>
    <cfRule type="containsText" dxfId="466" priority="109" operator="containsText" text="Non contrôlé">
      <formula>NOT(ISERROR(SEARCH("Non contrôlé",C19)))</formula>
    </cfRule>
    <cfRule type="containsText" dxfId="465" priority="110" operator="containsText" text="Non validé">
      <formula>NOT(ISERROR(SEARCH("Non validé",C19)))</formula>
    </cfRule>
  </conditionalFormatting>
  <conditionalFormatting sqref="C26:C35">
    <cfRule type="containsText" dxfId="464" priority="129" operator="containsText" text="Non contrôlé">
      <formula>NOT(ISERROR(SEARCH("Non contrôlé",C26)))</formula>
    </cfRule>
    <cfRule type="containsText" dxfId="463" priority="130" operator="containsText" text="Non validé">
      <formula>NOT(ISERROR(SEARCH("Non validé",C26)))</formula>
    </cfRule>
    <cfRule type="endsWith" dxfId="462" priority="132" operator="endsWith" text="Validé">
      <formula>RIGHT(C26,LEN("Validé"))="Validé"</formula>
    </cfRule>
    <cfRule type="containsText" dxfId="461" priority="131" operator="containsText" text="réserve">
      <formula>NOT(ISERROR(SEARCH("réserve",C26)))</formula>
    </cfRule>
  </conditionalFormatting>
  <conditionalFormatting sqref="C37">
    <cfRule type="containsText" dxfId="460" priority="125" operator="containsText" text="Non contrôlé">
      <formula>NOT(ISERROR(SEARCH("Non contrôlé",C37)))</formula>
    </cfRule>
    <cfRule type="containsText" dxfId="459" priority="126" operator="containsText" text="Non validé">
      <formula>NOT(ISERROR(SEARCH("Non validé",C37)))</formula>
    </cfRule>
    <cfRule type="containsText" dxfId="458" priority="127" operator="containsText" text="réserve">
      <formula>NOT(ISERROR(SEARCH("réserve",C37)))</formula>
    </cfRule>
    <cfRule type="endsWith" dxfId="457" priority="128" operator="endsWith" text="Validé">
      <formula>RIGHT(C37,LEN("Validé"))="Validé"</formula>
    </cfRule>
  </conditionalFormatting>
  <conditionalFormatting sqref="D19">
    <cfRule type="cellIs" dxfId="456" priority="72" operator="lessThan">
      <formula>69</formula>
    </cfRule>
    <cfRule type="cellIs" dxfId="455" priority="70" operator="greaterThanOrEqual">
      <formula>80</formula>
    </cfRule>
    <cfRule type="cellIs" dxfId="454" priority="71" operator="between">
      <formula>70</formula>
      <formula>79</formula>
    </cfRule>
  </conditionalFormatting>
  <conditionalFormatting sqref="D37">
    <cfRule type="cellIs" dxfId="453" priority="56" operator="between">
      <formula>70</formula>
      <formula>79</formula>
    </cfRule>
    <cfRule type="cellIs" dxfId="452" priority="57" operator="lessThan">
      <formula>69</formula>
    </cfRule>
    <cfRule type="cellIs" dxfId="451" priority="55" operator="greaterThanOrEqual">
      <formula>80</formula>
    </cfRule>
  </conditionalFormatting>
  <conditionalFormatting sqref="H9:H17">
    <cfRule type="containsText" dxfId="450" priority="79" operator="containsText" text="réserve">
      <formula>NOT(ISERROR(SEARCH("réserve",H9)))</formula>
    </cfRule>
    <cfRule type="endsWith" dxfId="449" priority="80" operator="endsWith" text="Validé">
      <formula>RIGHT(H9,LEN("Validé"))="Validé"</formula>
    </cfRule>
    <cfRule type="containsText" dxfId="448" priority="77" operator="containsText" text="Non contrôlé">
      <formula>NOT(ISERROR(SEARCH("Non contrôlé",H9)))</formula>
    </cfRule>
    <cfRule type="containsText" dxfId="447" priority="78" operator="containsText" text="Non validé">
      <formula>NOT(ISERROR(SEARCH("Non validé",H9)))</formula>
    </cfRule>
  </conditionalFormatting>
  <conditionalFormatting sqref="H19:H20">
    <cfRule type="containsText" dxfId="446" priority="233" operator="containsText" text="Non contrôlé">
      <formula>NOT(ISERROR(SEARCH("Non contrôlé",H19)))</formula>
    </cfRule>
    <cfRule type="endsWith" dxfId="445" priority="236" operator="endsWith" text="Validé">
      <formula>RIGHT(H19,LEN("Validé"))="Validé"</formula>
    </cfRule>
    <cfRule type="containsText" dxfId="444" priority="235" operator="containsText" text="réserve">
      <formula>NOT(ISERROR(SEARCH("réserve",H19)))</formula>
    </cfRule>
    <cfRule type="containsText" dxfId="443" priority="234" operator="containsText" text="Non validé">
      <formula>NOT(ISERROR(SEARCH("Non validé",H19)))</formula>
    </cfRule>
  </conditionalFormatting>
  <conditionalFormatting sqref="H26:H35">
    <cfRule type="containsText" dxfId="442" priority="106" operator="containsText" text="Non validé">
      <formula>NOT(ISERROR(SEARCH("Non validé",H26)))</formula>
    </cfRule>
    <cfRule type="containsText" dxfId="441" priority="105" operator="containsText" text="Non contrôlé">
      <formula>NOT(ISERROR(SEARCH("Non contrôlé",H26)))</formula>
    </cfRule>
    <cfRule type="endsWith" dxfId="440" priority="108" operator="endsWith" text="Validé">
      <formula>RIGHT(H26,LEN("Validé"))="Validé"</formula>
    </cfRule>
    <cfRule type="containsText" dxfId="439" priority="107" operator="containsText" text="réserve">
      <formula>NOT(ISERROR(SEARCH("réserve",H26)))</formula>
    </cfRule>
  </conditionalFormatting>
  <conditionalFormatting sqref="H37">
    <cfRule type="containsText" dxfId="438" priority="133" operator="containsText" text="Non contrôlé">
      <formula>NOT(ISERROR(SEARCH("Non contrôlé",H37)))</formula>
    </cfRule>
    <cfRule type="endsWith" dxfId="437" priority="136" operator="endsWith" text="Validé">
      <formula>RIGHT(H37,LEN("Validé"))="Validé"</formula>
    </cfRule>
    <cfRule type="containsText" dxfId="436" priority="135" operator="containsText" text="réserve">
      <formula>NOT(ISERROR(SEARCH("réserve",H37)))</formula>
    </cfRule>
    <cfRule type="containsText" dxfId="435" priority="134" operator="containsText" text="Non validé">
      <formula>NOT(ISERROR(SEARCH("Non validé",H37)))</formula>
    </cfRule>
  </conditionalFormatting>
  <conditionalFormatting sqref="I19">
    <cfRule type="cellIs" dxfId="434" priority="67" operator="greaterThanOrEqual">
      <formula>80</formula>
    </cfRule>
    <cfRule type="cellIs" dxfId="433" priority="68" operator="between">
      <formula>70</formula>
      <formula>79</formula>
    </cfRule>
    <cfRule type="cellIs" dxfId="432" priority="69" operator="lessThan">
      <formula>69</formula>
    </cfRule>
  </conditionalFormatting>
  <conditionalFormatting sqref="I37">
    <cfRule type="cellIs" dxfId="431" priority="52" operator="greaterThanOrEqual">
      <formula>80</formula>
    </cfRule>
    <cfRule type="cellIs" dxfId="430" priority="53" operator="between">
      <formula>70</formula>
      <formula>79</formula>
    </cfRule>
    <cfRule type="cellIs" dxfId="429" priority="54" operator="lessThan">
      <formula>69</formula>
    </cfRule>
  </conditionalFormatting>
  <conditionalFormatting sqref="M9:M17">
    <cfRule type="endsWith" dxfId="428" priority="248" operator="endsWith" text="Validé">
      <formula>RIGHT(M9,LEN("Validé"))="Validé"</formula>
    </cfRule>
    <cfRule type="containsText" dxfId="427" priority="247" operator="containsText" text="réserve">
      <formula>NOT(ISERROR(SEARCH("réserve",M9)))</formula>
    </cfRule>
    <cfRule type="containsText" dxfId="426" priority="245" operator="containsText" text="Non contrôlé">
      <formula>NOT(ISERROR(SEARCH("Non contrôlé",M9)))</formula>
    </cfRule>
    <cfRule type="containsText" dxfId="425" priority="246" operator="containsText" text="Non validé">
      <formula>NOT(ISERROR(SEARCH("Non validé",M9)))</formula>
    </cfRule>
  </conditionalFormatting>
  <conditionalFormatting sqref="M19:M20">
    <cfRule type="containsText" dxfId="424" priority="241" operator="containsText" text="Non contrôlé">
      <formula>NOT(ISERROR(SEARCH("Non contrôlé",M19)))</formula>
    </cfRule>
    <cfRule type="containsText" dxfId="423" priority="242" operator="containsText" text="Non validé">
      <formula>NOT(ISERROR(SEARCH("Non validé",M19)))</formula>
    </cfRule>
    <cfRule type="containsText" dxfId="422" priority="243" operator="containsText" text="réserve">
      <formula>NOT(ISERROR(SEARCH("réserve",M19)))</formula>
    </cfRule>
    <cfRule type="endsWith" dxfId="421" priority="244" operator="endsWith" text="Validé">
      <formula>RIGHT(M19,LEN("Validé"))="Validé"</formula>
    </cfRule>
  </conditionalFormatting>
  <conditionalFormatting sqref="M26:M34">
    <cfRule type="endsWith" dxfId="420" priority="144" operator="endsWith" text="Validé">
      <formula>RIGHT(M26,LEN("Validé"))="Validé"</formula>
    </cfRule>
    <cfRule type="containsText" dxfId="419" priority="143" operator="containsText" text="réserve">
      <formula>NOT(ISERROR(SEARCH("réserve",M26)))</formula>
    </cfRule>
    <cfRule type="containsText" dxfId="418" priority="141" operator="containsText" text="Non contrôlé">
      <formula>NOT(ISERROR(SEARCH("Non contrôlé",M26)))</formula>
    </cfRule>
    <cfRule type="containsText" dxfId="417" priority="142" operator="containsText" text="Non validé">
      <formula>NOT(ISERROR(SEARCH("Non validé",M26)))</formula>
    </cfRule>
  </conditionalFormatting>
  <conditionalFormatting sqref="M35">
    <cfRule type="containsText" dxfId="416" priority="146" operator="containsText" text="Non validé">
      <formula>NOT(ISERROR(SEARCH("Non validé",M35)))</formula>
    </cfRule>
    <cfRule type="containsText" dxfId="415" priority="145" operator="containsText" text="Non contrôlé">
      <formula>NOT(ISERROR(SEARCH("Non contrôlé",M35)))</formula>
    </cfRule>
    <cfRule type="endsWith" dxfId="414" priority="148" operator="endsWith" text="Validé">
      <formula>RIGHT(M35,LEN("Validé"))="Validé"</formula>
    </cfRule>
    <cfRule type="containsText" dxfId="413" priority="147" operator="containsText" text="réserve">
      <formula>NOT(ISERROR(SEARCH("réserve",M35)))</formula>
    </cfRule>
  </conditionalFormatting>
  <conditionalFormatting sqref="M37">
    <cfRule type="containsText" dxfId="412" priority="137" operator="containsText" text="Non contrôlé">
      <formula>NOT(ISERROR(SEARCH("Non contrôlé",M37)))</formula>
    </cfRule>
    <cfRule type="containsText" dxfId="411" priority="138" operator="containsText" text="Non validé">
      <formula>NOT(ISERROR(SEARCH("Non validé",M37)))</formula>
    </cfRule>
    <cfRule type="containsText" dxfId="410" priority="139" operator="containsText" text="réserve">
      <formula>NOT(ISERROR(SEARCH("réserve",M37)))</formula>
    </cfRule>
    <cfRule type="endsWith" dxfId="409" priority="140" operator="endsWith" text="Validé">
      <formula>RIGHT(M37,LEN("Validé"))="Validé"</formula>
    </cfRule>
  </conditionalFormatting>
  <conditionalFormatting sqref="N19">
    <cfRule type="cellIs" dxfId="408" priority="65" operator="between">
      <formula>70</formula>
      <formula>79</formula>
    </cfRule>
    <cfRule type="cellIs" dxfId="407" priority="66" operator="lessThan">
      <formula>69</formula>
    </cfRule>
    <cfRule type="cellIs" dxfId="406" priority="64" operator="greaterThanOrEqual">
      <formula>80</formula>
    </cfRule>
  </conditionalFormatting>
  <conditionalFormatting sqref="N37">
    <cfRule type="cellIs" dxfId="405" priority="51" operator="lessThan">
      <formula>69</formula>
    </cfRule>
    <cfRule type="cellIs" dxfId="404" priority="50" operator="between">
      <formula>70</formula>
      <formula>79</formula>
    </cfRule>
    <cfRule type="cellIs" dxfId="403" priority="49" operator="greaterThanOrEqual">
      <formula>80</formula>
    </cfRule>
  </conditionalFormatting>
  <conditionalFormatting sqref="R9:R17">
    <cfRule type="endsWith" dxfId="402" priority="256" operator="endsWith" text="Validé">
      <formula>RIGHT(R9,LEN("Validé"))="Validé"</formula>
    </cfRule>
    <cfRule type="containsText" dxfId="401" priority="255" operator="containsText" text="réserve">
      <formula>NOT(ISERROR(SEARCH("réserve",R9)))</formula>
    </cfRule>
    <cfRule type="containsText" dxfId="400" priority="254" operator="containsText" text="Non validé">
      <formula>NOT(ISERROR(SEARCH("Non validé",R9)))</formula>
    </cfRule>
    <cfRule type="containsText" dxfId="399" priority="253" operator="containsText" text="Non contrôlé">
      <formula>NOT(ISERROR(SEARCH("Non contrôlé",R9)))</formula>
    </cfRule>
  </conditionalFormatting>
  <conditionalFormatting sqref="R19">
    <cfRule type="containsText" dxfId="398" priority="251" operator="containsText" text="réserve">
      <formula>NOT(ISERROR(SEARCH("réserve",R19)))</formula>
    </cfRule>
    <cfRule type="endsWith" dxfId="397" priority="252" operator="endsWith" text="Validé">
      <formula>RIGHT(R19,LEN("Validé"))="Validé"</formula>
    </cfRule>
    <cfRule type="containsText" dxfId="396" priority="250" operator="containsText" text="Non validé">
      <formula>NOT(ISERROR(SEARCH("Non validé",R19)))</formula>
    </cfRule>
    <cfRule type="containsText" dxfId="395" priority="249" operator="containsText" text="Non contrôlé">
      <formula>NOT(ISERROR(SEARCH("Non contrôlé",R19)))</formula>
    </cfRule>
  </conditionalFormatting>
  <conditionalFormatting sqref="R26:R34">
    <cfRule type="containsText" dxfId="394" priority="155" operator="containsText" text="réserve">
      <formula>NOT(ISERROR(SEARCH("réserve",R26)))</formula>
    </cfRule>
    <cfRule type="containsText" dxfId="393" priority="154" operator="containsText" text="Non validé">
      <formula>NOT(ISERROR(SEARCH("Non validé",R26)))</formula>
    </cfRule>
    <cfRule type="endsWith" dxfId="392" priority="156" operator="endsWith" text="Validé">
      <formula>RIGHT(R26,LEN("Validé"))="Validé"</formula>
    </cfRule>
    <cfRule type="containsText" dxfId="391" priority="153" operator="containsText" text="Non contrôlé">
      <formula>NOT(ISERROR(SEARCH("Non contrôlé",R26)))</formula>
    </cfRule>
  </conditionalFormatting>
  <conditionalFormatting sqref="R35">
    <cfRule type="containsText" dxfId="390" priority="158" operator="containsText" text="Non validé">
      <formula>NOT(ISERROR(SEARCH("Non validé",R35)))</formula>
    </cfRule>
    <cfRule type="containsText" dxfId="389" priority="157" operator="containsText" text="Non contrôlé">
      <formula>NOT(ISERROR(SEARCH("Non contrôlé",R35)))</formula>
    </cfRule>
    <cfRule type="containsText" dxfId="388" priority="159" operator="containsText" text="réserve">
      <formula>NOT(ISERROR(SEARCH("réserve",R35)))</formula>
    </cfRule>
    <cfRule type="endsWith" dxfId="387" priority="160" operator="endsWith" text="Validé">
      <formula>RIGHT(R35,LEN("Validé"))="Validé"</formula>
    </cfRule>
  </conditionalFormatting>
  <conditionalFormatting sqref="R37">
    <cfRule type="endsWith" dxfId="386" priority="152" operator="endsWith" text="Validé">
      <formula>RIGHT(R37,LEN("Validé"))="Validé"</formula>
    </cfRule>
    <cfRule type="containsText" dxfId="385" priority="151" operator="containsText" text="réserve">
      <formula>NOT(ISERROR(SEARCH("réserve",R37)))</formula>
    </cfRule>
    <cfRule type="containsText" dxfId="384" priority="150" operator="containsText" text="Non validé">
      <formula>NOT(ISERROR(SEARCH("Non validé",R37)))</formula>
    </cfRule>
    <cfRule type="containsText" dxfId="383" priority="149" operator="containsText" text="Non contrôlé">
      <formula>NOT(ISERROR(SEARCH("Non contrôlé",R37)))</formula>
    </cfRule>
  </conditionalFormatting>
  <conditionalFormatting sqref="S19">
    <cfRule type="cellIs" dxfId="382" priority="62" operator="between">
      <formula>70</formula>
      <formula>79</formula>
    </cfRule>
    <cfRule type="cellIs" dxfId="381" priority="63" operator="lessThan">
      <formula>69</formula>
    </cfRule>
    <cfRule type="cellIs" dxfId="380" priority="61" operator="greaterThanOrEqual">
      <formula>80</formula>
    </cfRule>
  </conditionalFormatting>
  <conditionalFormatting sqref="S37">
    <cfRule type="cellIs" dxfId="379" priority="48" operator="lessThan">
      <formula>69</formula>
    </cfRule>
    <cfRule type="cellIs" dxfId="378" priority="46" operator="greaterThanOrEqual">
      <formula>80</formula>
    </cfRule>
    <cfRule type="cellIs" dxfId="377" priority="47" operator="between">
      <formula>70</formula>
      <formula>79</formula>
    </cfRule>
  </conditionalFormatting>
  <conditionalFormatting sqref="W9:W17">
    <cfRule type="containsText" dxfId="376" priority="117" operator="containsText" text="Non contrôlé">
      <formula>NOT(ISERROR(SEARCH("Non contrôlé",W9)))</formula>
    </cfRule>
    <cfRule type="containsText" dxfId="375" priority="118" operator="containsText" text="Non validé">
      <formula>NOT(ISERROR(SEARCH("Non validé",W9)))</formula>
    </cfRule>
    <cfRule type="containsText" dxfId="374" priority="119" operator="containsText" text="réserve">
      <formula>NOT(ISERROR(SEARCH("réserve",W9)))</formula>
    </cfRule>
    <cfRule type="endsWith" dxfId="373" priority="120" operator="endsWith" text="Validé">
      <formula>RIGHT(W9,LEN("Validé"))="Validé"</formula>
    </cfRule>
  </conditionalFormatting>
  <conditionalFormatting sqref="W19">
    <cfRule type="containsText" dxfId="372" priority="257" operator="containsText" text="Non contrôlé">
      <formula>NOT(ISERROR(SEARCH("Non contrôlé",W19)))</formula>
    </cfRule>
    <cfRule type="containsText" dxfId="371" priority="258" operator="containsText" text="Non validé">
      <formula>NOT(ISERROR(SEARCH("Non validé",W19)))</formula>
    </cfRule>
    <cfRule type="containsText" dxfId="370" priority="259" operator="containsText" text="réserve">
      <formula>NOT(ISERROR(SEARCH("réserve",W19)))</formula>
    </cfRule>
    <cfRule type="endsWith" dxfId="369" priority="260" operator="endsWith" text="Validé">
      <formula>RIGHT(W19,LEN("Validé"))="Validé"</formula>
    </cfRule>
  </conditionalFormatting>
  <conditionalFormatting sqref="W26:W34">
    <cfRule type="containsText" dxfId="368" priority="166" operator="containsText" text="Non validé">
      <formula>NOT(ISERROR(SEARCH("Non validé",W26)))</formula>
    </cfRule>
    <cfRule type="endsWith" dxfId="367" priority="168" operator="endsWith" text="Validé">
      <formula>RIGHT(W26,LEN("Validé"))="Validé"</formula>
    </cfRule>
    <cfRule type="containsText" dxfId="366" priority="167" operator="containsText" text="réserve">
      <formula>NOT(ISERROR(SEARCH("réserve",W26)))</formula>
    </cfRule>
    <cfRule type="containsText" dxfId="365" priority="165" operator="containsText" text="Non contrôlé">
      <formula>NOT(ISERROR(SEARCH("Non contrôlé",W26)))</formula>
    </cfRule>
  </conditionalFormatting>
  <conditionalFormatting sqref="W35">
    <cfRule type="containsText" dxfId="364" priority="170" operator="containsText" text="Non validé">
      <formula>NOT(ISERROR(SEARCH("Non validé",W35)))</formula>
    </cfRule>
    <cfRule type="containsText" dxfId="363" priority="169" operator="containsText" text="Non contrôlé">
      <formula>NOT(ISERROR(SEARCH("Non contrôlé",W35)))</formula>
    </cfRule>
    <cfRule type="endsWith" dxfId="362" priority="172" operator="endsWith" text="Validé">
      <formula>RIGHT(W35,LEN("Validé"))="Validé"</formula>
    </cfRule>
    <cfRule type="containsText" dxfId="361" priority="171" operator="containsText" text="réserve">
      <formula>NOT(ISERROR(SEARCH("réserve",W35)))</formula>
    </cfRule>
  </conditionalFormatting>
  <conditionalFormatting sqref="W37">
    <cfRule type="containsText" dxfId="360" priority="161" operator="containsText" text="Non contrôlé">
      <formula>NOT(ISERROR(SEARCH("Non contrôlé",W37)))</formula>
    </cfRule>
    <cfRule type="containsText" dxfId="359" priority="162" operator="containsText" text="Non validé">
      <formula>NOT(ISERROR(SEARCH("Non validé",W37)))</formula>
    </cfRule>
    <cfRule type="endsWith" dxfId="358" priority="164" operator="endsWith" text="Validé">
      <formula>RIGHT(W37,LEN("Validé"))="Validé"</formula>
    </cfRule>
    <cfRule type="containsText" dxfId="357" priority="163" operator="containsText" text="réserve">
      <formula>NOT(ISERROR(SEARCH("réserve",W37)))</formula>
    </cfRule>
  </conditionalFormatting>
  <conditionalFormatting sqref="X19">
    <cfRule type="cellIs" dxfId="356" priority="60" operator="lessThan">
      <formula>69</formula>
    </cfRule>
    <cfRule type="cellIs" dxfId="355" priority="58" operator="greaterThanOrEqual">
      <formula>80</formula>
    </cfRule>
    <cfRule type="cellIs" dxfId="354" priority="59" operator="between">
      <formula>70</formula>
      <formula>79</formula>
    </cfRule>
  </conditionalFormatting>
  <conditionalFormatting sqref="X37">
    <cfRule type="cellIs" dxfId="353" priority="45" operator="lessThan">
      <formula>69</formula>
    </cfRule>
    <cfRule type="cellIs" dxfId="352" priority="44" operator="between">
      <formula>70</formula>
      <formula>79</formula>
    </cfRule>
    <cfRule type="cellIs" dxfId="351" priority="43" operator="greaterThanOrEqual">
      <formula>80</formula>
    </cfRule>
  </conditionalFormatting>
  <conditionalFormatting sqref="AB9:AB17">
    <cfRule type="containsText" dxfId="350" priority="269" operator="containsText" text="Non contrôlé">
      <formula>NOT(ISERROR(SEARCH("Non contrôlé",AB9)))</formula>
    </cfRule>
    <cfRule type="containsText" dxfId="349" priority="270" operator="containsText" text="Non validé">
      <formula>NOT(ISERROR(SEARCH("Non validé",AB9)))</formula>
    </cfRule>
    <cfRule type="containsText" dxfId="348" priority="271" operator="containsText" text="réserve">
      <formula>NOT(ISERROR(SEARCH("réserve",AB9)))</formula>
    </cfRule>
    <cfRule type="endsWith" dxfId="347" priority="272" operator="endsWith" text="Validé">
      <formula>RIGHT(AB9,LEN("Validé"))="Validé"</formula>
    </cfRule>
  </conditionalFormatting>
  <conditionalFormatting sqref="AB19">
    <cfRule type="endsWith" dxfId="346" priority="268" operator="endsWith" text="Validé">
      <formula>RIGHT(AB19,LEN("Validé"))="Validé"</formula>
    </cfRule>
    <cfRule type="containsText" dxfId="345" priority="265" operator="containsText" text="Non contrôlé">
      <formula>NOT(ISERROR(SEARCH("Non contrôlé",AB19)))</formula>
    </cfRule>
    <cfRule type="containsText" dxfId="344" priority="266" operator="containsText" text="Non validé">
      <formula>NOT(ISERROR(SEARCH("Non validé",AB19)))</formula>
    </cfRule>
    <cfRule type="containsText" dxfId="343" priority="267" operator="containsText" text="réserve">
      <formula>NOT(ISERROR(SEARCH("réserve",AB19)))</formula>
    </cfRule>
  </conditionalFormatting>
  <conditionalFormatting sqref="AB26:AB34">
    <cfRule type="containsText" dxfId="342" priority="178" operator="containsText" text="Non validé">
      <formula>NOT(ISERROR(SEARCH("Non validé",AB26)))</formula>
    </cfRule>
    <cfRule type="containsText" dxfId="341" priority="177" operator="containsText" text="Non contrôlé">
      <formula>NOT(ISERROR(SEARCH("Non contrôlé",AB26)))</formula>
    </cfRule>
    <cfRule type="containsText" dxfId="340" priority="179" operator="containsText" text="réserve">
      <formula>NOT(ISERROR(SEARCH("réserve",AB26)))</formula>
    </cfRule>
    <cfRule type="endsWith" dxfId="339" priority="180" operator="endsWith" text="Validé">
      <formula>RIGHT(AB26,LEN("Validé"))="Validé"</formula>
    </cfRule>
  </conditionalFormatting>
  <conditionalFormatting sqref="AB35">
    <cfRule type="endsWith" dxfId="338" priority="184" operator="endsWith" text="Validé">
      <formula>RIGHT(AB35,LEN("Validé"))="Validé"</formula>
    </cfRule>
    <cfRule type="containsText" dxfId="337" priority="181" operator="containsText" text="Non contrôlé">
      <formula>NOT(ISERROR(SEARCH("Non contrôlé",AB35)))</formula>
    </cfRule>
    <cfRule type="containsText" dxfId="336" priority="182" operator="containsText" text="Non validé">
      <formula>NOT(ISERROR(SEARCH("Non validé",AB35)))</formula>
    </cfRule>
    <cfRule type="containsText" dxfId="335" priority="183" operator="containsText" text="réserve">
      <formula>NOT(ISERROR(SEARCH("réserve",AB35)))</formula>
    </cfRule>
  </conditionalFormatting>
  <conditionalFormatting sqref="AB37">
    <cfRule type="containsText" dxfId="334" priority="174" operator="containsText" text="Non validé">
      <formula>NOT(ISERROR(SEARCH("Non validé",AB37)))</formula>
    </cfRule>
    <cfRule type="containsText" dxfId="333" priority="175" operator="containsText" text="réserve">
      <formula>NOT(ISERROR(SEARCH("réserve",AB37)))</formula>
    </cfRule>
    <cfRule type="endsWith" dxfId="332" priority="176" operator="endsWith" text="Validé">
      <formula>RIGHT(AB37,LEN("Validé"))="Validé"</formula>
    </cfRule>
    <cfRule type="containsText" dxfId="331" priority="173" operator="containsText" text="Non contrôlé">
      <formula>NOT(ISERROR(SEARCH("Non contrôlé",AB37)))</formula>
    </cfRule>
  </conditionalFormatting>
  <conditionalFormatting sqref="AC19">
    <cfRule type="cellIs" dxfId="330" priority="40" operator="greaterThanOrEqual">
      <formula>80</formula>
    </cfRule>
    <cfRule type="cellIs" dxfId="329" priority="41" operator="between">
      <formula>70</formula>
      <formula>79</formula>
    </cfRule>
    <cfRule type="cellIs" dxfId="328" priority="42" operator="lessThan">
      <formula>69</formula>
    </cfRule>
  </conditionalFormatting>
  <conditionalFormatting sqref="AC37">
    <cfRule type="cellIs" dxfId="327" priority="33" operator="lessThan">
      <formula>69</formula>
    </cfRule>
    <cfRule type="cellIs" dxfId="326" priority="32" operator="between">
      <formula>70</formula>
      <formula>79</formula>
    </cfRule>
    <cfRule type="cellIs" dxfId="325" priority="31" operator="greaterThanOrEqual">
      <formula>80</formula>
    </cfRule>
  </conditionalFormatting>
  <conditionalFormatting sqref="AG9:AG17">
    <cfRule type="containsText" dxfId="324" priority="277" operator="containsText" text="Non contrôlé">
      <formula>NOT(ISERROR(SEARCH("Non contrôlé",AG9)))</formula>
    </cfRule>
    <cfRule type="containsText" dxfId="323" priority="278" operator="containsText" text="Non validé">
      <formula>NOT(ISERROR(SEARCH("Non validé",AG9)))</formula>
    </cfRule>
    <cfRule type="containsText" dxfId="322" priority="279" operator="containsText" text="réserve">
      <formula>NOT(ISERROR(SEARCH("réserve",AG9)))</formula>
    </cfRule>
    <cfRule type="endsWith" dxfId="321" priority="280" operator="endsWith" text="Validé">
      <formula>RIGHT(AG9,LEN("Validé"))="Validé"</formula>
    </cfRule>
  </conditionalFormatting>
  <conditionalFormatting sqref="AG19">
    <cfRule type="containsText" dxfId="320" priority="273" operator="containsText" text="Non contrôlé">
      <formula>NOT(ISERROR(SEARCH("Non contrôlé",AG19)))</formula>
    </cfRule>
    <cfRule type="containsText" dxfId="319" priority="274" operator="containsText" text="Non validé">
      <formula>NOT(ISERROR(SEARCH("Non validé",AG19)))</formula>
    </cfRule>
    <cfRule type="containsText" dxfId="318" priority="275" operator="containsText" text="réserve">
      <formula>NOT(ISERROR(SEARCH("réserve",AG19)))</formula>
    </cfRule>
    <cfRule type="endsWith" dxfId="317" priority="276" operator="endsWith" text="Validé">
      <formula>RIGHT(AG19,LEN("Validé"))="Validé"</formula>
    </cfRule>
  </conditionalFormatting>
  <conditionalFormatting sqref="AG26:AG34">
    <cfRule type="containsText" dxfId="316" priority="189" operator="containsText" text="Non contrôlé">
      <formula>NOT(ISERROR(SEARCH("Non contrôlé",AG26)))</formula>
    </cfRule>
    <cfRule type="endsWith" dxfId="315" priority="192" operator="endsWith" text="Validé">
      <formula>RIGHT(AG26,LEN("Validé"))="Validé"</formula>
    </cfRule>
    <cfRule type="containsText" dxfId="314" priority="191" operator="containsText" text="réserve">
      <formula>NOT(ISERROR(SEARCH("réserve",AG26)))</formula>
    </cfRule>
    <cfRule type="containsText" dxfId="313" priority="190" operator="containsText" text="Non validé">
      <formula>NOT(ISERROR(SEARCH("Non validé",AG26)))</formula>
    </cfRule>
  </conditionalFormatting>
  <conditionalFormatting sqref="AG35">
    <cfRule type="endsWith" dxfId="312" priority="196" operator="endsWith" text="Validé">
      <formula>RIGHT(AG35,LEN("Validé"))="Validé"</formula>
    </cfRule>
    <cfRule type="containsText" dxfId="311" priority="195" operator="containsText" text="réserve">
      <formula>NOT(ISERROR(SEARCH("réserve",AG35)))</formula>
    </cfRule>
    <cfRule type="containsText" dxfId="310" priority="193" operator="containsText" text="Non contrôlé">
      <formula>NOT(ISERROR(SEARCH("Non contrôlé",AG35)))</formula>
    </cfRule>
    <cfRule type="containsText" dxfId="309" priority="194" operator="containsText" text="Non validé">
      <formula>NOT(ISERROR(SEARCH("Non validé",AG35)))</formula>
    </cfRule>
  </conditionalFormatting>
  <conditionalFormatting sqref="AG37">
    <cfRule type="containsText" dxfId="308" priority="187" operator="containsText" text="réserve">
      <formula>NOT(ISERROR(SEARCH("réserve",AG37)))</formula>
    </cfRule>
    <cfRule type="endsWith" dxfId="307" priority="188" operator="endsWith" text="Validé">
      <formula>RIGHT(AG37,LEN("Validé"))="Validé"</formula>
    </cfRule>
    <cfRule type="containsText" dxfId="306" priority="186" operator="containsText" text="Non validé">
      <formula>NOT(ISERROR(SEARCH("Non validé",AG37)))</formula>
    </cfRule>
    <cfRule type="containsText" dxfId="305" priority="185" operator="containsText" text="Non contrôlé">
      <formula>NOT(ISERROR(SEARCH("Non contrôlé",AG37)))</formula>
    </cfRule>
  </conditionalFormatting>
  <conditionalFormatting sqref="AH19">
    <cfRule type="cellIs" dxfId="304" priority="37" operator="greaterThanOrEqual">
      <formula>80</formula>
    </cfRule>
    <cfRule type="cellIs" dxfId="303" priority="38" operator="between">
      <formula>70</formula>
      <formula>79</formula>
    </cfRule>
    <cfRule type="cellIs" dxfId="302" priority="39" operator="lessThan">
      <formula>69</formula>
    </cfRule>
  </conditionalFormatting>
  <conditionalFormatting sqref="AH37">
    <cfRule type="cellIs" dxfId="301" priority="30" operator="lessThan">
      <formula>69</formula>
    </cfRule>
    <cfRule type="cellIs" dxfId="300" priority="29" operator="between">
      <formula>70</formula>
      <formula>79</formula>
    </cfRule>
    <cfRule type="cellIs" dxfId="299" priority="28" operator="greaterThanOrEqual">
      <formula>80</formula>
    </cfRule>
  </conditionalFormatting>
  <conditionalFormatting sqref="AL9:AL17">
    <cfRule type="endsWith" dxfId="298" priority="288" operator="endsWith" text="Validé">
      <formula>RIGHT(AL9,LEN("Validé"))="Validé"</formula>
    </cfRule>
    <cfRule type="containsText" dxfId="297" priority="287" operator="containsText" text="réserve">
      <formula>NOT(ISERROR(SEARCH("réserve",AL9)))</formula>
    </cfRule>
    <cfRule type="containsText" dxfId="296" priority="285" operator="containsText" text="Non contrôlé">
      <formula>NOT(ISERROR(SEARCH("Non contrôlé",AL9)))</formula>
    </cfRule>
    <cfRule type="containsText" dxfId="295" priority="286" operator="containsText" text="Non validé">
      <formula>NOT(ISERROR(SEARCH("Non validé",AL9)))</formula>
    </cfRule>
  </conditionalFormatting>
  <conditionalFormatting sqref="AL19">
    <cfRule type="endsWith" dxfId="294" priority="284" operator="endsWith" text="Validé">
      <formula>RIGHT(AL19,LEN("Validé"))="Validé"</formula>
    </cfRule>
    <cfRule type="containsText" dxfId="293" priority="281" operator="containsText" text="Non contrôlé">
      <formula>NOT(ISERROR(SEARCH("Non contrôlé",AL19)))</formula>
    </cfRule>
    <cfRule type="containsText" dxfId="292" priority="282" operator="containsText" text="Non validé">
      <formula>NOT(ISERROR(SEARCH("Non validé",AL19)))</formula>
    </cfRule>
    <cfRule type="containsText" dxfId="291" priority="283" operator="containsText" text="réserve">
      <formula>NOT(ISERROR(SEARCH("réserve",AL19)))</formula>
    </cfRule>
  </conditionalFormatting>
  <conditionalFormatting sqref="AL26:AL34">
    <cfRule type="containsText" dxfId="290" priority="202" operator="containsText" text="Non validé">
      <formula>NOT(ISERROR(SEARCH("Non validé",AL26)))</formula>
    </cfRule>
    <cfRule type="endsWith" dxfId="289" priority="204" operator="endsWith" text="Validé">
      <formula>RIGHT(AL26,LEN("Validé"))="Validé"</formula>
    </cfRule>
    <cfRule type="containsText" dxfId="288" priority="203" operator="containsText" text="réserve">
      <formula>NOT(ISERROR(SEARCH("réserve",AL26)))</formula>
    </cfRule>
    <cfRule type="containsText" dxfId="287" priority="201" operator="containsText" text="Non contrôlé">
      <formula>NOT(ISERROR(SEARCH("Non contrôlé",AL26)))</formula>
    </cfRule>
  </conditionalFormatting>
  <conditionalFormatting sqref="AL35">
    <cfRule type="containsText" dxfId="286" priority="205" operator="containsText" text="Non contrôlé">
      <formula>NOT(ISERROR(SEARCH("Non contrôlé",AL35)))</formula>
    </cfRule>
    <cfRule type="containsText" dxfId="285" priority="206" operator="containsText" text="Non validé">
      <formula>NOT(ISERROR(SEARCH("Non validé",AL35)))</formula>
    </cfRule>
    <cfRule type="endsWith" dxfId="284" priority="208" operator="endsWith" text="Validé">
      <formula>RIGHT(AL35,LEN("Validé"))="Validé"</formula>
    </cfRule>
    <cfRule type="containsText" dxfId="283" priority="207" operator="containsText" text="réserve">
      <formula>NOT(ISERROR(SEARCH("réserve",AL35)))</formula>
    </cfRule>
  </conditionalFormatting>
  <conditionalFormatting sqref="AL37">
    <cfRule type="containsText" dxfId="282" priority="199" operator="containsText" text="réserve">
      <formula>NOT(ISERROR(SEARCH("réserve",AL37)))</formula>
    </cfRule>
    <cfRule type="containsText" dxfId="281" priority="197" operator="containsText" text="Non contrôlé">
      <formula>NOT(ISERROR(SEARCH("Non contrôlé",AL37)))</formula>
    </cfRule>
    <cfRule type="endsWith" dxfId="280" priority="200" operator="endsWith" text="Validé">
      <formula>RIGHT(AL37,LEN("Validé"))="Validé"</formula>
    </cfRule>
    <cfRule type="containsText" dxfId="279" priority="198" operator="containsText" text="Non validé">
      <formula>NOT(ISERROR(SEARCH("Non validé",AL37)))</formula>
    </cfRule>
  </conditionalFormatting>
  <conditionalFormatting sqref="AM19">
    <cfRule type="cellIs" dxfId="278" priority="36" operator="lessThan">
      <formula>69</formula>
    </cfRule>
    <cfRule type="cellIs" dxfId="277" priority="35" operator="between">
      <formula>70</formula>
      <formula>79</formula>
    </cfRule>
    <cfRule type="cellIs" dxfId="276" priority="34" operator="greaterThanOrEqual">
      <formula>80</formula>
    </cfRule>
  </conditionalFormatting>
  <conditionalFormatting sqref="AM37">
    <cfRule type="cellIs" dxfId="275" priority="25" operator="greaterThanOrEqual">
      <formula>80</formula>
    </cfRule>
    <cfRule type="cellIs" dxfId="274" priority="26" operator="between">
      <formula>70</formula>
      <formula>79</formula>
    </cfRule>
    <cfRule type="cellIs" dxfId="273" priority="27" operator="lessThan">
      <formula>69</formula>
    </cfRule>
  </conditionalFormatting>
  <conditionalFormatting sqref="AQ9:AQ17">
    <cfRule type="endsWith" dxfId="272" priority="296" operator="endsWith" text="Validé">
      <formula>RIGHT(AQ9,LEN("Validé"))="Validé"</formula>
    </cfRule>
    <cfRule type="containsText" dxfId="271" priority="295" operator="containsText" text="réserve">
      <formula>NOT(ISERROR(SEARCH("réserve",AQ9)))</formula>
    </cfRule>
    <cfRule type="containsText" dxfId="270" priority="294" operator="containsText" text="Non validé">
      <formula>NOT(ISERROR(SEARCH("Non validé",AQ9)))</formula>
    </cfRule>
    <cfRule type="containsText" dxfId="269" priority="293" operator="containsText" text="Non contrôlé">
      <formula>NOT(ISERROR(SEARCH("Non contrôlé",AQ9)))</formula>
    </cfRule>
  </conditionalFormatting>
  <conditionalFormatting sqref="AQ19">
    <cfRule type="endsWith" dxfId="268" priority="292" operator="endsWith" text="Validé">
      <formula>RIGHT(AQ19,LEN("Validé"))="Validé"</formula>
    </cfRule>
    <cfRule type="containsText" dxfId="267" priority="290" operator="containsText" text="Non validé">
      <formula>NOT(ISERROR(SEARCH("Non validé",AQ19)))</formula>
    </cfRule>
    <cfRule type="containsText" dxfId="266" priority="289" operator="containsText" text="Non contrôlé">
      <formula>NOT(ISERROR(SEARCH("Non contrôlé",AQ19)))</formula>
    </cfRule>
    <cfRule type="containsText" dxfId="265" priority="291" operator="containsText" text="réserve">
      <formula>NOT(ISERROR(SEARCH("réserve",AQ19)))</formula>
    </cfRule>
  </conditionalFormatting>
  <conditionalFormatting sqref="AQ26:AQ34">
    <cfRule type="containsText" dxfId="264" priority="213" operator="containsText" text="Non contrôlé">
      <formula>NOT(ISERROR(SEARCH("Non contrôlé",AQ26)))</formula>
    </cfRule>
    <cfRule type="endsWith" dxfId="263" priority="216" operator="endsWith" text="Validé">
      <formula>RIGHT(AQ26,LEN("Validé"))="Validé"</formula>
    </cfRule>
    <cfRule type="containsText" dxfId="262" priority="214" operator="containsText" text="Non validé">
      <formula>NOT(ISERROR(SEARCH("Non validé",AQ26)))</formula>
    </cfRule>
    <cfRule type="containsText" dxfId="261" priority="215" operator="containsText" text="réserve">
      <formula>NOT(ISERROR(SEARCH("réserve",AQ26)))</formula>
    </cfRule>
  </conditionalFormatting>
  <conditionalFormatting sqref="AQ35">
    <cfRule type="endsWith" dxfId="260" priority="220" operator="endsWith" text="Validé">
      <formula>RIGHT(AQ35,LEN("Validé"))="Validé"</formula>
    </cfRule>
    <cfRule type="containsText" dxfId="259" priority="219" operator="containsText" text="réserve">
      <formula>NOT(ISERROR(SEARCH("réserve",AQ35)))</formula>
    </cfRule>
    <cfRule type="containsText" dxfId="258" priority="218" operator="containsText" text="Non validé">
      <formula>NOT(ISERROR(SEARCH("Non validé",AQ35)))</formula>
    </cfRule>
    <cfRule type="containsText" dxfId="257" priority="217" operator="containsText" text="Non contrôlé">
      <formula>NOT(ISERROR(SEARCH("Non contrôlé",AQ35)))</formula>
    </cfRule>
  </conditionalFormatting>
  <conditionalFormatting sqref="AQ37">
    <cfRule type="endsWith" dxfId="256" priority="212" operator="endsWith" text="Validé">
      <formula>RIGHT(AQ37,LEN("Validé"))="Validé"</formula>
    </cfRule>
    <cfRule type="containsText" dxfId="255" priority="209" operator="containsText" text="Non contrôlé">
      <formula>NOT(ISERROR(SEARCH("Non contrôlé",AQ37)))</formula>
    </cfRule>
    <cfRule type="containsText" dxfId="254" priority="210" operator="containsText" text="Non validé">
      <formula>NOT(ISERROR(SEARCH("Non validé",AQ37)))</formula>
    </cfRule>
    <cfRule type="containsText" dxfId="253" priority="211" operator="containsText" text="réserve">
      <formula>NOT(ISERROR(SEARCH("réserve",AQ37)))</formula>
    </cfRule>
  </conditionalFormatting>
  <conditionalFormatting sqref="AR19">
    <cfRule type="cellIs" dxfId="252" priority="21" operator="lessThan">
      <formula>69</formula>
    </cfRule>
    <cfRule type="cellIs" dxfId="251" priority="20" operator="between">
      <formula>70</formula>
      <formula>79</formula>
    </cfRule>
    <cfRule type="cellIs" dxfId="250" priority="19" operator="greaterThanOrEqual">
      <formula>80</formula>
    </cfRule>
  </conditionalFormatting>
  <conditionalFormatting sqref="AR37">
    <cfRule type="cellIs" dxfId="249" priority="23" operator="between">
      <formula>70</formula>
      <formula>79</formula>
    </cfRule>
    <cfRule type="cellIs" dxfId="248" priority="24" operator="lessThan">
      <formula>69</formula>
    </cfRule>
    <cfRule type="cellIs" dxfId="247" priority="22" operator="greaterThanOrEqual">
      <formula>80</formula>
    </cfRule>
  </conditionalFormatting>
  <conditionalFormatting sqref="AV9:AV17">
    <cfRule type="containsText" dxfId="246" priority="303" operator="containsText" text="réserve">
      <formula>NOT(ISERROR(SEARCH("réserve",AV9)))</formula>
    </cfRule>
    <cfRule type="containsText" dxfId="245" priority="301" operator="containsText" text="Non contrôlé">
      <formula>NOT(ISERROR(SEARCH("Non contrôlé",AV9)))</formula>
    </cfRule>
    <cfRule type="containsText" dxfId="244" priority="302" operator="containsText" text="Non validé">
      <formula>NOT(ISERROR(SEARCH("Non validé",AV9)))</formula>
    </cfRule>
    <cfRule type="endsWith" dxfId="243" priority="304" operator="endsWith" text="Validé">
      <formula>RIGHT(AV9,LEN("Validé"))="Validé"</formula>
    </cfRule>
  </conditionalFormatting>
  <conditionalFormatting sqref="AV19">
    <cfRule type="containsText" dxfId="242" priority="297" operator="containsText" text="Non contrôlé">
      <formula>NOT(ISERROR(SEARCH("Non contrôlé",AV19)))</formula>
    </cfRule>
    <cfRule type="containsText" dxfId="241" priority="298" operator="containsText" text="Non validé">
      <formula>NOT(ISERROR(SEARCH("Non validé",AV19)))</formula>
    </cfRule>
    <cfRule type="containsText" dxfId="240" priority="299" operator="containsText" text="réserve">
      <formula>NOT(ISERROR(SEARCH("réserve",AV19)))</formula>
    </cfRule>
    <cfRule type="endsWith" dxfId="239" priority="300" operator="endsWith" text="Validé">
      <formula>RIGHT(AV19,LEN("Validé"))="Validé"</formula>
    </cfRule>
  </conditionalFormatting>
  <conditionalFormatting sqref="AV26:AV34">
    <cfRule type="containsText" dxfId="238" priority="85" operator="containsText" text="Non contrôlé">
      <formula>NOT(ISERROR(SEARCH("Non contrôlé",AV26)))</formula>
    </cfRule>
    <cfRule type="containsText" dxfId="237" priority="86" operator="containsText" text="Non validé">
      <formula>NOT(ISERROR(SEARCH("Non validé",AV26)))</formula>
    </cfRule>
    <cfRule type="containsText" dxfId="236" priority="87" operator="containsText" text="réserve">
      <formula>NOT(ISERROR(SEARCH("réserve",AV26)))</formula>
    </cfRule>
    <cfRule type="endsWith" dxfId="235" priority="88" operator="endsWith" text="Validé">
      <formula>RIGHT(AV26,LEN("Validé"))="Validé"</formula>
    </cfRule>
  </conditionalFormatting>
  <conditionalFormatting sqref="AV35">
    <cfRule type="endsWith" dxfId="234" priority="92" operator="endsWith" text="Validé">
      <formula>RIGHT(AV35,LEN("Validé"))="Validé"</formula>
    </cfRule>
    <cfRule type="containsText" dxfId="233" priority="91" operator="containsText" text="réserve">
      <formula>NOT(ISERROR(SEARCH("réserve",AV35)))</formula>
    </cfRule>
    <cfRule type="containsText" dxfId="232" priority="90" operator="containsText" text="Non validé">
      <formula>NOT(ISERROR(SEARCH("Non validé",AV35)))</formula>
    </cfRule>
    <cfRule type="containsText" dxfId="231" priority="89" operator="containsText" text="Non contrôlé">
      <formula>NOT(ISERROR(SEARCH("Non contrôlé",AV35)))</formula>
    </cfRule>
  </conditionalFormatting>
  <conditionalFormatting sqref="AV37">
    <cfRule type="containsText" dxfId="230" priority="223" operator="containsText" text="réserve">
      <formula>NOT(ISERROR(SEARCH("réserve",AV37)))</formula>
    </cfRule>
    <cfRule type="containsText" dxfId="229" priority="221" operator="containsText" text="Non contrôlé">
      <formula>NOT(ISERROR(SEARCH("Non contrôlé",AV37)))</formula>
    </cfRule>
    <cfRule type="containsText" dxfId="228" priority="222" operator="containsText" text="Non validé">
      <formula>NOT(ISERROR(SEARCH("Non validé",AV37)))</formula>
    </cfRule>
    <cfRule type="endsWith" dxfId="227" priority="224" operator="endsWith" text="Validé">
      <formula>RIGHT(AV37,LEN("Validé"))="Validé"</formula>
    </cfRule>
  </conditionalFormatting>
  <conditionalFormatting sqref="AW19">
    <cfRule type="cellIs" dxfId="226" priority="16" operator="greaterThanOrEqual">
      <formula>80</formula>
    </cfRule>
    <cfRule type="cellIs" dxfId="225" priority="17" operator="between">
      <formula>70</formula>
      <formula>79</formula>
    </cfRule>
    <cfRule type="cellIs" dxfId="224" priority="18" operator="lessThan">
      <formula>69</formula>
    </cfRule>
  </conditionalFormatting>
  <conditionalFormatting sqref="AW37">
    <cfRule type="cellIs" dxfId="223" priority="3" operator="lessThan">
      <formula>69</formula>
    </cfRule>
    <cfRule type="cellIs" dxfId="222" priority="2" operator="between">
      <formula>70</formula>
      <formula>79</formula>
    </cfRule>
    <cfRule type="cellIs" dxfId="221" priority="1" operator="greaterThanOrEqual">
      <formula>80</formula>
    </cfRule>
  </conditionalFormatting>
  <conditionalFormatting sqref="BA9:BA17">
    <cfRule type="containsText" dxfId="220" priority="75" operator="containsText" text="réserve">
      <formula>NOT(ISERROR(SEARCH("réserve",BA9)))</formula>
    </cfRule>
    <cfRule type="containsText" dxfId="219" priority="74" operator="containsText" text="Non validé">
      <formula>NOT(ISERROR(SEARCH("Non validé",BA9)))</formula>
    </cfRule>
    <cfRule type="containsText" dxfId="218" priority="73" operator="containsText" text="Non contrôlé">
      <formula>NOT(ISERROR(SEARCH("Non contrôlé",BA9)))</formula>
    </cfRule>
    <cfRule type="endsWith" dxfId="217" priority="76" operator="endsWith" text="Validé">
      <formula>RIGHT(BA9,LEN("Validé"))="Validé"</formula>
    </cfRule>
  </conditionalFormatting>
  <conditionalFormatting sqref="BA19">
    <cfRule type="endsWith" dxfId="216" priority="308" operator="endsWith" text="Validé">
      <formula>RIGHT(BA19,LEN("Validé"))="Validé"</formula>
    </cfRule>
    <cfRule type="containsText" dxfId="215" priority="307" operator="containsText" text="réserve">
      <formula>NOT(ISERROR(SEARCH("réserve",BA19)))</formula>
    </cfRule>
    <cfRule type="containsText" dxfId="214" priority="306" operator="containsText" text="Non validé">
      <formula>NOT(ISERROR(SEARCH("Non validé",BA19)))</formula>
    </cfRule>
    <cfRule type="containsText" dxfId="213" priority="305" operator="containsText" text="Non contrôlé">
      <formula>NOT(ISERROR(SEARCH("Non contrôlé",BA19)))</formula>
    </cfRule>
  </conditionalFormatting>
  <conditionalFormatting sqref="BA26:BA34">
    <cfRule type="containsText" dxfId="212" priority="93" operator="containsText" text="Non contrôlé">
      <formula>NOT(ISERROR(SEARCH("Non contrôlé",BA26)))</formula>
    </cfRule>
    <cfRule type="endsWith" dxfId="211" priority="96" operator="endsWith" text="Validé">
      <formula>RIGHT(BA26,LEN("Validé"))="Validé"</formula>
    </cfRule>
    <cfRule type="containsText" dxfId="210" priority="95" operator="containsText" text="réserve">
      <formula>NOT(ISERROR(SEARCH("réserve",BA26)))</formula>
    </cfRule>
    <cfRule type="containsText" dxfId="209" priority="94" operator="containsText" text="Non validé">
      <formula>NOT(ISERROR(SEARCH("Non validé",BA26)))</formula>
    </cfRule>
  </conditionalFormatting>
  <conditionalFormatting sqref="BA35">
    <cfRule type="containsText" dxfId="208" priority="99" operator="containsText" text="réserve">
      <formula>NOT(ISERROR(SEARCH("réserve",BA35)))</formula>
    </cfRule>
    <cfRule type="containsText" dxfId="207" priority="98" operator="containsText" text="Non validé">
      <formula>NOT(ISERROR(SEARCH("Non validé",BA35)))</formula>
    </cfRule>
    <cfRule type="containsText" dxfId="206" priority="97" operator="containsText" text="Non contrôlé">
      <formula>NOT(ISERROR(SEARCH("Non contrôlé",BA35)))</formula>
    </cfRule>
    <cfRule type="endsWith" dxfId="205" priority="100" operator="endsWith" text="Validé">
      <formula>RIGHT(BA35,LEN("Validé"))="Validé"</formula>
    </cfRule>
  </conditionalFormatting>
  <conditionalFormatting sqref="BA37">
    <cfRule type="containsText" dxfId="204" priority="225" operator="containsText" text="Non contrôlé">
      <formula>NOT(ISERROR(SEARCH("Non contrôlé",BA37)))</formula>
    </cfRule>
    <cfRule type="containsText" dxfId="203" priority="226" operator="containsText" text="Non validé">
      <formula>NOT(ISERROR(SEARCH("Non validé",BA37)))</formula>
    </cfRule>
    <cfRule type="containsText" dxfId="202" priority="227" operator="containsText" text="réserve">
      <formula>NOT(ISERROR(SEARCH("réserve",BA37)))</formula>
    </cfRule>
    <cfRule type="endsWith" dxfId="201" priority="228" operator="endsWith" text="Validé">
      <formula>RIGHT(BA37,LEN("Validé"))="Validé"</formula>
    </cfRule>
  </conditionalFormatting>
  <conditionalFormatting sqref="BB19">
    <cfRule type="cellIs" dxfId="200" priority="15" operator="lessThan">
      <formula>69</formula>
    </cfRule>
    <cfRule type="cellIs" dxfId="199" priority="14" operator="between">
      <formula>70</formula>
      <formula>79</formula>
    </cfRule>
    <cfRule type="cellIs" dxfId="198" priority="13" operator="greaterThanOrEqual">
      <formula>80</formula>
    </cfRule>
  </conditionalFormatting>
  <conditionalFormatting sqref="BB37">
    <cfRule type="cellIs" dxfId="197" priority="5" operator="between">
      <formula>70</formula>
      <formula>79</formula>
    </cfRule>
    <cfRule type="cellIs" dxfId="196" priority="4" operator="greaterThanOrEqual">
      <formula>80</formula>
    </cfRule>
    <cfRule type="cellIs" dxfId="195" priority="6" operator="lessThan">
      <formula>69</formula>
    </cfRule>
  </conditionalFormatting>
  <conditionalFormatting sqref="BF9:BF17">
    <cfRule type="containsText" dxfId="194" priority="317" operator="containsText" text="Non contrôlé">
      <formula>NOT(ISERROR(SEARCH("Non contrôlé",BF9)))</formula>
    </cfRule>
    <cfRule type="containsText" dxfId="193" priority="318" operator="containsText" text="Non validé">
      <formula>NOT(ISERROR(SEARCH("Non validé",BF9)))</formula>
    </cfRule>
    <cfRule type="containsText" dxfId="192" priority="319" operator="containsText" text="réserve">
      <formula>NOT(ISERROR(SEARCH("réserve",BF9)))</formula>
    </cfRule>
    <cfRule type="endsWith" dxfId="191" priority="320" operator="endsWith" text="Validé">
      <formula>RIGHT(BF9,LEN("Validé"))="Validé"</formula>
    </cfRule>
  </conditionalFormatting>
  <conditionalFormatting sqref="BF19">
    <cfRule type="endsWith" dxfId="190" priority="316" operator="endsWith" text="Validé">
      <formula>RIGHT(BF19,LEN("Validé"))="Validé"</formula>
    </cfRule>
    <cfRule type="containsText" dxfId="189" priority="315" operator="containsText" text="réserve">
      <formula>NOT(ISERROR(SEARCH("réserve",BF19)))</formula>
    </cfRule>
    <cfRule type="containsText" dxfId="188" priority="314" operator="containsText" text="Non validé">
      <formula>NOT(ISERROR(SEARCH("Non validé",BF19)))</formula>
    </cfRule>
    <cfRule type="containsText" dxfId="187" priority="313" operator="containsText" text="Non contrôlé">
      <formula>NOT(ISERROR(SEARCH("Non contrôlé",BF19)))</formula>
    </cfRule>
  </conditionalFormatting>
  <conditionalFormatting sqref="BF26:BF34">
    <cfRule type="endsWith" dxfId="186" priority="84" operator="endsWith" text="Validé">
      <formula>RIGHT(BF26,LEN("Validé"))="Validé"</formula>
    </cfRule>
    <cfRule type="containsText" dxfId="185" priority="82" operator="containsText" text="Non validé">
      <formula>NOT(ISERROR(SEARCH("Non validé",BF26)))</formula>
    </cfRule>
    <cfRule type="containsText" dxfId="184" priority="81" operator="containsText" text="Non contrôlé">
      <formula>NOT(ISERROR(SEARCH("Non contrôlé",BF26)))</formula>
    </cfRule>
    <cfRule type="containsText" dxfId="183" priority="83" operator="containsText" text="réserve">
      <formula>NOT(ISERROR(SEARCH("réserve",BF26)))</formula>
    </cfRule>
  </conditionalFormatting>
  <conditionalFormatting sqref="BF35">
    <cfRule type="endsWith" dxfId="182" priority="324" operator="endsWith" text="Validé">
      <formula>RIGHT(BF35,LEN("Validé"))="Validé"</formula>
    </cfRule>
    <cfRule type="containsText" dxfId="181" priority="321" operator="containsText" text="Non contrôlé">
      <formula>NOT(ISERROR(SEARCH("Non contrôlé",BF35)))</formula>
    </cfRule>
    <cfRule type="containsText" dxfId="180" priority="322" operator="containsText" text="Non validé">
      <formula>NOT(ISERROR(SEARCH("Non validé",BF35)))</formula>
    </cfRule>
    <cfRule type="containsText" dxfId="179" priority="323" operator="containsText" text="réserve">
      <formula>NOT(ISERROR(SEARCH("réserve",BF35)))</formula>
    </cfRule>
  </conditionalFormatting>
  <conditionalFormatting sqref="BF37">
    <cfRule type="containsText" dxfId="178" priority="311" operator="containsText" text="réserve">
      <formula>NOT(ISERROR(SEARCH("réserve",BF37)))</formula>
    </cfRule>
    <cfRule type="endsWith" dxfId="177" priority="312" operator="endsWith" text="Validé">
      <formula>RIGHT(BF37,LEN("Validé"))="Validé"</formula>
    </cfRule>
    <cfRule type="containsText" dxfId="176" priority="309" operator="containsText" text="Non contrôlé">
      <formula>NOT(ISERROR(SEARCH("Non contrôlé",BF37)))</formula>
    </cfRule>
    <cfRule type="containsText" dxfId="175" priority="310" operator="containsText" text="Non validé">
      <formula>NOT(ISERROR(SEARCH("Non validé",BF37)))</formula>
    </cfRule>
  </conditionalFormatting>
  <conditionalFormatting sqref="BG19">
    <cfRule type="cellIs" dxfId="174" priority="12" operator="lessThan">
      <formula>69</formula>
    </cfRule>
    <cfRule type="cellIs" dxfId="173" priority="10" operator="greaterThanOrEqual">
      <formula>80</formula>
    </cfRule>
    <cfRule type="cellIs" dxfId="172" priority="11" operator="between">
      <formula>70</formula>
      <formula>79</formula>
    </cfRule>
  </conditionalFormatting>
  <conditionalFormatting sqref="BG37">
    <cfRule type="cellIs" dxfId="171" priority="9" operator="lessThan">
      <formula>69</formula>
    </cfRule>
    <cfRule type="cellIs" dxfId="170" priority="8" operator="between">
      <formula>70</formula>
      <formula>79</formula>
    </cfRule>
    <cfRule type="cellIs" dxfId="169"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26" t="s">
        <v>114</v>
      </c>
      <c r="C3" s="126" t="s">
        <v>24</v>
      </c>
      <c r="D3" s="197" t="s">
        <v>115</v>
      </c>
      <c r="H3" s="126" t="s">
        <v>25</v>
      </c>
      <c r="I3" s="197"/>
      <c r="N3" s="126" t="s">
        <v>26</v>
      </c>
      <c r="O3" s="197"/>
    </row>
    <row r="4" spans="2:15" ht="20.25" customHeight="1" x14ac:dyDescent="0.4">
      <c r="B4" s="127" t="s">
        <v>116</v>
      </c>
      <c r="C4" s="704"/>
      <c r="D4" s="705"/>
      <c r="G4" s="127" t="s">
        <v>116</v>
      </c>
      <c r="H4" s="704"/>
      <c r="I4" s="705"/>
      <c r="M4" s="127" t="s">
        <v>116</v>
      </c>
      <c r="N4" s="704"/>
      <c r="O4" s="705"/>
    </row>
    <row r="5" spans="2:15" ht="21" thickBot="1" x14ac:dyDescent="0.45">
      <c r="B5" s="117"/>
      <c r="C5" s="117"/>
      <c r="D5" s="117"/>
      <c r="G5" s="117"/>
      <c r="H5" s="117"/>
      <c r="I5" s="117"/>
      <c r="M5" s="117"/>
      <c r="N5" s="117"/>
      <c r="O5" s="117"/>
    </row>
    <row r="6" spans="2:15" ht="24" customHeight="1" x14ac:dyDescent="0.4">
      <c r="B6" s="687" t="s">
        <v>117</v>
      </c>
      <c r="C6" s="689" t="s">
        <v>118</v>
      </c>
      <c r="D6" s="690"/>
      <c r="G6" s="687" t="s">
        <v>117</v>
      </c>
      <c r="H6" s="689" t="s">
        <v>118</v>
      </c>
      <c r="I6" s="690"/>
      <c r="M6" s="687" t="s">
        <v>117</v>
      </c>
      <c r="N6" s="689" t="s">
        <v>118</v>
      </c>
      <c r="O6" s="690"/>
    </row>
    <row r="7" spans="2:15" ht="18.75" customHeight="1" x14ac:dyDescent="0.4">
      <c r="B7" s="688"/>
      <c r="C7" s="691" t="s">
        <v>119</v>
      </c>
      <c r="D7" s="118" t="s">
        <v>120</v>
      </c>
      <c r="G7" s="688"/>
      <c r="H7" s="691" t="s">
        <v>119</v>
      </c>
      <c r="I7" s="118" t="s">
        <v>120</v>
      </c>
      <c r="M7" s="688"/>
      <c r="N7" s="691" t="s">
        <v>119</v>
      </c>
      <c r="O7" s="118" t="s">
        <v>120</v>
      </c>
    </row>
    <row r="8" spans="2:15" ht="21.75" customHeight="1" x14ac:dyDescent="0.4">
      <c r="B8" s="693"/>
      <c r="C8" s="697"/>
      <c r="D8" s="695"/>
      <c r="G8" s="693"/>
      <c r="H8" s="692"/>
      <c r="I8" s="695"/>
      <c r="M8" s="693"/>
      <c r="N8" s="692"/>
      <c r="O8" s="695"/>
    </row>
    <row r="9" spans="2:15" ht="21.95" customHeight="1" thickBot="1" x14ac:dyDescent="0.45">
      <c r="B9" s="694"/>
      <c r="C9" s="193"/>
      <c r="D9" s="696"/>
      <c r="G9" s="698"/>
      <c r="H9" s="200"/>
      <c r="I9" s="699"/>
      <c r="M9" s="694"/>
      <c r="N9" s="187"/>
      <c r="O9" s="696"/>
    </row>
    <row r="10" spans="2:15" ht="15.75" customHeight="1" x14ac:dyDescent="0.4">
      <c r="B10" s="119"/>
      <c r="C10" s="119"/>
      <c r="D10" s="119"/>
      <c r="G10" s="119"/>
      <c r="H10" s="119"/>
      <c r="I10" s="119"/>
      <c r="M10" s="119"/>
      <c r="N10" s="119"/>
      <c r="O10" s="119"/>
    </row>
    <row r="11" spans="2:15" ht="10.5" customHeight="1" thickBot="1" x14ac:dyDescent="0.45">
      <c r="B11" s="120"/>
      <c r="C11" s="121"/>
      <c r="D11" s="122"/>
      <c r="G11" s="120"/>
      <c r="H11" s="121"/>
      <c r="I11" s="122"/>
      <c r="M11" s="120"/>
      <c r="N11" s="121"/>
      <c r="O11" s="122"/>
    </row>
    <row r="12" spans="2:15" ht="15.75" customHeight="1" x14ac:dyDescent="0.4">
      <c r="B12" s="675" t="s">
        <v>121</v>
      </c>
      <c r="C12" s="677" t="s">
        <v>122</v>
      </c>
      <c r="D12" s="683" t="s">
        <v>123</v>
      </c>
      <c r="G12" s="675" t="s">
        <v>121</v>
      </c>
      <c r="H12" s="677" t="s">
        <v>122</v>
      </c>
      <c r="I12" s="683" t="s">
        <v>123</v>
      </c>
      <c r="M12" s="675" t="s">
        <v>121</v>
      </c>
      <c r="N12" s="677" t="s">
        <v>122</v>
      </c>
      <c r="O12" s="683" t="s">
        <v>123</v>
      </c>
    </row>
    <row r="13" spans="2:15" ht="15.75" customHeight="1" x14ac:dyDescent="0.4">
      <c r="B13" s="676"/>
      <c r="C13" s="678"/>
      <c r="D13" s="684"/>
      <c r="G13" s="676"/>
      <c r="H13" s="678"/>
      <c r="I13" s="684"/>
      <c r="M13" s="676"/>
      <c r="N13" s="678"/>
      <c r="O13" s="684"/>
    </row>
    <row r="14" spans="2:15" ht="31.35" customHeight="1" x14ac:dyDescent="0.4">
      <c r="B14" s="181" t="s">
        <v>124</v>
      </c>
      <c r="C14" s="198"/>
      <c r="D14" s="188"/>
      <c r="G14" s="181" t="s">
        <v>124</v>
      </c>
      <c r="H14" s="198"/>
      <c r="I14" s="188"/>
      <c r="M14" s="181" t="s">
        <v>124</v>
      </c>
      <c r="N14" s="198" t="s">
        <v>125</v>
      </c>
      <c r="O14" s="188"/>
    </row>
    <row r="15" spans="2:15" ht="31.35" customHeight="1" thickBot="1" x14ac:dyDescent="0.45">
      <c r="B15" s="180" t="s">
        <v>126</v>
      </c>
      <c r="C15" s="198"/>
      <c r="D15" s="188"/>
      <c r="G15" s="180" t="s">
        <v>126</v>
      </c>
      <c r="H15" s="198"/>
      <c r="I15" s="188"/>
      <c r="M15" s="180" t="s">
        <v>126</v>
      </c>
      <c r="N15" s="198"/>
      <c r="O15" s="188"/>
    </row>
    <row r="16" spans="2:15" ht="15.75" customHeight="1" x14ac:dyDescent="0.4">
      <c r="B16" s="675" t="s">
        <v>127</v>
      </c>
      <c r="C16" s="677" t="s">
        <v>122</v>
      </c>
      <c r="D16" s="683" t="s">
        <v>123</v>
      </c>
      <c r="G16" s="675" t="s">
        <v>127</v>
      </c>
      <c r="H16" s="677" t="s">
        <v>122</v>
      </c>
      <c r="I16" s="683" t="s">
        <v>123</v>
      </c>
      <c r="M16" s="675" t="s">
        <v>127</v>
      </c>
      <c r="N16" s="677" t="s">
        <v>122</v>
      </c>
      <c r="O16" s="683" t="s">
        <v>123</v>
      </c>
    </row>
    <row r="17" spans="1:15" ht="15.75" customHeight="1" x14ac:dyDescent="0.4">
      <c r="B17" s="676"/>
      <c r="C17" s="678"/>
      <c r="D17" s="684"/>
      <c r="G17" s="676"/>
      <c r="H17" s="678"/>
      <c r="I17" s="684"/>
      <c r="M17" s="676"/>
      <c r="N17" s="678"/>
      <c r="O17" s="684"/>
    </row>
    <row r="18" spans="1:15" ht="31.35" customHeight="1" thickBot="1" x14ac:dyDescent="0.45">
      <c r="B18" s="180" t="s">
        <v>128</v>
      </c>
      <c r="C18" s="198"/>
      <c r="D18" s="189"/>
      <c r="G18" s="180" t="s">
        <v>128</v>
      </c>
      <c r="H18" s="198"/>
      <c r="I18" s="189"/>
      <c r="M18" s="180" t="s">
        <v>128</v>
      </c>
      <c r="N18" s="198"/>
      <c r="O18" s="189"/>
    </row>
    <row r="19" spans="1:15" ht="15.75" customHeight="1" x14ac:dyDescent="0.4">
      <c r="B19" s="675" t="s">
        <v>129</v>
      </c>
      <c r="C19" s="677" t="s">
        <v>122</v>
      </c>
      <c r="D19" s="683" t="s">
        <v>123</v>
      </c>
      <c r="G19" s="675" t="s">
        <v>129</v>
      </c>
      <c r="H19" s="677" t="s">
        <v>122</v>
      </c>
      <c r="I19" s="683" t="s">
        <v>123</v>
      </c>
      <c r="M19" s="675" t="s">
        <v>129</v>
      </c>
      <c r="N19" s="677" t="s">
        <v>122</v>
      </c>
      <c r="O19" s="683" t="s">
        <v>123</v>
      </c>
    </row>
    <row r="20" spans="1:15" ht="15.75" customHeight="1" x14ac:dyDescent="0.4">
      <c r="B20" s="676"/>
      <c r="C20" s="678"/>
      <c r="D20" s="684"/>
      <c r="G20" s="676"/>
      <c r="H20" s="678"/>
      <c r="I20" s="684"/>
      <c r="M20" s="676"/>
      <c r="N20" s="678"/>
      <c r="O20" s="684"/>
    </row>
    <row r="21" spans="1:15" ht="31.35" customHeight="1" x14ac:dyDescent="0.4">
      <c r="B21" s="388" t="s">
        <v>130</v>
      </c>
      <c r="C21" s="198"/>
      <c r="D21" s="189"/>
      <c r="G21" s="388" t="s">
        <v>130</v>
      </c>
      <c r="H21" s="198"/>
      <c r="I21" s="189"/>
      <c r="M21" s="388" t="s">
        <v>130</v>
      </c>
      <c r="N21" s="198"/>
      <c r="O21" s="189"/>
    </row>
    <row r="22" spans="1:15" ht="31.35" customHeight="1" thickBot="1" x14ac:dyDescent="0.45">
      <c r="B22" s="179" t="s">
        <v>131</v>
      </c>
      <c r="C22" s="198"/>
      <c r="D22" s="190"/>
      <c r="G22" s="179" t="s">
        <v>131</v>
      </c>
      <c r="H22" s="198"/>
      <c r="I22" s="190"/>
      <c r="M22" s="179" t="s">
        <v>131</v>
      </c>
      <c r="N22" s="198"/>
      <c r="O22" s="190"/>
    </row>
    <row r="23" spans="1:15" ht="15.75" customHeight="1" x14ac:dyDescent="0.4">
      <c r="B23" s="675" t="s">
        <v>132</v>
      </c>
      <c r="C23" s="677" t="s">
        <v>122</v>
      </c>
      <c r="D23" s="679" t="s">
        <v>123</v>
      </c>
      <c r="G23" s="675" t="s">
        <v>132</v>
      </c>
      <c r="H23" s="677" t="s">
        <v>122</v>
      </c>
      <c r="I23" s="681" t="s">
        <v>123</v>
      </c>
      <c r="M23" s="675" t="s">
        <v>132</v>
      </c>
      <c r="N23" s="677" t="s">
        <v>122</v>
      </c>
      <c r="O23" s="681" t="s">
        <v>123</v>
      </c>
    </row>
    <row r="24" spans="1:15" ht="15.75" customHeight="1" x14ac:dyDescent="0.4">
      <c r="B24" s="676"/>
      <c r="C24" s="678"/>
      <c r="D24" s="680"/>
      <c r="G24" s="676"/>
      <c r="H24" s="678"/>
      <c r="I24" s="682"/>
      <c r="M24" s="676"/>
      <c r="N24" s="678"/>
      <c r="O24" s="682"/>
    </row>
    <row r="25" spans="1:15" ht="31.35" customHeight="1" thickBot="1" x14ac:dyDescent="0.45">
      <c r="B25" s="179" t="s">
        <v>133</v>
      </c>
      <c r="C25" s="198"/>
      <c r="D25" s="194"/>
      <c r="G25" s="179" t="s">
        <v>133</v>
      </c>
      <c r="H25" s="198" t="s">
        <v>134</v>
      </c>
      <c r="I25" s="191"/>
      <c r="M25" s="179" t="s">
        <v>133</v>
      </c>
      <c r="N25" s="198"/>
      <c r="O25" s="191"/>
    </row>
    <row r="26" spans="1:15" ht="31.35" customHeight="1" x14ac:dyDescent="0.4">
      <c r="B26" s="706" t="s">
        <v>135</v>
      </c>
      <c r="C26" s="707"/>
      <c r="D26" s="175" t="s">
        <v>63</v>
      </c>
      <c r="G26" s="706" t="s">
        <v>135</v>
      </c>
      <c r="H26" s="707"/>
      <c r="I26" s="175" t="s">
        <v>63</v>
      </c>
      <c r="M26" s="706" t="s">
        <v>135</v>
      </c>
      <c r="N26" s="707"/>
      <c r="O26" s="175" t="s">
        <v>63</v>
      </c>
    </row>
    <row r="27" spans="1:15" ht="46.5" customHeight="1" thickBot="1" x14ac:dyDescent="0.45">
      <c r="B27" s="174"/>
      <c r="C27" s="199"/>
      <c r="D27" s="192"/>
      <c r="G27" s="174"/>
      <c r="H27" s="199"/>
      <c r="I27" s="192"/>
      <c r="M27" s="174"/>
      <c r="N27" s="199"/>
      <c r="O27" s="192"/>
    </row>
    <row r="29" spans="1:15" ht="15.75" customHeight="1" x14ac:dyDescent="0.75">
      <c r="A29" s="135"/>
    </row>
    <row r="30" spans="1:15" ht="15.75" customHeight="1" x14ac:dyDescent="0.75">
      <c r="A30" s="136" t="s">
        <v>136</v>
      </c>
    </row>
    <row r="32" spans="1:15" ht="25.7" x14ac:dyDescent="0.4">
      <c r="B32" s="177" t="s">
        <v>137</v>
      </c>
      <c r="C32" s="177" t="s">
        <v>24</v>
      </c>
      <c r="D32" s="197"/>
      <c r="E32" s="124"/>
      <c r="H32" s="177" t="s">
        <v>25</v>
      </c>
      <c r="I32" s="197"/>
      <c r="N32" s="177" t="s">
        <v>26</v>
      </c>
      <c r="O32" s="197"/>
    </row>
    <row r="33" spans="2:15" ht="20.7" x14ac:dyDescent="0.4">
      <c r="B33" s="127" t="s">
        <v>116</v>
      </c>
      <c r="C33" s="704"/>
      <c r="D33" s="705"/>
      <c r="E33" s="117"/>
      <c r="G33" s="127" t="s">
        <v>116</v>
      </c>
      <c r="H33" s="704"/>
      <c r="I33" s="705"/>
      <c r="M33" s="127" t="s">
        <v>116</v>
      </c>
      <c r="N33" s="704"/>
      <c r="O33" s="705"/>
    </row>
    <row r="34" spans="2:15" ht="21" thickBot="1" x14ac:dyDescent="0.45">
      <c r="B34" s="125"/>
      <c r="C34" s="125"/>
      <c r="D34" s="125"/>
      <c r="E34" s="117"/>
      <c r="G34" s="125"/>
      <c r="H34" s="125"/>
      <c r="I34" s="125"/>
      <c r="M34" s="125"/>
      <c r="N34" s="125"/>
      <c r="O34" s="125"/>
    </row>
    <row r="35" spans="2:15" ht="21" customHeight="1" x14ac:dyDescent="0.4">
      <c r="B35" s="700" t="s">
        <v>138</v>
      </c>
      <c r="C35" s="176" t="s">
        <v>139</v>
      </c>
      <c r="D35" s="123" t="s">
        <v>123</v>
      </c>
      <c r="E35" s="117"/>
      <c r="G35" s="685" t="s">
        <v>138</v>
      </c>
      <c r="H35" s="137" t="s">
        <v>139</v>
      </c>
      <c r="I35" s="123" t="s">
        <v>123</v>
      </c>
      <c r="M35" s="685" t="s">
        <v>138</v>
      </c>
      <c r="N35" s="137" t="s">
        <v>139</v>
      </c>
      <c r="O35" s="123" t="s">
        <v>123</v>
      </c>
    </row>
    <row r="36" spans="2:15" ht="41.25" customHeight="1" thickBot="1" x14ac:dyDescent="0.45">
      <c r="B36" s="701"/>
      <c r="C36" s="203"/>
      <c r="D36" s="195"/>
      <c r="E36" s="117"/>
      <c r="G36" s="686"/>
      <c r="H36" s="202"/>
      <c r="I36" s="195"/>
      <c r="M36" s="686"/>
      <c r="N36" s="201"/>
      <c r="O36" s="195"/>
    </row>
    <row r="37" spans="2:15" ht="21" thickBot="1" x14ac:dyDescent="0.45">
      <c r="B37" s="117"/>
      <c r="C37" s="117"/>
      <c r="D37" s="117"/>
      <c r="E37" s="117"/>
      <c r="G37" s="117"/>
      <c r="H37" s="117"/>
      <c r="I37" s="117"/>
      <c r="M37" s="117"/>
      <c r="N37" s="117"/>
      <c r="O37" s="117"/>
    </row>
    <row r="38" spans="2:15" ht="18" x14ac:dyDescent="0.4">
      <c r="B38" s="687" t="s">
        <v>117</v>
      </c>
      <c r="C38" s="689" t="s">
        <v>118</v>
      </c>
      <c r="D38" s="690"/>
      <c r="G38" s="687" t="s">
        <v>117</v>
      </c>
      <c r="H38" s="689" t="s">
        <v>118</v>
      </c>
      <c r="I38" s="690"/>
      <c r="M38" s="687" t="s">
        <v>117</v>
      </c>
      <c r="N38" s="689" t="s">
        <v>118</v>
      </c>
      <c r="O38" s="690"/>
    </row>
    <row r="39" spans="2:15" ht="18.75" customHeight="1" x14ac:dyDescent="0.4">
      <c r="B39" s="688"/>
      <c r="C39" s="691" t="s">
        <v>119</v>
      </c>
      <c r="D39" s="118" t="s">
        <v>120</v>
      </c>
      <c r="G39" s="688"/>
      <c r="H39" s="691" t="s">
        <v>119</v>
      </c>
      <c r="I39" s="118" t="s">
        <v>120</v>
      </c>
      <c r="M39" s="688"/>
      <c r="N39" s="691" t="s">
        <v>119</v>
      </c>
      <c r="O39" s="118" t="s">
        <v>120</v>
      </c>
    </row>
    <row r="40" spans="2:15" ht="12.75" customHeight="1" x14ac:dyDescent="0.4">
      <c r="B40" s="693"/>
      <c r="C40" s="697"/>
      <c r="D40" s="695"/>
      <c r="G40" s="693"/>
      <c r="H40" s="692"/>
      <c r="I40" s="695"/>
      <c r="M40" s="693"/>
      <c r="N40" s="692"/>
      <c r="O40" s="695"/>
    </row>
    <row r="41" spans="2:15" ht="21.95" customHeight="1" thickBot="1" x14ac:dyDescent="0.45">
      <c r="B41" s="694"/>
      <c r="C41" s="193"/>
      <c r="D41" s="696"/>
      <c r="G41" s="694"/>
      <c r="H41" s="187"/>
      <c r="I41" s="696"/>
      <c r="M41" s="694"/>
      <c r="N41" s="187"/>
      <c r="O41" s="696"/>
    </row>
    <row r="42" spans="2:15" ht="17.25" customHeight="1" x14ac:dyDescent="0.4">
      <c r="B42" s="117"/>
      <c r="C42" s="117"/>
      <c r="D42" s="117"/>
      <c r="E42" s="117"/>
      <c r="G42" s="117"/>
      <c r="H42" s="117"/>
      <c r="I42" s="117"/>
      <c r="M42" s="117"/>
      <c r="N42" s="117"/>
      <c r="O42" s="117"/>
    </row>
    <row r="43" spans="2:15" ht="13" thickBot="1" x14ac:dyDescent="0.45">
      <c r="B43" s="128"/>
      <c r="C43" s="129"/>
      <c r="D43" s="129"/>
      <c r="E43" s="130"/>
      <c r="G43" s="128"/>
      <c r="H43" s="129"/>
      <c r="I43" s="129"/>
      <c r="M43" s="128"/>
      <c r="N43" s="129"/>
      <c r="O43" s="129"/>
    </row>
    <row r="44" spans="2:15" ht="15.75" customHeight="1" x14ac:dyDescent="0.4">
      <c r="B44" s="675" t="s">
        <v>121</v>
      </c>
      <c r="C44" s="677" t="s">
        <v>122</v>
      </c>
      <c r="D44" s="683" t="s">
        <v>123</v>
      </c>
      <c r="G44" s="675" t="s">
        <v>121</v>
      </c>
      <c r="H44" s="677" t="s">
        <v>122</v>
      </c>
      <c r="I44" s="683" t="s">
        <v>123</v>
      </c>
      <c r="M44" s="675" t="s">
        <v>121</v>
      </c>
      <c r="N44" s="677" t="s">
        <v>122</v>
      </c>
      <c r="O44" s="683" t="s">
        <v>123</v>
      </c>
    </row>
    <row r="45" spans="2:15" ht="15.75" customHeight="1" x14ac:dyDescent="0.4">
      <c r="B45" s="676"/>
      <c r="C45" s="678"/>
      <c r="D45" s="684"/>
      <c r="G45" s="676"/>
      <c r="H45" s="678"/>
      <c r="I45" s="684"/>
      <c r="M45" s="676"/>
      <c r="N45" s="678"/>
      <c r="O45" s="684"/>
    </row>
    <row r="46" spans="2:15" ht="31.5" customHeight="1" x14ac:dyDescent="0.4">
      <c r="B46" s="134" t="s">
        <v>124</v>
      </c>
      <c r="C46" s="198"/>
      <c r="D46" s="188"/>
      <c r="G46" s="134" t="s">
        <v>124</v>
      </c>
      <c r="H46" s="198"/>
      <c r="I46" s="188"/>
      <c r="M46" s="134" t="s">
        <v>124</v>
      </c>
      <c r="N46" s="198"/>
      <c r="O46" s="183"/>
    </row>
    <row r="47" spans="2:15" ht="35.1" customHeight="1" x14ac:dyDescent="0.4">
      <c r="B47" s="134" t="s">
        <v>140</v>
      </c>
      <c r="C47" s="198"/>
      <c r="D47" s="188"/>
      <c r="G47" s="134" t="s">
        <v>140</v>
      </c>
      <c r="H47" s="198"/>
      <c r="I47" s="188"/>
      <c r="M47" s="134" t="s">
        <v>140</v>
      </c>
      <c r="N47" s="198"/>
      <c r="O47" s="183"/>
    </row>
    <row r="48" spans="2:15" ht="35.1" customHeight="1" thickBot="1" x14ac:dyDescent="0.45">
      <c r="B48" s="133" t="s">
        <v>141</v>
      </c>
      <c r="C48" s="198"/>
      <c r="D48" s="188"/>
      <c r="G48" s="133" t="s">
        <v>141</v>
      </c>
      <c r="H48" s="198"/>
      <c r="I48" s="188"/>
      <c r="M48" s="133" t="s">
        <v>141</v>
      </c>
      <c r="N48" s="198"/>
      <c r="O48" s="183"/>
    </row>
    <row r="49" spans="2:15" ht="15.75" customHeight="1" x14ac:dyDescent="0.4">
      <c r="B49" s="675" t="s">
        <v>127</v>
      </c>
      <c r="C49" s="677" t="s">
        <v>122</v>
      </c>
      <c r="D49" s="683" t="s">
        <v>123</v>
      </c>
      <c r="G49" s="675" t="s">
        <v>127</v>
      </c>
      <c r="H49" s="677" t="s">
        <v>122</v>
      </c>
      <c r="I49" s="683" t="s">
        <v>123</v>
      </c>
      <c r="M49" s="675" t="s">
        <v>127</v>
      </c>
      <c r="N49" s="677" t="s">
        <v>122</v>
      </c>
      <c r="O49" s="683" t="s">
        <v>123</v>
      </c>
    </row>
    <row r="50" spans="2:15" ht="15.75" customHeight="1" x14ac:dyDescent="0.4">
      <c r="B50" s="676"/>
      <c r="C50" s="678"/>
      <c r="D50" s="684"/>
      <c r="G50" s="676"/>
      <c r="H50" s="678"/>
      <c r="I50" s="684"/>
      <c r="M50" s="676"/>
      <c r="N50" s="678"/>
      <c r="O50" s="684"/>
    </row>
    <row r="51" spans="2:15" ht="35.1" customHeight="1" x14ac:dyDescent="0.4">
      <c r="B51" s="133" t="s">
        <v>142</v>
      </c>
      <c r="C51" s="198"/>
      <c r="D51" s="189"/>
      <c r="G51" s="133" t="s">
        <v>142</v>
      </c>
      <c r="H51" s="198"/>
      <c r="I51" s="189"/>
      <c r="M51" s="133" t="s">
        <v>142</v>
      </c>
      <c r="N51" s="198"/>
      <c r="O51" s="184"/>
    </row>
    <row r="52" spans="2:15" ht="35.1" customHeight="1" thickBot="1" x14ac:dyDescent="0.45">
      <c r="B52" s="133" t="s">
        <v>143</v>
      </c>
      <c r="C52" s="198"/>
      <c r="D52" s="189"/>
      <c r="G52" s="133" t="s">
        <v>143</v>
      </c>
      <c r="H52" s="198"/>
      <c r="I52" s="189"/>
      <c r="M52" s="133" t="s">
        <v>143</v>
      </c>
      <c r="N52" s="198"/>
      <c r="O52" s="184"/>
    </row>
    <row r="53" spans="2:15" ht="15.75" customHeight="1" x14ac:dyDescent="0.4">
      <c r="B53" s="675" t="s">
        <v>129</v>
      </c>
      <c r="C53" s="677" t="s">
        <v>122</v>
      </c>
      <c r="D53" s="683" t="s">
        <v>123</v>
      </c>
      <c r="G53" s="675" t="s">
        <v>129</v>
      </c>
      <c r="H53" s="677" t="s">
        <v>122</v>
      </c>
      <c r="I53" s="683" t="s">
        <v>123</v>
      </c>
      <c r="M53" s="675" t="s">
        <v>129</v>
      </c>
      <c r="N53" s="677" t="s">
        <v>122</v>
      </c>
      <c r="O53" s="683" t="s">
        <v>123</v>
      </c>
    </row>
    <row r="54" spans="2:15" ht="15.75" customHeight="1" x14ac:dyDescent="0.4">
      <c r="B54" s="676"/>
      <c r="C54" s="678"/>
      <c r="D54" s="684"/>
      <c r="G54" s="676"/>
      <c r="H54" s="678"/>
      <c r="I54" s="684"/>
      <c r="M54" s="676"/>
      <c r="N54" s="678"/>
      <c r="O54" s="684"/>
    </row>
    <row r="55" spans="2:15" ht="35.1" customHeight="1" x14ac:dyDescent="0.4">
      <c r="B55" s="131" t="s">
        <v>144</v>
      </c>
      <c r="C55" s="198"/>
      <c r="D55" s="189"/>
      <c r="G55" s="131" t="s">
        <v>144</v>
      </c>
      <c r="H55" s="198"/>
      <c r="I55" s="189"/>
      <c r="M55" s="131" t="s">
        <v>144</v>
      </c>
      <c r="N55" s="198"/>
      <c r="O55" s="184"/>
    </row>
    <row r="56" spans="2:15" ht="35.1" customHeight="1" thickBot="1" x14ac:dyDescent="0.45">
      <c r="B56" s="132" t="s">
        <v>131</v>
      </c>
      <c r="C56" s="198"/>
      <c r="D56" s="196"/>
      <c r="G56" s="132" t="s">
        <v>131</v>
      </c>
      <c r="H56" s="198"/>
      <c r="I56" s="196"/>
      <c r="M56" s="132" t="s">
        <v>131</v>
      </c>
      <c r="N56" s="198"/>
      <c r="O56" s="186"/>
    </row>
    <row r="57" spans="2:15" ht="15.75" customHeight="1" x14ac:dyDescent="0.4">
      <c r="B57" s="675" t="s">
        <v>132</v>
      </c>
      <c r="C57" s="677" t="s">
        <v>122</v>
      </c>
      <c r="D57" s="679" t="s">
        <v>123</v>
      </c>
      <c r="G57" s="675" t="s">
        <v>132</v>
      </c>
      <c r="H57" s="677" t="s">
        <v>122</v>
      </c>
      <c r="I57" s="681" t="s">
        <v>123</v>
      </c>
      <c r="M57" s="675" t="s">
        <v>132</v>
      </c>
      <c r="N57" s="677" t="s">
        <v>122</v>
      </c>
      <c r="O57" s="681" t="s">
        <v>123</v>
      </c>
    </row>
    <row r="58" spans="2:15" ht="15.75" customHeight="1" x14ac:dyDescent="0.4">
      <c r="B58" s="676"/>
      <c r="C58" s="678"/>
      <c r="D58" s="680"/>
      <c r="G58" s="676"/>
      <c r="H58" s="678"/>
      <c r="I58" s="682"/>
      <c r="M58" s="676"/>
      <c r="N58" s="678"/>
      <c r="O58" s="682"/>
    </row>
    <row r="59" spans="2:15" ht="35.1" customHeight="1" thickBot="1" x14ac:dyDescent="0.45">
      <c r="B59" s="389" t="s">
        <v>145</v>
      </c>
      <c r="C59" s="198"/>
      <c r="D59" s="190"/>
      <c r="G59" s="389" t="s">
        <v>145</v>
      </c>
      <c r="H59" s="198"/>
      <c r="I59" s="190"/>
      <c r="M59" s="389" t="s">
        <v>145</v>
      </c>
      <c r="N59" s="198"/>
      <c r="O59" s="185"/>
    </row>
    <row r="60" spans="2:15" ht="31.35" customHeight="1" x14ac:dyDescent="0.4">
      <c r="B60" s="702" t="s">
        <v>135</v>
      </c>
      <c r="C60" s="703"/>
      <c r="D60" s="178" t="s">
        <v>63</v>
      </c>
      <c r="G60" s="702" t="s">
        <v>135</v>
      </c>
      <c r="H60" s="703"/>
      <c r="I60" s="178" t="s">
        <v>63</v>
      </c>
      <c r="M60" s="702" t="s">
        <v>135</v>
      </c>
      <c r="N60" s="703"/>
      <c r="O60" s="178" t="s">
        <v>63</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68" priority="80" operator="endsWith" text="Validé">
      <formula>RIGHT(C14,LEN("Validé"))="Validé"</formula>
    </cfRule>
    <cfRule type="containsText" dxfId="167" priority="79" operator="containsText" text="réserve">
      <formula>NOT(ISERROR(SEARCH("réserve",C14)))</formula>
    </cfRule>
    <cfRule type="containsText" dxfId="166" priority="77" operator="containsText" text="Non contrôlé">
      <formula>NOT(ISERROR(SEARCH("Non contrôlé",C14)))</formula>
    </cfRule>
    <cfRule type="containsText" dxfId="165" priority="78" operator="containsText" text="Non validé">
      <formula>NOT(ISERROR(SEARCH("Non validé",C14)))</formula>
    </cfRule>
  </conditionalFormatting>
  <conditionalFormatting sqref="C18">
    <cfRule type="endsWith" dxfId="164" priority="76" operator="endsWith" text="Validé">
      <formula>RIGHT(C18,LEN("Validé"))="Validé"</formula>
    </cfRule>
    <cfRule type="containsText" dxfId="163" priority="73" operator="containsText" text="Non contrôlé">
      <formula>NOT(ISERROR(SEARCH("Non contrôlé",C18)))</formula>
    </cfRule>
    <cfRule type="containsText" dxfId="162" priority="74" operator="containsText" text="Non validé">
      <formula>NOT(ISERROR(SEARCH("Non validé",C18)))</formula>
    </cfRule>
    <cfRule type="containsText" dxfId="161" priority="75" operator="containsText" text="réserve">
      <formula>NOT(ISERROR(SEARCH("réserve",C18)))</formula>
    </cfRule>
  </conditionalFormatting>
  <conditionalFormatting sqref="C21:C22">
    <cfRule type="containsText" dxfId="160" priority="71" operator="containsText" text="réserve">
      <formula>NOT(ISERROR(SEARCH("réserve",C21)))</formula>
    </cfRule>
    <cfRule type="containsText" dxfId="159" priority="69" operator="containsText" text="Non contrôlé">
      <formula>NOT(ISERROR(SEARCH("Non contrôlé",C21)))</formula>
    </cfRule>
    <cfRule type="containsText" dxfId="158" priority="70" operator="containsText" text="Non validé">
      <formula>NOT(ISERROR(SEARCH("Non validé",C21)))</formula>
    </cfRule>
    <cfRule type="endsWith" dxfId="157" priority="72" operator="endsWith" text="Validé">
      <formula>RIGHT(C21,LEN("Validé"))="Validé"</formula>
    </cfRule>
  </conditionalFormatting>
  <conditionalFormatting sqref="C25">
    <cfRule type="containsText" dxfId="156" priority="65" operator="containsText" text="Non contrôlé">
      <formula>NOT(ISERROR(SEARCH("Non contrôlé",C25)))</formula>
    </cfRule>
    <cfRule type="containsText" dxfId="155" priority="66" operator="containsText" text="Non validé">
      <formula>NOT(ISERROR(SEARCH("Non validé",C25)))</formula>
    </cfRule>
    <cfRule type="containsText" dxfId="154" priority="67" operator="containsText" text="réserve">
      <formula>NOT(ISERROR(SEARCH("réserve",C25)))</formula>
    </cfRule>
    <cfRule type="endsWith" dxfId="153" priority="68" operator="endsWith" text="Validé">
      <formula>RIGHT(C25,LEN("Validé"))="Validé"</formula>
    </cfRule>
  </conditionalFormatting>
  <conditionalFormatting sqref="C27">
    <cfRule type="containsText" dxfId="152" priority="61" operator="containsText" text="Non contrôlé">
      <formula>NOT(ISERROR(SEARCH("Non contrôlé",C27)))</formula>
    </cfRule>
    <cfRule type="containsText" dxfId="151" priority="62" operator="containsText" text="Non validé">
      <formula>NOT(ISERROR(SEARCH("Non validé",C27)))</formula>
    </cfRule>
    <cfRule type="endsWith" dxfId="150" priority="64" operator="endsWith" text="Validé">
      <formula>RIGHT(C27,LEN("Validé"))="Validé"</formula>
    </cfRule>
    <cfRule type="containsText" dxfId="149" priority="63" operator="containsText" text="réserve">
      <formula>NOT(ISERROR(SEARCH("réserve",C27)))</formula>
    </cfRule>
  </conditionalFormatting>
  <conditionalFormatting sqref="C46:C48">
    <cfRule type="containsText" dxfId="148" priority="59" operator="containsText" text="réserve">
      <formula>NOT(ISERROR(SEARCH("réserve",C46)))</formula>
    </cfRule>
    <cfRule type="containsText" dxfId="147" priority="57" operator="containsText" text="Non contrôlé">
      <formula>NOT(ISERROR(SEARCH("Non contrôlé",C46)))</formula>
    </cfRule>
    <cfRule type="containsText" dxfId="146" priority="58" operator="containsText" text="Non validé">
      <formula>NOT(ISERROR(SEARCH("Non validé",C46)))</formula>
    </cfRule>
    <cfRule type="endsWith" dxfId="145" priority="60" operator="endsWith" text="Validé">
      <formula>RIGHT(C46,LEN("Validé"))="Validé"</formula>
    </cfRule>
  </conditionalFormatting>
  <conditionalFormatting sqref="C51:C52">
    <cfRule type="containsText" dxfId="144" priority="55" operator="containsText" text="réserve">
      <formula>NOT(ISERROR(SEARCH("réserve",C51)))</formula>
    </cfRule>
    <cfRule type="endsWith" dxfId="143" priority="56" operator="endsWith" text="Validé">
      <formula>RIGHT(C51,LEN("Validé"))="Validé"</formula>
    </cfRule>
    <cfRule type="containsText" dxfId="142" priority="53" operator="containsText" text="Non contrôlé">
      <formula>NOT(ISERROR(SEARCH("Non contrôlé",C51)))</formula>
    </cfRule>
    <cfRule type="containsText" dxfId="141" priority="54" operator="containsText" text="Non validé">
      <formula>NOT(ISERROR(SEARCH("Non validé",C51)))</formula>
    </cfRule>
  </conditionalFormatting>
  <conditionalFormatting sqref="C55:C56">
    <cfRule type="endsWith" dxfId="140" priority="52" operator="endsWith" text="Validé">
      <formula>RIGHT(C55,LEN("Validé"))="Validé"</formula>
    </cfRule>
    <cfRule type="containsText" dxfId="139" priority="49" operator="containsText" text="Non contrôlé">
      <formula>NOT(ISERROR(SEARCH("Non contrôlé",C55)))</formula>
    </cfRule>
    <cfRule type="containsText" dxfId="138" priority="50" operator="containsText" text="Non validé">
      <formula>NOT(ISERROR(SEARCH("Non validé",C55)))</formula>
    </cfRule>
    <cfRule type="containsText" dxfId="137" priority="51" operator="containsText" text="réserve">
      <formula>NOT(ISERROR(SEARCH("réserve",C55)))</formula>
    </cfRule>
  </conditionalFormatting>
  <conditionalFormatting sqref="C59">
    <cfRule type="containsText" dxfId="136" priority="45" operator="containsText" text="Non contrôlé">
      <formula>NOT(ISERROR(SEARCH("Non contrôlé",C59)))</formula>
    </cfRule>
    <cfRule type="containsText" dxfId="135" priority="47" operator="containsText" text="réserve">
      <formula>NOT(ISERROR(SEARCH("réserve",C59)))</formula>
    </cfRule>
    <cfRule type="endsWith" dxfId="134" priority="48" operator="endsWith" text="Validé">
      <formula>RIGHT(C59,LEN("Validé"))="Validé"</formula>
    </cfRule>
    <cfRule type="containsText" dxfId="133" priority="46" operator="containsText" text="Non validé">
      <formula>NOT(ISERROR(SEARCH("Non validé",C59)))</formula>
    </cfRule>
  </conditionalFormatting>
  <conditionalFormatting sqref="C61">
    <cfRule type="containsText" dxfId="132" priority="41" operator="containsText" text="Non contrôlé">
      <formula>NOT(ISERROR(SEARCH("Non contrôlé",C61)))</formula>
    </cfRule>
    <cfRule type="containsText" dxfId="131" priority="42" operator="containsText" text="Non validé">
      <formula>NOT(ISERROR(SEARCH("Non validé",C61)))</formula>
    </cfRule>
    <cfRule type="containsText" dxfId="130" priority="43" operator="containsText" text="réserve">
      <formula>NOT(ISERROR(SEARCH("réserve",C61)))</formula>
    </cfRule>
    <cfRule type="endsWith" dxfId="129" priority="44" operator="endsWith" text="Validé">
      <formula>RIGHT(C61,LEN("Validé"))="Validé"</formula>
    </cfRule>
  </conditionalFormatting>
  <conditionalFormatting sqref="H9">
    <cfRule type="endsWith" dxfId="128" priority="144" operator="endsWith" text="Validé">
      <formula>RIGHT(H9,LEN("Validé"))="Validé"</formula>
    </cfRule>
    <cfRule type="containsText" dxfId="127" priority="141" operator="containsText" text="Non contrôlé">
      <formula>NOT(ISERROR(SEARCH("Non contrôlé",H9)))</formula>
    </cfRule>
    <cfRule type="containsText" dxfId="126" priority="142" operator="containsText" text="Non validé">
      <formula>NOT(ISERROR(SEARCH("Non validé",H9)))</formula>
    </cfRule>
    <cfRule type="containsText" dxfId="125" priority="143" operator="containsText" text="réserve">
      <formula>NOT(ISERROR(SEARCH("réserve",H9)))</formula>
    </cfRule>
  </conditionalFormatting>
  <conditionalFormatting sqref="H14:H15">
    <cfRule type="containsText" dxfId="124" priority="137" operator="containsText" text="Non contrôlé">
      <formula>NOT(ISERROR(SEARCH("Non contrôlé",H14)))</formula>
    </cfRule>
    <cfRule type="containsText" dxfId="123" priority="138" operator="containsText" text="Non validé">
      <formula>NOT(ISERROR(SEARCH("Non validé",H14)))</formula>
    </cfRule>
    <cfRule type="containsText" dxfId="122" priority="139" operator="containsText" text="réserve">
      <formula>NOT(ISERROR(SEARCH("réserve",H14)))</formula>
    </cfRule>
    <cfRule type="endsWith" dxfId="121" priority="140" operator="endsWith" text="Validé">
      <formula>RIGHT(H14,LEN("Validé"))="Validé"</formula>
    </cfRule>
  </conditionalFormatting>
  <conditionalFormatting sqref="H18">
    <cfRule type="containsText" dxfId="120" priority="113" operator="containsText" text="Non contrôlé">
      <formula>NOT(ISERROR(SEARCH("Non contrôlé",H18)))</formula>
    </cfRule>
    <cfRule type="containsText" dxfId="119" priority="115" operator="containsText" text="réserve">
      <formula>NOT(ISERROR(SEARCH("réserve",H18)))</formula>
    </cfRule>
    <cfRule type="endsWith" dxfId="118" priority="116" operator="endsWith" text="Validé">
      <formula>RIGHT(H18,LEN("Validé"))="Validé"</formula>
    </cfRule>
    <cfRule type="containsText" dxfId="117" priority="114" operator="containsText" text="Non validé">
      <formula>NOT(ISERROR(SEARCH("Non validé",H18)))</formula>
    </cfRule>
  </conditionalFormatting>
  <conditionalFormatting sqref="H21:H22">
    <cfRule type="containsText" dxfId="116" priority="111" operator="containsText" text="réserve">
      <formula>NOT(ISERROR(SEARCH("réserve",H21)))</formula>
    </cfRule>
    <cfRule type="endsWith" dxfId="115" priority="112" operator="endsWith" text="Validé">
      <formula>RIGHT(H21,LEN("Validé"))="Validé"</formula>
    </cfRule>
    <cfRule type="containsText" dxfId="114" priority="109" operator="containsText" text="Non contrôlé">
      <formula>NOT(ISERROR(SEARCH("Non contrôlé",H21)))</formula>
    </cfRule>
    <cfRule type="containsText" dxfId="113" priority="110" operator="containsText" text="Non validé">
      <formula>NOT(ISERROR(SEARCH("Non validé",H21)))</formula>
    </cfRule>
  </conditionalFormatting>
  <conditionalFormatting sqref="H25">
    <cfRule type="endsWith" dxfId="112" priority="108" operator="endsWith" text="Validé">
      <formula>RIGHT(H25,LEN("Validé"))="Validé"</formula>
    </cfRule>
    <cfRule type="containsText" dxfId="111" priority="107" operator="containsText" text="réserve">
      <formula>NOT(ISERROR(SEARCH("réserve",H25)))</formula>
    </cfRule>
    <cfRule type="containsText" dxfId="110" priority="106" operator="containsText" text="Non validé">
      <formula>NOT(ISERROR(SEARCH("Non validé",H25)))</formula>
    </cfRule>
    <cfRule type="containsText" dxfId="109" priority="105" operator="containsText" text="Non contrôlé">
      <formula>NOT(ISERROR(SEARCH("Non contrôlé",H25)))</formula>
    </cfRule>
  </conditionalFormatting>
  <conditionalFormatting sqref="H27">
    <cfRule type="containsText" dxfId="108" priority="101" operator="containsText" text="Non contrôlé">
      <formula>NOT(ISERROR(SEARCH("Non contrôlé",H27)))</formula>
    </cfRule>
    <cfRule type="endsWith" dxfId="107" priority="104" operator="endsWith" text="Validé">
      <formula>RIGHT(H27,LEN("Validé"))="Validé"</formula>
    </cfRule>
    <cfRule type="containsText" dxfId="106" priority="103" operator="containsText" text="réserve">
      <formula>NOT(ISERROR(SEARCH("réserve",H27)))</formula>
    </cfRule>
    <cfRule type="containsText" dxfId="105" priority="102" operator="containsText" text="Non validé">
      <formula>NOT(ISERROR(SEARCH("Non validé",H27)))</formula>
    </cfRule>
  </conditionalFormatting>
  <conditionalFormatting sqref="H46:H48">
    <cfRule type="endsWith" dxfId="104" priority="40" operator="endsWith" text="Validé">
      <formula>RIGHT(H46,LEN("Validé"))="Validé"</formula>
    </cfRule>
    <cfRule type="containsText" dxfId="103" priority="39" operator="containsText" text="réserve">
      <formula>NOT(ISERROR(SEARCH("réserve",H46)))</formula>
    </cfRule>
    <cfRule type="containsText" dxfId="102" priority="37" operator="containsText" text="Non contrôlé">
      <formula>NOT(ISERROR(SEARCH("Non contrôlé",H46)))</formula>
    </cfRule>
    <cfRule type="containsText" dxfId="101" priority="38" operator="containsText" text="Non validé">
      <formula>NOT(ISERROR(SEARCH("Non validé",H46)))</formula>
    </cfRule>
  </conditionalFormatting>
  <conditionalFormatting sqref="H51:H52">
    <cfRule type="endsWith" dxfId="100" priority="36" operator="endsWith" text="Validé">
      <formula>RIGHT(H51,LEN("Validé"))="Validé"</formula>
    </cfRule>
    <cfRule type="containsText" dxfId="99" priority="35" operator="containsText" text="réserve">
      <formula>NOT(ISERROR(SEARCH("réserve",H51)))</formula>
    </cfRule>
    <cfRule type="containsText" dxfId="98" priority="34" operator="containsText" text="Non validé">
      <formula>NOT(ISERROR(SEARCH("Non validé",H51)))</formula>
    </cfRule>
    <cfRule type="containsText" dxfId="97" priority="33" operator="containsText" text="Non contrôlé">
      <formula>NOT(ISERROR(SEARCH("Non contrôlé",H51)))</formula>
    </cfRule>
  </conditionalFormatting>
  <conditionalFormatting sqref="H55:H56">
    <cfRule type="endsWith" dxfId="96" priority="32" operator="endsWith" text="Validé">
      <formula>RIGHT(H55,LEN("Validé"))="Validé"</formula>
    </cfRule>
    <cfRule type="containsText" dxfId="95" priority="30" operator="containsText" text="Non validé">
      <formula>NOT(ISERROR(SEARCH("Non validé",H55)))</formula>
    </cfRule>
    <cfRule type="containsText" dxfId="94" priority="29" operator="containsText" text="Non contrôlé">
      <formula>NOT(ISERROR(SEARCH("Non contrôlé",H55)))</formula>
    </cfRule>
    <cfRule type="containsText" dxfId="93" priority="31" operator="containsText" text="réserve">
      <formula>NOT(ISERROR(SEARCH("réserve",H55)))</formula>
    </cfRule>
  </conditionalFormatting>
  <conditionalFormatting sqref="H59">
    <cfRule type="containsText" dxfId="92" priority="27" operator="containsText" text="réserve">
      <formula>NOT(ISERROR(SEARCH("réserve",H59)))</formula>
    </cfRule>
    <cfRule type="containsText" dxfId="91" priority="26" operator="containsText" text="Non validé">
      <formula>NOT(ISERROR(SEARCH("Non validé",H59)))</formula>
    </cfRule>
    <cfRule type="containsText" dxfId="90" priority="25" operator="containsText" text="Non contrôlé">
      <formula>NOT(ISERROR(SEARCH("Non contrôlé",H59)))</formula>
    </cfRule>
    <cfRule type="endsWith" dxfId="89" priority="28" operator="endsWith" text="Validé">
      <formula>RIGHT(H59,LEN("Validé"))="Validé"</formula>
    </cfRule>
  </conditionalFormatting>
  <conditionalFormatting sqref="H61">
    <cfRule type="endsWith" dxfId="88" priority="24" operator="endsWith" text="Validé">
      <formula>RIGHT(H61,LEN("Validé"))="Validé"</formula>
    </cfRule>
    <cfRule type="containsText" dxfId="87" priority="23" operator="containsText" text="réserve">
      <formula>NOT(ISERROR(SEARCH("réserve",H61)))</formula>
    </cfRule>
    <cfRule type="containsText" dxfId="86" priority="22" operator="containsText" text="Non validé">
      <formula>NOT(ISERROR(SEARCH("Non validé",H61)))</formula>
    </cfRule>
    <cfRule type="containsText" dxfId="85" priority="21" operator="containsText" text="Non contrôlé">
      <formula>NOT(ISERROR(SEARCH("Non contrôlé",H61)))</formula>
    </cfRule>
  </conditionalFormatting>
  <conditionalFormatting sqref="N14:N15">
    <cfRule type="endsWith" dxfId="84" priority="100" operator="endsWith" text="Validé">
      <formula>RIGHT(N14,LEN("Validé"))="Validé"</formula>
    </cfRule>
    <cfRule type="containsText" dxfId="83" priority="98" operator="containsText" text="Non validé">
      <formula>NOT(ISERROR(SEARCH("Non validé",N14)))</formula>
    </cfRule>
    <cfRule type="containsText" dxfId="82" priority="99" operator="containsText" text="réserve">
      <formula>NOT(ISERROR(SEARCH("réserve",N14)))</formula>
    </cfRule>
    <cfRule type="containsText" dxfId="81" priority="97" operator="containsText" text="Non contrôlé">
      <formula>NOT(ISERROR(SEARCH("Non contrôlé",N14)))</formula>
    </cfRule>
  </conditionalFormatting>
  <conditionalFormatting sqref="N18">
    <cfRule type="endsWith" dxfId="80" priority="96" operator="endsWith" text="Validé">
      <formula>RIGHT(N18,LEN("Validé"))="Validé"</formula>
    </cfRule>
    <cfRule type="containsText" dxfId="79" priority="95" operator="containsText" text="réserve">
      <formula>NOT(ISERROR(SEARCH("réserve",N18)))</formula>
    </cfRule>
    <cfRule type="containsText" dxfId="78" priority="93" operator="containsText" text="Non contrôlé">
      <formula>NOT(ISERROR(SEARCH("Non contrôlé",N18)))</formula>
    </cfRule>
    <cfRule type="containsText" dxfId="77" priority="94" operator="containsText" text="Non validé">
      <formula>NOT(ISERROR(SEARCH("Non validé",N18)))</formula>
    </cfRule>
  </conditionalFormatting>
  <conditionalFormatting sqref="N21:N22">
    <cfRule type="containsText" dxfId="76" priority="89" operator="containsText" text="Non contrôlé">
      <formula>NOT(ISERROR(SEARCH("Non contrôlé",N21)))</formula>
    </cfRule>
    <cfRule type="containsText" dxfId="75" priority="90" operator="containsText" text="Non validé">
      <formula>NOT(ISERROR(SEARCH("Non validé",N21)))</formula>
    </cfRule>
    <cfRule type="containsText" dxfId="74" priority="91" operator="containsText" text="réserve">
      <formula>NOT(ISERROR(SEARCH("réserve",N21)))</formula>
    </cfRule>
    <cfRule type="endsWith" dxfId="73" priority="92" operator="endsWith" text="Validé">
      <formula>RIGHT(N21,LEN("Validé"))="Validé"</formula>
    </cfRule>
  </conditionalFormatting>
  <conditionalFormatting sqref="N25">
    <cfRule type="endsWith" dxfId="72" priority="88" operator="endsWith" text="Validé">
      <formula>RIGHT(N25,LEN("Validé"))="Validé"</formula>
    </cfRule>
    <cfRule type="containsText" dxfId="71" priority="87" operator="containsText" text="réserve">
      <formula>NOT(ISERROR(SEARCH("réserve",N25)))</formula>
    </cfRule>
    <cfRule type="containsText" dxfId="70" priority="86" operator="containsText" text="Non validé">
      <formula>NOT(ISERROR(SEARCH("Non validé",N25)))</formula>
    </cfRule>
    <cfRule type="containsText" dxfId="69" priority="85" operator="containsText" text="Non contrôlé">
      <formula>NOT(ISERROR(SEARCH("Non contrôlé",N25)))</formula>
    </cfRule>
  </conditionalFormatting>
  <conditionalFormatting sqref="N27">
    <cfRule type="endsWith" dxfId="68" priority="84" operator="endsWith" text="Validé">
      <formula>RIGHT(N27,LEN("Validé"))="Validé"</formula>
    </cfRule>
    <cfRule type="containsText" dxfId="67" priority="82" operator="containsText" text="Non validé">
      <formula>NOT(ISERROR(SEARCH("Non validé",N27)))</formula>
    </cfRule>
    <cfRule type="containsText" dxfId="66" priority="83" operator="containsText" text="réserve">
      <formula>NOT(ISERROR(SEARCH("réserve",N27)))</formula>
    </cfRule>
    <cfRule type="containsText" dxfId="65" priority="81" operator="containsText" text="Non contrôlé">
      <formula>NOT(ISERROR(SEARCH("Non contrôlé",N27)))</formula>
    </cfRule>
  </conditionalFormatting>
  <conditionalFormatting sqref="N46:N48">
    <cfRule type="endsWith" dxfId="64" priority="20" operator="endsWith" text="Validé">
      <formula>RIGHT(N46,LEN("Validé"))="Validé"</formula>
    </cfRule>
    <cfRule type="containsText" dxfId="63" priority="18" operator="containsText" text="Non validé">
      <formula>NOT(ISERROR(SEARCH("Non validé",N46)))</formula>
    </cfRule>
    <cfRule type="containsText" dxfId="62" priority="17" operator="containsText" text="Non contrôlé">
      <formula>NOT(ISERROR(SEARCH("Non contrôlé",N46)))</formula>
    </cfRule>
    <cfRule type="containsText" dxfId="61" priority="19" operator="containsText" text="réserve">
      <formula>NOT(ISERROR(SEARCH("réserve",N46)))</formula>
    </cfRule>
  </conditionalFormatting>
  <conditionalFormatting sqref="N51:N52">
    <cfRule type="endsWith" dxfId="60" priority="16" operator="endsWith" text="Validé">
      <formula>RIGHT(N51,LEN("Validé"))="Validé"</formula>
    </cfRule>
    <cfRule type="containsText" dxfId="59" priority="15" operator="containsText" text="réserve">
      <formula>NOT(ISERROR(SEARCH("réserve",N51)))</formula>
    </cfRule>
    <cfRule type="containsText" dxfId="58" priority="14" operator="containsText" text="Non validé">
      <formula>NOT(ISERROR(SEARCH("Non validé",N51)))</formula>
    </cfRule>
    <cfRule type="containsText" dxfId="57" priority="13" operator="containsText" text="Non contrôlé">
      <formula>NOT(ISERROR(SEARCH("Non contrôlé",N51)))</formula>
    </cfRule>
  </conditionalFormatting>
  <conditionalFormatting sqref="N55:N56">
    <cfRule type="containsText" dxfId="56" priority="10" operator="containsText" text="Non validé">
      <formula>NOT(ISERROR(SEARCH("Non validé",N55)))</formula>
    </cfRule>
    <cfRule type="containsText" dxfId="55" priority="9" operator="containsText" text="Non contrôlé">
      <formula>NOT(ISERROR(SEARCH("Non contrôlé",N55)))</formula>
    </cfRule>
    <cfRule type="endsWith" dxfId="54" priority="12" operator="endsWith" text="Validé">
      <formula>RIGHT(N55,LEN("Validé"))="Validé"</formula>
    </cfRule>
    <cfRule type="containsText" dxfId="53" priority="11" operator="containsText" text="réserve">
      <formula>NOT(ISERROR(SEARCH("réserve",N55)))</formula>
    </cfRule>
  </conditionalFormatting>
  <conditionalFormatting sqref="N59">
    <cfRule type="endsWith" dxfId="52" priority="8" operator="endsWith" text="Validé">
      <formula>RIGHT(N59,LEN("Validé"))="Validé"</formula>
    </cfRule>
    <cfRule type="containsText" dxfId="51" priority="7" operator="containsText" text="réserve">
      <formula>NOT(ISERROR(SEARCH("réserve",N59)))</formula>
    </cfRule>
    <cfRule type="containsText" dxfId="50" priority="6" operator="containsText" text="Non validé">
      <formula>NOT(ISERROR(SEARCH("Non validé",N59)))</formula>
    </cfRule>
    <cfRule type="containsText" dxfId="49" priority="5" operator="containsText" text="Non contrôlé">
      <formula>NOT(ISERROR(SEARCH("Non contrôlé",N59)))</formula>
    </cfRule>
  </conditionalFormatting>
  <conditionalFormatting sqref="N61">
    <cfRule type="containsText" dxfId="48" priority="1" operator="containsText" text="Non contrôlé">
      <formula>NOT(ISERROR(SEARCH("Non contrôlé",N61)))</formula>
    </cfRule>
    <cfRule type="endsWith" dxfId="47" priority="4" operator="endsWith" text="Validé">
      <formula>RIGHT(N61,LEN("Validé"))="Validé"</formula>
    </cfRule>
    <cfRule type="containsText" dxfId="46" priority="3" operator="containsText" text="réserve">
      <formula>NOT(ISERROR(SEARCH("réserve",N61)))</formula>
    </cfRule>
    <cfRule type="containsText" dxfId="45"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6" customWidth="1"/>
    <col min="2" max="2" width="13.87890625" style="209" customWidth="1"/>
    <col min="3" max="3" width="8.3515625" style="209" customWidth="1"/>
    <col min="4" max="4" width="14.3515625" style="209" customWidth="1"/>
    <col min="5" max="5" width="3.87890625" style="209" customWidth="1"/>
    <col min="6" max="6" width="14.3515625" style="209" customWidth="1"/>
    <col min="7" max="7" width="3.87890625" style="209" customWidth="1"/>
    <col min="8" max="8" width="9.52734375" style="209" customWidth="1"/>
    <col min="9" max="9" width="9.3515625" style="209" customWidth="1"/>
    <col min="10" max="10" width="16" style="209" customWidth="1"/>
    <col min="11" max="11" width="3.87890625" style="209" customWidth="1"/>
    <col min="12" max="12" width="14.3515625" style="209" customWidth="1"/>
    <col min="13" max="13" width="3.87890625" style="209" customWidth="1"/>
    <col min="14" max="14" width="7.1171875" style="209" customWidth="1"/>
    <col min="15" max="15" width="8.41015625" style="209" customWidth="1"/>
    <col min="16" max="16" width="17.41015625" style="209" customWidth="1"/>
    <col min="17" max="17" width="3.87890625" style="209" customWidth="1"/>
    <col min="18" max="18" width="14.3515625" style="209" customWidth="1"/>
    <col min="19" max="19" width="3.87890625" style="209" customWidth="1"/>
    <col min="20" max="20" width="6.64453125" style="209" customWidth="1"/>
    <col min="21" max="21" width="8.41015625" style="209" customWidth="1"/>
    <col min="22" max="22" width="2.64453125" style="36" customWidth="1"/>
    <col min="23" max="23" width="11.41015625" style="36" hidden="1" customWidth="1"/>
    <col min="24" max="16384" width="11.41015625" style="36" hidden="1"/>
  </cols>
  <sheetData>
    <row r="1" spans="1:22" ht="9.9499999999999993" customHeight="1" thickBot="1" x14ac:dyDescent="0.45">
      <c r="A1" s="209"/>
      <c r="V1" s="209"/>
    </row>
    <row r="2" spans="1:22" ht="15.7" thickBot="1" x14ac:dyDescent="0.45">
      <c r="A2" s="209"/>
      <c r="B2" s="713" t="s">
        <v>54</v>
      </c>
      <c r="C2" s="714"/>
      <c r="D2" s="714"/>
      <c r="E2" s="714"/>
      <c r="F2" s="714"/>
      <c r="G2" s="714"/>
      <c r="H2" s="714"/>
      <c r="I2" s="714"/>
      <c r="J2" s="714"/>
      <c r="K2" s="714"/>
      <c r="L2" s="714"/>
      <c r="M2" s="714"/>
      <c r="N2" s="714"/>
      <c r="O2" s="714"/>
      <c r="P2" s="714"/>
      <c r="Q2" s="714"/>
      <c r="R2" s="714"/>
      <c r="S2" s="714"/>
      <c r="T2" s="714"/>
      <c r="U2" s="715"/>
      <c r="V2" s="209"/>
    </row>
    <row r="3" spans="1:22" ht="16.5" customHeight="1" x14ac:dyDescent="0.4">
      <c r="A3" s="209"/>
      <c r="B3" s="716" t="s">
        <v>55</v>
      </c>
      <c r="C3" s="717"/>
      <c r="D3" s="717"/>
      <c r="E3" s="717"/>
      <c r="F3" s="717"/>
      <c r="G3" s="717"/>
      <c r="H3" s="717"/>
      <c r="I3" s="717"/>
      <c r="J3" s="718"/>
      <c r="K3" s="718"/>
      <c r="L3" s="718"/>
      <c r="M3" s="718"/>
      <c r="N3" s="718"/>
      <c r="O3" s="718"/>
      <c r="P3" s="718"/>
      <c r="Q3" s="718"/>
      <c r="R3" s="718"/>
      <c r="S3" s="718"/>
      <c r="T3" s="718"/>
      <c r="U3" s="719"/>
      <c r="V3" s="209"/>
    </row>
    <row r="4" spans="1:22" ht="16.5" customHeight="1" thickBot="1" x14ac:dyDescent="0.45">
      <c r="A4" s="209"/>
      <c r="B4" s="720" t="s">
        <v>56</v>
      </c>
      <c r="C4" s="721"/>
      <c r="D4" s="721"/>
      <c r="E4" s="721"/>
      <c r="F4" s="721"/>
      <c r="G4" s="721"/>
      <c r="H4" s="721"/>
      <c r="I4" s="721"/>
      <c r="J4" s="722"/>
      <c r="K4" s="722"/>
      <c r="L4" s="722"/>
      <c r="M4" s="722"/>
      <c r="N4" s="722"/>
      <c r="O4" s="722"/>
      <c r="P4" s="722"/>
      <c r="Q4" s="722"/>
      <c r="R4" s="722"/>
      <c r="S4" s="722"/>
      <c r="T4" s="722"/>
      <c r="U4" s="723"/>
      <c r="V4" s="209"/>
    </row>
    <row r="5" spans="1:22" ht="9.9499999999999993" customHeight="1" x14ac:dyDescent="0.4">
      <c r="A5" s="209"/>
      <c r="B5" s="37"/>
      <c r="C5" s="37"/>
      <c r="D5" s="37"/>
      <c r="E5" s="37"/>
      <c r="F5" s="37"/>
      <c r="G5" s="37"/>
      <c r="H5" s="37"/>
      <c r="I5" s="37"/>
      <c r="J5" s="38"/>
      <c r="K5" s="38"/>
      <c r="L5" s="38"/>
      <c r="M5" s="38"/>
      <c r="N5" s="38"/>
      <c r="O5" s="38"/>
      <c r="P5" s="38"/>
      <c r="Q5" s="38"/>
      <c r="R5" s="38"/>
      <c r="S5" s="38"/>
      <c r="T5" s="38"/>
      <c r="U5" s="38"/>
      <c r="V5" s="209"/>
    </row>
    <row r="6" spans="1:22" ht="13.7" hidden="1" x14ac:dyDescent="0.4">
      <c r="A6" s="209"/>
      <c r="B6" s="226" t="s">
        <v>64</v>
      </c>
      <c r="C6" s="211"/>
      <c r="N6" s="214"/>
      <c r="P6" s="215"/>
      <c r="Q6" s="40"/>
      <c r="R6" s="41"/>
      <c r="S6" s="41"/>
      <c r="T6" s="210"/>
      <c r="V6" s="209"/>
    </row>
    <row r="7" spans="1:22" ht="15" customHeight="1" x14ac:dyDescent="0.4">
      <c r="A7" s="209"/>
      <c r="B7" s="739" t="s">
        <v>65</v>
      </c>
      <c r="C7" s="739"/>
      <c r="D7" s="739"/>
      <c r="E7" s="739"/>
      <c r="F7" s="739"/>
      <c r="G7" s="739"/>
      <c r="H7" s="739"/>
      <c r="I7" s="739"/>
      <c r="J7" s="739"/>
      <c r="K7" s="739"/>
      <c r="L7" s="739"/>
      <c r="M7" s="739"/>
      <c r="N7" s="739"/>
      <c r="O7" s="739"/>
      <c r="P7" s="739"/>
      <c r="Q7" s="39"/>
      <c r="R7" s="736"/>
      <c r="S7" s="736"/>
      <c r="V7" s="209"/>
    </row>
    <row r="8" spans="1:22" ht="15" customHeight="1" x14ac:dyDescent="0.4">
      <c r="A8" s="209"/>
      <c r="B8" s="216"/>
      <c r="C8" s="216"/>
      <c r="H8" s="217"/>
      <c r="I8" s="217"/>
      <c r="P8" s="218"/>
      <c r="Q8" s="218"/>
      <c r="R8" s="218"/>
      <c r="V8" s="209"/>
    </row>
    <row r="9" spans="1:22" ht="15" customHeight="1" x14ac:dyDescent="0.4">
      <c r="A9" s="209"/>
      <c r="B9" s="708" t="s">
        <v>66</v>
      </c>
      <c r="C9" s="708"/>
      <c r="D9" s="711" t="s">
        <v>67</v>
      </c>
      <c r="F9" s="710" t="s">
        <v>68</v>
      </c>
      <c r="H9" s="217"/>
      <c r="I9" s="217"/>
      <c r="J9" s="724" t="s">
        <v>66</v>
      </c>
      <c r="K9" s="725"/>
      <c r="L9" s="726"/>
      <c r="M9" s="724" t="s">
        <v>67</v>
      </c>
      <c r="N9" s="726"/>
      <c r="P9" s="710" t="s">
        <v>68</v>
      </c>
      <c r="Q9" s="218"/>
      <c r="V9" s="209"/>
    </row>
    <row r="10" spans="1:22" ht="15" customHeight="1" x14ac:dyDescent="0.4">
      <c r="A10" s="209"/>
      <c r="B10" s="709"/>
      <c r="C10" s="709"/>
      <c r="D10" s="712"/>
      <c r="F10" s="710"/>
      <c r="H10" s="217"/>
      <c r="I10" s="217"/>
      <c r="J10" s="727"/>
      <c r="K10" s="728"/>
      <c r="L10" s="729"/>
      <c r="M10" s="727"/>
      <c r="N10" s="729"/>
      <c r="P10" s="710"/>
      <c r="Q10" s="218"/>
      <c r="V10" s="209"/>
    </row>
    <row r="11" spans="1:22" ht="17.25" customHeight="1" x14ac:dyDescent="0.4">
      <c r="A11" s="209"/>
      <c r="B11" s="220" t="s">
        <v>24</v>
      </c>
      <c r="C11" s="182"/>
      <c r="D11" s="235" t="e">
        <f>IF(C11="Oui",10,IF(#REF!=0,"",ROUND(#REF!/#REF!*10,1)))</f>
        <v>#REF!</v>
      </c>
      <c r="E11" s="221" t="s">
        <v>69</v>
      </c>
      <c r="F11" s="233" t="str">
        <f>IFERROR(IF(#REF!&gt;=0,D11*(1-SUM(#REF!))*10,100),"")</f>
        <v/>
      </c>
      <c r="H11" s="217"/>
      <c r="I11" s="217"/>
      <c r="J11" s="741" t="s">
        <v>37</v>
      </c>
      <c r="K11" s="742"/>
      <c r="L11" s="107"/>
      <c r="M11" s="745" t="e">
        <f>IF(L11="Oui",10,IF(#REF!=0,"",ROUND(#REF!/#REF!*10,1)))</f>
        <v>#REF!</v>
      </c>
      <c r="N11" s="745"/>
      <c r="O11" s="221" t="s">
        <v>69</v>
      </c>
      <c r="P11" s="233" t="str">
        <f>IFERROR(IF(#REF!&gt;=0,M11*(1-SUM(#REF!))*10,100),"")</f>
        <v/>
      </c>
      <c r="Q11" s="218"/>
      <c r="V11" s="209"/>
    </row>
    <row r="12" spans="1:22" ht="14.25" customHeight="1" x14ac:dyDescent="0.4">
      <c r="A12" s="209"/>
      <c r="B12" s="222" t="s">
        <v>25</v>
      </c>
      <c r="C12" s="107"/>
      <c r="D12" s="234" t="e">
        <f>IF(C12="Oui",10,IF(#REF!=0,"",ROUND(#REF!/#REF!*10,1)))</f>
        <v>#REF!</v>
      </c>
      <c r="E12" s="221" t="s">
        <v>69</v>
      </c>
      <c r="F12" s="233" t="str">
        <f>IFERROR(IF(#REF!&gt;=0,D12*(1-SUM(#REF!))*10,100),"")</f>
        <v/>
      </c>
      <c r="H12" s="217"/>
      <c r="I12" s="217"/>
      <c r="J12" s="746" t="s">
        <v>38</v>
      </c>
      <c r="K12" s="747"/>
      <c r="L12" s="107"/>
      <c r="M12" s="745" t="e">
        <f>IF(L12="Oui",10,IF(#REF!=0,"",ROUND(#REF!/#REF!*10,1)))</f>
        <v>#REF!</v>
      </c>
      <c r="N12" s="745"/>
      <c r="O12" s="221" t="s">
        <v>69</v>
      </c>
      <c r="P12" s="233" t="str">
        <f>IFERROR(IF(#REF!&gt;=0,M12*(1-SUM(#REF!))*10,100),"")</f>
        <v/>
      </c>
      <c r="Q12" s="218"/>
      <c r="V12" s="209"/>
    </row>
    <row r="13" spans="1:22" s="209" customFormat="1" ht="15" customHeight="1" x14ac:dyDescent="0.4">
      <c r="B13" s="222" t="s">
        <v>26</v>
      </c>
      <c r="C13" s="107"/>
      <c r="D13" s="234" t="e">
        <f>IF(C13="Oui",10,IF(#REF!=0,"",ROUND(#REF!/#REF!*10,1)))</f>
        <v>#REF!</v>
      </c>
      <c r="E13" s="221" t="s">
        <v>69</v>
      </c>
      <c r="F13" s="233" t="str">
        <f>IFERROR(IF(#REF!&gt;=0,D13*(1-SUM(#REF!))*10,100),"")</f>
        <v/>
      </c>
      <c r="H13" s="217"/>
      <c r="I13" s="217"/>
      <c r="J13" s="746" t="s">
        <v>39</v>
      </c>
      <c r="K13" s="747"/>
      <c r="L13" s="107"/>
      <c r="M13" s="745" t="e">
        <f>IF(L13="Oui",10,IF(#REF!=0,"",ROUND(#REF!/#REF!*10,1)))</f>
        <v>#REF!</v>
      </c>
      <c r="N13" s="745"/>
      <c r="O13" s="221" t="s">
        <v>69</v>
      </c>
      <c r="P13" s="233" t="str">
        <f>IFERROR(IF(#REF!&gt;=0,M13*(1-SUM(#REF!))*10,100),"")</f>
        <v/>
      </c>
      <c r="Q13" s="218"/>
    </row>
    <row r="14" spans="1:22" s="209" customFormat="1" ht="15" customHeight="1" x14ac:dyDescent="0.4">
      <c r="B14" s="222" t="s">
        <v>34</v>
      </c>
      <c r="C14" s="107"/>
      <c r="D14" s="234" t="e">
        <f>IF(C14="Oui",10,IF(#REF!=0,"",ROUND(#REF!/#REF!*10,1)))</f>
        <v>#REF!</v>
      </c>
      <c r="E14" s="221" t="s">
        <v>69</v>
      </c>
      <c r="F14" s="233" t="str">
        <f>IFERROR(IF(#REF!&gt;=0,D14*(1-SUM(#REF!))*10,100),"")</f>
        <v/>
      </c>
      <c r="H14" s="217"/>
      <c r="I14" s="217"/>
      <c r="J14" s="746" t="s">
        <v>40</v>
      </c>
      <c r="K14" s="747"/>
      <c r="L14" s="107"/>
      <c r="M14" s="745" t="e">
        <f>IF(L14="Oui",10,IF(#REF!=0,"",ROUND(#REF!/#REF!*10,1)))</f>
        <v>#REF!</v>
      </c>
      <c r="N14" s="745"/>
      <c r="O14" s="221" t="s">
        <v>69</v>
      </c>
      <c r="P14" s="233" t="str">
        <f>IFERROR(IF(#REF!&gt;=0,M14*(1-SUM(#REF!))*10,100),"")</f>
        <v/>
      </c>
      <c r="Q14" s="218"/>
    </row>
    <row r="15" spans="1:22" s="209" customFormat="1" ht="15" customHeight="1" x14ac:dyDescent="0.4">
      <c r="B15" s="222" t="s">
        <v>35</v>
      </c>
      <c r="C15" s="107"/>
      <c r="D15" s="234" t="e">
        <f>IF(C15="Oui",10,IF(#REF!=0,"",ROUND(#REF!/#REF!*10,1)))</f>
        <v>#REF!</v>
      </c>
      <c r="E15" s="221" t="s">
        <v>69</v>
      </c>
      <c r="F15" s="233" t="str">
        <f>IFERROR(IF(#REF!&gt;=0,D15*(1-SUM(#REF!))*10,100),"")</f>
        <v/>
      </c>
      <c r="H15" s="217"/>
      <c r="I15" s="217"/>
      <c r="J15" s="746" t="s">
        <v>41</v>
      </c>
      <c r="K15" s="747"/>
      <c r="L15" s="107"/>
      <c r="M15" s="745" t="e">
        <f>IF(L15="Oui",10,IF(#REF!=0,"",ROUND(#REF!/#REF!*10,1)))</f>
        <v>#REF!</v>
      </c>
      <c r="N15" s="745"/>
      <c r="O15" s="221" t="s">
        <v>69</v>
      </c>
      <c r="P15" s="233" t="str">
        <f>IFERROR(IF(#REF!&gt;=0,M15*(1-SUM(#REF!))*10,100),"")</f>
        <v/>
      </c>
      <c r="Q15" s="218"/>
    </row>
    <row r="16" spans="1:22" s="209" customFormat="1" ht="15" customHeight="1" x14ac:dyDescent="0.4">
      <c r="B16" s="222" t="s">
        <v>36</v>
      </c>
      <c r="C16" s="107"/>
      <c r="D16" s="234" t="e">
        <f>IF(C16="Oui",10,IF(#REF!=0,"",ROUND(#REF!/#REF!*10,1)))</f>
        <v>#REF!</v>
      </c>
      <c r="E16" s="221" t="s">
        <v>69</v>
      </c>
      <c r="F16" s="233" t="str">
        <f>IFERROR(IF(#REF!&gt;=0,D16*(1-SUM(#REF!))*10,100),"")</f>
        <v/>
      </c>
      <c r="J16" s="746" t="s">
        <v>42</v>
      </c>
      <c r="K16" s="747"/>
      <c r="L16" s="107"/>
      <c r="M16" s="743" t="e">
        <f>IF(L16="Oui",10,IF(#REF!=0,"",ROUND(#REF!/#REF!*10,1)))</f>
        <v>#REF!</v>
      </c>
      <c r="N16" s="744"/>
      <c r="O16" s="221" t="s">
        <v>69</v>
      </c>
      <c r="P16" s="233" t="str">
        <f>IFERROR(IF(#REF!&gt;=0,M16*(1-SUM(#REF!))*10,100),"")</f>
        <v/>
      </c>
      <c r="Q16" s="218"/>
    </row>
    <row r="17" spans="1:22" s="209" customFormat="1" ht="15" customHeight="1" x14ac:dyDescent="0.4"/>
    <row r="18" spans="1:22" ht="15" customHeight="1" x14ac:dyDescent="0.4">
      <c r="A18" s="209"/>
      <c r="B18" s="213" t="s">
        <v>70</v>
      </c>
      <c r="T18" s="42"/>
      <c r="V18" s="209"/>
    </row>
    <row r="19" spans="1:22" ht="15" customHeight="1" x14ac:dyDescent="0.4">
      <c r="A19" s="209"/>
      <c r="B19" s="213" t="s">
        <v>71</v>
      </c>
      <c r="T19" s="42"/>
      <c r="V19" s="209"/>
    </row>
    <row r="20" spans="1:22" ht="15.75" customHeight="1" x14ac:dyDescent="0.4">
      <c r="A20" s="209"/>
      <c r="B20" s="740" t="s">
        <v>72</v>
      </c>
      <c r="C20" s="740"/>
      <c r="D20" s="740"/>
      <c r="E20" s="740"/>
      <c r="F20" s="740"/>
      <c r="G20" s="740"/>
      <c r="H20" s="740"/>
      <c r="I20" s="740"/>
      <c r="J20" s="740"/>
      <c r="K20" s="740"/>
      <c r="L20" s="740"/>
      <c r="M20" s="740"/>
      <c r="N20" s="740"/>
      <c r="O20" s="740"/>
      <c r="P20" s="740"/>
      <c r="Q20" s="740"/>
      <c r="R20" s="740"/>
      <c r="S20" s="740"/>
      <c r="V20" s="209"/>
    </row>
    <row r="21" spans="1:22" s="219" customFormat="1" ht="15.75" customHeight="1" x14ac:dyDescent="0.4">
      <c r="A21" s="209"/>
      <c r="B21" s="209"/>
      <c r="C21" s="209"/>
      <c r="D21" s="737" t="s">
        <v>73</v>
      </c>
      <c r="E21" s="737"/>
      <c r="F21" s="737"/>
      <c r="G21" s="737"/>
      <c r="H21" s="737"/>
      <c r="I21" s="737"/>
      <c r="J21" s="737"/>
      <c r="K21" s="737"/>
      <c r="L21" s="737"/>
      <c r="M21" s="737"/>
      <c r="N21" s="737"/>
      <c r="O21" s="212"/>
      <c r="P21" s="113"/>
      <c r="Q21" s="40"/>
      <c r="R21" s="738" t="str">
        <f>IF(P21="","",IF(P21="Non validé",0.1,0))</f>
        <v/>
      </c>
      <c r="S21" s="738"/>
      <c r="T21" s="209"/>
      <c r="U21" s="209"/>
      <c r="V21" s="209"/>
    </row>
    <row r="22" spans="1:22" s="219" customFormat="1" ht="15" customHeight="1" x14ac:dyDescent="0.4">
      <c r="A22" s="209"/>
      <c r="B22" s="209"/>
      <c r="C22" s="209"/>
      <c r="D22" s="209"/>
      <c r="E22" s="209"/>
      <c r="F22" s="209"/>
      <c r="G22" s="209"/>
      <c r="H22" s="209"/>
      <c r="I22" s="209"/>
      <c r="J22" s="209"/>
      <c r="K22" s="209"/>
      <c r="L22" s="209"/>
      <c r="M22" s="44"/>
      <c r="N22" s="41"/>
      <c r="O22" s="209"/>
      <c r="P22" s="45"/>
      <c r="Q22" s="40"/>
      <c r="R22" s="223"/>
      <c r="S22" s="223"/>
      <c r="T22" s="209"/>
      <c r="U22" s="209"/>
      <c r="V22" s="209"/>
    </row>
    <row r="23" spans="1:22" s="219" customFormat="1" ht="11.25" customHeight="1" x14ac:dyDescent="0.4">
      <c r="A23" s="209"/>
      <c r="B23" s="209"/>
      <c r="C23" s="730" t="s">
        <v>393</v>
      </c>
      <c r="D23" s="731"/>
      <c r="E23" s="731"/>
      <c r="F23" s="731"/>
      <c r="G23" s="732"/>
      <c r="H23" s="107"/>
      <c r="I23" s="234" t="e">
        <f>IF(H23="Oui",10,IF(#REF!=0,"",ROUND(#REF!/#REF!*10,1)))</f>
        <v>#REF!</v>
      </c>
      <c r="J23" s="222" t="s">
        <v>24</v>
      </c>
      <c r="K23" s="221" t="s">
        <v>69</v>
      </c>
      <c r="L23" s="233" t="str">
        <f>IFERROR(IF(#REF!&gt;=0,I23*(1-SUM(R21))*10,100),"")</f>
        <v/>
      </c>
      <c r="M23" s="44"/>
      <c r="N23" s="41"/>
      <c r="O23" s="209"/>
      <c r="P23" s="45"/>
      <c r="Q23" s="40"/>
      <c r="R23" s="223"/>
      <c r="S23" s="209"/>
      <c r="T23" s="209"/>
      <c r="U23" s="209"/>
      <c r="V23" s="209"/>
    </row>
    <row r="24" spans="1:22" s="219" customFormat="1" ht="13.5" customHeight="1" x14ac:dyDescent="0.4">
      <c r="A24" s="209"/>
      <c r="B24" s="209"/>
      <c r="C24" s="733" t="s">
        <v>74</v>
      </c>
      <c r="D24" s="734"/>
      <c r="E24" s="734"/>
      <c r="F24" s="734"/>
      <c r="G24" s="735"/>
      <c r="H24" s="107"/>
      <c r="I24" s="234" t="e">
        <f>IF(H24="Oui",10,IF(#REF!=0,"",ROUND(#REF!/#REF!*10,1)))</f>
        <v>#REF!</v>
      </c>
      <c r="J24" s="222" t="s">
        <v>25</v>
      </c>
      <c r="K24" s="221" t="s">
        <v>69</v>
      </c>
      <c r="L24" s="233" t="str">
        <f>IFERROR(IF(#REF!&gt;=0,I24*(1-SUM(R21))*10,100),"")</f>
        <v/>
      </c>
      <c r="M24" s="44"/>
      <c r="N24" s="41"/>
      <c r="O24" s="209"/>
      <c r="P24" s="45"/>
      <c r="Q24" s="40"/>
      <c r="R24" s="223"/>
      <c r="S24" s="209"/>
      <c r="T24" s="209"/>
      <c r="U24" s="209"/>
      <c r="V24" s="209"/>
    </row>
    <row r="25" spans="1:22" s="209" customFormat="1" ht="13.5" customHeight="1" x14ac:dyDescent="0.4">
      <c r="C25" s="733" t="s">
        <v>74</v>
      </c>
      <c r="D25" s="734"/>
      <c r="E25" s="734"/>
      <c r="F25" s="734"/>
      <c r="G25" s="735"/>
      <c r="H25" s="107"/>
      <c r="I25" s="234" t="e">
        <f>IF(H25="Oui",10,IF(#REF!=0,"",ROUND(#REF!/#REF!*10,1)))</f>
        <v>#REF!</v>
      </c>
      <c r="J25" s="222" t="s">
        <v>26</v>
      </c>
      <c r="K25" s="221" t="s">
        <v>69</v>
      </c>
      <c r="L25" s="233" t="str">
        <f>IFERROR(IF(#REF!&gt;=0,I25*(1-SUM(R21))*10,100),"")</f>
        <v/>
      </c>
      <c r="M25" s="41"/>
      <c r="N25" s="41"/>
      <c r="O25" s="41"/>
      <c r="P25" s="45"/>
      <c r="Q25" s="40"/>
      <c r="R25" s="223"/>
      <c r="S25" s="41"/>
    </row>
    <row r="26" spans="1:22" s="209" customFormat="1" ht="13.5" customHeight="1" x14ac:dyDescent="0.4">
      <c r="D26" s="224"/>
      <c r="E26" s="224"/>
      <c r="F26" s="224"/>
      <c r="G26" s="224"/>
      <c r="H26" s="224"/>
      <c r="I26" s="224"/>
      <c r="J26" s="224"/>
      <c r="K26" s="224"/>
      <c r="L26" s="224"/>
      <c r="M26" s="224"/>
      <c r="N26" s="224"/>
      <c r="O26" s="224"/>
      <c r="P26" s="41"/>
      <c r="Q26" s="41"/>
      <c r="R26" s="41"/>
      <c r="S26" s="41"/>
    </row>
    <row r="27" spans="1:22" s="209" customFormat="1" ht="13.5" customHeight="1" x14ac:dyDescent="0.4">
      <c r="A27" s="36"/>
    </row>
    <row r="28" spans="1:22" ht="13.5" customHeight="1" x14ac:dyDescent="0.4">
      <c r="V28" s="209"/>
    </row>
    <row r="29" spans="1:22" s="209" customFormat="1" ht="13.5" customHeight="1" x14ac:dyDescent="0.4">
      <c r="A29" s="36"/>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44" priority="14" operator="containsText" text="Non validé">
      <formula>NOT(ISERROR(SEARCH("Non validé",P21)))</formula>
    </cfRule>
    <cfRule type="containsText" dxfId="43" priority="15" operator="containsText" text="réserve">
      <formula>NOT(ISERROR(SEARCH("réserve",P21)))</formula>
    </cfRule>
    <cfRule type="containsText" dxfId="4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0" customWidth="1"/>
    <col min="2" max="2" width="13.87890625" style="40" customWidth="1"/>
    <col min="3" max="3" width="8.3515625" style="40" customWidth="1"/>
    <col min="4" max="4" width="14.3515625" style="40" customWidth="1"/>
    <col min="5" max="5" width="3.87890625" style="40" customWidth="1"/>
    <col min="6" max="6" width="14.3515625" style="40" customWidth="1"/>
    <col min="7" max="7" width="3.87890625" style="40" customWidth="1"/>
    <col min="8" max="8" width="9.52734375" style="40" customWidth="1"/>
    <col min="9" max="9" width="9.3515625" style="40" customWidth="1"/>
    <col min="10" max="10" width="16" style="40" customWidth="1"/>
    <col min="11" max="11" width="3.87890625" style="40" customWidth="1"/>
    <col min="12" max="12" width="14.3515625" style="40" customWidth="1"/>
    <col min="13" max="13" width="3.87890625" style="40" customWidth="1"/>
    <col min="14" max="14" width="7.1171875" style="40" customWidth="1"/>
    <col min="15" max="15" width="8.41015625" style="40" customWidth="1"/>
    <col min="16" max="16" width="17.41015625" style="40" customWidth="1"/>
    <col min="17" max="17" width="3.87890625" style="40" customWidth="1"/>
    <col min="18" max="18" width="14.3515625" style="40" customWidth="1"/>
    <col min="19" max="19" width="3.87890625" style="40" customWidth="1"/>
    <col min="20" max="20" width="6.64453125" style="40" customWidth="1"/>
    <col min="21" max="21" width="8.41015625" style="40" customWidth="1"/>
    <col min="22" max="22" width="2.64453125" style="40" customWidth="1"/>
    <col min="23" max="23" width="11.41015625" style="47" hidden="1" customWidth="1"/>
    <col min="24" max="16384" width="11.41015625" style="47" hidden="1"/>
  </cols>
  <sheetData>
    <row r="1" spans="2:21" ht="9.9499999999999993" customHeight="1" thickBot="1" x14ac:dyDescent="0.45"/>
    <row r="2" spans="2:21" ht="15.7" thickBot="1" x14ac:dyDescent="0.45">
      <c r="B2" s="757" t="s">
        <v>112</v>
      </c>
      <c r="C2" s="758"/>
      <c r="D2" s="758"/>
      <c r="E2" s="758"/>
      <c r="F2" s="758"/>
      <c r="G2" s="758"/>
      <c r="H2" s="758"/>
      <c r="I2" s="758"/>
      <c r="J2" s="758"/>
      <c r="K2" s="758"/>
      <c r="L2" s="758"/>
      <c r="M2" s="758"/>
      <c r="N2" s="758"/>
      <c r="O2" s="758"/>
      <c r="P2" s="758"/>
      <c r="Q2" s="758"/>
      <c r="R2" s="758"/>
      <c r="S2" s="758"/>
      <c r="T2" s="758"/>
      <c r="U2" s="759"/>
    </row>
    <row r="3" spans="2:21" ht="16.5" customHeight="1" x14ac:dyDescent="0.4">
      <c r="B3" s="760" t="s">
        <v>55</v>
      </c>
      <c r="C3" s="761"/>
      <c r="D3" s="761"/>
      <c r="E3" s="761"/>
      <c r="F3" s="761"/>
      <c r="G3" s="761"/>
      <c r="H3" s="761"/>
      <c r="I3" s="761"/>
      <c r="J3" s="718" t="str">
        <f>IF(SYNTHESE_SCL!P6="","",SYNTHESE_SCL!P6)</f>
        <v/>
      </c>
      <c r="K3" s="718"/>
      <c r="L3" s="718"/>
      <c r="M3" s="718"/>
      <c r="N3" s="718"/>
      <c r="O3" s="718"/>
      <c r="P3" s="718"/>
      <c r="Q3" s="718"/>
      <c r="R3" s="718"/>
      <c r="S3" s="718"/>
      <c r="T3" s="718"/>
      <c r="U3" s="719"/>
    </row>
    <row r="4" spans="2:21" ht="16.5" customHeight="1" thickBot="1" x14ac:dyDescent="0.45">
      <c r="B4" s="762" t="s">
        <v>56</v>
      </c>
      <c r="C4" s="763"/>
      <c r="D4" s="763"/>
      <c r="E4" s="763"/>
      <c r="F4" s="763"/>
      <c r="G4" s="763"/>
      <c r="H4" s="763"/>
      <c r="I4" s="763"/>
      <c r="J4" s="722" t="str">
        <f>IF(SYNTHESE_SCL!E6="","",SYNTHESE_SCL!E6)</f>
        <v/>
      </c>
      <c r="K4" s="722"/>
      <c r="L4" s="722"/>
      <c r="M4" s="722"/>
      <c r="N4" s="722"/>
      <c r="O4" s="722"/>
      <c r="P4" s="722"/>
      <c r="Q4" s="722"/>
      <c r="R4" s="722"/>
      <c r="S4" s="722"/>
      <c r="T4" s="722"/>
      <c r="U4" s="723"/>
    </row>
    <row r="5" spans="2:21" ht="9.9499999999999993" customHeight="1" x14ac:dyDescent="0.4">
      <c r="B5" s="37"/>
      <c r="C5" s="37"/>
      <c r="D5" s="37"/>
      <c r="E5" s="37"/>
      <c r="F5" s="37"/>
      <c r="G5" s="37"/>
      <c r="H5" s="37"/>
      <c r="I5" s="37"/>
      <c r="J5" s="38"/>
      <c r="K5" s="38"/>
      <c r="L5" s="38"/>
      <c r="M5" s="38"/>
      <c r="N5" s="38"/>
      <c r="O5" s="38"/>
      <c r="P5" s="38"/>
      <c r="Q5" s="38"/>
      <c r="R5" s="38"/>
      <c r="S5" s="38"/>
      <c r="T5" s="38"/>
      <c r="U5" s="38"/>
    </row>
    <row r="6" spans="2:21" ht="16" thickBot="1" x14ac:dyDescent="0.45">
      <c r="B6" s="764" t="s">
        <v>57</v>
      </c>
      <c r="C6" s="764"/>
      <c r="D6" s="764"/>
      <c r="E6" s="764"/>
      <c r="F6" s="764"/>
      <c r="G6" s="764"/>
      <c r="H6" s="764"/>
      <c r="I6" s="764"/>
      <c r="J6" s="764"/>
      <c r="K6" s="764"/>
      <c r="L6" s="764"/>
      <c r="M6" s="764"/>
      <c r="N6" s="764"/>
      <c r="O6" s="764"/>
      <c r="P6" s="764"/>
      <c r="Q6" s="225"/>
      <c r="R6" s="765" t="s">
        <v>58</v>
      </c>
      <c r="S6" s="765"/>
      <c r="T6" s="360"/>
      <c r="U6" s="378" t="s">
        <v>329</v>
      </c>
    </row>
    <row r="7" spans="2:21" ht="15" customHeight="1" thickBot="1" x14ac:dyDescent="0.45">
      <c r="B7" s="361" t="s">
        <v>23</v>
      </c>
      <c r="C7" s="362"/>
      <c r="D7" s="363"/>
      <c r="E7" s="363"/>
      <c r="F7" s="363"/>
      <c r="G7" s="363"/>
      <c r="H7" s="363"/>
      <c r="I7" s="363"/>
      <c r="J7" s="363"/>
      <c r="K7" s="363"/>
      <c r="L7" s="363"/>
      <c r="M7" s="363"/>
      <c r="N7" s="364" t="s">
        <v>59</v>
      </c>
      <c r="O7" s="365"/>
      <c r="P7" s="382"/>
      <c r="R7" s="766" t="str">
        <f>IF(P7="","",IF(P7="Non validé",0.1,0))</f>
        <v/>
      </c>
      <c r="S7" s="767"/>
      <c r="U7" s="378"/>
    </row>
    <row r="8" spans="2:21" ht="15" customHeight="1" thickBot="1" x14ac:dyDescent="0.45">
      <c r="B8" s="366"/>
      <c r="C8" s="366"/>
      <c r="U8" s="378"/>
    </row>
    <row r="9" spans="2:21" ht="15" customHeight="1" x14ac:dyDescent="0.4">
      <c r="B9" s="366"/>
      <c r="C9" s="366"/>
      <c r="F9" s="367"/>
      <c r="G9" s="367"/>
      <c r="H9" s="367"/>
      <c r="I9" s="367"/>
      <c r="J9" s="367"/>
      <c r="K9" s="367"/>
      <c r="L9" s="367"/>
      <c r="M9" s="367"/>
      <c r="N9" s="368" t="s">
        <v>60</v>
      </c>
      <c r="O9" s="365"/>
      <c r="P9" s="383"/>
      <c r="R9" s="738" t="str">
        <f>IF(P9="","",IF(P9="Non validé",0.1,0))</f>
        <v/>
      </c>
      <c r="S9" s="738"/>
      <c r="U9" s="378"/>
    </row>
    <row r="10" spans="2:21" ht="15" customHeight="1" x14ac:dyDescent="0.4">
      <c r="B10" s="366"/>
      <c r="C10" s="366"/>
      <c r="N10" s="368" t="s">
        <v>61</v>
      </c>
      <c r="O10" s="365"/>
      <c r="P10" s="384"/>
      <c r="R10" s="738" t="str">
        <f>IF(P10="","",IF(P10="Non validé",0.1,0))</f>
        <v/>
      </c>
      <c r="S10" s="738"/>
      <c r="U10" s="378" t="s">
        <v>330</v>
      </c>
    </row>
    <row r="11" spans="2:21" ht="17.25" customHeight="1" thickBot="1" x14ac:dyDescent="0.45">
      <c r="B11" s="366"/>
      <c r="C11" s="366"/>
      <c r="D11" s="768" t="s">
        <v>62</v>
      </c>
      <c r="E11" s="768"/>
      <c r="F11" s="768"/>
      <c r="G11" s="768"/>
      <c r="H11" s="768"/>
      <c r="I11" s="768"/>
      <c r="J11" s="768"/>
      <c r="K11" s="768"/>
      <c r="L11" s="768"/>
      <c r="M11" s="768"/>
      <c r="N11" s="768"/>
      <c r="O11" s="365"/>
      <c r="P11" s="385"/>
      <c r="R11" s="738" t="str">
        <f>IF(P11="","",IF(P11="Non validé",0.1,0))</f>
        <v/>
      </c>
      <c r="S11" s="738"/>
      <c r="U11" s="378"/>
    </row>
    <row r="12" spans="2:21" ht="14.25" customHeight="1" x14ac:dyDescent="0.4">
      <c r="B12" s="366"/>
      <c r="C12" s="366"/>
      <c r="D12" s="768"/>
      <c r="E12" s="768"/>
      <c r="F12" s="768"/>
      <c r="G12" s="768"/>
      <c r="H12" s="768"/>
      <c r="I12" s="768"/>
      <c r="J12" s="768"/>
      <c r="K12" s="768"/>
      <c r="L12" s="768"/>
      <c r="M12" s="768"/>
      <c r="N12" s="768"/>
      <c r="O12" s="365"/>
      <c r="P12" s="365"/>
      <c r="Q12" s="365"/>
      <c r="R12" s="369"/>
      <c r="S12" s="369"/>
      <c r="U12" s="378"/>
    </row>
    <row r="13" spans="2:21" s="40" customFormat="1" ht="15" customHeight="1" x14ac:dyDescent="0.4">
      <c r="J13" s="370" t="s">
        <v>63</v>
      </c>
      <c r="Q13" s="147"/>
      <c r="R13" s="371"/>
      <c r="S13" s="369"/>
      <c r="U13" s="378"/>
    </row>
    <row r="14" spans="2:21" s="40" customFormat="1" ht="15" customHeight="1" x14ac:dyDescent="0.4">
      <c r="J14" s="748"/>
      <c r="K14" s="749"/>
      <c r="L14" s="749"/>
      <c r="M14" s="749"/>
      <c r="N14" s="749"/>
      <c r="O14" s="749"/>
      <c r="P14" s="749"/>
      <c r="Q14" s="749"/>
      <c r="R14" s="749"/>
      <c r="S14" s="750"/>
      <c r="U14" s="378"/>
    </row>
    <row r="15" spans="2:21" s="40" customFormat="1" ht="15" customHeight="1" x14ac:dyDescent="0.4">
      <c r="J15" s="751"/>
      <c r="K15" s="752"/>
      <c r="L15" s="752"/>
      <c r="M15" s="752"/>
      <c r="N15" s="752"/>
      <c r="O15" s="752"/>
      <c r="P15" s="752"/>
      <c r="Q15" s="752"/>
      <c r="R15" s="752"/>
      <c r="S15" s="753"/>
      <c r="U15" s="378"/>
    </row>
    <row r="16" spans="2:21" s="40" customFormat="1" ht="15" customHeight="1" x14ac:dyDescent="0.4">
      <c r="J16" s="751"/>
      <c r="K16" s="752"/>
      <c r="L16" s="752"/>
      <c r="M16" s="752"/>
      <c r="N16" s="752"/>
      <c r="O16" s="752"/>
      <c r="P16" s="752"/>
      <c r="Q16" s="752"/>
      <c r="R16" s="752"/>
      <c r="S16" s="753"/>
      <c r="U16" s="378"/>
    </row>
    <row r="17" spans="1:22" s="40" customFormat="1" ht="15" customHeight="1" x14ac:dyDescent="0.4">
      <c r="J17" s="754"/>
      <c r="K17" s="755"/>
      <c r="L17" s="755"/>
      <c r="M17" s="755"/>
      <c r="N17" s="755"/>
      <c r="O17" s="755"/>
      <c r="P17" s="755"/>
      <c r="Q17" s="755"/>
      <c r="R17" s="755"/>
      <c r="S17" s="756"/>
      <c r="U17" s="378"/>
    </row>
    <row r="18" spans="1:22" ht="15" customHeight="1" x14ac:dyDescent="0.4">
      <c r="C18" s="366"/>
      <c r="N18" s="372"/>
      <c r="P18" s="373"/>
      <c r="R18" s="41"/>
      <c r="S18" s="41"/>
      <c r="T18" s="42"/>
      <c r="U18" s="378"/>
    </row>
    <row r="19" spans="1:22" ht="15" customHeight="1" x14ac:dyDescent="0.4">
      <c r="B19" s="374" t="s">
        <v>64</v>
      </c>
      <c r="C19" s="366"/>
      <c r="N19" s="372"/>
      <c r="P19" s="373"/>
      <c r="R19" s="41"/>
      <c r="S19" s="41"/>
      <c r="T19" s="42"/>
      <c r="U19" s="378"/>
    </row>
    <row r="20" spans="1:22" ht="15.75" customHeight="1" x14ac:dyDescent="0.4">
      <c r="B20" s="764" t="s">
        <v>65</v>
      </c>
      <c r="C20" s="764"/>
      <c r="D20" s="764"/>
      <c r="E20" s="764"/>
      <c r="F20" s="764"/>
      <c r="G20" s="764"/>
      <c r="H20" s="764"/>
      <c r="I20" s="764"/>
      <c r="J20" s="764"/>
      <c r="K20" s="764"/>
      <c r="L20" s="764"/>
      <c r="M20" s="764"/>
      <c r="N20" s="764"/>
      <c r="O20" s="764"/>
      <c r="P20" s="764"/>
      <c r="Q20" s="225"/>
      <c r="R20" s="769"/>
      <c r="S20" s="769"/>
      <c r="U20" s="378"/>
    </row>
    <row r="21" spans="1:22" s="378" customFormat="1" ht="15.75" customHeight="1" x14ac:dyDescent="0.4">
      <c r="A21" s="40"/>
      <c r="B21" s="375"/>
      <c r="C21" s="375"/>
      <c r="D21" s="40"/>
      <c r="E21" s="40"/>
      <c r="F21" s="40"/>
      <c r="G21" s="40"/>
      <c r="H21" s="376"/>
      <c r="I21" s="376"/>
      <c r="J21" s="40"/>
      <c r="K21" s="40"/>
      <c r="L21" s="40"/>
      <c r="M21" s="40"/>
      <c r="N21" s="40"/>
      <c r="O21" s="40"/>
      <c r="P21" s="377"/>
      <c r="Q21" s="377"/>
      <c r="R21" s="377"/>
      <c r="S21" s="40"/>
      <c r="T21" s="40"/>
      <c r="U21" s="40"/>
      <c r="V21" s="40"/>
    </row>
    <row r="22" spans="1:22" s="378" customFormat="1" ht="15" customHeight="1" x14ac:dyDescent="0.4">
      <c r="A22" s="40"/>
      <c r="B22" s="770" t="s">
        <v>335</v>
      </c>
      <c r="C22" s="770"/>
      <c r="D22" s="772" t="s">
        <v>67</v>
      </c>
      <c r="E22" s="40"/>
      <c r="F22" s="774" t="s">
        <v>68</v>
      </c>
      <c r="G22" s="40"/>
      <c r="H22" s="376"/>
      <c r="I22" s="376"/>
      <c r="J22" s="775" t="s">
        <v>66</v>
      </c>
      <c r="K22" s="776"/>
      <c r="L22" s="777"/>
      <c r="M22" s="775" t="s">
        <v>67</v>
      </c>
      <c r="N22" s="777"/>
      <c r="O22" s="40"/>
      <c r="P22" s="774" t="s">
        <v>68</v>
      </c>
      <c r="Q22" s="377"/>
      <c r="R22" s="40"/>
      <c r="S22" s="40"/>
      <c r="T22" s="40"/>
      <c r="U22" s="40"/>
      <c r="V22" s="40"/>
    </row>
    <row r="23" spans="1:22" s="378" customFormat="1" ht="11.25" customHeight="1" x14ac:dyDescent="0.4">
      <c r="A23" s="40"/>
      <c r="B23" s="771"/>
      <c r="C23" s="771"/>
      <c r="D23" s="773"/>
      <c r="E23" s="40"/>
      <c r="F23" s="774"/>
      <c r="G23" s="40"/>
      <c r="H23" s="376"/>
      <c r="I23" s="376"/>
      <c r="J23" s="778"/>
      <c r="K23" s="779"/>
      <c r="L23" s="780"/>
      <c r="M23" s="778"/>
      <c r="N23" s="780"/>
      <c r="O23" s="40"/>
      <c r="P23" s="774"/>
      <c r="Q23" s="377"/>
      <c r="R23" s="40"/>
      <c r="S23" s="40"/>
      <c r="T23" s="40"/>
      <c r="U23" s="40"/>
      <c r="V23" s="40"/>
    </row>
    <row r="24" spans="1:22" s="378" customFormat="1" ht="13.5" customHeight="1" x14ac:dyDescent="0.4">
      <c r="A24" s="40"/>
      <c r="B24" s="379" t="s">
        <v>24</v>
      </c>
      <c r="C24" s="387"/>
      <c r="D24" s="235" t="e">
        <f>IF(C24="Oui",10,IF(#REF!=0,"",ROUND(#REF!/#REF!*10,1)))</f>
        <v>#REF!</v>
      </c>
      <c r="E24" s="380" t="s">
        <v>69</v>
      </c>
      <c r="F24" s="233" t="str">
        <f>IFERROR(IF(#REF!&gt;=0,D24*(1-SUM($R$7:$S$11))*10,100),"")</f>
        <v/>
      </c>
      <c r="G24" s="40"/>
      <c r="H24" s="376"/>
      <c r="I24" s="376"/>
      <c r="J24" s="781" t="s">
        <v>37</v>
      </c>
      <c r="K24" s="782"/>
      <c r="L24" s="386"/>
      <c r="M24" s="745" t="e">
        <f>IF(L24="Oui",10,IF(#REF!=0,"",ROUND(#REF!/#REF!*10,1)))</f>
        <v>#REF!</v>
      </c>
      <c r="N24" s="745"/>
      <c r="O24" s="380" t="s">
        <v>69</v>
      </c>
      <c r="P24" s="233" t="str">
        <f>IFERROR(IF(#REF!&gt;=0,M24*(1-SUM($R$7:$R$11))*10,100),"")</f>
        <v/>
      </c>
      <c r="Q24" s="377"/>
      <c r="R24" s="40"/>
      <c r="S24" s="40"/>
      <c r="T24" s="40"/>
      <c r="U24" s="40"/>
      <c r="V24" s="40"/>
    </row>
    <row r="25" spans="1:22" s="40" customFormat="1" ht="13.5" customHeight="1" x14ac:dyDescent="0.4">
      <c r="B25" s="381" t="s">
        <v>25</v>
      </c>
      <c r="C25" s="386"/>
      <c r="D25" s="234" t="e">
        <f>IF(C25="Oui",10,IF(#REF!=0,"",ROUND(#REF!/#REF!*10,1)))</f>
        <v>#REF!</v>
      </c>
      <c r="E25" s="380" t="s">
        <v>69</v>
      </c>
      <c r="F25" s="233" t="str">
        <f>IFERROR(IF(#REF!&gt;=0,D25*(1-SUM($R$7:$R$11))*10,100),"")</f>
        <v/>
      </c>
      <c r="H25" s="376"/>
      <c r="I25" s="376"/>
      <c r="J25" s="783" t="s">
        <v>38</v>
      </c>
      <c r="K25" s="784"/>
      <c r="L25" s="386"/>
      <c r="M25" s="745" t="e">
        <f>IF(L25="Oui",10,IF(#REF!=0,"",ROUND(#REF!/#REF!*10,1)))</f>
        <v>#REF!</v>
      </c>
      <c r="N25" s="745"/>
      <c r="O25" s="380" t="s">
        <v>69</v>
      </c>
      <c r="P25" s="233" t="str">
        <f>IFERROR(IF(#REF!&gt;=0,M25*(1-SUM($R$7:$R$11))*10,100),"")</f>
        <v/>
      </c>
      <c r="Q25" s="377"/>
    </row>
    <row r="26" spans="1:22" s="40" customFormat="1" ht="13.5" customHeight="1" x14ac:dyDescent="0.4">
      <c r="B26" s="381" t="s">
        <v>26</v>
      </c>
      <c r="C26" s="386"/>
      <c r="D26" s="234" t="e">
        <f>IF(C26="Oui",10,IF(#REF!=0,"",ROUND(#REF!/#REF!*10,1)))</f>
        <v>#REF!</v>
      </c>
      <c r="E26" s="380" t="s">
        <v>69</v>
      </c>
      <c r="F26" s="233" t="str">
        <f>IFERROR(IF(#REF!&gt;=0,D26*(1-SUM($R$7:$R$11))*10,100),"")</f>
        <v/>
      </c>
      <c r="H26" s="376"/>
      <c r="I26" s="376"/>
      <c r="J26" s="783" t="s">
        <v>39</v>
      </c>
      <c r="K26" s="784"/>
      <c r="L26" s="386"/>
      <c r="M26" s="745" t="e">
        <f>IF(L26="Oui",10,IF(#REF!=0,"",ROUND(#REF!/#REF!*10,1)))</f>
        <v>#REF!</v>
      </c>
      <c r="N26" s="745"/>
      <c r="O26" s="380" t="s">
        <v>69</v>
      </c>
      <c r="P26" s="233" t="str">
        <f>IFERROR(IF(#REF!&gt;=0,M26*(1-SUM($R$7:$R$11))*10,100),"")</f>
        <v/>
      </c>
      <c r="Q26" s="377"/>
    </row>
    <row r="27" spans="1:22" s="40" customFormat="1" ht="13.5" customHeight="1" x14ac:dyDescent="0.4">
      <c r="B27" s="381" t="s">
        <v>34</v>
      </c>
      <c r="C27" s="386"/>
      <c r="D27" s="234" t="e">
        <f>IF(C27="Oui",10,IF(#REF!=0,"",ROUND(#REF!/#REF!*10,1)))</f>
        <v>#REF!</v>
      </c>
      <c r="E27" s="380" t="s">
        <v>69</v>
      </c>
      <c r="F27" s="233" t="str">
        <f>IFERROR(IF(#REF!&gt;=0,D27*(1-SUM($R$7:$R$11))*10,100),"")</f>
        <v/>
      </c>
      <c r="H27" s="376"/>
      <c r="I27" s="376"/>
      <c r="J27" s="783" t="s">
        <v>40</v>
      </c>
      <c r="K27" s="784"/>
      <c r="L27" s="386"/>
      <c r="M27" s="745" t="e">
        <f>IF(L27="Oui",10,IF(#REF!=0,"",ROUND(#REF!/#REF!*10,1)))</f>
        <v>#REF!</v>
      </c>
      <c r="N27" s="745"/>
      <c r="O27" s="380" t="s">
        <v>69</v>
      </c>
      <c r="P27" s="233" t="str">
        <f>IFERROR(IF(#REF!&gt;=0,M27*(1-SUM($R$7:$R$11))*10,100),"")</f>
        <v/>
      </c>
      <c r="Q27" s="377"/>
    </row>
    <row r="28" spans="1:22" ht="13.5" customHeight="1" x14ac:dyDescent="0.4">
      <c r="B28" s="381" t="s">
        <v>35</v>
      </c>
      <c r="C28" s="386"/>
      <c r="D28" s="234" t="e">
        <f>IF(C28="Oui",10,IF(#REF!=0,"",ROUND(#REF!/#REF!*10,1)))</f>
        <v>#REF!</v>
      </c>
      <c r="E28" s="380" t="s">
        <v>69</v>
      </c>
      <c r="F28" s="233" t="str">
        <f>IFERROR(IF(#REF!&gt;=0,D28*(1-SUM($R$7:$R$11))*10,100),"")</f>
        <v/>
      </c>
      <c r="H28" s="376"/>
      <c r="I28" s="376"/>
      <c r="J28" s="783" t="s">
        <v>41</v>
      </c>
      <c r="K28" s="784"/>
      <c r="L28" s="386"/>
      <c r="M28" s="745" t="e">
        <f>IF(L28="Oui",10,IF(#REF!=0,"",ROUND(#REF!/#REF!*10,1)))</f>
        <v>#REF!</v>
      </c>
      <c r="N28" s="745"/>
      <c r="O28" s="380" t="s">
        <v>69</v>
      </c>
      <c r="P28" s="233" t="str">
        <f>IFERROR(IF(#REF!&gt;=0,M28*(1-SUM($R$7:$R$11))*10,100),"")</f>
        <v/>
      </c>
      <c r="Q28" s="377"/>
    </row>
    <row r="29" spans="1:22" s="40" customFormat="1" ht="13.5" customHeight="1" x14ac:dyDescent="0.4">
      <c r="B29" s="381" t="s">
        <v>36</v>
      </c>
      <c r="C29" s="386"/>
      <c r="D29" s="234" t="e">
        <f>IF(C29="Oui",10,IF(#REF!=0,"",ROUND(#REF!/#REF!*10,1)))</f>
        <v>#REF!</v>
      </c>
      <c r="E29" s="380" t="s">
        <v>69</v>
      </c>
      <c r="F29" s="233" t="str">
        <f>IFERROR(IF(#REF!&gt;=0,D29*(1-SUM($R$7:$R$11))*10,100),"")</f>
        <v/>
      </c>
      <c r="J29" s="783" t="s">
        <v>42</v>
      </c>
      <c r="K29" s="784"/>
      <c r="L29" s="386"/>
      <c r="M29" s="745" t="e">
        <f>IF(L29="Oui",10,IF(#REF!=0,"",ROUND(#REF!/#REF!*10,1)))</f>
        <v>#REF!</v>
      </c>
      <c r="N29" s="745"/>
      <c r="O29" s="380" t="s">
        <v>69</v>
      </c>
      <c r="P29" s="233" t="str">
        <f>IFERROR(IF(#REF!&gt;=0,M29*(1-SUM($R$7:$R$11))*10,100),"")</f>
        <v/>
      </c>
      <c r="Q29" s="377"/>
    </row>
    <row r="30" spans="1:22" s="40" customFormat="1" ht="13.5" customHeight="1" x14ac:dyDescent="0.4"/>
    <row r="31" spans="1:22" s="40" customFormat="1" ht="13.5" customHeight="1" x14ac:dyDescent="0.4">
      <c r="B31" s="370" t="s">
        <v>70</v>
      </c>
    </row>
    <row r="32" spans="1:22" ht="15" customHeight="1" x14ac:dyDescent="0.4">
      <c r="B32" s="370"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41" priority="20" operator="containsText" text="Non validé">
      <formula>NOT(ISERROR(SEARCH("Non validé",P7)))</formula>
    </cfRule>
    <cfRule type="containsText" dxfId="40" priority="21" operator="containsText" text="réserve">
      <formula>NOT(ISERROR(SEARCH("réserve",P7)))</formula>
    </cfRule>
    <cfRule type="containsText" dxfId="39" priority="22" operator="containsText" text="Validé">
      <formula>NOT(ISERROR(SEARCH("Validé",P7)))</formula>
    </cfRule>
  </conditionalFormatting>
  <conditionalFormatting sqref="P9:P11">
    <cfRule type="containsText" dxfId="38" priority="17" operator="containsText" text="Non validé">
      <formula>NOT(ISERROR(SEARCH("Non validé",P9)))</formula>
    </cfRule>
    <cfRule type="containsText" dxfId="37" priority="18" operator="containsText" text="réserve">
      <formula>NOT(ISERROR(SEARCH("réserve",P9)))</formula>
    </cfRule>
    <cfRule type="containsText" dxfId="3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AA20-94F9-4588-8E21-13EC38E684EB}">
  <sheetPr codeName="Feuil10">
    <tabColor theme="3"/>
  </sheetPr>
  <dimension ref="B1:DS107"/>
  <sheetViews>
    <sheetView showGridLines="0" tabSelected="1" zoomScaleNormal="100" workbookViewId="0">
      <pane xSplit="1" ySplit="7" topLeftCell="B8" activePane="bottomRight" state="frozen"/>
      <selection pane="topRight" activeCell="B1" sqref="B1"/>
      <selection pane="bottomLeft" activeCell="A8" sqref="A8"/>
      <selection pane="bottomRight" activeCell="D3" sqref="D3:E3"/>
    </sheetView>
  </sheetViews>
  <sheetFormatPr baseColWidth="10" defaultColWidth="11.41015625" defaultRowHeight="12.7" outlineLevelRow="2" x14ac:dyDescent="0.4"/>
  <cols>
    <col min="1" max="2" width="2.41015625" style="243" customWidth="1"/>
    <col min="3" max="3" width="2.64453125" style="333" customWidth="1"/>
    <col min="4" max="4" width="11.234375" style="334" customWidth="1"/>
    <col min="5" max="5" width="30.1171875" style="243" customWidth="1"/>
    <col min="6" max="6" width="13.87890625" style="243" customWidth="1"/>
    <col min="7" max="7" width="16.3515625" style="305" customWidth="1"/>
    <col min="8" max="8" width="14.234375" style="305" customWidth="1"/>
    <col min="9" max="9" width="16.234375" style="305" customWidth="1"/>
    <col min="10" max="10" width="14" style="305" customWidth="1"/>
    <col min="11" max="11" width="14.1171875" style="305" customWidth="1"/>
    <col min="12" max="12" width="24" style="305" customWidth="1"/>
    <col min="13" max="13" width="20.05859375" style="305" customWidth="1"/>
    <col min="14" max="14" width="3.64453125" style="305" hidden="1" customWidth="1"/>
    <col min="15" max="123" width="11.41015625" style="305"/>
    <col min="124" max="16384" width="11.41015625" style="243"/>
  </cols>
  <sheetData>
    <row r="1" spans="2:123" s="267" customFormat="1" ht="45.75" customHeight="1" thickBot="1" x14ac:dyDescent="0.5">
      <c r="B1" s="483"/>
      <c r="C1" s="13"/>
      <c r="D1" s="870" t="s">
        <v>3</v>
      </c>
      <c r="E1" s="871"/>
      <c r="F1" s="871"/>
      <c r="G1" s="871"/>
      <c r="H1" s="871"/>
      <c r="I1" s="871"/>
      <c r="J1" s="871"/>
      <c r="K1" s="871"/>
      <c r="L1" s="871"/>
      <c r="M1" s="872"/>
    </row>
    <row r="2" spans="2:123" ht="22.35" customHeight="1" thickBot="1" x14ac:dyDescent="0.45">
      <c r="B2" s="484"/>
      <c r="C2"/>
      <c r="D2" s="868" t="s">
        <v>334</v>
      </c>
      <c r="E2" s="869"/>
      <c r="F2" s="790"/>
      <c r="G2" s="791"/>
      <c r="H2" s="791"/>
      <c r="I2" s="791"/>
      <c r="J2" s="791"/>
      <c r="K2" s="791"/>
      <c r="L2" s="791"/>
      <c r="M2" s="792"/>
      <c r="DB2" s="243"/>
      <c r="DC2" s="243"/>
      <c r="DD2" s="243"/>
      <c r="DE2" s="243"/>
      <c r="DF2" s="243"/>
      <c r="DG2" s="243"/>
      <c r="DH2" s="243"/>
      <c r="DI2" s="243"/>
      <c r="DJ2" s="243"/>
      <c r="DK2" s="243"/>
      <c r="DL2" s="243"/>
      <c r="DM2" s="243"/>
      <c r="DN2" s="243"/>
      <c r="DO2" s="243"/>
      <c r="DP2" s="243"/>
      <c r="DQ2" s="243"/>
      <c r="DR2" s="243"/>
      <c r="DS2" s="243"/>
    </row>
    <row r="3" spans="2:123" s="359" customFormat="1" ht="31" customHeight="1" thickBot="1" x14ac:dyDescent="0.45">
      <c r="B3" s="485"/>
      <c r="C3"/>
      <c r="D3" s="862" t="s">
        <v>30</v>
      </c>
      <c r="E3" s="863"/>
      <c r="F3" s="866"/>
      <c r="G3" s="866"/>
      <c r="H3" s="864" t="s">
        <v>5</v>
      </c>
      <c r="I3" s="865"/>
      <c r="J3" s="867"/>
      <c r="K3" s="867"/>
      <c r="L3" s="495" t="s">
        <v>4</v>
      </c>
      <c r="M3" s="496"/>
    </row>
    <row r="4" spans="2:123" s="403" customFormat="1" ht="29" customHeight="1" x14ac:dyDescent="0.4">
      <c r="B4" s="486"/>
      <c r="C4"/>
      <c r="D4" s="862" t="s">
        <v>388</v>
      </c>
      <c r="E4" s="863"/>
      <c r="F4" s="892"/>
      <c r="G4" s="892"/>
      <c r="H4" s="863" t="s">
        <v>396</v>
      </c>
      <c r="I4" s="863"/>
      <c r="J4" s="867"/>
      <c r="K4" s="867"/>
      <c r="L4" s="495" t="s">
        <v>6</v>
      </c>
      <c r="M4" s="496"/>
    </row>
    <row r="5" spans="2:123" s="403" customFormat="1" ht="15.35" x14ac:dyDescent="0.4">
      <c r="B5" s="486"/>
      <c r="C5" t="s">
        <v>234</v>
      </c>
      <c r="D5" s="890" t="s">
        <v>389</v>
      </c>
      <c r="E5" s="891"/>
      <c r="F5" s="892"/>
      <c r="G5" s="892"/>
      <c r="H5" s="902" t="s">
        <v>395</v>
      </c>
      <c r="I5" s="903"/>
      <c r="J5" s="867"/>
      <c r="K5" s="867"/>
      <c r="L5" s="464" t="s">
        <v>7</v>
      </c>
      <c r="M5" s="496"/>
    </row>
    <row r="6" spans="2:123" s="403" customFormat="1" ht="22.7" customHeight="1" x14ac:dyDescent="0.4">
      <c r="B6" s="486"/>
      <c r="D6" s="890" t="s">
        <v>399</v>
      </c>
      <c r="E6" s="891"/>
      <c r="F6" s="892"/>
      <c r="G6" s="892"/>
      <c r="H6" s="863" t="s">
        <v>397</v>
      </c>
      <c r="I6" s="863"/>
      <c r="J6" s="867"/>
      <c r="K6" s="867"/>
      <c r="L6" s="794"/>
      <c r="M6" s="795"/>
      <c r="N6" s="459"/>
    </row>
    <row r="7" spans="2:123" s="403" customFormat="1" ht="23" customHeight="1" thickBot="1" x14ac:dyDescent="0.45">
      <c r="B7" s="486"/>
      <c r="D7" s="785"/>
      <c r="E7" s="786"/>
      <c r="F7" s="788"/>
      <c r="G7" s="789"/>
      <c r="H7" s="787" t="s">
        <v>398</v>
      </c>
      <c r="I7" s="787"/>
      <c r="J7" s="793"/>
      <c r="K7" s="793"/>
      <c r="L7" s="796"/>
      <c r="M7" s="797"/>
      <c r="N7" s="459"/>
    </row>
    <row r="8" spans="2:123" s="403" customFormat="1" ht="23" thickBot="1" x14ac:dyDescent="0.45">
      <c r="B8" s="486"/>
      <c r="D8" s="333"/>
      <c r="E8" s="334"/>
      <c r="F8" s="243"/>
      <c r="G8" s="305"/>
      <c r="H8" s="305"/>
      <c r="M8" s="465"/>
      <c r="N8" s="459"/>
    </row>
    <row r="9" spans="2:123" s="305" customFormat="1" ht="37.700000000000003" customHeight="1" thickBot="1" x14ac:dyDescent="0.45">
      <c r="B9" s="469"/>
      <c r="D9" s="801" t="s">
        <v>342</v>
      </c>
      <c r="E9" s="802"/>
      <c r="F9" s="802"/>
      <c r="G9" s="802"/>
      <c r="H9" s="802"/>
      <c r="I9" s="802"/>
      <c r="J9" s="802"/>
      <c r="K9" s="802"/>
      <c r="L9" s="802"/>
      <c r="M9" s="803"/>
    </row>
    <row r="10" spans="2:123" s="305" customFormat="1" ht="15" customHeight="1" outlineLevel="1" x14ac:dyDescent="0.4">
      <c r="B10" s="469"/>
      <c r="D10" s="835" t="s">
        <v>343</v>
      </c>
      <c r="E10" s="835"/>
      <c r="F10" s="839"/>
      <c r="G10" s="839"/>
      <c r="H10" s="837" t="s">
        <v>344</v>
      </c>
      <c r="I10" s="837"/>
      <c r="J10" s="431"/>
      <c r="M10" s="466"/>
    </row>
    <row r="11" spans="2:123" s="305" customFormat="1" ht="15" customHeight="1" outlineLevel="1" x14ac:dyDescent="0.4">
      <c r="B11" s="469"/>
      <c r="D11" s="836" t="s">
        <v>345</v>
      </c>
      <c r="E11" s="836"/>
      <c r="F11" s="840"/>
      <c r="G11" s="840"/>
      <c r="H11" s="838" t="s">
        <v>346</v>
      </c>
      <c r="I11" s="838"/>
      <c r="J11" s="431"/>
      <c r="M11" s="466"/>
    </row>
    <row r="12" spans="2:123" s="305" customFormat="1" ht="15" customHeight="1" outlineLevel="1" x14ac:dyDescent="0.4">
      <c r="B12" s="469"/>
      <c r="D12" s="836" t="s">
        <v>347</v>
      </c>
      <c r="E12" s="836"/>
      <c r="F12" s="840"/>
      <c r="G12" s="840"/>
      <c r="H12" s="838" t="s">
        <v>348</v>
      </c>
      <c r="I12" s="838"/>
      <c r="J12" s="431"/>
      <c r="M12" s="466"/>
    </row>
    <row r="13" spans="2:123" s="305" customFormat="1" ht="15" customHeight="1" outlineLevel="1" x14ac:dyDescent="0.4">
      <c r="B13" s="469"/>
      <c r="D13" s="836" t="s">
        <v>349</v>
      </c>
      <c r="E13" s="836"/>
      <c r="F13" s="840"/>
      <c r="G13" s="840"/>
      <c r="H13" s="838" t="s">
        <v>350</v>
      </c>
      <c r="I13" s="838"/>
      <c r="J13" s="431"/>
      <c r="M13" s="466"/>
    </row>
    <row r="14" spans="2:123" s="305" customFormat="1" ht="15" customHeight="1" outlineLevel="1" thickBot="1" x14ac:dyDescent="0.45">
      <c r="B14" s="469"/>
      <c r="D14" s="429"/>
      <c r="E14" s="429"/>
      <c r="F14" s="429"/>
      <c r="G14" s="429"/>
      <c r="H14" s="429"/>
      <c r="I14" s="429"/>
      <c r="J14" s="429"/>
      <c r="K14" s="429"/>
      <c r="L14" s="429"/>
      <c r="M14" s="467"/>
      <c r="N14" s="429"/>
    </row>
    <row r="15" spans="2:123" s="305" customFormat="1" ht="21" customHeight="1" outlineLevel="1" thickBot="1" x14ac:dyDescent="0.45">
      <c r="B15" s="469"/>
      <c r="D15" s="448" t="s">
        <v>351</v>
      </c>
      <c r="E15" s="444"/>
      <c r="F15" s="444"/>
      <c r="G15" s="444"/>
      <c r="H15" s="444"/>
      <c r="I15" s="444"/>
      <c r="J15" s="444"/>
      <c r="K15" s="444"/>
      <c r="L15" s="444"/>
      <c r="M15" s="468"/>
    </row>
    <row r="16" spans="2:123" s="305" customFormat="1" ht="12.75" customHeight="1" outlineLevel="1" thickBot="1" x14ac:dyDescent="0.45">
      <c r="B16" s="469"/>
      <c r="M16" s="466"/>
    </row>
    <row r="17" spans="2:14" s="305" customFormat="1" ht="46.1" customHeight="1" outlineLevel="1" thickBot="1" x14ac:dyDescent="0.45">
      <c r="B17" s="469"/>
      <c r="D17" s="815" t="s">
        <v>352</v>
      </c>
      <c r="E17" s="816"/>
      <c r="F17" s="815" t="s">
        <v>353</v>
      </c>
      <c r="G17" s="817"/>
      <c r="H17" s="818" t="s">
        <v>354</v>
      </c>
      <c r="I17" s="817"/>
      <c r="J17" s="432" t="s">
        <v>355</v>
      </c>
      <c r="K17" s="430" t="s">
        <v>356</v>
      </c>
      <c r="L17" s="430" t="s">
        <v>357</v>
      </c>
      <c r="M17" s="470" t="s">
        <v>358</v>
      </c>
    </row>
    <row r="18" spans="2:14" s="305" customFormat="1" ht="24.75" customHeight="1" outlineLevel="1" thickBot="1" x14ac:dyDescent="0.45">
      <c r="B18" s="469"/>
      <c r="D18" s="830"/>
      <c r="E18" s="831"/>
      <c r="F18" s="841"/>
      <c r="G18" s="829"/>
      <c r="H18" s="828"/>
      <c r="I18" s="829"/>
      <c r="J18" s="438"/>
      <c r="K18" s="440" t="str">
        <f>IF(F18&gt;0,AVERAGE(F18:J18),"")</f>
        <v/>
      </c>
      <c r="L18" s="441" t="str">
        <f>IF(COUNTA(F18:J18)&gt;0,STDEVP(F18:J18),"")</f>
        <v/>
      </c>
      <c r="M18" s="471" t="str">
        <f>IF(K18&gt;0,"",L18/K18)</f>
        <v/>
      </c>
    </row>
    <row r="19" spans="2:14" s="305" customFormat="1" ht="15" customHeight="1" outlineLevel="1" thickBot="1" x14ac:dyDescent="0.45">
      <c r="B19" s="469"/>
      <c r="M19" s="466"/>
    </row>
    <row r="20" spans="2:14" s="305" customFormat="1" ht="35.450000000000003" customHeight="1" outlineLevel="1" thickBot="1" x14ac:dyDescent="0.45">
      <c r="B20" s="469"/>
      <c r="D20" s="832" t="s">
        <v>377</v>
      </c>
      <c r="E20" s="833"/>
      <c r="F20" s="833"/>
      <c r="G20" s="833"/>
      <c r="H20" s="833"/>
      <c r="I20" s="833"/>
      <c r="J20" s="833"/>
      <c r="K20" s="833"/>
      <c r="L20" s="833"/>
      <c r="M20" s="834"/>
    </row>
    <row r="21" spans="2:14" s="305" customFormat="1" ht="12.75" customHeight="1" outlineLevel="1" thickBot="1" x14ac:dyDescent="0.45">
      <c r="B21" s="469"/>
      <c r="M21" s="466"/>
    </row>
    <row r="22" spans="2:14" s="305" customFormat="1" ht="15" customHeight="1" outlineLevel="1" x14ac:dyDescent="0.4">
      <c r="B22" s="469"/>
      <c r="D22" s="827" t="s">
        <v>359</v>
      </c>
      <c r="E22" s="804"/>
      <c r="F22" s="804">
        <v>1</v>
      </c>
      <c r="G22" s="804"/>
      <c r="H22" s="804">
        <v>2</v>
      </c>
      <c r="I22" s="804"/>
      <c r="J22" s="446">
        <v>3</v>
      </c>
      <c r="K22" s="804" t="s">
        <v>360</v>
      </c>
      <c r="L22" s="804"/>
      <c r="M22" s="822"/>
    </row>
    <row r="23" spans="2:14" s="305" customFormat="1" ht="15" customHeight="1" outlineLevel="1" x14ac:dyDescent="0.4">
      <c r="B23" s="469"/>
      <c r="D23" s="813" t="s">
        <v>361</v>
      </c>
      <c r="E23" s="814"/>
      <c r="F23" s="826"/>
      <c r="G23" s="826"/>
      <c r="H23" s="826"/>
      <c r="I23" s="826"/>
      <c r="J23" s="443"/>
      <c r="K23" s="823" t="str">
        <f>IF(F23&gt;0,AVERAGE(F23:J23),"")</f>
        <v/>
      </c>
      <c r="L23" s="823"/>
      <c r="M23" s="824"/>
    </row>
    <row r="24" spans="2:14" s="305" customFormat="1" ht="15" customHeight="1" outlineLevel="1" thickBot="1" x14ac:dyDescent="0.45">
      <c r="B24" s="469"/>
      <c r="D24" s="819" t="s">
        <v>362</v>
      </c>
      <c r="E24" s="820"/>
      <c r="F24" s="821" t="str">
        <f>IF(F23&gt;0,J11/F23,"")</f>
        <v/>
      </c>
      <c r="G24" s="821"/>
      <c r="H24" s="821" t="str">
        <f>IF(H23&gt;0,J11/H23,"")</f>
        <v/>
      </c>
      <c r="I24" s="821"/>
      <c r="J24" s="447" t="str">
        <f>IF(J23&gt;0,J11/J23,"")</f>
        <v/>
      </c>
      <c r="K24" s="821" t="e">
        <f>IF(COUNTA(F24:J24)&gt;0,AVERAGE(F24:J24),"")</f>
        <v>#DIV/0!</v>
      </c>
      <c r="L24" s="821"/>
      <c r="M24" s="825"/>
    </row>
    <row r="25" spans="2:14" s="305" customFormat="1" ht="15" customHeight="1" outlineLevel="1" thickBot="1" x14ac:dyDescent="0.45">
      <c r="B25" s="469"/>
      <c r="D25" s="439"/>
      <c r="E25" s="439"/>
      <c r="F25" s="439"/>
      <c r="G25" s="439"/>
      <c r="H25" s="439"/>
      <c r="I25" s="439"/>
      <c r="J25" s="439"/>
      <c r="K25" s="439"/>
      <c r="L25" s="439"/>
      <c r="M25" s="472"/>
    </row>
    <row r="26" spans="2:14" s="305" customFormat="1" ht="32.450000000000003" customHeight="1" outlineLevel="1" thickBot="1" x14ac:dyDescent="0.45">
      <c r="B26" s="469"/>
      <c r="D26" s="875" t="s">
        <v>363</v>
      </c>
      <c r="E26" s="876"/>
      <c r="F26" s="876"/>
      <c r="G26" s="876"/>
      <c r="H26" s="876"/>
      <c r="I26" s="876"/>
      <c r="J26" s="876"/>
      <c r="K26" s="876"/>
      <c r="L26" s="876"/>
      <c r="M26" s="877"/>
    </row>
    <row r="27" spans="2:14" s="305" customFormat="1" ht="11.45" customHeight="1" outlineLevel="1" x14ac:dyDescent="0.4">
      <c r="B27" s="469"/>
      <c r="M27" s="466"/>
    </row>
    <row r="28" spans="2:14" s="305" customFormat="1" ht="15" customHeight="1" outlineLevel="1" x14ac:dyDescent="0.4">
      <c r="B28" s="469"/>
      <c r="D28" s="814" t="s">
        <v>364</v>
      </c>
      <c r="E28" s="814"/>
      <c r="F28" s="814"/>
      <c r="G28" s="814"/>
      <c r="H28" s="814"/>
      <c r="I28" s="814"/>
      <c r="J28" s="826"/>
      <c r="K28" s="826"/>
      <c r="M28" s="466"/>
    </row>
    <row r="29" spans="2:14" s="305" customFormat="1" ht="15" customHeight="1" outlineLevel="1" x14ac:dyDescent="0.4">
      <c r="B29" s="469"/>
      <c r="D29" s="814" t="s">
        <v>365</v>
      </c>
      <c r="E29" s="814"/>
      <c r="F29" s="814"/>
      <c r="G29" s="814"/>
      <c r="H29" s="814"/>
      <c r="I29" s="814"/>
      <c r="J29" s="847"/>
      <c r="K29" s="847"/>
      <c r="M29" s="466"/>
    </row>
    <row r="30" spans="2:14" s="305" customFormat="1" ht="15" customHeight="1" outlineLevel="1" x14ac:dyDescent="0.4">
      <c r="B30" s="469"/>
      <c r="D30" s="814" t="s">
        <v>366</v>
      </c>
      <c r="E30" s="814"/>
      <c r="F30" s="814"/>
      <c r="G30" s="814"/>
      <c r="H30" s="814"/>
      <c r="I30" s="814"/>
      <c r="J30" s="848" t="e">
        <f>TRUNC(J29/J28,0)</f>
        <v>#DIV/0!</v>
      </c>
      <c r="K30" s="848"/>
      <c r="M30" s="466"/>
    </row>
    <row r="31" spans="2:14" s="305" customFormat="1" ht="16.100000000000001" customHeight="1" outlineLevel="1" x14ac:dyDescent="0.4">
      <c r="B31" s="469"/>
      <c r="D31" s="814" t="s">
        <v>367</v>
      </c>
      <c r="E31" s="814"/>
      <c r="F31" s="814"/>
      <c r="G31" s="814"/>
      <c r="H31" s="814"/>
      <c r="I31" s="814"/>
      <c r="J31" s="849"/>
      <c r="K31" s="849"/>
      <c r="M31" s="466"/>
      <c r="N31" s="433"/>
    </row>
    <row r="32" spans="2:14" s="305" customFormat="1" ht="15" customHeight="1" outlineLevel="1" x14ac:dyDescent="0.4">
      <c r="B32" s="469"/>
      <c r="D32" s="814" t="s">
        <v>368</v>
      </c>
      <c r="E32" s="814"/>
      <c r="F32" s="814"/>
      <c r="G32" s="814"/>
      <c r="H32" s="814"/>
      <c r="I32" s="814"/>
      <c r="J32" s="887"/>
      <c r="K32" s="887"/>
      <c r="M32" s="466"/>
    </row>
    <row r="33" spans="2:14" s="305" customFormat="1" ht="15" customHeight="1" outlineLevel="1" x14ac:dyDescent="0.4">
      <c r="B33" s="469"/>
      <c r="D33" s="846" t="s">
        <v>369</v>
      </c>
      <c r="E33" s="846"/>
      <c r="F33" s="846"/>
      <c r="G33" s="846"/>
      <c r="H33" s="846"/>
      <c r="I33" s="846"/>
      <c r="J33" s="848" t="e">
        <f>J30/J31</f>
        <v>#DIV/0!</v>
      </c>
      <c r="K33" s="848"/>
      <c r="M33" s="466"/>
    </row>
    <row r="34" spans="2:14" s="305" customFormat="1" ht="15" customHeight="1" outlineLevel="1" thickBot="1" x14ac:dyDescent="0.45">
      <c r="B34" s="469"/>
      <c r="D34" s="434"/>
      <c r="E34" s="434"/>
      <c r="F34" s="434"/>
      <c r="G34" s="434"/>
      <c r="H34" s="11"/>
      <c r="I34" s="11"/>
      <c r="J34" s="473"/>
      <c r="K34" s="473"/>
      <c r="L34" s="473"/>
      <c r="M34" s="474"/>
    </row>
    <row r="35" spans="2:14" s="305" customFormat="1" ht="21.75" customHeight="1" outlineLevel="1" thickBot="1" x14ac:dyDescent="0.45">
      <c r="B35" s="469"/>
      <c r="D35" s="850" t="s">
        <v>370</v>
      </c>
      <c r="E35" s="851"/>
      <c r="F35" s="851"/>
      <c r="G35" s="851"/>
      <c r="H35" s="851"/>
      <c r="I35" s="851"/>
      <c r="J35" s="851"/>
      <c r="K35" s="851"/>
      <c r="L35" s="851"/>
      <c r="M35" s="852"/>
    </row>
    <row r="36" spans="2:14" s="305" customFormat="1" ht="15" customHeight="1" outlineLevel="1" x14ac:dyDescent="0.4">
      <c r="B36" s="469"/>
      <c r="M36" s="466"/>
    </row>
    <row r="37" spans="2:14" s="305" customFormat="1" ht="27" customHeight="1" outlineLevel="1" x14ac:dyDescent="0.4">
      <c r="B37" s="469"/>
      <c r="D37" s="812" t="s">
        <v>372</v>
      </c>
      <c r="E37" s="812"/>
      <c r="F37" s="812" t="s">
        <v>373</v>
      </c>
      <c r="G37" s="812"/>
      <c r="H37" s="812" t="s">
        <v>374</v>
      </c>
      <c r="I37" s="812"/>
      <c r="J37" s="475"/>
      <c r="K37" s="476"/>
      <c r="M37" s="466"/>
    </row>
    <row r="38" spans="2:14" s="305" customFormat="1" ht="19.7" customHeight="1" outlineLevel="1" x14ac:dyDescent="0.4">
      <c r="B38" s="469"/>
      <c r="D38" s="881"/>
      <c r="E38" s="881"/>
      <c r="F38" s="882"/>
      <c r="G38" s="882"/>
      <c r="H38" s="883" t="e">
        <f>(D38-F38)/F38</f>
        <v>#DIV/0!</v>
      </c>
      <c r="I38" s="883"/>
      <c r="J38" s="435"/>
      <c r="K38" s="476"/>
      <c r="M38" s="466"/>
    </row>
    <row r="39" spans="2:14" s="305" customFormat="1" ht="15" customHeight="1" outlineLevel="1" thickBot="1" x14ac:dyDescent="0.45">
      <c r="B39" s="469"/>
      <c r="D39" s="476"/>
      <c r="E39" s="476"/>
      <c r="F39" s="476"/>
      <c r="G39" s="476"/>
      <c r="H39" s="476"/>
      <c r="I39" s="476"/>
      <c r="J39" s="476"/>
      <c r="K39" s="476"/>
      <c r="L39" s="476"/>
      <c r="M39" s="477"/>
      <c r="N39" s="434"/>
    </row>
    <row r="40" spans="2:14" s="305" customFormat="1" ht="25.7" customHeight="1" outlineLevel="1" thickBot="1" x14ac:dyDescent="0.45">
      <c r="B40" s="469"/>
      <c r="D40" s="850" t="s">
        <v>371</v>
      </c>
      <c r="E40" s="851"/>
      <c r="F40" s="851"/>
      <c r="G40" s="851"/>
      <c r="H40" s="851"/>
      <c r="I40" s="851"/>
      <c r="J40" s="851"/>
      <c r="K40" s="851"/>
      <c r="L40" s="851"/>
      <c r="M40" s="852"/>
    </row>
    <row r="41" spans="2:14" s="305" customFormat="1" ht="15" customHeight="1" outlineLevel="1" x14ac:dyDescent="0.4">
      <c r="B41" s="469"/>
      <c r="M41" s="466"/>
    </row>
    <row r="42" spans="2:14" s="305" customFormat="1" ht="15" customHeight="1" outlineLevel="1" x14ac:dyDescent="0.4">
      <c r="B42" s="469"/>
      <c r="D42" s="812" t="s">
        <v>380</v>
      </c>
      <c r="E42" s="812"/>
      <c r="F42" s="812" t="s">
        <v>382</v>
      </c>
      <c r="G42" s="812"/>
      <c r="H42" s="812" t="s">
        <v>384</v>
      </c>
      <c r="I42" s="812"/>
      <c r="J42" s="436"/>
      <c r="K42" s="436"/>
      <c r="L42" s="478"/>
      <c r="M42" s="466"/>
    </row>
    <row r="43" spans="2:14" s="305" customFormat="1" ht="15" customHeight="1" outlineLevel="1" x14ac:dyDescent="0.4">
      <c r="B43" s="469"/>
      <c r="D43" s="888" t="s">
        <v>381</v>
      </c>
      <c r="E43" s="889"/>
      <c r="F43" s="812" t="s">
        <v>383</v>
      </c>
      <c r="G43" s="812"/>
      <c r="H43" s="812" t="s">
        <v>385</v>
      </c>
      <c r="I43" s="812"/>
      <c r="J43" s="436"/>
      <c r="K43" s="436"/>
      <c r="L43" s="478"/>
      <c r="M43" s="466"/>
    </row>
    <row r="44" spans="2:14" s="305" customFormat="1" ht="15" customHeight="1" outlineLevel="1" x14ac:dyDescent="0.4">
      <c r="B44" s="469"/>
      <c r="D44" s="884"/>
      <c r="E44" s="884"/>
      <c r="F44" s="885" t="e">
        <f>(K18*J30)</f>
        <v>#VALUE!</v>
      </c>
      <c r="G44" s="885"/>
      <c r="H44" s="886" t="str">
        <f>IF(D44&gt;0,(D44-F44)/F44,"")</f>
        <v/>
      </c>
      <c r="I44" s="886"/>
      <c r="J44" s="436"/>
      <c r="K44" s="436"/>
      <c r="L44" s="478"/>
      <c r="M44" s="466"/>
    </row>
    <row r="45" spans="2:14" s="305" customFormat="1" ht="15" customHeight="1" outlineLevel="1" thickBot="1" x14ac:dyDescent="0.45">
      <c r="B45" s="469"/>
      <c r="D45" s="476"/>
      <c r="E45" s="476"/>
      <c r="F45" s="476"/>
      <c r="G45" s="476"/>
      <c r="H45" s="476"/>
      <c r="I45" s="476"/>
      <c r="J45" s="476"/>
      <c r="K45" s="476"/>
      <c r="L45" s="476"/>
      <c r="M45" s="477"/>
      <c r="N45" s="436"/>
    </row>
    <row r="46" spans="2:14" s="305" customFormat="1" ht="15" customHeight="1" outlineLevel="1" x14ac:dyDescent="0.4">
      <c r="B46" s="469"/>
      <c r="D46" s="878" t="s">
        <v>378</v>
      </c>
      <c r="E46" s="879"/>
      <c r="F46" s="879"/>
      <c r="G46" s="879"/>
      <c r="H46" s="879"/>
      <c r="I46" s="879"/>
      <c r="J46" s="879"/>
      <c r="K46" s="879"/>
      <c r="L46" s="879"/>
      <c r="M46" s="880"/>
      <c r="N46" s="437"/>
    </row>
    <row r="47" spans="2:14" s="305" customFormat="1" ht="15" customHeight="1" outlineLevel="1" thickBot="1" x14ac:dyDescent="0.45">
      <c r="B47" s="469"/>
      <c r="D47" s="809" t="s">
        <v>379</v>
      </c>
      <c r="E47" s="810"/>
      <c r="F47" s="810"/>
      <c r="G47" s="810"/>
      <c r="H47" s="810"/>
      <c r="I47" s="810"/>
      <c r="J47" s="810"/>
      <c r="K47" s="810"/>
      <c r="L47" s="810"/>
      <c r="M47" s="811"/>
      <c r="N47" s="437"/>
    </row>
    <row r="48" spans="2:14" s="305" customFormat="1" ht="15" customHeight="1" outlineLevel="1" thickBot="1" x14ac:dyDescent="0.45">
      <c r="B48" s="469"/>
      <c r="D48" s="445"/>
      <c r="E48" s="291"/>
      <c r="F48" s="291"/>
      <c r="G48" s="291"/>
      <c r="H48" s="291"/>
      <c r="I48" s="291"/>
      <c r="J48" s="291"/>
      <c r="M48" s="466"/>
      <c r="N48" s="437"/>
    </row>
    <row r="49" spans="2:123" s="305" customFormat="1" ht="28.1" customHeight="1" outlineLevel="1" thickBot="1" x14ac:dyDescent="0.45">
      <c r="B49" s="469"/>
      <c r="D49" s="842" t="s">
        <v>338</v>
      </c>
      <c r="E49" s="843"/>
      <c r="F49" s="842" t="s">
        <v>375</v>
      </c>
      <c r="G49" s="843"/>
      <c r="H49" s="842" t="s">
        <v>339</v>
      </c>
      <c r="I49" s="843"/>
      <c r="J49" s="842" t="s">
        <v>340</v>
      </c>
      <c r="K49" s="843"/>
      <c r="L49" s="805" t="s">
        <v>376</v>
      </c>
      <c r="M49" s="806"/>
      <c r="N49" s="437"/>
    </row>
    <row r="50" spans="2:123" s="305" customFormat="1" ht="23.45" customHeight="1" outlineLevel="1" thickBot="1" x14ac:dyDescent="0.45">
      <c r="B50" s="469"/>
      <c r="D50" s="844"/>
      <c r="E50" s="845"/>
      <c r="F50" s="844"/>
      <c r="G50" s="845"/>
      <c r="H50" s="844"/>
      <c r="I50" s="845"/>
      <c r="J50" s="844"/>
      <c r="K50" s="845"/>
      <c r="L50" s="807" t="str">
        <f>IF(AND(J50&lt;=8,J50&gt;=2),"Oui","Non")</f>
        <v>Non</v>
      </c>
      <c r="M50" s="808"/>
    </row>
    <row r="51" spans="2:123" s="305" customFormat="1" ht="15" customHeight="1" outlineLevel="1" x14ac:dyDescent="0.4">
      <c r="B51" s="469"/>
      <c r="D51" s="291"/>
      <c r="E51" s="291"/>
      <c r="F51" s="291"/>
      <c r="G51" s="291"/>
      <c r="H51" s="291"/>
      <c r="I51" s="291"/>
      <c r="J51" s="291"/>
      <c r="M51" s="466"/>
    </row>
    <row r="52" spans="2:123" s="305" customFormat="1" ht="27.75" customHeight="1" thickBot="1" x14ac:dyDescent="0.45">
      <c r="B52" s="469"/>
      <c r="M52" s="466"/>
    </row>
    <row r="53" spans="2:123" s="305" customFormat="1" ht="40.35" customHeight="1" thickBot="1" x14ac:dyDescent="0.45">
      <c r="B53" s="469"/>
      <c r="D53" s="801" t="s">
        <v>341</v>
      </c>
      <c r="E53" s="802"/>
      <c r="F53" s="802"/>
      <c r="G53" s="802"/>
      <c r="H53" s="802"/>
      <c r="I53" s="802"/>
      <c r="J53" s="802"/>
      <c r="K53" s="802"/>
      <c r="L53" s="802"/>
      <c r="M53" s="803"/>
    </row>
    <row r="54" spans="2:123" s="305" customFormat="1" ht="15" customHeight="1" outlineLevel="1" x14ac:dyDescent="0.4">
      <c r="B54" s="469"/>
      <c r="D54" s="291"/>
      <c r="E54" s="291"/>
      <c r="F54" s="291"/>
      <c r="G54" s="291"/>
      <c r="H54" s="291"/>
      <c r="I54" s="291"/>
      <c r="J54" s="291"/>
      <c r="M54" s="466"/>
    </row>
    <row r="55" spans="2:123" s="305" customFormat="1" ht="15" customHeight="1" outlineLevel="1" thickBot="1" x14ac:dyDescent="0.45">
      <c r="B55" s="469"/>
      <c r="D55" s="404"/>
      <c r="E55" s="404"/>
      <c r="F55" s="404"/>
      <c r="G55" s="404"/>
      <c r="H55" s="404"/>
      <c r="I55" s="404"/>
      <c r="J55" s="404"/>
      <c r="M55" s="466"/>
    </row>
    <row r="56" spans="2:123" s="305" customFormat="1" ht="15" customHeight="1" outlineLevel="1" thickBot="1" x14ac:dyDescent="0.45">
      <c r="B56" s="469"/>
      <c r="D56" s="873"/>
      <c r="E56" s="873"/>
      <c r="F56" s="873"/>
      <c r="G56" s="873"/>
      <c r="H56" s="873"/>
      <c r="I56" s="873"/>
      <c r="J56" s="874"/>
      <c r="M56" s="466"/>
    </row>
    <row r="57" spans="2:123" s="305" customFormat="1" ht="33" customHeight="1" outlineLevel="1" x14ac:dyDescent="0.55000000000000004">
      <c r="B57" s="469"/>
      <c r="D57" s="798" t="s">
        <v>157</v>
      </c>
      <c r="E57" s="799"/>
      <c r="F57" s="799"/>
      <c r="G57" s="799"/>
      <c r="H57" s="799"/>
      <c r="I57" s="799"/>
      <c r="J57" s="800"/>
      <c r="L57" s="345"/>
      <c r="M57" s="479"/>
      <c r="N57" s="345"/>
    </row>
    <row r="58" spans="2:123" s="305" customFormat="1" ht="15" customHeight="1" outlineLevel="1" x14ac:dyDescent="0.4">
      <c r="B58" s="469"/>
      <c r="D58" s="401" t="s">
        <v>53</v>
      </c>
      <c r="E58" s="442"/>
      <c r="F58" s="449"/>
      <c r="G58" s="449"/>
      <c r="H58" s="919" t="s">
        <v>12</v>
      </c>
      <c r="I58" s="853"/>
      <c r="J58" s="310" t="s">
        <v>48</v>
      </c>
      <c r="M58" s="466"/>
      <c r="N58" s="278" t="s">
        <v>49</v>
      </c>
    </row>
    <row r="59" spans="2:123" s="305" customFormat="1" ht="15" customHeight="1" outlineLevel="1" x14ac:dyDescent="0.4">
      <c r="B59" s="469"/>
      <c r="D59" s="313">
        <v>0</v>
      </c>
      <c r="E59" s="857" t="str">
        <f>IFERROR(HLOOKUP(D$57,TAB_Critères!$B$3:$AH$16,$D59+2,FALSE),"")</f>
        <v>Prélèvement sur un point présentant un écoulement permanent (entrée/sortie) ?</v>
      </c>
      <c r="F59" s="857"/>
      <c r="G59" s="857"/>
      <c r="H59" s="860"/>
      <c r="I59" s="861"/>
      <c r="J59" s="400">
        <f>IFERROR(HLOOKUP(D$57,TAB_Critères!$B$30:$R$40,$D59+2,FALSE),"")</f>
        <v>0</v>
      </c>
      <c r="M59" s="466"/>
      <c r="N59" s="285" t="str">
        <f>IFERROR(HLOOKUP(D$57,TAB_Critères!$B$51:$AH$66,$D59+2,FALSE),"")</f>
        <v>LISTE_1</v>
      </c>
    </row>
    <row r="60" spans="2:123" s="345" customFormat="1" ht="42.35" customHeight="1" outlineLevel="1" x14ac:dyDescent="0.55000000000000004">
      <c r="B60" s="487"/>
      <c r="C60" s="305"/>
      <c r="D60" s="320">
        <v>1</v>
      </c>
      <c r="E60" s="857" t="str">
        <f>IFERROR(HLOOKUP(D$57,TAB_Critères!$B$3:$AH$16,$D60+2,FALSE),"")</f>
        <v>L'accès à l'ouvrage et aux équipements de mesure se fait-il en toute sécurité pour les agents en charge des opérations de contrôles et d'entretien... ?</v>
      </c>
      <c r="F60" s="857"/>
      <c r="G60" s="857"/>
      <c r="H60" s="858"/>
      <c r="I60" s="859"/>
      <c r="J60" s="400">
        <f>IFERROR(HLOOKUP(D$57,TAB_Critères!$B$30:$R$40,$D60+2,FALSE),"")</f>
        <v>5</v>
      </c>
      <c r="L60" s="319"/>
      <c r="M60" s="480"/>
      <c r="N60" s="285" t="str">
        <f>IFERROR(HLOOKUP(D$57,TAB_Critères!$B$51:$AH$66,$D60+2,FALSE),"")</f>
        <v>LISTE_2</v>
      </c>
    </row>
    <row r="61" spans="2:123" ht="27.75" customHeight="1" outlineLevel="1" x14ac:dyDescent="0.55000000000000004">
      <c r="B61" s="484"/>
      <c r="C61" s="488"/>
      <c r="D61" s="320">
        <v>2</v>
      </c>
      <c r="E61" s="857" t="str">
        <f>IFERROR(HLOOKUP(D$57,TAB_Critères!$B$3:$AH$16,$D61+2,FALSE),"")</f>
        <v>Le point de prélèvement est-il correctement implanté et situé dans un milieu homogène et brassé ?</v>
      </c>
      <c r="F61" s="857"/>
      <c r="G61" s="857"/>
      <c r="H61" s="858"/>
      <c r="I61" s="859"/>
      <c r="J61" s="400">
        <f>IFERROR(HLOOKUP(D$57,TAB_Critères!$B$30:$R$40,$D61+2,FALSE),"")</f>
        <v>20</v>
      </c>
      <c r="L61" s="319"/>
      <c r="M61" s="480"/>
      <c r="N61" s="285" t="str">
        <f>IFERROR(HLOOKUP(D$57,TAB_Critères!$B$51:$AH$66,$D61+2,FALSE),"")</f>
        <v>LISTE_2</v>
      </c>
      <c r="DK61" s="243"/>
      <c r="DL61" s="243"/>
      <c r="DM61" s="243"/>
      <c r="DN61" s="243"/>
      <c r="DO61" s="243"/>
      <c r="DP61" s="243"/>
      <c r="DQ61" s="243"/>
      <c r="DR61" s="243"/>
      <c r="DS61" s="243"/>
    </row>
    <row r="62" spans="2:123" ht="35.450000000000003" customHeight="1" outlineLevel="1" x14ac:dyDescent="0.4">
      <c r="B62" s="484"/>
      <c r="C62" s="305"/>
      <c r="D62" s="320">
        <v>3</v>
      </c>
      <c r="E62" s="857" t="str">
        <f>IFERROR(HLOOKUP(D$57,TAB_Critères!$B$3:$AH$16,$D62+2,FALSE),"")</f>
        <v>Le circuit de prélèvement, y compris la boucle primaire, présente t-il un état de fonctionnement satisfaisant, son diamètre est-il ≥ à 9 mm ?</v>
      </c>
      <c r="F62" s="857"/>
      <c r="G62" s="857"/>
      <c r="H62" s="858"/>
      <c r="I62" s="859"/>
      <c r="J62" s="400">
        <f>IFERROR(HLOOKUP(D$57,TAB_Critères!$B$30:$R$40,$D62+2,FALSE),"")</f>
        <v>5</v>
      </c>
      <c r="L62" s="319"/>
      <c r="M62" s="480"/>
      <c r="N62" s="285" t="str">
        <f>IFERROR(HLOOKUP(D$57,TAB_Critères!$B$51:$AH$66,$D62+2,FALSE),"")</f>
        <v>LISTE_2</v>
      </c>
      <c r="DK62" s="243"/>
      <c r="DL62" s="243"/>
      <c r="DM62" s="243"/>
      <c r="DN62" s="243"/>
      <c r="DO62" s="243"/>
      <c r="DP62" s="243"/>
      <c r="DQ62" s="243"/>
      <c r="DR62" s="243"/>
      <c r="DS62" s="243"/>
    </row>
    <row r="63" spans="2:123" ht="27.75" customHeight="1" outlineLevel="1" x14ac:dyDescent="0.4">
      <c r="B63" s="484"/>
      <c r="C63" s="489"/>
      <c r="D63" s="320">
        <v>4</v>
      </c>
      <c r="E63" s="857" t="str">
        <f>IFERROR(HLOOKUP(D$57,TAB_Critères!$B$3:$AH$16,$D63+2,FALSE),"")</f>
        <v>Le volume de prélèvement par cycle est-il ≥ à 50 ml et est-il répétable à ± 5 % ?</v>
      </c>
      <c r="F63" s="857"/>
      <c r="G63" s="857"/>
      <c r="H63" s="858"/>
      <c r="I63" s="859"/>
      <c r="J63" s="400">
        <f>IFERROR(HLOOKUP(D$57,TAB_Critères!$B$30:$R$40,$D63+2,FALSE),"")</f>
        <v>5</v>
      </c>
      <c r="L63" s="319"/>
      <c r="M63" s="480"/>
      <c r="N63" s="285" t="str">
        <f>IFERROR(HLOOKUP(D$57,TAB_Critères!$B$51:$AH$66,$D63+2,FALSE),"")</f>
        <v>LISTE_2</v>
      </c>
      <c r="DK63" s="243"/>
      <c r="DL63" s="243"/>
      <c r="DM63" s="243"/>
      <c r="DN63" s="243"/>
      <c r="DO63" s="243"/>
      <c r="DP63" s="243"/>
      <c r="DQ63" s="243"/>
      <c r="DR63" s="243"/>
      <c r="DS63" s="243"/>
    </row>
    <row r="64" spans="2:123" ht="30" customHeight="1" outlineLevel="1" x14ac:dyDescent="0.4">
      <c r="B64" s="484"/>
      <c r="C64" s="489"/>
      <c r="D64" s="320">
        <v>5</v>
      </c>
      <c r="E64" s="857" t="str">
        <f>IFERROR(HLOOKUP(D$57,TAB_Critères!$B$3:$AH$16,$D64+2,FALSE),"")</f>
        <v>La vitesse d'aspiration, y compris celle de la boucle primaire, est-elle de ≥ 0,5 m/s ?</v>
      </c>
      <c r="F64" s="857"/>
      <c r="G64" s="857"/>
      <c r="H64" s="858"/>
      <c r="I64" s="859"/>
      <c r="J64" s="400">
        <f>IFERROR(HLOOKUP(D$57,TAB_Critères!$B$30:$R$40,$D64+2,FALSE),"")</f>
        <v>5</v>
      </c>
      <c r="L64" s="319"/>
      <c r="M64" s="480"/>
      <c r="N64" s="285" t="str">
        <f>IFERROR(HLOOKUP(D$57,TAB_Critères!$B$51:$AH$66,$D64+2,FALSE),"")</f>
        <v>LISTE_2</v>
      </c>
      <c r="DK64" s="243"/>
      <c r="DL64" s="243"/>
      <c r="DM64" s="243"/>
      <c r="DN64" s="243"/>
      <c r="DO64" s="243"/>
      <c r="DP64" s="243"/>
      <c r="DQ64" s="243"/>
      <c r="DR64" s="243"/>
      <c r="DS64" s="243"/>
    </row>
    <row r="65" spans="2:123" ht="30.75" customHeight="1" outlineLevel="1" x14ac:dyDescent="0.4">
      <c r="B65" s="484"/>
      <c r="C65" s="489"/>
      <c r="D65" s="320">
        <v>6</v>
      </c>
      <c r="E65" s="857" t="str">
        <f>IFERROR(HLOOKUP(D$57,TAB_Critères!$B$3:$AH$16,$D65+2,FALSE),"")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F65" s="857"/>
      <c r="G65" s="857"/>
      <c r="H65" s="858"/>
      <c r="I65" s="859"/>
      <c r="J65" s="400">
        <f>IFERROR(HLOOKUP(D$57,TAB_Critères!$B$30:$R$40,$D65+2,FALSE),"")</f>
        <v>15</v>
      </c>
      <c r="L65" s="319"/>
      <c r="M65" s="480"/>
      <c r="N65" s="285" t="str">
        <f>IFERROR(HLOOKUP(D$57,TAB_Critères!$B$51:$AH$66,$D65+2,FALSE),"")</f>
        <v>LISTE_3</v>
      </c>
      <c r="DK65" s="243"/>
      <c r="DL65" s="243"/>
      <c r="DM65" s="243"/>
      <c r="DN65" s="243"/>
      <c r="DO65" s="243"/>
      <c r="DP65" s="243"/>
      <c r="DQ65" s="243"/>
      <c r="DR65" s="243"/>
      <c r="DS65" s="243"/>
    </row>
    <row r="66" spans="2:123" ht="58.5" customHeight="1" outlineLevel="1" x14ac:dyDescent="0.4">
      <c r="B66" s="484"/>
      <c r="C66" s="489"/>
      <c r="D66" s="320">
        <v>7</v>
      </c>
      <c r="E66" s="857" t="str">
        <f>IFERROR(HLOOKUP(D$57,TAB_Critères!$B$3:$AH$16,$D66+2,FALSE),"")</f>
        <v xml:space="preserve"> Les horaires de prélèvement et de totalisation des débits sont-ils synchronisés ?</v>
      </c>
      <c r="F66" s="857"/>
      <c r="G66" s="857"/>
      <c r="H66" s="858"/>
      <c r="I66" s="859"/>
      <c r="J66" s="400">
        <f>IFERROR(HLOOKUP(D$57,TAB_Critères!$B$30:$R$40,$D66+2,FALSE),"")</f>
        <v>5</v>
      </c>
      <c r="L66" s="319"/>
      <c r="M66" s="480"/>
      <c r="N66" s="285" t="str">
        <f>IFERROR(HLOOKUP(D$57,TAB_Critères!$B$51:$AH$66,$D66+2,FALSE),"")</f>
        <v>LISTE_2</v>
      </c>
      <c r="DK66" s="243"/>
      <c r="DL66" s="243"/>
      <c r="DM66" s="243"/>
      <c r="DN66" s="243"/>
      <c r="DO66" s="243"/>
      <c r="DP66" s="243"/>
      <c r="DQ66" s="243"/>
      <c r="DR66" s="243"/>
      <c r="DS66" s="243"/>
    </row>
    <row r="67" spans="2:123" ht="30" customHeight="1" outlineLevel="1" x14ac:dyDescent="0.4">
      <c r="B67" s="484"/>
      <c r="C67" s="489"/>
      <c r="D67" s="320">
        <v>8</v>
      </c>
      <c r="E67" s="857" t="str">
        <f>IFERROR(HLOOKUP(D$57,TAB_Critères!$B$3:$AH$16,$D67+2,FALSE),"")</f>
        <v>La température de l'enceinte de prélèvement est-elle adaptée? Si elle est réfrigérée, sa température est-elle maîtrisée à 5°C ± 3°C ?</v>
      </c>
      <c r="F67" s="857"/>
      <c r="G67" s="857"/>
      <c r="H67" s="858"/>
      <c r="I67" s="859"/>
      <c r="J67" s="400">
        <f>IFERROR(HLOOKUP(D$57,TAB_Critères!$B$30:$R$40,$D67+2,FALSE),"")</f>
        <v>20</v>
      </c>
      <c r="L67" s="319"/>
      <c r="M67" s="480"/>
      <c r="N67" s="285" t="str">
        <f>IFERROR(HLOOKUP(D$57,TAB_Critères!$B$51:$AH$66,$D67+2,FALSE),"")</f>
        <v>LISTE_2</v>
      </c>
      <c r="DK67" s="243"/>
      <c r="DL67" s="243"/>
      <c r="DM67" s="243"/>
      <c r="DN67" s="243"/>
      <c r="DO67" s="243"/>
      <c r="DP67" s="243"/>
      <c r="DQ67" s="243"/>
      <c r="DR67" s="243"/>
      <c r="DS67" s="243"/>
    </row>
    <row r="68" spans="2:123" ht="47.7" customHeight="1" outlineLevel="1" x14ac:dyDescent="0.4">
      <c r="B68" s="484"/>
      <c r="C68" s="489"/>
      <c r="D68" s="320">
        <v>9</v>
      </c>
      <c r="E68" s="857" t="str">
        <f>IFERROR(HLOOKUP(D$57,TAB_Critères!$B$3:$AH$16,$D68+2,FALSE),"")</f>
        <v>L'écart entre le volume théorique et le volume prélevé est-il ≤ à 10% ?</v>
      </c>
      <c r="F68" s="857"/>
      <c r="G68" s="857"/>
      <c r="H68" s="858"/>
      <c r="I68" s="859"/>
      <c r="J68" s="400">
        <f>IFERROR(HLOOKUP(D$57,TAB_Critères!$B$30:$R$40,$D68+2,FALSE),"")</f>
        <v>20</v>
      </c>
      <c r="L68" s="319"/>
      <c r="M68" s="480"/>
      <c r="N68" s="285" t="str">
        <f>IFERROR(HLOOKUP(D$57,TAB_Critères!$B$51:$AH$66,$D68+2,FALSE),"")</f>
        <v>LISTE_2</v>
      </c>
      <c r="DK68" s="243"/>
      <c r="DL68" s="243"/>
      <c r="DM68" s="243"/>
      <c r="DN68" s="243"/>
      <c r="DO68" s="243"/>
      <c r="DP68" s="243"/>
      <c r="DQ68" s="243"/>
      <c r="DR68" s="243"/>
      <c r="DS68" s="243"/>
    </row>
    <row r="69" spans="2:123" ht="64.5" customHeight="1" outlineLevel="1" x14ac:dyDescent="0.4">
      <c r="B69" s="484"/>
      <c r="C69" s="489"/>
      <c r="D69" s="320">
        <v>10</v>
      </c>
      <c r="E69" s="857">
        <f>IFERROR(HLOOKUP(D$57,TAB_Critères!$B$3:$AH$16,$D69+2,FALSE),"")</f>
        <v>0</v>
      </c>
      <c r="F69" s="857"/>
      <c r="G69" s="857"/>
      <c r="H69" s="858"/>
      <c r="I69" s="859"/>
      <c r="J69" s="400" t="str">
        <f>IFERROR(HLOOKUP(D$57,TAB_Critères!$B$30:$R$40,$D69+2,FALSE),"")</f>
        <v/>
      </c>
      <c r="L69" s="319"/>
      <c r="M69" s="480"/>
      <c r="N69" s="285">
        <f>IFERROR(HLOOKUP(D$57,TAB_Critères!$B$51:$AH$66,$D69+2,FALSE),"")</f>
        <v>0</v>
      </c>
      <c r="DK69" s="243"/>
      <c r="DL69" s="243"/>
      <c r="DM69" s="243"/>
      <c r="DN69" s="243"/>
      <c r="DO69" s="243"/>
      <c r="DP69" s="243"/>
      <c r="DQ69" s="243"/>
      <c r="DR69" s="243"/>
      <c r="DS69" s="243"/>
    </row>
    <row r="70" spans="2:123" ht="45" customHeight="1" outlineLevel="1" x14ac:dyDescent="0.4">
      <c r="B70" s="484"/>
      <c r="C70" s="489"/>
      <c r="D70" s="545" t="s">
        <v>50</v>
      </c>
      <c r="E70" s="546"/>
      <c r="F70" s="546"/>
      <c r="G70" s="853"/>
      <c r="H70" s="546" t="s">
        <v>51</v>
      </c>
      <c r="I70" s="853"/>
      <c r="J70" s="310" t="s">
        <v>52</v>
      </c>
      <c r="L70" s="319"/>
      <c r="M70" s="480"/>
      <c r="N70" s="319"/>
      <c r="DK70" s="243"/>
      <c r="DL70" s="243"/>
      <c r="DM70" s="243"/>
      <c r="DN70" s="243"/>
      <c r="DO70" s="243"/>
      <c r="DP70" s="243"/>
      <c r="DQ70" s="243"/>
      <c r="DR70" s="243"/>
      <c r="DS70" s="243"/>
    </row>
    <row r="71" spans="2:123" ht="38.25" customHeight="1" outlineLevel="1" thickBot="1" x14ac:dyDescent="0.45">
      <c r="B71" s="484"/>
      <c r="C71" s="489"/>
      <c r="D71" s="854"/>
      <c r="E71" s="855"/>
      <c r="F71" s="855"/>
      <c r="G71" s="856"/>
      <c r="H71" s="920"/>
      <c r="I71" s="921"/>
      <c r="J71" s="294">
        <f>IF(D57="","",IF(D57="Préleveur A3",PARAM!$AD$28,IF((SUMIF(H60:H68,"Validé",J60:J68)+SUMIF(H60:H68,"Validé avec réserve",J60:J68))&gt;100,100,SUMIF(H60:H68,"Validé",J60:J68)+SUMIF(H60:H68,"Validé avec réserve",J60:J68))))</f>
        <v>0</v>
      </c>
      <c r="M71" s="466"/>
      <c r="DK71" s="243"/>
      <c r="DL71" s="243"/>
      <c r="DM71" s="243"/>
      <c r="DN71" s="243"/>
      <c r="DO71" s="243"/>
      <c r="DP71" s="243"/>
      <c r="DQ71" s="243"/>
      <c r="DR71" s="243"/>
      <c r="DS71" s="243"/>
    </row>
    <row r="72" spans="2:123" s="306" customFormat="1" ht="15" customHeight="1" x14ac:dyDescent="0.4">
      <c r="B72" s="490"/>
      <c r="C72" s="489"/>
      <c r="D72" s="305"/>
      <c r="E72" s="305"/>
      <c r="F72" s="305"/>
      <c r="G72" s="305"/>
      <c r="H72" s="305"/>
      <c r="I72" s="305"/>
      <c r="J72" s="305"/>
      <c r="K72" s="305"/>
      <c r="L72" s="305"/>
      <c r="M72" s="466"/>
      <c r="N72" s="305"/>
    </row>
    <row r="73" spans="2:123" ht="12" customHeight="1" thickBot="1" x14ac:dyDescent="0.45">
      <c r="B73" s="484"/>
      <c r="C73" s="489"/>
      <c r="D73" s="305"/>
      <c r="E73" s="305"/>
      <c r="F73" s="305"/>
      <c r="M73" s="466"/>
      <c r="DK73" s="243"/>
      <c r="DL73" s="243"/>
      <c r="DM73" s="243"/>
      <c r="DN73" s="243"/>
      <c r="DO73" s="243"/>
      <c r="DP73" s="243"/>
      <c r="DQ73" s="243"/>
      <c r="DR73" s="243"/>
      <c r="DS73" s="243"/>
    </row>
    <row r="74" spans="2:123" ht="37.700000000000003" customHeight="1" thickBot="1" x14ac:dyDescent="0.45">
      <c r="B74" s="484"/>
      <c r="C74" s="305"/>
      <c r="D74" s="904" t="s">
        <v>54</v>
      </c>
      <c r="E74" s="905"/>
      <c r="F74" s="905"/>
      <c r="G74" s="905"/>
      <c r="H74" s="905"/>
      <c r="I74" s="905"/>
      <c r="J74" s="905"/>
      <c r="K74" s="905"/>
      <c r="L74" s="905"/>
      <c r="M74" s="906"/>
      <c r="DK74" s="243"/>
      <c r="DL74" s="243"/>
      <c r="DM74" s="243"/>
      <c r="DN74" s="243"/>
      <c r="DO74" s="243"/>
      <c r="DP74" s="243"/>
      <c r="DQ74" s="243"/>
      <c r="DR74" s="243"/>
      <c r="DS74" s="243"/>
    </row>
    <row r="75" spans="2:123" ht="13" thickBot="1" x14ac:dyDescent="0.45">
      <c r="B75" s="484"/>
      <c r="C75" s="305"/>
      <c r="D75" s="305"/>
      <c r="E75" s="305"/>
      <c r="F75" s="305"/>
      <c r="M75" s="466"/>
      <c r="DK75" s="243"/>
      <c r="DL75" s="243"/>
      <c r="DM75" s="243"/>
      <c r="DN75" s="243"/>
      <c r="DO75" s="243"/>
      <c r="DP75" s="243"/>
      <c r="DQ75" s="243"/>
      <c r="DR75" s="243"/>
      <c r="DS75" s="243"/>
    </row>
    <row r="76" spans="2:123" outlineLevel="2" x14ac:dyDescent="0.4">
      <c r="B76" s="484"/>
      <c r="C76" s="305"/>
      <c r="D76" s="911" t="s">
        <v>75</v>
      </c>
      <c r="E76" s="914" t="s">
        <v>77</v>
      </c>
      <c r="F76" s="914" t="s">
        <v>336</v>
      </c>
      <c r="G76" s="916" t="s">
        <v>78</v>
      </c>
      <c r="H76" s="914" t="s">
        <v>337</v>
      </c>
      <c r="I76" s="916" t="s">
        <v>78</v>
      </c>
      <c r="J76" s="457" t="s">
        <v>386</v>
      </c>
      <c r="K76" s="458" t="s">
        <v>76</v>
      </c>
      <c r="M76" s="466"/>
      <c r="DK76" s="243"/>
      <c r="DL76" s="243"/>
      <c r="DM76" s="243"/>
      <c r="DN76" s="243"/>
      <c r="DO76" s="243"/>
      <c r="DP76" s="243"/>
      <c r="DQ76" s="243"/>
      <c r="DR76" s="243"/>
      <c r="DS76" s="243"/>
    </row>
    <row r="77" spans="2:123" ht="21" customHeight="1" outlineLevel="2" x14ac:dyDescent="0.5">
      <c r="B77" s="484"/>
      <c r="C77" s="305"/>
      <c r="D77" s="912"/>
      <c r="E77" s="915"/>
      <c r="F77" s="915"/>
      <c r="G77" s="917"/>
      <c r="H77" s="915"/>
      <c r="I77" s="917"/>
      <c r="J77" s="481">
        <f>COUNT(J80:J95)</f>
        <v>0</v>
      </c>
      <c r="K77" s="482">
        <f>COUNTIF(K80:K95,"=oui")</f>
        <v>1</v>
      </c>
      <c r="M77" s="466"/>
      <c r="DK77" s="243"/>
      <c r="DL77" s="243"/>
      <c r="DM77" s="243"/>
      <c r="DN77" s="243"/>
      <c r="DO77" s="243"/>
      <c r="DP77" s="243"/>
      <c r="DQ77" s="243"/>
      <c r="DR77" s="243"/>
      <c r="DS77" s="243"/>
    </row>
    <row r="78" spans="2:123" outlineLevel="2" x14ac:dyDescent="0.4">
      <c r="B78" s="484"/>
      <c r="C78" s="305"/>
      <c r="D78" s="912"/>
      <c r="E78" s="915"/>
      <c r="F78" s="915"/>
      <c r="G78" s="917"/>
      <c r="H78" s="915"/>
      <c r="I78" s="917"/>
      <c r="J78" s="907" t="s">
        <v>79</v>
      </c>
      <c r="K78" s="909" t="s">
        <v>80</v>
      </c>
      <c r="M78" s="466"/>
      <c r="DK78" s="243"/>
      <c r="DL78" s="243"/>
      <c r="DM78" s="243"/>
      <c r="DN78" s="243"/>
      <c r="DO78" s="243"/>
      <c r="DP78" s="243"/>
      <c r="DQ78" s="243"/>
      <c r="DR78" s="243"/>
      <c r="DS78" s="243"/>
    </row>
    <row r="79" spans="2:123" ht="41.7" customHeight="1" outlineLevel="2" thickBot="1" x14ac:dyDescent="0.45">
      <c r="B79" s="484"/>
      <c r="C79" s="305"/>
      <c r="D79" s="913"/>
      <c r="E79" s="908"/>
      <c r="F79" s="908"/>
      <c r="G79" s="918"/>
      <c r="H79" s="908"/>
      <c r="I79" s="918"/>
      <c r="J79" s="908"/>
      <c r="K79" s="910"/>
      <c r="L79" s="406" t="s">
        <v>400</v>
      </c>
      <c r="M79" s="466"/>
      <c r="DK79" s="243"/>
      <c r="DL79" s="243"/>
      <c r="DM79" s="243"/>
      <c r="DN79" s="243"/>
      <c r="DO79" s="243"/>
      <c r="DP79" s="243"/>
      <c r="DQ79" s="243"/>
      <c r="DR79" s="243"/>
      <c r="DS79" s="243"/>
    </row>
    <row r="80" spans="2:123" ht="15.35" outlineLevel="2" x14ac:dyDescent="0.4">
      <c r="B80" s="484"/>
      <c r="C80" s="305"/>
      <c r="D80" s="452" t="s">
        <v>81</v>
      </c>
      <c r="E80" s="453">
        <f>'SeuilsComparaison-EMT'!$E$5</f>
        <v>3</v>
      </c>
      <c r="F80" s="414"/>
      <c r="G80" s="415"/>
      <c r="H80" s="454"/>
      <c r="I80" s="455"/>
      <c r="J80" s="456" t="str">
        <f xml:space="preserve"> IF(H80&gt;0,(F80-H80)/H80,"-")</f>
        <v>-</v>
      </c>
      <c r="K80" s="460" t="s">
        <v>113</v>
      </c>
      <c r="L80" s="406" t="s">
        <v>394</v>
      </c>
      <c r="M80" s="466"/>
      <c r="DK80" s="243"/>
      <c r="DL80" s="243"/>
      <c r="DM80" s="243"/>
      <c r="DN80" s="243"/>
      <c r="DO80" s="243"/>
      <c r="DP80" s="243"/>
      <c r="DQ80" s="243"/>
      <c r="DR80" s="243"/>
      <c r="DS80" s="243"/>
    </row>
    <row r="81" spans="2:123" ht="15.35" outlineLevel="2" x14ac:dyDescent="0.4">
      <c r="B81" s="484"/>
      <c r="C81" s="491"/>
      <c r="D81" s="410" t="s">
        <v>82</v>
      </c>
      <c r="E81" s="413">
        <f>'SeuilsComparaison-EMT'!$E$6</f>
        <v>30</v>
      </c>
      <c r="F81" s="414"/>
      <c r="G81" s="415"/>
      <c r="H81" s="416"/>
      <c r="I81" s="417"/>
      <c r="J81" s="456" t="str">
        <f t="shared" ref="J81:J95" si="0" xml:space="preserve"> IF(H81&gt;0,(F81-H81)/H81,"-")</f>
        <v>-</v>
      </c>
      <c r="K81" s="461" t="s">
        <v>260</v>
      </c>
      <c r="M81" s="466"/>
      <c r="DK81" s="243"/>
      <c r="DL81" s="243"/>
      <c r="DM81" s="243"/>
      <c r="DN81" s="243"/>
      <c r="DO81" s="243"/>
      <c r="DP81" s="243"/>
      <c r="DQ81" s="243"/>
      <c r="DR81" s="243"/>
      <c r="DS81" s="243"/>
    </row>
    <row r="82" spans="2:123" ht="15.35" outlineLevel="2" x14ac:dyDescent="0.4">
      <c r="B82" s="484"/>
      <c r="C82" s="305"/>
      <c r="D82" s="410" t="s">
        <v>83</v>
      </c>
      <c r="E82" s="418">
        <f>'SeuilsComparaison-EMT'!$E$7</f>
        <v>10</v>
      </c>
      <c r="F82" s="419"/>
      <c r="G82" s="420"/>
      <c r="H82" s="421"/>
      <c r="I82" s="417"/>
      <c r="J82" s="456" t="str">
        <f t="shared" si="0"/>
        <v>-</v>
      </c>
      <c r="K82" s="461"/>
      <c r="M82" s="466"/>
      <c r="DK82" s="243"/>
      <c r="DL82" s="243"/>
      <c r="DM82" s="243"/>
      <c r="DN82" s="243"/>
      <c r="DO82" s="243"/>
      <c r="DP82" s="243"/>
      <c r="DQ82" s="243"/>
      <c r="DR82" s="243"/>
      <c r="DS82" s="243"/>
    </row>
    <row r="83" spans="2:123" ht="15.35" outlineLevel="2" x14ac:dyDescent="0.4">
      <c r="B83" s="484"/>
      <c r="C83" s="305"/>
      <c r="D83" s="410" t="s">
        <v>84</v>
      </c>
      <c r="E83" s="418">
        <f>'SeuilsComparaison-EMT'!$E$24</f>
        <v>0.3</v>
      </c>
      <c r="F83" s="419"/>
      <c r="G83" s="420"/>
      <c r="H83" s="416"/>
      <c r="I83" s="417"/>
      <c r="J83" s="456" t="str">
        <f t="shared" si="0"/>
        <v>-</v>
      </c>
      <c r="K83" s="461"/>
      <c r="L83" s="319"/>
      <c r="M83" s="466"/>
      <c r="DK83" s="243"/>
      <c r="DL83" s="243"/>
      <c r="DM83" s="243"/>
      <c r="DN83" s="243"/>
      <c r="DO83" s="243"/>
      <c r="DP83" s="243"/>
      <c r="DQ83" s="243"/>
      <c r="DR83" s="243"/>
      <c r="DS83" s="243"/>
    </row>
    <row r="84" spans="2:123" ht="15.35" outlineLevel="2" x14ac:dyDescent="0.4">
      <c r="B84" s="484"/>
      <c r="C84" s="305"/>
      <c r="D84" s="411" t="s">
        <v>85</v>
      </c>
      <c r="E84" s="422">
        <f>'SeuilsComparaison-EMT'!$E$8</f>
        <v>2</v>
      </c>
      <c r="F84" s="419"/>
      <c r="G84" s="423"/>
      <c r="H84" s="416"/>
      <c r="I84" s="417"/>
      <c r="J84" s="456" t="str">
        <f t="shared" si="0"/>
        <v>-</v>
      </c>
      <c r="K84" s="461"/>
      <c r="L84" s="319"/>
      <c r="M84" s="466"/>
      <c r="DK84" s="243"/>
      <c r="DL84" s="243"/>
      <c r="DM84" s="243"/>
      <c r="DN84" s="243"/>
      <c r="DO84" s="243"/>
      <c r="DP84" s="243"/>
      <c r="DQ84" s="243"/>
      <c r="DR84" s="243"/>
      <c r="DS84" s="243"/>
    </row>
    <row r="85" spans="2:123" ht="15.35" outlineLevel="2" x14ac:dyDescent="0.4">
      <c r="B85" s="484"/>
      <c r="C85" s="305"/>
      <c r="D85" s="411" t="s">
        <v>86</v>
      </c>
      <c r="E85" s="422">
        <f>'SeuilsComparaison-EMT'!$E$9</f>
        <v>0.5</v>
      </c>
      <c r="F85" s="419"/>
      <c r="G85" s="423"/>
      <c r="H85" s="416"/>
      <c r="I85" s="417"/>
      <c r="J85" s="456" t="str">
        <f t="shared" si="0"/>
        <v>-</v>
      </c>
      <c r="K85" s="461"/>
      <c r="L85" s="319"/>
      <c r="M85" s="466"/>
      <c r="DK85" s="243"/>
      <c r="DL85" s="243"/>
      <c r="DM85" s="243"/>
      <c r="DN85" s="243"/>
      <c r="DO85" s="243"/>
      <c r="DP85" s="243"/>
      <c r="DQ85" s="243"/>
      <c r="DR85" s="243"/>
      <c r="DS85" s="243"/>
    </row>
    <row r="86" spans="2:123" ht="15.35" outlineLevel="2" x14ac:dyDescent="0.4">
      <c r="B86" s="484"/>
      <c r="C86" s="305"/>
      <c r="D86" s="411" t="s">
        <v>87</v>
      </c>
      <c r="E86" s="422">
        <f>'SeuilsComparaison-EMT'!$E$11</f>
        <v>0.5</v>
      </c>
      <c r="F86" s="419"/>
      <c r="G86" s="423"/>
      <c r="H86" s="416"/>
      <c r="I86" s="417"/>
      <c r="J86" s="456" t="str">
        <f t="shared" si="0"/>
        <v>-</v>
      </c>
      <c r="K86" s="461"/>
      <c r="L86" s="319"/>
      <c r="M86" s="466"/>
      <c r="DK86" s="243"/>
      <c r="DL86" s="243"/>
      <c r="DM86" s="243"/>
      <c r="DN86" s="243"/>
      <c r="DO86" s="243"/>
      <c r="DP86" s="243"/>
      <c r="DQ86" s="243"/>
      <c r="DR86" s="243"/>
      <c r="DS86" s="243"/>
    </row>
    <row r="87" spans="2:123" ht="15.35" outlineLevel="2" x14ac:dyDescent="0.4">
      <c r="B87" s="484"/>
      <c r="C87" s="305"/>
      <c r="D87" s="411" t="s">
        <v>88</v>
      </c>
      <c r="E87" s="422">
        <f>'SeuilsComparaison-EMT'!$E$12</f>
        <v>0.05</v>
      </c>
      <c r="F87" s="419"/>
      <c r="G87" s="423"/>
      <c r="H87" s="416"/>
      <c r="I87" s="417"/>
      <c r="J87" s="456" t="str">
        <f t="shared" si="0"/>
        <v>-</v>
      </c>
      <c r="K87" s="461"/>
      <c r="L87" s="319"/>
      <c r="M87" s="466"/>
      <c r="DK87" s="243"/>
      <c r="DL87" s="243"/>
      <c r="DM87" s="243"/>
      <c r="DN87" s="243"/>
      <c r="DO87" s="243"/>
      <c r="DP87" s="243"/>
      <c r="DQ87" s="243"/>
      <c r="DR87" s="243"/>
      <c r="DS87" s="243"/>
    </row>
    <row r="88" spans="2:123" ht="15.35" outlineLevel="2" x14ac:dyDescent="0.4">
      <c r="B88" s="484"/>
      <c r="C88" s="305"/>
      <c r="D88" s="411" t="s">
        <v>89</v>
      </c>
      <c r="E88" s="422">
        <f>'SeuilsComparaison-EMT'!$E$13</f>
        <v>1</v>
      </c>
      <c r="F88" s="419"/>
      <c r="G88" s="423"/>
      <c r="H88" s="416"/>
      <c r="I88" s="417"/>
      <c r="J88" s="456" t="str">
        <f t="shared" si="0"/>
        <v>-</v>
      </c>
      <c r="K88" s="461"/>
      <c r="L88" s="319"/>
      <c r="M88" s="466"/>
      <c r="DK88" s="243"/>
      <c r="DL88" s="243"/>
      <c r="DM88" s="243"/>
      <c r="DN88" s="243"/>
      <c r="DO88" s="243"/>
      <c r="DP88" s="243"/>
      <c r="DQ88" s="243"/>
      <c r="DR88" s="243"/>
      <c r="DS88" s="243"/>
    </row>
    <row r="89" spans="2:123" ht="15.35" outlineLevel="2" x14ac:dyDescent="0.4">
      <c r="B89" s="484"/>
      <c r="C89" s="305"/>
      <c r="D89" s="411" t="s">
        <v>90</v>
      </c>
      <c r="E89" s="422">
        <f>'SeuilsComparaison-EMT'!$E$10</f>
        <v>1</v>
      </c>
      <c r="F89" s="419"/>
      <c r="G89" s="423"/>
      <c r="H89" s="416"/>
      <c r="I89" s="417"/>
      <c r="J89" s="456" t="str">
        <f t="shared" si="0"/>
        <v>-</v>
      </c>
      <c r="K89" s="461"/>
      <c r="L89" s="319"/>
      <c r="M89" s="466"/>
      <c r="DK89" s="243"/>
      <c r="DL89" s="243"/>
      <c r="DM89" s="243"/>
      <c r="DN89" s="243"/>
      <c r="DO89" s="243"/>
      <c r="DP89" s="243"/>
      <c r="DQ89" s="243"/>
      <c r="DR89" s="243"/>
      <c r="DS89" s="243"/>
    </row>
    <row r="90" spans="2:123" ht="15.35" outlineLevel="2" x14ac:dyDescent="0.4">
      <c r="B90" s="484"/>
      <c r="C90" s="305"/>
      <c r="D90" s="411" t="s">
        <v>91</v>
      </c>
      <c r="E90" s="422">
        <f>'SeuilsComparaison-EMT'!$E$14</f>
        <v>0.05</v>
      </c>
      <c r="F90" s="419"/>
      <c r="G90" s="423"/>
      <c r="H90" s="416"/>
      <c r="I90" s="417"/>
      <c r="J90" s="456" t="str">
        <f t="shared" si="0"/>
        <v>-</v>
      </c>
      <c r="K90" s="461"/>
      <c r="L90" s="319"/>
      <c r="M90" s="466"/>
      <c r="DK90" s="243"/>
      <c r="DL90" s="243"/>
      <c r="DM90" s="243"/>
      <c r="DN90" s="243"/>
      <c r="DO90" s="243"/>
      <c r="DP90" s="243"/>
      <c r="DQ90" s="243"/>
      <c r="DR90" s="243"/>
      <c r="DS90" s="243"/>
    </row>
    <row r="91" spans="2:123" ht="15.35" outlineLevel="2" x14ac:dyDescent="0.4">
      <c r="B91" s="484"/>
      <c r="C91" s="305"/>
      <c r="D91" s="411" t="s">
        <v>92</v>
      </c>
      <c r="E91" s="422">
        <v>1.111111</v>
      </c>
      <c r="F91" s="419"/>
      <c r="G91" s="423"/>
      <c r="H91" s="416"/>
      <c r="I91" s="417"/>
      <c r="J91" s="456" t="str">
        <f t="shared" si="0"/>
        <v>-</v>
      </c>
      <c r="K91" s="461"/>
      <c r="L91" s="319"/>
      <c r="M91" s="466"/>
      <c r="DK91" s="243"/>
      <c r="DL91" s="243"/>
      <c r="DM91" s="243"/>
      <c r="DN91" s="243"/>
      <c r="DO91" s="243"/>
      <c r="DP91" s="243"/>
      <c r="DQ91" s="243"/>
      <c r="DR91" s="243"/>
      <c r="DS91" s="243"/>
    </row>
    <row r="92" spans="2:123" ht="15.35" outlineLevel="2" x14ac:dyDescent="0.4">
      <c r="B92" s="484"/>
      <c r="C92" s="305"/>
      <c r="D92" s="411" t="s">
        <v>93</v>
      </c>
      <c r="E92" s="422">
        <f>'SeuilsComparaison-EMT'!$E$23</f>
        <v>0.01</v>
      </c>
      <c r="F92" s="419"/>
      <c r="G92" s="423"/>
      <c r="H92" s="416"/>
      <c r="I92" s="417"/>
      <c r="J92" s="456" t="str">
        <f t="shared" si="0"/>
        <v>-</v>
      </c>
      <c r="K92" s="461"/>
      <c r="L92" s="319"/>
      <c r="M92" s="466"/>
      <c r="DK92" s="243"/>
      <c r="DL92" s="243"/>
      <c r="DM92" s="243"/>
      <c r="DN92" s="243"/>
      <c r="DO92" s="243"/>
      <c r="DP92" s="243"/>
      <c r="DQ92" s="243"/>
      <c r="DR92" s="243"/>
      <c r="DS92" s="243"/>
    </row>
    <row r="93" spans="2:123" ht="15.35" outlineLevel="2" x14ac:dyDescent="0.4">
      <c r="B93" s="484"/>
      <c r="C93" s="305"/>
      <c r="D93" s="411" t="s">
        <v>94</v>
      </c>
      <c r="E93" s="422">
        <f>'SeuilsComparaison-EMT'!$E$15</f>
        <v>5.0000000000000001E-3</v>
      </c>
      <c r="F93" s="419"/>
      <c r="G93" s="423"/>
      <c r="H93" s="416"/>
      <c r="I93" s="417"/>
      <c r="J93" s="456" t="str">
        <f t="shared" si="0"/>
        <v>-</v>
      </c>
      <c r="K93" s="461"/>
      <c r="L93" s="319"/>
      <c r="M93" s="466"/>
      <c r="DK93" s="243"/>
      <c r="DL93" s="243"/>
      <c r="DM93" s="243"/>
      <c r="DN93" s="243"/>
      <c r="DO93" s="243"/>
      <c r="DP93" s="243"/>
      <c r="DQ93" s="243"/>
      <c r="DR93" s="243"/>
      <c r="DS93" s="243"/>
    </row>
    <row r="94" spans="2:123" ht="15.35" outlineLevel="2" x14ac:dyDescent="0.4">
      <c r="B94" s="484"/>
      <c r="C94" s="305"/>
      <c r="D94" s="411" t="s">
        <v>95</v>
      </c>
      <c r="E94" s="422">
        <f>'SeuilsComparaison-EMT'!$E$16</f>
        <v>1E-3</v>
      </c>
      <c r="F94" s="419"/>
      <c r="G94" s="423"/>
      <c r="H94" s="416"/>
      <c r="I94" s="417"/>
      <c r="J94" s="456" t="str">
        <f t="shared" si="0"/>
        <v>-</v>
      </c>
      <c r="K94" s="461"/>
      <c r="M94" s="466"/>
      <c r="DK94" s="243"/>
      <c r="DL94" s="243"/>
      <c r="DM94" s="243"/>
      <c r="DN94" s="243"/>
      <c r="DO94" s="243"/>
      <c r="DP94" s="243"/>
      <c r="DQ94" s="243"/>
      <c r="DR94" s="243"/>
      <c r="DS94" s="243"/>
    </row>
    <row r="95" spans="2:123" ht="15.7" outlineLevel="2" thickBot="1" x14ac:dyDescent="0.45">
      <c r="B95" s="484"/>
      <c r="C95" s="305"/>
      <c r="D95" s="412" t="s">
        <v>96</v>
      </c>
      <c r="E95" s="424">
        <f>'SeuilsComparaison-EMT'!$E$17</f>
        <v>5.0000000000000001E-3</v>
      </c>
      <c r="F95" s="425"/>
      <c r="G95" s="426"/>
      <c r="H95" s="427"/>
      <c r="I95" s="428"/>
      <c r="J95" s="462" t="str">
        <f t="shared" si="0"/>
        <v>-</v>
      </c>
      <c r="K95" s="463"/>
      <c r="L95" s="299"/>
      <c r="M95" s="466"/>
      <c r="DK95" s="243"/>
      <c r="DL95" s="243"/>
      <c r="DM95" s="243"/>
      <c r="DN95" s="243"/>
      <c r="DO95" s="243"/>
      <c r="DP95" s="243"/>
      <c r="DQ95" s="243"/>
      <c r="DR95" s="243"/>
      <c r="DS95" s="243"/>
    </row>
    <row r="96" spans="2:123" outlineLevel="2" x14ac:dyDescent="0.4">
      <c r="B96" s="484"/>
      <c r="C96" s="305"/>
      <c r="D96" s="305"/>
      <c r="E96" s="305"/>
      <c r="F96" s="305"/>
      <c r="L96" s="299"/>
      <c r="M96" s="466"/>
      <c r="DK96" s="243"/>
      <c r="DL96" s="243"/>
      <c r="DM96" s="243"/>
      <c r="DN96" s="243"/>
      <c r="DO96" s="243"/>
      <c r="DP96" s="243"/>
      <c r="DQ96" s="243"/>
      <c r="DR96" s="243"/>
      <c r="DS96" s="243"/>
    </row>
    <row r="97" spans="2:13" x14ac:dyDescent="0.4">
      <c r="B97" s="484"/>
      <c r="M97" s="466"/>
    </row>
    <row r="98" spans="2:13" x14ac:dyDescent="0.4">
      <c r="B98" s="484"/>
      <c r="M98" s="466"/>
    </row>
    <row r="99" spans="2:13" ht="34.35" customHeight="1" x14ac:dyDescent="0.4">
      <c r="B99" s="484"/>
      <c r="D99" s="497" t="s">
        <v>63</v>
      </c>
      <c r="E99" s="497"/>
      <c r="F99" s="497"/>
      <c r="G99" s="497"/>
      <c r="H99" s="497"/>
      <c r="I99" s="497"/>
      <c r="J99" s="497"/>
      <c r="K99" s="497"/>
      <c r="L99" s="497"/>
      <c r="M99" s="498"/>
    </row>
    <row r="100" spans="2:13" x14ac:dyDescent="0.4">
      <c r="B100" s="484"/>
      <c r="D100" s="499" t="s">
        <v>401</v>
      </c>
      <c r="M100" s="466"/>
    </row>
    <row r="101" spans="2:13" x14ac:dyDescent="0.4">
      <c r="B101" s="484"/>
      <c r="D101" s="893"/>
      <c r="E101" s="894"/>
      <c r="F101" s="894"/>
      <c r="G101" s="894"/>
      <c r="H101" s="894"/>
      <c r="I101" s="894"/>
      <c r="J101" s="894"/>
      <c r="K101" s="894"/>
      <c r="L101" s="895"/>
      <c r="M101" s="466"/>
    </row>
    <row r="102" spans="2:13" x14ac:dyDescent="0.4">
      <c r="B102" s="484"/>
      <c r="D102" s="896"/>
      <c r="E102" s="897"/>
      <c r="F102" s="897"/>
      <c r="G102" s="897"/>
      <c r="H102" s="897"/>
      <c r="I102" s="897"/>
      <c r="J102" s="897"/>
      <c r="K102" s="897"/>
      <c r="L102" s="898"/>
      <c r="M102" s="466"/>
    </row>
    <row r="103" spans="2:13" x14ac:dyDescent="0.4">
      <c r="B103" s="484"/>
      <c r="D103" s="896"/>
      <c r="E103" s="897"/>
      <c r="F103" s="897"/>
      <c r="G103" s="897"/>
      <c r="H103" s="897"/>
      <c r="I103" s="897"/>
      <c r="J103" s="897"/>
      <c r="K103" s="897"/>
      <c r="L103" s="898"/>
      <c r="M103" s="466"/>
    </row>
    <row r="104" spans="2:13" x14ac:dyDescent="0.4">
      <c r="B104" s="484"/>
      <c r="D104" s="896"/>
      <c r="E104" s="897"/>
      <c r="F104" s="897"/>
      <c r="G104" s="897"/>
      <c r="H104" s="897"/>
      <c r="I104" s="897"/>
      <c r="J104" s="897"/>
      <c r="K104" s="897"/>
      <c r="L104" s="898"/>
      <c r="M104" s="466"/>
    </row>
    <row r="105" spans="2:13" x14ac:dyDescent="0.4">
      <c r="B105" s="484"/>
      <c r="D105" s="899"/>
      <c r="E105" s="900"/>
      <c r="F105" s="900"/>
      <c r="G105" s="900"/>
      <c r="H105" s="900"/>
      <c r="I105" s="900"/>
      <c r="J105" s="900"/>
      <c r="K105" s="900"/>
      <c r="L105" s="901"/>
      <c r="M105" s="466"/>
    </row>
    <row r="106" spans="2:13" x14ac:dyDescent="0.4">
      <c r="B106" s="484"/>
      <c r="M106" s="466"/>
    </row>
    <row r="107" spans="2:13" ht="13" thickBot="1" x14ac:dyDescent="0.45">
      <c r="B107" s="492"/>
      <c r="C107" s="493"/>
      <c r="D107" s="494"/>
      <c r="E107" s="402"/>
      <c r="F107" s="402"/>
      <c r="G107" s="450"/>
      <c r="H107" s="450"/>
      <c r="I107" s="450"/>
      <c r="J107" s="450"/>
      <c r="K107" s="450"/>
      <c r="L107" s="450"/>
      <c r="M107" s="451"/>
    </row>
  </sheetData>
  <mergeCells count="138">
    <mergeCell ref="D101:L105"/>
    <mergeCell ref="J5:K5"/>
    <mergeCell ref="D6:E6"/>
    <mergeCell ref="F6:G6"/>
    <mergeCell ref="H6:I6"/>
    <mergeCell ref="J6:K6"/>
    <mergeCell ref="D4:E4"/>
    <mergeCell ref="H5:I5"/>
    <mergeCell ref="F4:G4"/>
    <mergeCell ref="J4:K4"/>
    <mergeCell ref="H4:I4"/>
    <mergeCell ref="D74:M74"/>
    <mergeCell ref="D53:M53"/>
    <mergeCell ref="J78:J79"/>
    <mergeCell ref="K78:K79"/>
    <mergeCell ref="D76:D79"/>
    <mergeCell ref="E76:E79"/>
    <mergeCell ref="F76:F79"/>
    <mergeCell ref="G76:G79"/>
    <mergeCell ref="H76:H79"/>
    <mergeCell ref="I76:I79"/>
    <mergeCell ref="H58:I58"/>
    <mergeCell ref="H70:I70"/>
    <mergeCell ref="H71:I71"/>
    <mergeCell ref="D3:E3"/>
    <mergeCell ref="H3:I3"/>
    <mergeCell ref="F3:G3"/>
    <mergeCell ref="J3:K3"/>
    <mergeCell ref="D2:E2"/>
    <mergeCell ref="D1:M1"/>
    <mergeCell ref="D56:J56"/>
    <mergeCell ref="D26:M26"/>
    <mergeCell ref="D40:M40"/>
    <mergeCell ref="D46:M46"/>
    <mergeCell ref="D37:E37"/>
    <mergeCell ref="H37:I37"/>
    <mergeCell ref="D38:E38"/>
    <mergeCell ref="F38:G38"/>
    <mergeCell ref="H38:I38"/>
    <mergeCell ref="D44:E44"/>
    <mergeCell ref="F44:G44"/>
    <mergeCell ref="H42:I42"/>
    <mergeCell ref="H44:I44"/>
    <mergeCell ref="J32:K32"/>
    <mergeCell ref="J33:K33"/>
    <mergeCell ref="D43:E43"/>
    <mergeCell ref="D5:E5"/>
    <mergeCell ref="F5:G5"/>
    <mergeCell ref="D70:G70"/>
    <mergeCell ref="D71:G71"/>
    <mergeCell ref="E69:G69"/>
    <mergeCell ref="H69:I69"/>
    <mergeCell ref="E67:G67"/>
    <mergeCell ref="E68:G68"/>
    <mergeCell ref="H59:I59"/>
    <mergeCell ref="H60:I60"/>
    <mergeCell ref="H61:I61"/>
    <mergeCell ref="H62:I62"/>
    <mergeCell ref="H63:I63"/>
    <mergeCell ref="H64:I64"/>
    <mergeCell ref="H65:I65"/>
    <mergeCell ref="H66:I66"/>
    <mergeCell ref="H67:I67"/>
    <mergeCell ref="H68:I68"/>
    <mergeCell ref="E62:G62"/>
    <mergeCell ref="E63:G63"/>
    <mergeCell ref="E64:G64"/>
    <mergeCell ref="E65:G65"/>
    <mergeCell ref="E66:G66"/>
    <mergeCell ref="E59:G59"/>
    <mergeCell ref="E60:G60"/>
    <mergeCell ref="E61:G61"/>
    <mergeCell ref="J49:K49"/>
    <mergeCell ref="J50:K50"/>
    <mergeCell ref="F43:G43"/>
    <mergeCell ref="H43:I43"/>
    <mergeCell ref="D28:I28"/>
    <mergeCell ref="D29:I29"/>
    <mergeCell ref="D30:I30"/>
    <mergeCell ref="D31:I31"/>
    <mergeCell ref="D32:I32"/>
    <mergeCell ref="D33:I33"/>
    <mergeCell ref="J28:K28"/>
    <mergeCell ref="J29:K29"/>
    <mergeCell ref="J30:K30"/>
    <mergeCell ref="J31:K31"/>
    <mergeCell ref="D49:E49"/>
    <mergeCell ref="D50:E50"/>
    <mergeCell ref="F50:G50"/>
    <mergeCell ref="F49:G49"/>
    <mergeCell ref="H49:I49"/>
    <mergeCell ref="H50:I50"/>
    <mergeCell ref="D35:M35"/>
    <mergeCell ref="K23:M23"/>
    <mergeCell ref="K24:M24"/>
    <mergeCell ref="F23:G23"/>
    <mergeCell ref="H23:I23"/>
    <mergeCell ref="D22:E22"/>
    <mergeCell ref="H18:I18"/>
    <mergeCell ref="D18:E18"/>
    <mergeCell ref="D20:M20"/>
    <mergeCell ref="D10:E10"/>
    <mergeCell ref="D11:E11"/>
    <mergeCell ref="D12:E12"/>
    <mergeCell ref="D13:E13"/>
    <mergeCell ref="H10:I10"/>
    <mergeCell ref="H11:I11"/>
    <mergeCell ref="H12:I12"/>
    <mergeCell ref="H13:I13"/>
    <mergeCell ref="F10:G10"/>
    <mergeCell ref="F11:G11"/>
    <mergeCell ref="F12:G12"/>
    <mergeCell ref="F13:G13"/>
    <mergeCell ref="F18:G18"/>
    <mergeCell ref="D7:E7"/>
    <mergeCell ref="H7:I7"/>
    <mergeCell ref="F7:G7"/>
    <mergeCell ref="F2:M2"/>
    <mergeCell ref="J7:K7"/>
    <mergeCell ref="L6:M7"/>
    <mergeCell ref="D57:J57"/>
    <mergeCell ref="D9:M9"/>
    <mergeCell ref="F22:G22"/>
    <mergeCell ref="H22:I22"/>
    <mergeCell ref="L49:M49"/>
    <mergeCell ref="L50:M50"/>
    <mergeCell ref="D47:M47"/>
    <mergeCell ref="D42:E42"/>
    <mergeCell ref="F42:G42"/>
    <mergeCell ref="F37:G37"/>
    <mergeCell ref="D23:E23"/>
    <mergeCell ref="D17:E17"/>
    <mergeCell ref="F17:G17"/>
    <mergeCell ref="H17:I17"/>
    <mergeCell ref="D24:E24"/>
    <mergeCell ref="F24:G24"/>
    <mergeCell ref="H24:I24"/>
    <mergeCell ref="K22:M22"/>
  </mergeCells>
  <conditionalFormatting sqref="H38">
    <cfRule type="cellIs" dxfId="35" priority="47" stopIfTrue="1" operator="lessThan">
      <formula>-0.03</formula>
    </cfRule>
    <cfRule type="cellIs" dxfId="34" priority="48" stopIfTrue="1" operator="greaterThan">
      <formula>0.03</formula>
    </cfRule>
    <cfRule type="cellIs" dxfId="33" priority="49" stopIfTrue="1" operator="between">
      <formula>-0.03</formula>
      <formula>0.03</formula>
    </cfRule>
  </conditionalFormatting>
  <conditionalFormatting sqref="H44">
    <cfRule type="cellIs" dxfId="32" priority="50" stopIfTrue="1" operator="greaterThan">
      <formula>0.1</formula>
    </cfRule>
    <cfRule type="cellIs" dxfId="31" priority="51" stopIfTrue="1" operator="lessThan">
      <formula>-0.1</formula>
    </cfRule>
    <cfRule type="cellIs" dxfId="30" priority="52" stopIfTrue="1" operator="between">
      <formula>-0.1</formula>
      <formula>0.1</formula>
    </cfRule>
  </conditionalFormatting>
  <conditionalFormatting sqref="H60:H69">
    <cfRule type="endsWith" dxfId="29" priority="134" operator="endsWith" text="Validé">
      <formula>RIGHT(H60,LEN("Validé"))="Validé"</formula>
    </cfRule>
    <cfRule type="containsText" dxfId="28" priority="133" operator="containsText" text="réserve">
      <formula>NOT(ISERROR(SEARCH("réserve",H60)))</formula>
    </cfRule>
    <cfRule type="containsText" dxfId="27" priority="132" operator="containsText" text="Non validé">
      <formula>NOT(ISERROR(SEARCH("Non validé",H60)))</formula>
    </cfRule>
    <cfRule type="containsText" dxfId="26" priority="131" operator="containsText" text="Non contrôlé">
      <formula>NOT(ISERROR(SEARCH("Non contrôlé",H60)))</formula>
    </cfRule>
  </conditionalFormatting>
  <conditionalFormatting sqref="H71">
    <cfRule type="endsWith" dxfId="25" priority="138" operator="endsWith" text="Validé">
      <formula>RIGHT(H71,LEN("Validé"))="Validé"</formula>
    </cfRule>
    <cfRule type="containsText" dxfId="24" priority="135" operator="containsText" text="Non contrôlé">
      <formula>NOT(ISERROR(SEARCH("Non contrôlé",H71)))</formula>
    </cfRule>
    <cfRule type="containsText" dxfId="23" priority="136" operator="containsText" text="Non validé">
      <formula>NOT(ISERROR(SEARCH("Non validé",H71)))</formula>
    </cfRule>
    <cfRule type="containsText" dxfId="22" priority="137" operator="containsText" text="réserve">
      <formula>NOT(ISERROR(SEARCH("réserve",H71)))</formula>
    </cfRule>
  </conditionalFormatting>
  <conditionalFormatting sqref="I80:I95">
    <cfRule type="cellIs" dxfId="21" priority="61" operator="equal">
      <formula>"Non"</formula>
    </cfRule>
  </conditionalFormatting>
  <conditionalFormatting sqref="J12">
    <cfRule type="cellIs" dxfId="20" priority="43" stopIfTrue="1" operator="lessThan">
      <formula>9</formula>
    </cfRule>
    <cfRule type="cellIs" dxfId="19" priority="44" stopIfTrue="1" operator="greaterThanOrEqual">
      <formula>9</formula>
    </cfRule>
  </conditionalFormatting>
  <conditionalFormatting sqref="J33">
    <cfRule type="cellIs" dxfId="18" priority="53" stopIfTrue="1" operator="lessThan">
      <formula>4</formula>
    </cfRule>
    <cfRule type="cellIs" dxfId="17" priority="54" stopIfTrue="1" operator="greaterThanOrEqual">
      <formula>4</formula>
    </cfRule>
  </conditionalFormatting>
  <conditionalFormatting sqref="J71">
    <cfRule type="cellIs" dxfId="16" priority="125" operator="greaterThanOrEqual">
      <formula>80</formula>
    </cfRule>
    <cfRule type="cellIs" dxfId="15" priority="126" operator="between">
      <formula>70</formula>
      <formula>79</formula>
    </cfRule>
    <cfRule type="cellIs" dxfId="14" priority="127" operator="lessThan">
      <formula>69</formula>
    </cfRule>
  </conditionalFormatting>
  <conditionalFormatting sqref="J80:J95">
    <cfRule type="cellIs" dxfId="13" priority="59" stopIfTrue="1" operator="equal">
      <formula>"oui"</formula>
    </cfRule>
    <cfRule type="cellIs" dxfId="12" priority="60" stopIfTrue="1" operator="equal">
      <formula>"non"</formula>
    </cfRule>
  </conditionalFormatting>
  <conditionalFormatting sqref="K18">
    <cfRule type="cellIs" dxfId="11" priority="46" stopIfTrue="1" operator="greaterThanOrEqual">
      <formula>50</formula>
    </cfRule>
    <cfRule type="cellIs" dxfId="10" priority="45" stopIfTrue="1" operator="lessThan">
      <formula>50</formula>
    </cfRule>
  </conditionalFormatting>
  <conditionalFormatting sqref="K24">
    <cfRule type="cellIs" dxfId="9" priority="39" stopIfTrue="1" operator="greaterThanOrEqual">
      <formula>0.5</formula>
    </cfRule>
    <cfRule type="cellIs" dxfId="8" priority="38" stopIfTrue="1" operator="lessThan">
      <formula>0.5</formula>
    </cfRule>
  </conditionalFormatting>
  <conditionalFormatting sqref="L50">
    <cfRule type="cellIs" dxfId="7" priority="41" stopIfTrue="1" operator="equal">
      <formula>"Oui"</formula>
    </cfRule>
    <cfRule type="cellIs" dxfId="6" priority="40" stopIfTrue="1" operator="equal">
      <formula>"Non"</formula>
    </cfRule>
  </conditionalFormatting>
  <conditionalFormatting sqref="M18">
    <cfRule type="cellIs" dxfId="5" priority="42" stopIfTrue="1" operator="lessThan">
      <formula>-0.05</formula>
    </cfRule>
    <cfRule type="cellIs" dxfId="4" priority="57" stopIfTrue="1" operator="greaterThan">
      <formula>0.05</formula>
    </cfRule>
    <cfRule type="cellIs" dxfId="3" priority="58" stopIfTrue="1" operator="lessThanOrEqual">
      <formula>0.05</formula>
    </cfRule>
  </conditionalFormatting>
  <dataValidations count="6">
    <dataValidation type="list" allowBlank="1" showInputMessage="1" showErrorMessage="1" sqref="D57:E57" xr:uid="{7155F513-5976-44C9-B918-A6B26ABAC958}">
      <formula1>EQUIPEMENT_PREL</formula1>
    </dataValidation>
    <dataValidation allowBlank="1" showInputMessage="1" showErrorMessage="1" prompt="Concerne la DCO méthode NFT 90101" sqref="F82 H83" xr:uid="{4E9123A2-6FFD-45CD-BC7D-FCC633507AED}"/>
    <dataValidation type="list" allowBlank="1" showInputMessage="1" showErrorMessage="1" sqref="G80:G95 I80:I95 K80:K95" xr:uid="{E7E9263C-7AD9-4AF1-B045-F216C597FCB1}">
      <formula1>"Oui,Non"</formula1>
    </dataValidation>
    <dataValidation allowBlank="1" showErrorMessage="1" prompt="Concerne la DCO méthode NFT 90101" sqref="F83" xr:uid="{09A44F05-C43F-4B58-ADAF-354F55E2C656}"/>
    <dataValidation type="list" allowBlank="1" showInputMessage="1" showErrorMessage="1" sqref="H59:H69" xr:uid="{02ED314E-AB35-4D02-9098-224D57702658}">
      <formula1>INDIRECT(N59)</formula1>
    </dataValidation>
    <dataValidation type="list" allowBlank="1" showInputMessage="1" showErrorMessage="1" sqref="F6:F7 G6" xr:uid="{B4ED7F57-5F2D-4350-81CF-5D0B12F6FE52}">
      <formula1>CODE_SANDRE_SCL</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E16" sqref="E16"/>
    </sheetView>
  </sheetViews>
  <sheetFormatPr baseColWidth="10" defaultColWidth="0" defaultRowHeight="12.75" customHeight="1" zeroHeight="1" x14ac:dyDescent="0.4"/>
  <cols>
    <col min="1" max="1" width="2.64453125" style="47" customWidth="1"/>
    <col min="2" max="2" width="8.64453125" style="47" bestFit="1" customWidth="1"/>
    <col min="3" max="3" width="26.52734375" style="47" bestFit="1" customWidth="1"/>
    <col min="4" max="4" width="19" style="47" customWidth="1"/>
    <col min="5" max="5" width="13" style="100" customWidth="1"/>
    <col min="6" max="6" width="2.64453125" style="47" customWidth="1"/>
    <col min="7" max="7" width="12.1171875" style="47" hidden="1" customWidth="1"/>
    <col min="8" max="11" width="0" style="47" hidden="1" customWidth="1"/>
    <col min="12" max="16384" width="11.41015625" style="47" hidden="1"/>
  </cols>
  <sheetData>
    <row r="1" spans="1:6" ht="13" thickBot="1" x14ac:dyDescent="0.45">
      <c r="A1" s="40"/>
      <c r="B1" s="40"/>
      <c r="C1" s="40"/>
      <c r="D1" s="40"/>
      <c r="E1" s="79"/>
      <c r="F1" s="40"/>
    </row>
    <row r="2" spans="1:6" ht="15.7" thickBot="1" x14ac:dyDescent="0.45">
      <c r="A2" s="40"/>
      <c r="B2" s="713" t="s">
        <v>301</v>
      </c>
      <c r="C2" s="714"/>
      <c r="D2" s="714"/>
      <c r="E2" s="715"/>
      <c r="F2" s="80"/>
    </row>
    <row r="3" spans="1:6" ht="13" thickBot="1" x14ac:dyDescent="0.45">
      <c r="A3" s="40"/>
      <c r="B3" s="40"/>
      <c r="C3" s="40"/>
      <c r="D3" s="40"/>
      <c r="E3" s="79"/>
      <c r="F3" s="40"/>
    </row>
    <row r="4" spans="1:6" s="55" customFormat="1" ht="51" thickBot="1" x14ac:dyDescent="0.45">
      <c r="A4" s="48"/>
      <c r="B4" s="49" t="s">
        <v>44</v>
      </c>
      <c r="C4" s="81" t="s">
        <v>75</v>
      </c>
      <c r="D4" s="81" t="s">
        <v>288</v>
      </c>
      <c r="E4" s="82" t="s">
        <v>302</v>
      </c>
      <c r="F4" s="48"/>
    </row>
    <row r="5" spans="1:6" ht="20.100000000000001" customHeight="1" x14ac:dyDescent="0.4">
      <c r="A5" s="40"/>
      <c r="B5" s="83">
        <v>1458</v>
      </c>
      <c r="C5" s="84" t="s">
        <v>303</v>
      </c>
      <c r="D5" s="85" t="s">
        <v>304</v>
      </c>
      <c r="E5" s="86">
        <v>100</v>
      </c>
      <c r="F5" s="40"/>
    </row>
    <row r="6" spans="1:6" ht="20.100000000000001" customHeight="1" x14ac:dyDescent="0.4">
      <c r="A6" s="40"/>
      <c r="B6" s="87">
        <v>1114</v>
      </c>
      <c r="C6" s="88" t="s">
        <v>305</v>
      </c>
      <c r="D6" s="89" t="s">
        <v>306</v>
      </c>
      <c r="E6" s="90">
        <v>10</v>
      </c>
      <c r="F6" s="40"/>
    </row>
    <row r="7" spans="1:6" ht="20.100000000000001" customHeight="1" x14ac:dyDescent="0.4">
      <c r="A7" s="40"/>
      <c r="B7" s="87">
        <v>1115</v>
      </c>
      <c r="C7" s="88" t="s">
        <v>307</v>
      </c>
      <c r="D7" s="89" t="s">
        <v>304</v>
      </c>
      <c r="E7" s="90">
        <v>100</v>
      </c>
      <c r="F7" s="40"/>
    </row>
    <row r="8" spans="1:6" ht="20.100000000000001" customHeight="1" x14ac:dyDescent="0.4">
      <c r="A8" s="40"/>
      <c r="B8" s="87">
        <v>1116</v>
      </c>
      <c r="C8" s="88" t="s">
        <v>308</v>
      </c>
      <c r="D8" s="89" t="s">
        <v>309</v>
      </c>
      <c r="E8" s="90">
        <v>100</v>
      </c>
      <c r="F8" s="40"/>
    </row>
    <row r="9" spans="1:6" ht="20.100000000000001" customHeight="1" x14ac:dyDescent="0.4">
      <c r="A9" s="40"/>
      <c r="B9" s="87">
        <v>1117</v>
      </c>
      <c r="C9" s="88" t="s">
        <v>310</v>
      </c>
      <c r="D9" s="89" t="s">
        <v>309</v>
      </c>
      <c r="E9" s="90">
        <v>100</v>
      </c>
      <c r="F9" s="40"/>
    </row>
    <row r="10" spans="1:6" ht="20.100000000000001" customHeight="1" x14ac:dyDescent="0.4">
      <c r="A10" s="40"/>
      <c r="B10" s="87">
        <v>1118</v>
      </c>
      <c r="C10" s="88" t="s">
        <v>311</v>
      </c>
      <c r="D10" s="89" t="s">
        <v>309</v>
      </c>
      <c r="E10" s="90">
        <v>1000</v>
      </c>
      <c r="F10" s="40"/>
    </row>
    <row r="11" spans="1:6" ht="20.100000000000001" customHeight="1" x14ac:dyDescent="0.4">
      <c r="A11" s="40"/>
      <c r="B11" s="87">
        <v>6616</v>
      </c>
      <c r="C11" s="88" t="s">
        <v>312</v>
      </c>
      <c r="D11" s="89" t="s">
        <v>306</v>
      </c>
      <c r="E11" s="90">
        <v>10</v>
      </c>
      <c r="F11" s="40"/>
    </row>
    <row r="12" spans="1:6" ht="20.100000000000001" customHeight="1" x14ac:dyDescent="0.4">
      <c r="A12" s="40"/>
      <c r="B12" s="87">
        <v>1497</v>
      </c>
      <c r="C12" s="88" t="s">
        <v>313</v>
      </c>
      <c r="D12" s="89" t="s">
        <v>306</v>
      </c>
      <c r="E12" s="90">
        <v>10</v>
      </c>
      <c r="F12" s="40"/>
    </row>
    <row r="13" spans="1:6" ht="20.100000000000001" customHeight="1" x14ac:dyDescent="0.4">
      <c r="A13" s="40"/>
      <c r="B13" s="87">
        <v>1191</v>
      </c>
      <c r="C13" s="88" t="s">
        <v>314</v>
      </c>
      <c r="D13" s="89" t="s">
        <v>304</v>
      </c>
      <c r="E13" s="90">
        <v>100</v>
      </c>
      <c r="F13" s="40"/>
    </row>
    <row r="14" spans="1:6" ht="20.100000000000001" customHeight="1" x14ac:dyDescent="0.4">
      <c r="A14" s="40"/>
      <c r="B14" s="91">
        <v>1204</v>
      </c>
      <c r="C14" s="92" t="s">
        <v>315</v>
      </c>
      <c r="D14" s="89" t="s">
        <v>309</v>
      </c>
      <c r="E14" s="90">
        <v>1000</v>
      </c>
      <c r="F14" s="40"/>
    </row>
    <row r="15" spans="1:6" ht="20.100000000000001" customHeight="1" x14ac:dyDescent="0.4">
      <c r="A15" s="40"/>
      <c r="B15" s="91">
        <v>1517</v>
      </c>
      <c r="C15" s="92" t="s">
        <v>316</v>
      </c>
      <c r="D15" s="89" t="s">
        <v>317</v>
      </c>
      <c r="E15" s="90">
        <v>10</v>
      </c>
      <c r="F15" s="40"/>
    </row>
    <row r="16" spans="1:6" ht="20.100000000000001" customHeight="1" x14ac:dyDescent="0.4">
      <c r="A16" s="40"/>
      <c r="B16" s="91">
        <v>6598</v>
      </c>
      <c r="C16" s="92" t="s">
        <v>318</v>
      </c>
      <c r="D16" s="89" t="s">
        <v>319</v>
      </c>
      <c r="E16" s="90">
        <v>50</v>
      </c>
      <c r="F16" s="40"/>
    </row>
    <row r="17" spans="1:6" s="93" customFormat="1" ht="20.100000000000001" customHeight="1" x14ac:dyDescent="0.4">
      <c r="A17" s="43"/>
      <c r="B17" s="91">
        <v>6600</v>
      </c>
      <c r="C17" s="92" t="s">
        <v>320</v>
      </c>
      <c r="D17" s="89" t="s">
        <v>319</v>
      </c>
      <c r="E17" s="90">
        <v>100</v>
      </c>
      <c r="F17" s="43"/>
    </row>
    <row r="18" spans="1:6" ht="20.100000000000001" customHeight="1" x14ac:dyDescent="0.4">
      <c r="A18" s="40"/>
      <c r="B18" s="91">
        <v>1278</v>
      </c>
      <c r="C18" s="92" t="s">
        <v>321</v>
      </c>
      <c r="D18" s="89" t="s">
        <v>322</v>
      </c>
      <c r="E18" s="90">
        <v>10</v>
      </c>
      <c r="F18" s="40"/>
    </row>
    <row r="19" spans="1:6" ht="20.100000000000001" customHeight="1" x14ac:dyDescent="0.4">
      <c r="A19" s="40"/>
      <c r="B19" s="91">
        <v>2879</v>
      </c>
      <c r="C19" s="92" t="s">
        <v>323</v>
      </c>
      <c r="D19" s="89" t="s">
        <v>324</v>
      </c>
      <c r="E19" s="90">
        <v>1000</v>
      </c>
      <c r="F19" s="40"/>
    </row>
    <row r="20" spans="1:6" ht="20.100000000000001" customHeight="1" thickBot="1" x14ac:dyDescent="0.45">
      <c r="A20" s="40"/>
      <c r="B20" s="94">
        <v>1780</v>
      </c>
      <c r="C20" s="95" t="s">
        <v>325</v>
      </c>
      <c r="D20" s="96" t="s">
        <v>326</v>
      </c>
      <c r="E20" s="97">
        <v>10</v>
      </c>
      <c r="F20" s="40"/>
    </row>
    <row r="21" spans="1:6" ht="12.7" x14ac:dyDescent="0.4">
      <c r="A21" s="40"/>
      <c r="B21" s="40"/>
      <c r="C21" s="98"/>
      <c r="D21" s="46"/>
      <c r="E21" s="99"/>
      <c r="F21" s="40"/>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3"/>
      <c r="P1" s="14" t="s">
        <v>249</v>
      </c>
      <c r="Q1" s="2"/>
      <c r="R1" s="102">
        <v>34</v>
      </c>
      <c r="S1" s="15">
        <f>R1+2</f>
        <v>36</v>
      </c>
      <c r="T1" s="15">
        <f t="shared" ref="T1:AB1" si="0">S1+2</f>
        <v>38</v>
      </c>
      <c r="U1" s="15">
        <f t="shared" si="0"/>
        <v>40</v>
      </c>
      <c r="V1" s="15">
        <f t="shared" si="0"/>
        <v>42</v>
      </c>
      <c r="W1" s="15">
        <f t="shared" si="0"/>
        <v>44</v>
      </c>
      <c r="X1" s="15">
        <f t="shared" si="0"/>
        <v>46</v>
      </c>
      <c r="Y1" s="15">
        <f t="shared" si="0"/>
        <v>48</v>
      </c>
      <c r="Z1" s="15">
        <f t="shared" si="0"/>
        <v>50</v>
      </c>
      <c r="AA1" s="15">
        <f t="shared" si="0"/>
        <v>52</v>
      </c>
      <c r="AB1" s="15">
        <f t="shared" si="0"/>
        <v>54</v>
      </c>
      <c r="AC1" s="16">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7" t="s">
        <v>42</v>
      </c>
    </row>
    <row r="3" spans="1:29" ht="13" thickBot="1" x14ac:dyDescent="0.45">
      <c r="A3" s="6" t="s">
        <v>250</v>
      </c>
      <c r="B3" s="6" t="s">
        <v>251</v>
      </c>
      <c r="C3" s="6" t="s">
        <v>387</v>
      </c>
      <c r="D3" s="12" t="s">
        <v>252</v>
      </c>
      <c r="E3" s="6" t="s">
        <v>30</v>
      </c>
      <c r="F3" s="6" t="s">
        <v>30</v>
      </c>
      <c r="G3" s="12" t="s">
        <v>252</v>
      </c>
      <c r="H3" s="12" t="s">
        <v>252</v>
      </c>
      <c r="I3" s="6" t="s">
        <v>30</v>
      </c>
      <c r="O3" s="1" t="s">
        <v>253</v>
      </c>
      <c r="P3" s="1" t="s">
        <v>254</v>
      </c>
      <c r="Q3" s="18" t="s">
        <v>17</v>
      </c>
      <c r="R3" s="34" t="e">
        <f ca="1">IF(OR(INDIRECT("SYNTHESE!C"&amp;R$1)=PARAM!$O3,INDIRECT("SYNTHESE!C"&amp;R$1)=PARAM!$P3),INDIRECT("SYNTHESE!G"&amp;R$1),"")</f>
        <v>#REF!</v>
      </c>
      <c r="S3" s="34" t="e">
        <f ca="1">IF(OR(INDIRECT("SYNTHESE!C"&amp;S$1)=PARAM!$O3,INDIRECT("SYNTHESE!C"&amp;S$1)=PARAM!$P3),INDIRECT("SYNTHESE!G"&amp;S$1),"")</f>
        <v>#REF!</v>
      </c>
      <c r="T3" s="34" t="e">
        <f ca="1">IF(OR(INDIRECT("SYNTHESE!C"&amp;T$1)=PARAM!$O3,INDIRECT("SYNTHESE!C"&amp;T$1)=PARAM!$P3),INDIRECT("SYNTHESE!G"&amp;T$1),"")</f>
        <v>#REF!</v>
      </c>
      <c r="U3" s="34" t="e">
        <f ca="1">IF(OR(INDIRECT("SYNTHESE!C"&amp;U$1)=PARAM!$O3,INDIRECT("SYNTHESE!C"&amp;U$1)=PARAM!$P3),INDIRECT("SYNTHESE!G"&amp;U$1),"")</f>
        <v>#REF!</v>
      </c>
      <c r="V3" s="34" t="e">
        <f ca="1">IF(OR(INDIRECT("SYNTHESE!C"&amp;V$1)=PARAM!$O3,INDIRECT("SYNTHESE!C"&amp;V$1)=PARAM!$P3),INDIRECT("SYNTHESE!G"&amp;V$1),"")</f>
        <v>#REF!</v>
      </c>
      <c r="W3" s="34" t="e">
        <f ca="1">IF(OR(INDIRECT("SYNTHESE!C"&amp;W$1)=PARAM!$O3,INDIRECT("SYNTHESE!C"&amp;W$1)=PARAM!$P3),INDIRECT("SYNTHESE!G"&amp;W$1),"")</f>
        <v>#REF!</v>
      </c>
      <c r="X3" s="34" t="e">
        <f ca="1">IF(OR(INDIRECT("SYNTHESE!C"&amp;X$1)=PARAM!$O3,INDIRECT("SYNTHESE!C"&amp;X$1)=PARAM!$P3),INDIRECT("SYNTHESE!G"&amp;X$1),"")</f>
        <v>#REF!</v>
      </c>
      <c r="Y3" s="34" t="e">
        <f ca="1">IF(OR(INDIRECT("SYNTHESE!C"&amp;Y$1)=PARAM!$O3,INDIRECT("SYNTHESE!C"&amp;Y$1)=PARAM!$P3),INDIRECT("SYNTHESE!G"&amp;Y$1),"")</f>
        <v>#REF!</v>
      </c>
      <c r="Z3" s="34" t="e">
        <f ca="1">IF(OR(INDIRECT("SYNTHESE!C"&amp;Z$1)=PARAM!$O3,INDIRECT("SYNTHESE!C"&amp;Z$1)=PARAM!$P3),INDIRECT("SYNTHESE!G"&amp;Z$1),"")</f>
        <v>#REF!</v>
      </c>
      <c r="AA3" s="34" t="e">
        <f ca="1">IF(OR(INDIRECT("SYNTHESE!C"&amp;AA$1)=PARAM!$O3,INDIRECT("SYNTHESE!C"&amp;AA$1)=PARAM!$P3),INDIRECT("SYNTHESE!G"&amp;AA$1),"")</f>
        <v>#REF!</v>
      </c>
      <c r="AB3" s="34" t="e">
        <f ca="1">IF(OR(INDIRECT("SYNTHESE!C"&amp;AB$1)=PARAM!$O3,INDIRECT("SYNTHESE!C"&amp;AB$1)=PARAM!$P3),INDIRECT("SYNTHESE!G"&amp;AB$1),"")</f>
        <v>#REF!</v>
      </c>
      <c r="AC3" s="34" t="e">
        <f ca="1">IF(OR(INDIRECT("SYNTHESE!C"&amp;AC$1)=PARAM!$O3,INDIRECT("SYNTHESE!C"&amp;AC$1)=PARAM!$P3),INDIRECT("SYNTHESE!G"&amp;AC$1),"")</f>
        <v>#REF!</v>
      </c>
    </row>
    <row r="4" spans="1:29" ht="13" thickBot="1" x14ac:dyDescent="0.45">
      <c r="A4" t="s">
        <v>148</v>
      </c>
      <c r="B4" t="s">
        <v>157</v>
      </c>
      <c r="C4" t="s">
        <v>390</v>
      </c>
      <c r="D4" s="10" t="s">
        <v>255</v>
      </c>
      <c r="E4" s="1" t="s">
        <v>256</v>
      </c>
      <c r="F4" s="9" t="s">
        <v>257</v>
      </c>
      <c r="G4" s="1" t="s">
        <v>113</v>
      </c>
      <c r="H4" t="s">
        <v>258</v>
      </c>
      <c r="I4" s="1" t="s">
        <v>256</v>
      </c>
      <c r="O4" s="924" t="str">
        <f ca="1">IF(COUNTIF(R3:AC4,"Non validé par absence d'équipement")&gt;0,"Non validé",IF(COUNTIF(R3:AC4,"Non validé")&gt;0,"Non validé",IF(COUNTIF(R3:AC4,"Validé avec réserve")&gt;0,"Validé avec réserve",IF(COUNTIF(R3:AC4,"Validé")&gt;0,"Validé",""))))</f>
        <v/>
      </c>
      <c r="P4" s="926"/>
      <c r="Q4" s="20" t="s">
        <v>33</v>
      </c>
      <c r="R4" s="34" t="e">
        <f ca="1">IF(OR(INDIRECT("SYNTHESE!C"&amp;R$1)=PARAM!$O3,INDIRECT("SYNTHESE!C"&amp;R$1)=PARAM!$P3),INDIRECT("SYNTHESE!G"&amp;R$1+1),"")</f>
        <v>#REF!</v>
      </c>
      <c r="S4" s="34" t="e">
        <f ca="1">IF(OR(INDIRECT("SYNTHESE!C"&amp;S$1)=PARAM!$O3,INDIRECT("SYNTHESE!C"&amp;S$1)=PARAM!$P3),INDIRECT("SYNTHESE!G"&amp;S$1+1),"")</f>
        <v>#REF!</v>
      </c>
      <c r="T4" s="34" t="e">
        <f ca="1">IF(OR(INDIRECT("SYNTHESE!C"&amp;T$1)=PARAM!$O3,INDIRECT("SYNTHESE!C"&amp;T$1)=PARAM!$P3),INDIRECT("SYNTHESE!G"&amp;T$1+1),"")</f>
        <v>#REF!</v>
      </c>
      <c r="U4" s="34" t="e">
        <f ca="1">IF(OR(INDIRECT("SYNTHESE!C"&amp;U$1)=PARAM!$O3,INDIRECT("SYNTHESE!C"&amp;U$1)=PARAM!$P3),INDIRECT("SYNTHESE!G"&amp;U$1+1),"")</f>
        <v>#REF!</v>
      </c>
      <c r="V4" s="34" t="e">
        <f ca="1">IF(OR(INDIRECT("SYNTHESE!C"&amp;V$1)=PARAM!$O3,INDIRECT("SYNTHESE!C"&amp;V$1)=PARAM!$P3),INDIRECT("SYNTHESE!G"&amp;V$1+1),"")</f>
        <v>#REF!</v>
      </c>
      <c r="W4" s="34" t="e">
        <f ca="1">IF(OR(INDIRECT("SYNTHESE!C"&amp;W$1)=PARAM!$O3,INDIRECT("SYNTHESE!C"&amp;W$1)=PARAM!$P3),INDIRECT("SYNTHESE!G"&amp;W$1+1),"")</f>
        <v>#REF!</v>
      </c>
      <c r="X4" s="34" t="e">
        <f ca="1">IF(OR(INDIRECT("SYNTHESE!C"&amp;X$1)=PARAM!$O3,INDIRECT("SYNTHESE!C"&amp;X$1)=PARAM!$P3),INDIRECT("SYNTHESE!G"&amp;X$1+1),"")</f>
        <v>#REF!</v>
      </c>
      <c r="Y4" s="34" t="e">
        <f ca="1">IF(OR(INDIRECT("SYNTHESE!C"&amp;Y$1)=PARAM!$O3,INDIRECT("SYNTHESE!C"&amp;Y$1)=PARAM!$P3),INDIRECT("SYNTHESE!G"&amp;Y$1+1),"")</f>
        <v>#REF!</v>
      </c>
      <c r="Z4" s="34" t="e">
        <f ca="1">IF(OR(INDIRECT("SYNTHESE!C"&amp;Z$1)=PARAM!$O3,INDIRECT("SYNTHESE!C"&amp;Z$1)=PARAM!$P3),INDIRECT("SYNTHESE!G"&amp;Z$1+1),"")</f>
        <v>#REF!</v>
      </c>
      <c r="AA4" s="34" t="e">
        <f ca="1">IF(OR(INDIRECT("SYNTHESE!C"&amp;AA$1)=PARAM!$O3,INDIRECT("SYNTHESE!C"&amp;AA$1)=PARAM!$P3),INDIRECT("SYNTHESE!G"&amp;AA$1+1),"")</f>
        <v>#REF!</v>
      </c>
      <c r="AB4" s="34" t="e">
        <f ca="1">IF(OR(INDIRECT("SYNTHESE!C"&amp;AB$1)=PARAM!$O3,INDIRECT("SYNTHESE!C"&amp;AB$1)=PARAM!$P3),INDIRECT("SYNTHESE!G"&amp;AB$1+1),"")</f>
        <v>#REF!</v>
      </c>
      <c r="AC4" s="34" t="e">
        <f ca="1">IF(OR(INDIRECT("SYNTHESE!C"&amp;AC$1)=PARAM!$O3,INDIRECT("SYNTHESE!C"&amp;AC$1)=PARAM!$P3),INDIRECT("SYNTHESE!G"&amp;AC$1+1),"")</f>
        <v>#REF!</v>
      </c>
    </row>
    <row r="5" spans="1:29" ht="13" thickBot="1" x14ac:dyDescent="0.45">
      <c r="A5" t="s">
        <v>149</v>
      </c>
      <c r="B5" t="s">
        <v>158</v>
      </c>
      <c r="C5" t="s">
        <v>391</v>
      </c>
      <c r="D5" s="8" t="s">
        <v>134</v>
      </c>
      <c r="E5" s="1" t="s">
        <v>253</v>
      </c>
      <c r="F5" s="9" t="s">
        <v>259</v>
      </c>
      <c r="G5" s="1" t="s">
        <v>260</v>
      </c>
      <c r="H5" t="s">
        <v>261</v>
      </c>
      <c r="I5" s="1" t="s">
        <v>253</v>
      </c>
      <c r="O5" s="1"/>
      <c r="P5" s="9"/>
      <c r="Q5" s="3"/>
      <c r="AC5" s="4"/>
    </row>
    <row r="6" spans="1:29" ht="13" thickBot="1" x14ac:dyDescent="0.45">
      <c r="A6" t="s">
        <v>150</v>
      </c>
      <c r="B6" t="s">
        <v>159</v>
      </c>
      <c r="C6" t="s">
        <v>392</v>
      </c>
      <c r="D6" s="114" t="s">
        <v>125</v>
      </c>
      <c r="E6" s="1" t="s">
        <v>115</v>
      </c>
      <c r="F6" s="9" t="s">
        <v>262</v>
      </c>
      <c r="I6" s="1" t="s">
        <v>115</v>
      </c>
      <c r="O6" s="1" t="s">
        <v>115</v>
      </c>
      <c r="P6" s="1" t="s">
        <v>263</v>
      </c>
      <c r="Q6" s="18" t="s">
        <v>17</v>
      </c>
      <c r="R6" s="34" t="e">
        <f ca="1">IF(OR(INDIRECT("SYNTHESE!C"&amp;R$1)=PARAM!$O6,INDIRECT("SYNTHESE!C"&amp;R$1)=PARAM!$P6),INDIRECT("SYNTHESE!G"&amp;R$1),"")</f>
        <v>#REF!</v>
      </c>
      <c r="S6" s="34" t="e">
        <f ca="1">IF(OR(INDIRECT("SYNTHESE!C"&amp;S$1)=PARAM!$O6,INDIRECT("SYNTHESE!C"&amp;S$1)=PARAM!$P6),INDIRECT("SYNTHESE!G"&amp;S$1),"")</f>
        <v>#REF!</v>
      </c>
      <c r="T6" s="34" t="e">
        <f ca="1">IF(OR(INDIRECT("SYNTHESE!C"&amp;T$1)=PARAM!$O6,INDIRECT("SYNTHESE!C"&amp;T$1)=PARAM!$P6),INDIRECT("SYNTHESE!G"&amp;T$1),"")</f>
        <v>#REF!</v>
      </c>
      <c r="U6" s="34" t="e">
        <f ca="1">IF(OR(INDIRECT("SYNTHESE!C"&amp;U$1)=PARAM!$O6,INDIRECT("SYNTHESE!C"&amp;U$1)=PARAM!$P6),INDIRECT("SYNTHESE!G"&amp;U$1),"")</f>
        <v>#REF!</v>
      </c>
      <c r="V6" s="34" t="e">
        <f ca="1">IF(OR(INDIRECT("SYNTHESE!C"&amp;V$1)=PARAM!$O6,INDIRECT("SYNTHESE!C"&amp;V$1)=PARAM!$P6),INDIRECT("SYNTHESE!G"&amp;V$1),"")</f>
        <v>#REF!</v>
      </c>
      <c r="W6" s="34" t="e">
        <f ca="1">IF(OR(INDIRECT("SYNTHESE!C"&amp;W$1)=PARAM!$O6,INDIRECT("SYNTHESE!C"&amp;W$1)=PARAM!$P6),INDIRECT("SYNTHESE!G"&amp;W$1),"")</f>
        <v>#REF!</v>
      </c>
      <c r="X6" s="34" t="e">
        <f ca="1">IF(OR(INDIRECT("SYNTHESE!C"&amp;X$1)=PARAM!$O6,INDIRECT("SYNTHESE!C"&amp;X$1)=PARAM!$P6),INDIRECT("SYNTHESE!G"&amp;X$1),"")</f>
        <v>#REF!</v>
      </c>
      <c r="Y6" s="34" t="e">
        <f ca="1">IF(OR(INDIRECT("SYNTHESE!C"&amp;Y$1)=PARAM!$O6,INDIRECT("SYNTHESE!C"&amp;Y$1)=PARAM!$P6),INDIRECT("SYNTHESE!G"&amp;Y$1),"")</f>
        <v>#REF!</v>
      </c>
      <c r="Z6" s="34" t="e">
        <f ca="1">IF(OR(INDIRECT("SYNTHESE!C"&amp;Z$1)=PARAM!$O6,INDIRECT("SYNTHESE!C"&amp;Z$1)=PARAM!$P6),INDIRECT("SYNTHESE!G"&amp;Z$1),"")</f>
        <v>#REF!</v>
      </c>
      <c r="AA6" s="34" t="e">
        <f ca="1">IF(OR(INDIRECT("SYNTHESE!C"&amp;AA$1)=PARAM!$O6,INDIRECT("SYNTHESE!C"&amp;AA$1)=PARAM!$P6),INDIRECT("SYNTHESE!G"&amp;AA$1),"")</f>
        <v>#REF!</v>
      </c>
      <c r="AB6" s="34" t="e">
        <f ca="1">IF(OR(INDIRECT("SYNTHESE!C"&amp;AB$1)=PARAM!$O6,INDIRECT("SYNTHESE!C"&amp;AB$1)=PARAM!$P6),INDIRECT("SYNTHESE!G"&amp;AB$1),"")</f>
        <v>#REF!</v>
      </c>
      <c r="AC6" s="34" t="e">
        <f ca="1">IF(OR(INDIRECT("SYNTHESE!C"&amp;AC$1)=PARAM!$O6,INDIRECT("SYNTHESE!C"&amp;AC$1)=PARAM!$P6),INDIRECT("SYNTHESE!G"&amp;AC$1),"")</f>
        <v>#REF!</v>
      </c>
    </row>
    <row r="7" spans="1:29" ht="13" thickBot="1" x14ac:dyDescent="0.45">
      <c r="A7" t="s">
        <v>151</v>
      </c>
      <c r="D7" s="33" t="s">
        <v>264</v>
      </c>
      <c r="E7" s="1" t="s">
        <v>265</v>
      </c>
      <c r="F7" s="9" t="s">
        <v>266</v>
      </c>
      <c r="I7" s="1" t="s">
        <v>265</v>
      </c>
      <c r="O7" s="924" t="str">
        <f ca="1">IF(COUNTIF(R6:AC7,"Non validé par absence d'équipement")&gt;0,"Non validé",IF(COUNTIF(R6:AC7,"Non validé")&gt;0,"Non validé",IF(COUNTIF(R6:AC7,"Validé avec réserve")&gt;0,"Validé avec réserve",IF(COUNTIF(R6:AC7,"Validé")&gt;0,"Validé",""))))</f>
        <v/>
      </c>
      <c r="P7" s="925"/>
      <c r="Q7" s="19" t="s">
        <v>33</v>
      </c>
      <c r="R7" s="34" t="e">
        <f ca="1">IF(OR(INDIRECT("SYNTHESE!C"&amp;R$1)=PARAM!$O6,INDIRECT("SYNTHESE!C"&amp;R$1)=PARAM!$P6),INDIRECT("SYNTHESE!G"&amp;R$1+1),"")</f>
        <v>#REF!</v>
      </c>
      <c r="S7" s="34" t="e">
        <f ca="1">IF(OR(INDIRECT("SYNTHESE!C"&amp;S$1)=PARAM!$O6,INDIRECT("SYNTHESE!C"&amp;S$1)=PARAM!$P6),INDIRECT("SYNTHESE!G"&amp;S$1+1),"")</f>
        <v>#REF!</v>
      </c>
      <c r="T7" s="34" t="e">
        <f ca="1">IF(OR(INDIRECT("SYNTHESE!C"&amp;T$1)=PARAM!$O6,INDIRECT("SYNTHESE!C"&amp;T$1)=PARAM!$P6),INDIRECT("SYNTHESE!G"&amp;T$1+1),"")</f>
        <v>#REF!</v>
      </c>
      <c r="U7" s="34" t="e">
        <f ca="1">IF(OR(INDIRECT("SYNTHESE!C"&amp;U$1)=PARAM!$O6,INDIRECT("SYNTHESE!C"&amp;U$1)=PARAM!$P6),INDIRECT("SYNTHESE!G"&amp;U$1+1),"")</f>
        <v>#REF!</v>
      </c>
      <c r="V7" s="34" t="e">
        <f ca="1">IF(OR(INDIRECT("SYNTHESE!C"&amp;V$1)=PARAM!$O6,INDIRECT("SYNTHESE!C"&amp;V$1)=PARAM!$P6),INDIRECT("SYNTHESE!G"&amp;V$1+1),"")</f>
        <v>#REF!</v>
      </c>
      <c r="W7" s="34" t="e">
        <f ca="1">IF(OR(INDIRECT("SYNTHESE!C"&amp;W$1)=PARAM!$O6,INDIRECT("SYNTHESE!C"&amp;W$1)=PARAM!$P6),INDIRECT("SYNTHESE!G"&amp;W$1+1),"")</f>
        <v>#REF!</v>
      </c>
      <c r="X7" s="34" t="e">
        <f ca="1">IF(OR(INDIRECT("SYNTHESE!C"&amp;X$1)=PARAM!$O6,INDIRECT("SYNTHESE!C"&amp;X$1)=PARAM!$P6),INDIRECT("SYNTHESE!G"&amp;X$1+1),"")</f>
        <v>#REF!</v>
      </c>
      <c r="Y7" s="34" t="e">
        <f ca="1">IF(OR(INDIRECT("SYNTHESE!C"&amp;Y$1)=PARAM!$O6,INDIRECT("SYNTHESE!C"&amp;Y$1)=PARAM!$P6),INDIRECT("SYNTHESE!G"&amp;Y$1+1),"")</f>
        <v>#REF!</v>
      </c>
      <c r="Z7" s="34" t="e">
        <f ca="1">IF(OR(INDIRECT("SYNTHESE!C"&amp;Z$1)=PARAM!$O6,INDIRECT("SYNTHESE!C"&amp;Z$1)=PARAM!$P6),INDIRECT("SYNTHESE!G"&amp;Z$1+1),"")</f>
        <v>#REF!</v>
      </c>
      <c r="AA7" s="34" t="e">
        <f ca="1">IF(OR(INDIRECT("SYNTHESE!C"&amp;AA$1)=PARAM!$O6,INDIRECT("SYNTHESE!C"&amp;AA$1)=PARAM!$P6),INDIRECT("SYNTHESE!G"&amp;AA$1+1),"")</f>
        <v>#REF!</v>
      </c>
      <c r="AB7" s="34" t="e">
        <f ca="1">IF(OR(INDIRECT("SYNTHESE!C"&amp;AB$1)=PARAM!$O6,INDIRECT("SYNTHESE!C"&amp;AB$1)=PARAM!$P6),INDIRECT("SYNTHESE!G"&amp;AB$1+1),"")</f>
        <v>#REF!</v>
      </c>
      <c r="AC7" s="34" t="e">
        <f ca="1">IF(OR(INDIRECT("SYNTHESE!C"&amp;AC$1)=PARAM!$O6,INDIRECT("SYNTHESE!C"&amp;AC$1)=PARAM!$P6),INDIRECT("SYNTHESE!G"&amp;AC$1+1),"")</f>
        <v>#REF!</v>
      </c>
    </row>
    <row r="8" spans="1:29" ht="13" thickBot="1" x14ac:dyDescent="0.45">
      <c r="A8" t="s">
        <v>45</v>
      </c>
      <c r="D8" s="8" t="s">
        <v>267</v>
      </c>
      <c r="E8" s="1" t="s">
        <v>268</v>
      </c>
      <c r="F8" s="11"/>
      <c r="I8" s="1" t="s">
        <v>268</v>
      </c>
      <c r="O8" s="1"/>
      <c r="Q8" s="3"/>
      <c r="AC8" s="4"/>
    </row>
    <row r="9" spans="1:29" ht="13" thickBot="1" x14ac:dyDescent="0.45">
      <c r="A9" t="s">
        <v>152</v>
      </c>
      <c r="D9" s="8" t="s">
        <v>269</v>
      </c>
      <c r="E9" s="1" t="s">
        <v>270</v>
      </c>
      <c r="F9" s="11"/>
      <c r="I9" s="1" t="s">
        <v>270</v>
      </c>
      <c r="O9" s="1" t="s">
        <v>256</v>
      </c>
      <c r="P9" s="1" t="s">
        <v>271</v>
      </c>
      <c r="Q9" s="18" t="s">
        <v>17</v>
      </c>
      <c r="R9" s="34" t="e">
        <f ca="1">IF(OR(INDIRECT("SYNTHESE!C"&amp;R$1)=PARAM!$O9,INDIRECT("SYNTHESE!C"&amp;R$1)=PARAM!$P9),INDIRECT("SYNTHESE!G"&amp;R$1),"")</f>
        <v>#REF!</v>
      </c>
      <c r="S9" s="34" t="e">
        <f ca="1">IF(OR(INDIRECT("SYNTHESE!C"&amp;S$1)=PARAM!$O9,INDIRECT("SYNTHESE!C"&amp;S$1)=PARAM!$P9),INDIRECT("SYNTHESE!G"&amp;S$1),"")</f>
        <v>#REF!</v>
      </c>
      <c r="T9" s="34" t="e">
        <f ca="1">IF(OR(INDIRECT("SYNTHESE!C"&amp;T$1)=PARAM!$O9,INDIRECT("SYNTHESE!C"&amp;T$1)=PARAM!$P9),INDIRECT("SYNTHESE!G"&amp;T$1),"")</f>
        <v>#REF!</v>
      </c>
      <c r="U9" s="34" t="e">
        <f ca="1">IF(OR(INDIRECT("SYNTHESE!C"&amp;U$1)=PARAM!$O9,INDIRECT("SYNTHESE!C"&amp;U$1)=PARAM!$P9),INDIRECT("SYNTHESE!G"&amp;U$1),"")</f>
        <v>#REF!</v>
      </c>
      <c r="V9" s="34" t="e">
        <f ca="1">IF(OR(INDIRECT("SYNTHESE!C"&amp;V$1)=PARAM!$O9,INDIRECT("SYNTHESE!C"&amp;V$1)=PARAM!$P9),INDIRECT("SYNTHESE!G"&amp;V$1),"")</f>
        <v>#REF!</v>
      </c>
      <c r="W9" s="34" t="e">
        <f ca="1">IF(OR(INDIRECT("SYNTHESE!C"&amp;W$1)=PARAM!$O9,INDIRECT("SYNTHESE!C"&amp;W$1)=PARAM!$P9),INDIRECT("SYNTHESE!G"&amp;W$1),"")</f>
        <v>#REF!</v>
      </c>
      <c r="X9" s="34" t="e">
        <f ca="1">IF(OR(INDIRECT("SYNTHESE!C"&amp;X$1)=PARAM!$O9,INDIRECT("SYNTHESE!C"&amp;X$1)=PARAM!$P9),INDIRECT("SYNTHESE!G"&amp;X$1),"")</f>
        <v>#REF!</v>
      </c>
      <c r="Y9" s="34" t="e">
        <f ca="1">IF(OR(INDIRECT("SYNTHESE!C"&amp;Y$1)=PARAM!$O9,INDIRECT("SYNTHESE!C"&amp;Y$1)=PARAM!$P9),INDIRECT("SYNTHESE!G"&amp;Y$1),"")</f>
        <v>#REF!</v>
      </c>
      <c r="Z9" s="34" t="e">
        <f ca="1">IF(OR(INDIRECT("SYNTHESE!C"&amp;Z$1)=PARAM!$O9,INDIRECT("SYNTHESE!C"&amp;Z$1)=PARAM!$P9),INDIRECT("SYNTHESE!G"&amp;Z$1),"")</f>
        <v>#REF!</v>
      </c>
      <c r="AA9" s="34" t="e">
        <f ca="1">IF(OR(INDIRECT("SYNTHESE!C"&amp;AA$1)=PARAM!$O9,INDIRECT("SYNTHESE!C"&amp;AA$1)=PARAM!$P9),INDIRECT("SYNTHESE!G"&amp;AA$1),"")</f>
        <v>#REF!</v>
      </c>
      <c r="AB9" s="34" t="e">
        <f ca="1">IF(OR(INDIRECT("SYNTHESE!C"&amp;AB$1)=PARAM!$O9,INDIRECT("SYNTHESE!C"&amp;AB$1)=PARAM!$P9),INDIRECT("SYNTHESE!G"&amp;AB$1),"")</f>
        <v>#REF!</v>
      </c>
      <c r="AC9" s="34" t="e">
        <f ca="1">IF(OR(INDIRECT("SYNTHESE!C"&amp;AC$1)=PARAM!$O9,INDIRECT("SYNTHESE!C"&amp;AC$1)=PARAM!$P9),INDIRECT("SYNTHESE!G"&amp;AC$1),"")</f>
        <v>#REF!</v>
      </c>
    </row>
    <row r="10" spans="1:29" ht="13" thickBot="1" x14ac:dyDescent="0.45">
      <c r="A10" t="s">
        <v>154</v>
      </c>
      <c r="E10" s="1" t="s">
        <v>254</v>
      </c>
      <c r="F10" s="1"/>
      <c r="I10" s="1" t="s">
        <v>272</v>
      </c>
      <c r="O10" s="924" t="str">
        <f ca="1">IF(COUNTIF(R9:AC10,"Non validé par absence d'équipement")&gt;0,"Non validé",IF(COUNTIF(R9:AC10,"Non validé")&gt;0,"Non validé",IF(COUNTIF(R9:AC10,"Validé avec réserve")&gt;0,"Validé avec réserve",IF(COUNTIF(R9:AC10,"Validé")&gt;0,"Validé",""))))</f>
        <v/>
      </c>
      <c r="P10" s="925"/>
      <c r="Q10" s="19" t="s">
        <v>33</v>
      </c>
      <c r="R10" s="34" t="e">
        <f ca="1">IF(OR(INDIRECT("SYNTHESE!C"&amp;R$1)=PARAM!$O9,INDIRECT("SYNTHESE!C"&amp;R$1)=PARAM!$P9),INDIRECT("SYNTHESE!G"&amp;R$1+1),"")</f>
        <v>#REF!</v>
      </c>
      <c r="S10" s="34" t="e">
        <f ca="1">IF(OR(INDIRECT("SYNTHESE!C"&amp;S$1)=PARAM!$O9,INDIRECT("SYNTHESE!C"&amp;S$1)=PARAM!$P9),INDIRECT("SYNTHESE!G"&amp;S$1+1),"")</f>
        <v>#REF!</v>
      </c>
      <c r="T10" s="34" t="e">
        <f ca="1">IF(OR(INDIRECT("SYNTHESE!C"&amp;T$1)=PARAM!$O9,INDIRECT("SYNTHESE!C"&amp;T$1)=PARAM!$P9),INDIRECT("SYNTHESE!G"&amp;T$1+1),"")</f>
        <v>#REF!</v>
      </c>
      <c r="U10" s="34" t="e">
        <f ca="1">IF(OR(INDIRECT("SYNTHESE!C"&amp;U$1)=PARAM!$O9,INDIRECT("SYNTHESE!C"&amp;U$1)=PARAM!$P9),INDIRECT("SYNTHESE!G"&amp;U$1+1),"")</f>
        <v>#REF!</v>
      </c>
      <c r="V10" s="34" t="e">
        <f ca="1">IF(OR(INDIRECT("SYNTHESE!C"&amp;V$1)=PARAM!$O9,INDIRECT("SYNTHESE!C"&amp;V$1)=PARAM!$P9),INDIRECT("SYNTHESE!G"&amp;V$1+1),"")</f>
        <v>#REF!</v>
      </c>
      <c r="W10" s="34" t="e">
        <f ca="1">IF(OR(INDIRECT("SYNTHESE!C"&amp;W$1)=PARAM!$O9,INDIRECT("SYNTHESE!C"&amp;W$1)=PARAM!$P9),INDIRECT("SYNTHESE!G"&amp;W$1+1),"")</f>
        <v>#REF!</v>
      </c>
      <c r="X10" s="34" t="e">
        <f ca="1">IF(OR(INDIRECT("SYNTHESE!C"&amp;X$1)=PARAM!$O9,INDIRECT("SYNTHESE!C"&amp;X$1)=PARAM!$P9),INDIRECT("SYNTHESE!G"&amp;X$1+1),"")</f>
        <v>#REF!</v>
      </c>
      <c r="Y10" s="34" t="e">
        <f ca="1">IF(OR(INDIRECT("SYNTHESE!C"&amp;Y$1)=PARAM!$O9,INDIRECT("SYNTHESE!C"&amp;Y$1)=PARAM!$P9),INDIRECT("SYNTHESE!G"&amp;Y$1+1),"")</f>
        <v>#REF!</v>
      </c>
      <c r="Z10" s="34" t="e">
        <f ca="1">IF(OR(INDIRECT("SYNTHESE!C"&amp;Z$1)=PARAM!$O9,INDIRECT("SYNTHESE!C"&amp;Z$1)=PARAM!$P9),INDIRECT("SYNTHESE!G"&amp;Z$1+1),"")</f>
        <v>#REF!</v>
      </c>
      <c r="AA10" s="34" t="e">
        <f ca="1">IF(OR(INDIRECT("SYNTHESE!C"&amp;AA$1)=PARAM!$O9,INDIRECT("SYNTHESE!C"&amp;AA$1)=PARAM!$P9),INDIRECT("SYNTHESE!G"&amp;AA$1+1),"")</f>
        <v>#REF!</v>
      </c>
      <c r="AB10" s="34" t="e">
        <f ca="1">IF(OR(INDIRECT("SYNTHESE!C"&amp;AB$1)=PARAM!$O9,INDIRECT("SYNTHESE!C"&amp;AB$1)=PARAM!$P9),INDIRECT("SYNTHESE!G"&amp;AB$1+1),"")</f>
        <v>#REF!</v>
      </c>
      <c r="AC10" s="34" t="e">
        <f ca="1">IF(OR(INDIRECT("SYNTHESE!C"&amp;AC$1)=PARAM!$O9,INDIRECT("SYNTHESE!C"&amp;AC$1)=PARAM!$P9),INDIRECT("SYNTHESE!G"&amp;AC$1+1),"")</f>
        <v>#REF!</v>
      </c>
    </row>
    <row r="11" spans="1:29" ht="13" thickBot="1" x14ac:dyDescent="0.45">
      <c r="A11" t="s">
        <v>46</v>
      </c>
      <c r="E11" s="1" t="s">
        <v>263</v>
      </c>
      <c r="I11" s="1" t="s">
        <v>254</v>
      </c>
      <c r="Q11" s="3"/>
      <c r="AC11" s="4"/>
    </row>
    <row r="12" spans="1:29" ht="13" thickBot="1" x14ac:dyDescent="0.45">
      <c r="A12" t="s">
        <v>156</v>
      </c>
      <c r="E12" s="1" t="s">
        <v>273</v>
      </c>
      <c r="I12" s="1" t="s">
        <v>263</v>
      </c>
      <c r="O12" s="1" t="s">
        <v>265</v>
      </c>
      <c r="P12" s="1" t="s">
        <v>273</v>
      </c>
      <c r="Q12" s="18" t="s">
        <v>17</v>
      </c>
      <c r="R12" s="34" t="e">
        <f ca="1">IF(OR(INDIRECT("SYNTHESE!C"&amp;R$1)=PARAM!$O12,INDIRECT("SYNTHESE!C"&amp;R$1)=PARAM!$P12),INDIRECT("SYNTHESE!G"&amp;R$1),"")</f>
        <v>#REF!</v>
      </c>
      <c r="S12" s="34" t="e">
        <f ca="1">IF(OR(INDIRECT("SYNTHESE!C"&amp;S$1)=PARAM!$O12,INDIRECT("SYNTHESE!C"&amp;S$1)=PARAM!$P12),INDIRECT("SYNTHESE!G"&amp;S$1),"")</f>
        <v>#REF!</v>
      </c>
      <c r="T12" s="34" t="e">
        <f ca="1">IF(OR(INDIRECT("SYNTHESE!C"&amp;T$1)=PARAM!$O12,INDIRECT("SYNTHESE!C"&amp;T$1)=PARAM!$P12),INDIRECT("SYNTHESE!G"&amp;T$1),"")</f>
        <v>#REF!</v>
      </c>
      <c r="U12" s="34" t="e">
        <f ca="1">IF(OR(INDIRECT("SYNTHESE!C"&amp;U$1)=PARAM!$O12,INDIRECT("SYNTHESE!C"&amp;U$1)=PARAM!$P12),INDIRECT("SYNTHESE!G"&amp;U$1),"")</f>
        <v>#REF!</v>
      </c>
      <c r="V12" s="34" t="e">
        <f ca="1">IF(OR(INDIRECT("SYNTHESE!C"&amp;V$1)=PARAM!$O12,INDIRECT("SYNTHESE!C"&amp;V$1)=PARAM!$P12),INDIRECT("SYNTHESE!G"&amp;V$1),"")</f>
        <v>#REF!</v>
      </c>
      <c r="W12" s="34" t="e">
        <f ca="1">IF(OR(INDIRECT("SYNTHESE!C"&amp;W$1)=PARAM!$O12,INDIRECT("SYNTHESE!C"&amp;W$1)=PARAM!$P12),INDIRECT("SYNTHESE!G"&amp;W$1),"")</f>
        <v>#REF!</v>
      </c>
      <c r="X12" s="34" t="e">
        <f ca="1">IF(OR(INDIRECT("SYNTHESE!C"&amp;X$1)=PARAM!$O12,INDIRECT("SYNTHESE!C"&amp;X$1)=PARAM!$P12),INDIRECT("SYNTHESE!G"&amp;X$1),"")</f>
        <v>#REF!</v>
      </c>
      <c r="Y12" s="34" t="e">
        <f ca="1">IF(OR(INDIRECT("SYNTHESE!C"&amp;Y$1)=PARAM!$O12,INDIRECT("SYNTHESE!C"&amp;Y$1)=PARAM!$P12),INDIRECT("SYNTHESE!G"&amp;Y$1),"")</f>
        <v>#REF!</v>
      </c>
      <c r="Z12" s="34" t="e">
        <f ca="1">IF(OR(INDIRECT("SYNTHESE!C"&amp;Z$1)=PARAM!$O12,INDIRECT("SYNTHESE!C"&amp;Z$1)=PARAM!$P12),INDIRECT("SYNTHESE!G"&amp;Z$1),"")</f>
        <v>#REF!</v>
      </c>
      <c r="AA12" s="34" t="e">
        <f ca="1">IF(OR(INDIRECT("SYNTHESE!C"&amp;AA$1)=PARAM!$O12,INDIRECT("SYNTHESE!C"&amp;AA$1)=PARAM!$P12),INDIRECT("SYNTHESE!G"&amp;AA$1),"")</f>
        <v>#REF!</v>
      </c>
      <c r="AB12" s="34" t="e">
        <f ca="1">IF(OR(INDIRECT("SYNTHESE!C"&amp;AB$1)=PARAM!$O12,INDIRECT("SYNTHESE!C"&amp;AB$1)=PARAM!$P12),INDIRECT("SYNTHESE!G"&amp;AB$1),"")</f>
        <v>#REF!</v>
      </c>
      <c r="AC12" s="34" t="e">
        <f ca="1">IF(OR(INDIRECT("SYNTHESE!C"&amp;AC$1)=PARAM!$O12,INDIRECT("SYNTHESE!C"&amp;AC$1)=PARAM!$P12),INDIRECT("SYNTHESE!G"&amp;AC$1),"")</f>
        <v>#REF!</v>
      </c>
    </row>
    <row r="13" spans="1:29" ht="13" thickBot="1" x14ac:dyDescent="0.45">
      <c r="A13" t="s">
        <v>153</v>
      </c>
      <c r="E13" s="1" t="s">
        <v>274</v>
      </c>
      <c r="I13" s="1" t="s">
        <v>273</v>
      </c>
      <c r="O13" s="924" t="str">
        <f ca="1">IF(COUNTIF(R12:AC13,"Non validé par absence d'équipement")&gt;0,"Non validé",IF(COUNTIF(R12:AC13,"Non validé")&gt;0,"Non validé",IF(COUNTIF(R12:AC13,"Validé avec réserve")&gt;0,"Validé avec réserve",IF(COUNTIF(R12:AC13,"Validé")&gt;0,"Validé",""))))</f>
        <v/>
      </c>
      <c r="P13" s="925"/>
      <c r="Q13" s="19" t="s">
        <v>33</v>
      </c>
      <c r="R13" s="34" t="e">
        <f ca="1">IF(OR(INDIRECT("SYNTHESE!C"&amp;R$1)=PARAM!$O12,INDIRECT("SYNTHESE!C"&amp;R$1)=PARAM!$P12),INDIRECT("SYNTHESE!G"&amp;R$1+1),"")</f>
        <v>#REF!</v>
      </c>
      <c r="S13" s="34" t="e">
        <f ca="1">IF(OR(INDIRECT("SYNTHESE!C"&amp;S$1)=PARAM!$O12,INDIRECT("SYNTHESE!C"&amp;S$1)=PARAM!$P12),INDIRECT("SYNTHESE!G"&amp;S$1+1),"")</f>
        <v>#REF!</v>
      </c>
      <c r="T13" s="34" t="e">
        <f ca="1">IF(OR(INDIRECT("SYNTHESE!C"&amp;T$1)=PARAM!$O12,INDIRECT("SYNTHESE!C"&amp;T$1)=PARAM!$P12),INDIRECT("SYNTHESE!G"&amp;T$1+1),"")</f>
        <v>#REF!</v>
      </c>
      <c r="U13" s="34" t="e">
        <f ca="1">IF(OR(INDIRECT("SYNTHESE!C"&amp;U$1)=PARAM!$O12,INDIRECT("SYNTHESE!C"&amp;U$1)=PARAM!$P12),INDIRECT("SYNTHESE!G"&amp;U$1+1),"")</f>
        <v>#REF!</v>
      </c>
      <c r="V13" s="34" t="e">
        <f ca="1">IF(OR(INDIRECT("SYNTHESE!C"&amp;V$1)=PARAM!$O12,INDIRECT("SYNTHESE!C"&amp;V$1)=PARAM!$P12),INDIRECT("SYNTHESE!G"&amp;V$1+1),"")</f>
        <v>#REF!</v>
      </c>
      <c r="W13" s="34" t="e">
        <f ca="1">IF(OR(INDIRECT("SYNTHESE!C"&amp;W$1)=PARAM!$O12,INDIRECT("SYNTHESE!C"&amp;W$1)=PARAM!$P12),INDIRECT("SYNTHESE!G"&amp;W$1+1),"")</f>
        <v>#REF!</v>
      </c>
      <c r="X13" s="34" t="e">
        <f ca="1">IF(OR(INDIRECT("SYNTHESE!C"&amp;X$1)=PARAM!$O12,INDIRECT("SYNTHESE!C"&amp;X$1)=PARAM!$P12),INDIRECT("SYNTHESE!G"&amp;X$1+1),"")</f>
        <v>#REF!</v>
      </c>
      <c r="Y13" s="34" t="e">
        <f ca="1">IF(OR(INDIRECT("SYNTHESE!C"&amp;Y$1)=PARAM!$O12,INDIRECT("SYNTHESE!C"&amp;Y$1)=PARAM!$P12),INDIRECT("SYNTHESE!G"&amp;Y$1+1),"")</f>
        <v>#REF!</v>
      </c>
      <c r="Z13" s="34" t="e">
        <f ca="1">IF(OR(INDIRECT("SYNTHESE!C"&amp;Z$1)=PARAM!$O12,INDIRECT("SYNTHESE!C"&amp;Z$1)=PARAM!$P12),INDIRECT("SYNTHESE!G"&amp;Z$1+1),"")</f>
        <v>#REF!</v>
      </c>
      <c r="AA13" s="34" t="e">
        <f ca="1">IF(OR(INDIRECT("SYNTHESE!C"&amp;AA$1)=PARAM!$O12,INDIRECT("SYNTHESE!C"&amp;AA$1)=PARAM!$P12),INDIRECT("SYNTHESE!G"&amp;AA$1+1),"")</f>
        <v>#REF!</v>
      </c>
      <c r="AB13" s="34" t="e">
        <f ca="1">IF(OR(INDIRECT("SYNTHESE!C"&amp;AB$1)=PARAM!$O12,INDIRECT("SYNTHESE!C"&amp;AB$1)=PARAM!$P12),INDIRECT("SYNTHESE!G"&amp;AB$1+1),"")</f>
        <v>#REF!</v>
      </c>
      <c r="AC13" s="34" t="e">
        <f ca="1">IF(OR(INDIRECT("SYNTHESE!C"&amp;AC$1)=PARAM!$O12,INDIRECT("SYNTHESE!C"&amp;AC$1)=PARAM!$P12),INDIRECT("SYNTHESE!G"&amp;AC$1+1),"")</f>
        <v>#REF!</v>
      </c>
    </row>
    <row r="14" spans="1:29" ht="13" thickBot="1" x14ac:dyDescent="0.45">
      <c r="A14" t="s">
        <v>155</v>
      </c>
      <c r="E14" s="1" t="s">
        <v>275</v>
      </c>
      <c r="I14" s="1" t="s">
        <v>276</v>
      </c>
      <c r="Q14" s="3"/>
      <c r="AC14" s="4"/>
    </row>
    <row r="15" spans="1:29" ht="13" thickBot="1" x14ac:dyDescent="0.45">
      <c r="A15" t="s">
        <v>277</v>
      </c>
      <c r="E15" s="9" t="s">
        <v>271</v>
      </c>
      <c r="I15" s="1" t="s">
        <v>274</v>
      </c>
      <c r="O15" s="1" t="s">
        <v>268</v>
      </c>
      <c r="P15" s="1" t="s">
        <v>276</v>
      </c>
      <c r="Q15" s="18" t="s">
        <v>17</v>
      </c>
      <c r="R15" s="34" t="e">
        <f ca="1">IF(OR(INDIRECT("SYNTHESE!C"&amp;R$1)=PARAM!$O15,INDIRECT("SYNTHESE!C"&amp;R$1)=PARAM!$P15),INDIRECT("SYNTHESE!G"&amp;R$1),"")</f>
        <v>#REF!</v>
      </c>
      <c r="S15" s="34" t="e">
        <f ca="1">IF(OR(INDIRECT("SYNTHESE!C"&amp;S$1)=PARAM!$O15,INDIRECT("SYNTHESE!C"&amp;S$1)=PARAM!$P15),INDIRECT("SYNTHESE!G"&amp;S$1),"")</f>
        <v>#REF!</v>
      </c>
      <c r="T15" s="34" t="e">
        <f ca="1">IF(OR(INDIRECT("SYNTHESE!C"&amp;T$1)=PARAM!$O15,INDIRECT("SYNTHESE!C"&amp;T$1)=PARAM!$P15),INDIRECT("SYNTHESE!G"&amp;T$1),"")</f>
        <v>#REF!</v>
      </c>
      <c r="U15" s="34" t="e">
        <f ca="1">IF(OR(INDIRECT("SYNTHESE!C"&amp;U$1)=PARAM!$O15,INDIRECT("SYNTHESE!C"&amp;U$1)=PARAM!$P15),INDIRECT("SYNTHESE!G"&amp;U$1),"")</f>
        <v>#REF!</v>
      </c>
      <c r="V15" s="34" t="e">
        <f ca="1">IF(OR(INDIRECT("SYNTHESE!C"&amp;V$1)=PARAM!$O15,INDIRECT("SYNTHESE!C"&amp;V$1)=PARAM!$P15),INDIRECT("SYNTHESE!G"&amp;V$1),"")</f>
        <v>#REF!</v>
      </c>
      <c r="W15" s="34" t="e">
        <f ca="1">IF(OR(INDIRECT("SYNTHESE!C"&amp;W$1)=PARAM!$O15,INDIRECT("SYNTHESE!C"&amp;W$1)=PARAM!$P15),INDIRECT("SYNTHESE!G"&amp;W$1),"")</f>
        <v>#REF!</v>
      </c>
      <c r="X15" s="34" t="e">
        <f ca="1">IF(OR(INDIRECT("SYNTHESE!C"&amp;X$1)=PARAM!$O15,INDIRECT("SYNTHESE!C"&amp;X$1)=PARAM!$P15),INDIRECT("SYNTHESE!G"&amp;X$1),"")</f>
        <v>#REF!</v>
      </c>
      <c r="Y15" s="34" t="e">
        <f ca="1">IF(OR(INDIRECT("SYNTHESE!C"&amp;Y$1)=PARAM!$O15,INDIRECT("SYNTHESE!C"&amp;Y$1)=PARAM!$P15),INDIRECT("SYNTHESE!G"&amp;Y$1),"")</f>
        <v>#REF!</v>
      </c>
      <c r="Z15" s="34" t="e">
        <f ca="1">IF(OR(INDIRECT("SYNTHESE!C"&amp;Z$1)=PARAM!$O15,INDIRECT("SYNTHESE!C"&amp;Z$1)=PARAM!$P15),INDIRECT("SYNTHESE!G"&amp;Z$1),"")</f>
        <v>#REF!</v>
      </c>
      <c r="AA15" s="34" t="e">
        <f ca="1">IF(OR(INDIRECT("SYNTHESE!C"&amp;AA$1)=PARAM!$O15,INDIRECT("SYNTHESE!C"&amp;AA$1)=PARAM!$P15),INDIRECT("SYNTHESE!G"&amp;AA$1),"")</f>
        <v>#REF!</v>
      </c>
      <c r="AB15" s="34" t="e">
        <f ca="1">IF(OR(INDIRECT("SYNTHESE!C"&amp;AB$1)=PARAM!$O15,INDIRECT("SYNTHESE!C"&amp;AB$1)=PARAM!$P15),INDIRECT("SYNTHESE!G"&amp;AB$1),"")</f>
        <v>#REF!</v>
      </c>
      <c r="AC15" s="34" t="e">
        <f ca="1">IF(OR(INDIRECT("SYNTHESE!C"&amp;AC$1)=PARAM!$O15,INDIRECT("SYNTHESE!C"&amp;AC$1)=PARAM!$P15),INDIRECT("SYNTHESE!G"&amp;AC$1),"")</f>
        <v>#REF!</v>
      </c>
    </row>
    <row r="16" spans="1:29" ht="13" thickBot="1" x14ac:dyDescent="0.45">
      <c r="E16" s="9" t="s">
        <v>257</v>
      </c>
      <c r="I16" s="1" t="s">
        <v>275</v>
      </c>
      <c r="O16" s="924" t="str">
        <f ca="1">IF(COUNTIF(R15:AC16,"Non validé par absence d'équipement")&gt;0,"Non validé",IF(COUNTIF(R15:AC16,"Non validé")&gt;0,"Non validé",IF(COUNTIF(R15:AC16,"Validé avec réserve")&gt;0,"Validé avec réserve",IF(COUNTIF(R15:AC16,"Validé")&gt;0,"Validé",""))))</f>
        <v/>
      </c>
      <c r="P16" s="925"/>
      <c r="Q16" s="19" t="s">
        <v>33</v>
      </c>
      <c r="R16" s="34" t="e">
        <f ca="1">IF(OR(INDIRECT("SYNTHESE!C"&amp;R$1)=PARAM!$O15,INDIRECT("SYNTHESE!C"&amp;R$1)=PARAM!$P15),INDIRECT("SYNTHESE!G"&amp;R$1+1),"")</f>
        <v>#REF!</v>
      </c>
      <c r="S16" s="34" t="e">
        <f ca="1">IF(OR(INDIRECT("SYNTHESE!C"&amp;S$1)=PARAM!$O15,INDIRECT("SYNTHESE!C"&amp;S$1)=PARAM!$P15),INDIRECT("SYNTHESE!G"&amp;S$1+1),"")</f>
        <v>#REF!</v>
      </c>
      <c r="T16" s="34" t="e">
        <f ca="1">IF(OR(INDIRECT("SYNTHESE!C"&amp;T$1)=PARAM!$O15,INDIRECT("SYNTHESE!C"&amp;T$1)=PARAM!$P15),INDIRECT("SYNTHESE!G"&amp;T$1+1),"")</f>
        <v>#REF!</v>
      </c>
      <c r="U16" s="34" t="e">
        <f ca="1">IF(OR(INDIRECT("SYNTHESE!C"&amp;U$1)=PARAM!$O15,INDIRECT("SYNTHESE!C"&amp;U$1)=PARAM!$P15),INDIRECT("SYNTHESE!G"&amp;U$1+1),"")</f>
        <v>#REF!</v>
      </c>
      <c r="V16" s="34" t="e">
        <f ca="1">IF(OR(INDIRECT("SYNTHESE!C"&amp;V$1)=PARAM!$O15,INDIRECT("SYNTHESE!C"&amp;V$1)=PARAM!$P15),INDIRECT("SYNTHESE!G"&amp;V$1+1),"")</f>
        <v>#REF!</v>
      </c>
      <c r="W16" s="34" t="e">
        <f ca="1">IF(OR(INDIRECT("SYNTHESE!C"&amp;W$1)=PARAM!$O15,INDIRECT("SYNTHESE!C"&amp;W$1)=PARAM!$P15),INDIRECT("SYNTHESE!G"&amp;W$1+1),"")</f>
        <v>#REF!</v>
      </c>
      <c r="X16" s="34" t="e">
        <f ca="1">IF(OR(INDIRECT("SYNTHESE!C"&amp;X$1)=PARAM!$O15,INDIRECT("SYNTHESE!C"&amp;X$1)=PARAM!$P15),INDIRECT("SYNTHESE!G"&amp;X$1+1),"")</f>
        <v>#REF!</v>
      </c>
      <c r="Y16" s="34" t="e">
        <f ca="1">IF(OR(INDIRECT("SYNTHESE!C"&amp;Y$1)=PARAM!$O15,INDIRECT("SYNTHESE!C"&amp;Y$1)=PARAM!$P15),INDIRECT("SYNTHESE!G"&amp;Y$1+1),"")</f>
        <v>#REF!</v>
      </c>
      <c r="Z16" s="34" t="e">
        <f ca="1">IF(OR(INDIRECT("SYNTHESE!C"&amp;Z$1)=PARAM!$O15,INDIRECT("SYNTHESE!C"&amp;Z$1)=PARAM!$P15),INDIRECT("SYNTHESE!G"&amp;Z$1+1),"")</f>
        <v>#REF!</v>
      </c>
      <c r="AA16" s="34" t="e">
        <f ca="1">IF(OR(INDIRECT("SYNTHESE!C"&amp;AA$1)=PARAM!$O15,INDIRECT("SYNTHESE!C"&amp;AA$1)=PARAM!$P15),INDIRECT("SYNTHESE!G"&amp;AA$1+1),"")</f>
        <v>#REF!</v>
      </c>
      <c r="AB16" s="34" t="e">
        <f ca="1">IF(OR(INDIRECT("SYNTHESE!C"&amp;AB$1)=PARAM!$O15,INDIRECT("SYNTHESE!C"&amp;AB$1)=PARAM!$P15),INDIRECT("SYNTHESE!G"&amp;AB$1+1),"")</f>
        <v>#REF!</v>
      </c>
      <c r="AC16" s="34" t="e">
        <f ca="1">IF(OR(INDIRECT("SYNTHESE!C"&amp;AC$1)=PARAM!$O15,INDIRECT("SYNTHESE!C"&amp;AC$1)=PARAM!$P15),INDIRECT("SYNTHESE!G"&amp;AC$1+1),"")</f>
        <v>#REF!</v>
      </c>
    </row>
    <row r="17" spans="1:30" ht="13" thickBot="1" x14ac:dyDescent="0.45">
      <c r="E17" s="1" t="s">
        <v>259</v>
      </c>
      <c r="I17" s="1" t="s">
        <v>278</v>
      </c>
      <c r="Q17" s="3"/>
      <c r="AC17" s="4"/>
    </row>
    <row r="18" spans="1:30" ht="13" thickBot="1" x14ac:dyDescent="0.45">
      <c r="E18" s="1" t="s">
        <v>272</v>
      </c>
      <c r="I18" s="1" t="s">
        <v>271</v>
      </c>
      <c r="O18" s="1" t="s">
        <v>270</v>
      </c>
      <c r="P18" s="1" t="s">
        <v>275</v>
      </c>
      <c r="Q18" s="18" t="s">
        <v>17</v>
      </c>
      <c r="R18" s="34" t="e">
        <f ca="1">IF(OR(INDIRECT("SYNTHESE!C"&amp;R$1)=PARAM!$O18,INDIRECT("SYNTHESE!C"&amp;R$1)=PARAM!$P18),INDIRECT("SYNTHESE!G"&amp;R$1),"")</f>
        <v>#REF!</v>
      </c>
      <c r="S18" s="34" t="e">
        <f ca="1">IF(OR(INDIRECT("SYNTHESE!C"&amp;S$1)=PARAM!$O18,INDIRECT("SYNTHESE!C"&amp;S$1)=PARAM!$P18),INDIRECT("SYNTHESE!G"&amp;S$1),"")</f>
        <v>#REF!</v>
      </c>
      <c r="T18" s="34" t="e">
        <f ca="1">IF(OR(INDIRECT("SYNTHESE!C"&amp;T$1)=PARAM!$O18,INDIRECT("SYNTHESE!C"&amp;T$1)=PARAM!$P18),INDIRECT("SYNTHESE!G"&amp;T$1),"")</f>
        <v>#REF!</v>
      </c>
      <c r="U18" s="34" t="e">
        <f ca="1">IF(OR(INDIRECT("SYNTHESE!C"&amp;U$1)=PARAM!$O18,INDIRECT("SYNTHESE!C"&amp;U$1)=PARAM!$P18),INDIRECT("SYNTHESE!G"&amp;U$1),"")</f>
        <v>#REF!</v>
      </c>
      <c r="V18" s="34" t="e">
        <f ca="1">IF(OR(INDIRECT("SYNTHESE!C"&amp;V$1)=PARAM!$O18,INDIRECT("SYNTHESE!C"&amp;V$1)=PARAM!$P18),INDIRECT("SYNTHESE!G"&amp;V$1),"")</f>
        <v>#REF!</v>
      </c>
      <c r="W18" s="34" t="e">
        <f ca="1">IF(OR(INDIRECT("SYNTHESE!C"&amp;W$1)=PARAM!$O18,INDIRECT("SYNTHESE!C"&amp;W$1)=PARAM!$P18),INDIRECT("SYNTHESE!G"&amp;W$1),"")</f>
        <v>#REF!</v>
      </c>
      <c r="X18" s="34" t="e">
        <f ca="1">IF(OR(INDIRECT("SYNTHESE!C"&amp;X$1)=PARAM!$O18,INDIRECT("SYNTHESE!C"&amp;X$1)=PARAM!$P18),INDIRECT("SYNTHESE!G"&amp;X$1),"")</f>
        <v>#REF!</v>
      </c>
      <c r="Y18" s="34" t="e">
        <f ca="1">IF(OR(INDIRECT("SYNTHESE!C"&amp;Y$1)=PARAM!$O18,INDIRECT("SYNTHESE!C"&amp;Y$1)=PARAM!$P18),INDIRECT("SYNTHESE!G"&amp;Y$1),"")</f>
        <v>#REF!</v>
      </c>
      <c r="Z18" s="34" t="e">
        <f ca="1">IF(OR(INDIRECT("SYNTHESE!C"&amp;Z$1)=PARAM!$O18,INDIRECT("SYNTHESE!C"&amp;Z$1)=PARAM!$P18),INDIRECT("SYNTHESE!G"&amp;Z$1),"")</f>
        <v>#REF!</v>
      </c>
      <c r="AA18" s="34" t="e">
        <f ca="1">IF(OR(INDIRECT("SYNTHESE!C"&amp;AA$1)=PARAM!$O18,INDIRECT("SYNTHESE!C"&amp;AA$1)=PARAM!$P18),INDIRECT("SYNTHESE!G"&amp;AA$1),"")</f>
        <v>#REF!</v>
      </c>
      <c r="AB18" s="34" t="e">
        <f ca="1">IF(OR(INDIRECT("SYNTHESE!C"&amp;AB$1)=PARAM!$O18,INDIRECT("SYNTHESE!C"&amp;AB$1)=PARAM!$P18),INDIRECT("SYNTHESE!G"&amp;AB$1),"")</f>
        <v>#REF!</v>
      </c>
      <c r="AC18" s="34" t="e">
        <f ca="1">IF(OR(INDIRECT("SYNTHESE!C"&amp;AC$1)=PARAM!$O18,INDIRECT("SYNTHESE!C"&amp;AC$1)=PARAM!$P18),INDIRECT("SYNTHESE!G"&amp;AC$1),"")</f>
        <v>#REF!</v>
      </c>
    </row>
    <row r="19" spans="1:30" ht="13" thickBot="1" x14ac:dyDescent="0.45">
      <c r="E19" s="1" t="s">
        <v>279</v>
      </c>
      <c r="I19" s="1" t="s">
        <v>279</v>
      </c>
      <c r="O19" s="924" t="str">
        <f ca="1">IF(COUNTIF(R18:AC19,"Non validé par absence d'équipement")&gt;0,"Non validé",IF(COUNTIF(R18:AC19,"Non validé")&gt;0,"Non validé",IF(COUNTIF(R18:AC19,"Validé avec réserve")&gt;0,"Validé avec réserve",IF(COUNTIF(R18:AC19,"Validé")&gt;0,"Validé",""))))</f>
        <v/>
      </c>
      <c r="P19" s="925"/>
      <c r="Q19" s="19" t="s">
        <v>33</v>
      </c>
      <c r="R19" s="34" t="e">
        <f ca="1">IF(OR(INDIRECT("SYNTHESE!C"&amp;R$1)=PARAM!$O18,INDIRECT("SYNTHESE!C"&amp;R$1)=PARAM!$P18),INDIRECT("SYNTHESE!G"&amp;R$1+1),"")</f>
        <v>#REF!</v>
      </c>
      <c r="S19" s="34" t="e">
        <f ca="1">IF(OR(INDIRECT("SYNTHESE!C"&amp;S$1)=PARAM!$O18,INDIRECT("SYNTHESE!C"&amp;S$1)=PARAM!$P18),INDIRECT("SYNTHESE!G"&amp;S$1+1),"")</f>
        <v>#REF!</v>
      </c>
      <c r="T19" s="34" t="e">
        <f ca="1">IF(OR(INDIRECT("SYNTHESE!C"&amp;T$1)=PARAM!$O18,INDIRECT("SYNTHESE!C"&amp;T$1)=PARAM!$P18),INDIRECT("SYNTHESE!G"&amp;T$1+1),"")</f>
        <v>#REF!</v>
      </c>
      <c r="U19" s="34" t="e">
        <f ca="1">IF(OR(INDIRECT("SYNTHESE!C"&amp;U$1)=PARAM!$O18,INDIRECT("SYNTHESE!C"&amp;U$1)=PARAM!$P18),INDIRECT("SYNTHESE!G"&amp;U$1+1),"")</f>
        <v>#REF!</v>
      </c>
      <c r="V19" s="34" t="e">
        <f ca="1">IF(OR(INDIRECT("SYNTHESE!C"&amp;V$1)=PARAM!$O18,INDIRECT("SYNTHESE!C"&amp;V$1)=PARAM!$P18),INDIRECT("SYNTHESE!G"&amp;V$1+1),"")</f>
        <v>#REF!</v>
      </c>
      <c r="W19" s="34" t="e">
        <f ca="1">IF(OR(INDIRECT("SYNTHESE!C"&amp;W$1)=PARAM!$O18,INDIRECT("SYNTHESE!C"&amp;W$1)=PARAM!$P18),INDIRECT("SYNTHESE!G"&amp;W$1+1),"")</f>
        <v>#REF!</v>
      </c>
      <c r="X19" s="34" t="e">
        <f ca="1">IF(OR(INDIRECT("SYNTHESE!C"&amp;X$1)=PARAM!$O18,INDIRECT("SYNTHESE!C"&amp;X$1)=PARAM!$P18),INDIRECT("SYNTHESE!G"&amp;X$1+1),"")</f>
        <v>#REF!</v>
      </c>
      <c r="Y19" s="34" t="e">
        <f ca="1">IF(OR(INDIRECT("SYNTHESE!C"&amp;Y$1)=PARAM!$O18,INDIRECT("SYNTHESE!C"&amp;Y$1)=PARAM!$P18),INDIRECT("SYNTHESE!G"&amp;Y$1+1),"")</f>
        <v>#REF!</v>
      </c>
      <c r="Z19" s="34" t="e">
        <f ca="1">IF(OR(INDIRECT("SYNTHESE!C"&amp;Z$1)=PARAM!$O18,INDIRECT("SYNTHESE!C"&amp;Z$1)=PARAM!$P18),INDIRECT("SYNTHESE!G"&amp;Z$1+1),"")</f>
        <v>#REF!</v>
      </c>
      <c r="AA19" s="34" t="e">
        <f ca="1">IF(OR(INDIRECT("SYNTHESE!C"&amp;AA$1)=PARAM!$O18,INDIRECT("SYNTHESE!C"&amp;AA$1)=PARAM!$P18),INDIRECT("SYNTHESE!G"&amp;AA$1+1),"")</f>
        <v>#REF!</v>
      </c>
      <c r="AB19" s="34" t="e">
        <f ca="1">IF(OR(INDIRECT("SYNTHESE!C"&amp;AB$1)=PARAM!$O18,INDIRECT("SYNTHESE!C"&amp;AB$1)=PARAM!$P18),INDIRECT("SYNTHESE!G"&amp;AB$1+1),"")</f>
        <v>#REF!</v>
      </c>
      <c r="AC19" s="34" t="e">
        <f ca="1">IF(OR(INDIRECT("SYNTHESE!C"&amp;AC$1)=PARAM!$O18,INDIRECT("SYNTHESE!C"&amp;AC$1)=PARAM!$P18),INDIRECT("SYNTHESE!G"&amp;AC$1+1),"")</f>
        <v>#REF!</v>
      </c>
    </row>
    <row r="20" spans="1:30" ht="13" thickBot="1" x14ac:dyDescent="0.45">
      <c r="A20" s="1" t="s">
        <v>245</v>
      </c>
      <c r="B20" s="1" t="s">
        <v>247</v>
      </c>
      <c r="C20" s="1" t="s">
        <v>246</v>
      </c>
      <c r="D20" s="1" t="s">
        <v>280</v>
      </c>
      <c r="F20" s="1" t="s">
        <v>248</v>
      </c>
      <c r="H20" s="1"/>
      <c r="Q20" s="3"/>
      <c r="AC20" s="4"/>
    </row>
    <row r="21" spans="1:30" ht="13" thickBot="1" x14ac:dyDescent="0.45">
      <c r="A21" s="1" t="s">
        <v>113</v>
      </c>
      <c r="B21" s="1" t="s">
        <v>255</v>
      </c>
      <c r="C21" s="1" t="s">
        <v>255</v>
      </c>
      <c r="D21" s="1" t="s">
        <v>255</v>
      </c>
      <c r="F21" s="1" t="s">
        <v>255</v>
      </c>
      <c r="H21" s="1"/>
      <c r="O21" s="1" t="s">
        <v>257</v>
      </c>
      <c r="P21" s="1" t="s">
        <v>259</v>
      </c>
      <c r="Q21" s="18" t="s">
        <v>17</v>
      </c>
      <c r="R21" s="34" t="str">
        <f ca="1">IF(OR(INDIRECT("SYNTHESE_SCL!C"&amp;R$1)=PARAM!$O21,INDIRECT("SYNTHESE_SCL!C"&amp;R$1)=PARAM!$P21),INDIRECT("SYNTHESE_SCL!G"&amp;R$1),"")</f>
        <v/>
      </c>
      <c r="S21" s="34" t="str">
        <f ca="1">IF(OR(INDIRECT("SYNTHESE_SCL!C"&amp;S$1)=PARAM!$O21,INDIRECT("SYNTHESE_SCL!C"&amp;S$1)=PARAM!$P21),INDIRECT("SYNTHESE_SCL!G"&amp;S$1),"")</f>
        <v/>
      </c>
      <c r="T21" s="34" t="str">
        <f ca="1">IF(OR(INDIRECT("SYNTHESE_SCL!C"&amp;T$1)=PARAM!$O21,INDIRECT("SYNTHESE_SCL!C"&amp;T$1)=PARAM!$P21),INDIRECT("SYNTHESE_SCL!G"&amp;T$1),"")</f>
        <v/>
      </c>
      <c r="U21" s="34" t="str">
        <f ca="1">IF(OR(INDIRECT("SYNTHESE_SCL!C"&amp;U$1)=PARAM!$O21,INDIRECT("SYNTHESE_SCL!C"&amp;U$1)=PARAM!$P21),INDIRECT("SYNTHESE_SCL!G"&amp;U$1),"")</f>
        <v/>
      </c>
      <c r="V21" s="34" t="str">
        <f ca="1">IF(OR(INDIRECT("SYNTHESE_SCL!C"&amp;V$1)=PARAM!$O21,INDIRECT("SYNTHESE_SCL!C"&amp;V$1)=PARAM!$P21),INDIRECT("SYNTHESE_SCL!G"&amp;V$1),"")</f>
        <v/>
      </c>
      <c r="W21" s="34" t="str">
        <f ca="1">IF(OR(INDIRECT("SYNTHESE_SCL!C"&amp;W$1)=PARAM!$O21,INDIRECT("SYNTHESE_SCL!C"&amp;W$1)=PARAM!$P21),INDIRECT("SYNTHESE_SCL!G"&amp;W$1),"")</f>
        <v/>
      </c>
      <c r="X21" s="34" t="str">
        <f ca="1">IF(OR(INDIRECT("SYNTHESE_SCL!C"&amp;X$1)=PARAM!$O21,INDIRECT("SYNTHESE_SCL!C"&amp;X$1)=PARAM!$P21),INDIRECT("SYNTHESE_SCL!G"&amp;X$1),"")</f>
        <v/>
      </c>
      <c r="Y21" s="34" t="str">
        <f ca="1">IF(OR(INDIRECT("SYNTHESE_SCL!C"&amp;Y$1)=PARAM!$O21,INDIRECT("SYNTHESE_SCL!C"&amp;Y$1)=PARAM!$P21),INDIRECT("SYNTHESE_SCL!G"&amp;Y$1),"")</f>
        <v/>
      </c>
      <c r="Z21" s="34" t="str">
        <f ca="1">IF(OR(INDIRECT("SYNTHESE_SCL!C"&amp;Z$1)=PARAM!$O21,INDIRECT("SYNTHESE_SCL!C"&amp;Z$1)=PARAM!$P21),INDIRECT("SYNTHESE_SCL!G"&amp;Z$1),"")</f>
        <v/>
      </c>
      <c r="AA21" s="34" t="str">
        <f ca="1">IF(OR(INDIRECT("SYNTHESE_SCL!C"&amp;AA$1)=PARAM!$O21,INDIRECT("SYNTHESE_SCL!C"&amp;AA$1)=PARAM!$P21),INDIRECT("SYNTHESE_SCL!G"&amp;AA$1),"")</f>
        <v/>
      </c>
      <c r="AB21" s="34" t="str">
        <f ca="1">IF(OR(INDIRECT("SYNTHESE_SCL!C"&amp;AB$1)=PARAM!$O21,INDIRECT("SYNTHESE_SCL!C"&amp;AB$1)=PARAM!$P21),INDIRECT("SYNTHESE_SCL!G"&amp;AB$1),"")</f>
        <v/>
      </c>
      <c r="AC21" s="34" t="str">
        <f ca="1">IF(OR(INDIRECT("SYNTHESE_SCL!C"&amp;AC$1)=PARAM!$O21,INDIRECT("SYNTHESE_SCL!C"&amp;AC$1)=PARAM!$P21),INDIRECT("SYNTHESE_SCL!G"&amp;AC$1),"")</f>
        <v/>
      </c>
    </row>
    <row r="22" spans="1:30" ht="13" thickBot="1" x14ac:dyDescent="0.45">
      <c r="A22" s="1" t="s">
        <v>260</v>
      </c>
      <c r="B22" s="1" t="s">
        <v>134</v>
      </c>
      <c r="C22" s="1" t="s">
        <v>134</v>
      </c>
      <c r="D22" s="1" t="s">
        <v>134</v>
      </c>
      <c r="F22" s="1" t="s">
        <v>281</v>
      </c>
      <c r="H22" s="1"/>
      <c r="O22" s="924" t="str">
        <f ca="1">IF(COUNTIF(R21:AC22,"Non validé par absence d'équipement")&gt;0,"Non validé",IF(COUNTIF(R21:AC22,"Non validé")&gt;0,"Non validé",IF(COUNTIF(R21:AC22,"Validé avec réserve")&gt;0,"Validé avec réserve",IF(COUNTIF(R21:AC22,"Validé")&gt;0,"Validé",""))))</f>
        <v/>
      </c>
      <c r="P22" s="925"/>
      <c r="Q22" s="19" t="s">
        <v>33</v>
      </c>
      <c r="R22" s="34" t="str">
        <f ca="1">IF(OR(INDIRECT("SYNTHESE_SCL!C"&amp;R$1)=PARAM!$O21,INDIRECT("SYNTHESE_SCL!C"&amp;R$1)=PARAM!$P21),INDIRECT("SYNTHESE_SCL!G"&amp;R$1+1),"")</f>
        <v/>
      </c>
      <c r="S22" s="34" t="str">
        <f ca="1">IF(OR(INDIRECT("SYNTHESE_SCL!C"&amp;S$1)=PARAM!$O21,INDIRECT("SYNTHESE_SCL!C"&amp;S$1)=PARAM!$P21),INDIRECT("SYNTHESE_SCL!G"&amp;S$1+1),"")</f>
        <v/>
      </c>
      <c r="T22" s="34" t="str">
        <f ca="1">IF(OR(INDIRECT("SYNTHESE_SCL!C"&amp;T$1)=PARAM!$O21,INDIRECT("SYNTHESE_SCL!C"&amp;T$1)=PARAM!$P21),INDIRECT("SYNTHESE_SCL!G"&amp;T$1+1),"")</f>
        <v/>
      </c>
      <c r="U22" s="34" t="str">
        <f ca="1">IF(OR(INDIRECT("SYNTHESE_SCL!C"&amp;U$1)=PARAM!$O21,INDIRECT("SYNTHESE_SCL!C"&amp;U$1)=PARAM!$P21),INDIRECT("SYNTHESE_SCL!G"&amp;U$1+1),"")</f>
        <v/>
      </c>
      <c r="V22" s="34" t="str">
        <f ca="1">IF(OR(INDIRECT("SYNTHESE_SCL!C"&amp;V$1)=PARAM!$O21,INDIRECT("SYNTHESE_SCL!C"&amp;V$1)=PARAM!$P21),INDIRECT("SYNTHESE_SCL!G"&amp;V$1+1),"")</f>
        <v/>
      </c>
      <c r="W22" s="34" t="str">
        <f ca="1">IF(OR(INDIRECT("SYNTHESE_SCL!C"&amp;W$1)=PARAM!$O21,INDIRECT("SYNTHESE_SCL!C"&amp;W$1)=PARAM!$P21),INDIRECT("SYNTHESE_SCL!G"&amp;W$1+1),"")</f>
        <v/>
      </c>
      <c r="X22" s="34" t="str">
        <f ca="1">IF(OR(INDIRECT("SYNTHESE_SCL!C"&amp;X$1)=PARAM!$O21,INDIRECT("SYNTHESE_SCL!C"&amp;X$1)=PARAM!$P21),INDIRECT("SYNTHESE_SCL!G"&amp;X$1+1),"")</f>
        <v/>
      </c>
      <c r="Y22" s="34" t="str">
        <f ca="1">IF(OR(INDIRECT("SYNTHESE_SCL!C"&amp;Y$1)=PARAM!$O21,INDIRECT("SYNTHESE_SCL!C"&amp;Y$1)=PARAM!$P21),INDIRECT("SYNTHESE_SCL!G"&amp;Y$1+1),"")</f>
        <v/>
      </c>
      <c r="Z22" s="34" t="str">
        <f ca="1">IF(OR(INDIRECT("SYNTHESE_SCL!C"&amp;Z$1)=PARAM!$O21,INDIRECT("SYNTHESE_SCL!C"&amp;Z$1)=PARAM!$P21),INDIRECT("SYNTHESE_SCL!G"&amp;Z$1+1),"")</f>
        <v/>
      </c>
      <c r="AA22" s="34" t="str">
        <f ca="1">IF(OR(INDIRECT("SYNTHESE_SCL!C"&amp;AA$1)=PARAM!$O21,INDIRECT("SYNTHESE_SCL!C"&amp;AA$1)=PARAM!$P21),INDIRECT("SYNTHESE_SCL!G"&amp;AA$1+1),"")</f>
        <v/>
      </c>
      <c r="AB22" s="34" t="str">
        <f ca="1">IF(OR(INDIRECT("SYNTHESE_SCL!C"&amp;AB$1)=PARAM!$O21,INDIRECT("SYNTHESE_SCL!C"&amp;AB$1)=PARAM!$P21),INDIRECT("SYNTHESE_SCL!G"&amp;AB$1+1),"")</f>
        <v/>
      </c>
      <c r="AC22" s="34" t="str">
        <f ca="1">IF(OR(INDIRECT("SYNTHESE_SCL!C"&amp;AC$1)=PARAM!$O21,INDIRECT("SYNTHESE_SCL!C"&amp;AC$1)=PARAM!$P21),INDIRECT("SYNTHESE_SCL!G"&amp;AC$1+1),"")</f>
        <v/>
      </c>
    </row>
    <row r="23" spans="1:30" ht="13" thickBot="1" x14ac:dyDescent="0.45">
      <c r="A23" s="1"/>
      <c r="B23" s="1" t="s">
        <v>125</v>
      </c>
      <c r="C23" s="1" t="s">
        <v>125</v>
      </c>
      <c r="D23" s="1" t="s">
        <v>125</v>
      </c>
      <c r="F23" s="1" t="s">
        <v>282</v>
      </c>
      <c r="H23" s="1"/>
      <c r="O23" s="1"/>
      <c r="P23" s="1"/>
      <c r="Q23" s="148"/>
      <c r="R23" s="148"/>
      <c r="S23" s="148"/>
      <c r="T23" s="148"/>
      <c r="U23" s="148"/>
      <c r="V23" s="148"/>
      <c r="W23" s="148"/>
      <c r="X23" s="148"/>
      <c r="Y23" s="148"/>
      <c r="Z23" s="148"/>
      <c r="AA23" s="148"/>
      <c r="AB23" s="148"/>
      <c r="AC23" s="148"/>
    </row>
    <row r="24" spans="1:30" ht="13" thickBot="1" x14ac:dyDescent="0.45">
      <c r="C24" s="1" t="s">
        <v>264</v>
      </c>
      <c r="D24" s="1" t="s">
        <v>264</v>
      </c>
      <c r="F24" s="1" t="s">
        <v>125</v>
      </c>
      <c r="H24" s="1"/>
      <c r="O24" s="1" t="s">
        <v>272</v>
      </c>
      <c r="P24" s="1" t="s">
        <v>279</v>
      </c>
      <c r="Q24" s="18" t="s">
        <v>17</v>
      </c>
      <c r="R24" s="34" t="e">
        <f ca="1">IF(OR(INDIRECT("SYNTHESE!C"&amp;R$1)=PARAM!$O24,INDIRECT("SYNTHESE!C"&amp;R$1)=PARAM!$P24),INDIRECT("SYNTHESE!G"&amp;R$1),"")</f>
        <v>#REF!</v>
      </c>
      <c r="S24" s="34" t="e">
        <f ca="1">IF(OR(INDIRECT("SYNTHESE!C"&amp;S$1)=PARAM!$O24,INDIRECT("SYNTHESE!C"&amp;S$1)=PARAM!$P24),INDIRECT("SYNTHESE!G"&amp;S$1),"")</f>
        <v>#REF!</v>
      </c>
      <c r="T24" s="34" t="e">
        <f ca="1">IF(OR(INDIRECT("SYNTHESE!C"&amp;T$1)=PARAM!$O24,INDIRECT("SYNTHESE!C"&amp;T$1)=PARAM!$P24),INDIRECT("SYNTHESE!G"&amp;T$1),"")</f>
        <v>#REF!</v>
      </c>
      <c r="U24" s="34" t="e">
        <f ca="1">IF(OR(INDIRECT("SYNTHESE!C"&amp;U$1)=PARAM!$O24,INDIRECT("SYNTHESE!C"&amp;U$1)=PARAM!$P24),INDIRECT("SYNTHESE!G"&amp;U$1),"")</f>
        <v>#REF!</v>
      </c>
      <c r="V24" s="34" t="e">
        <f ca="1">IF(OR(INDIRECT("SYNTHESE!C"&amp;V$1)=PARAM!$O24,INDIRECT("SYNTHESE!C"&amp;V$1)=PARAM!$P24),INDIRECT("SYNTHESE!G"&amp;V$1),"")</f>
        <v>#REF!</v>
      </c>
      <c r="W24" s="34" t="e">
        <f ca="1">IF(OR(INDIRECT("SYNTHESE!C"&amp;W$1)=PARAM!$O24,INDIRECT("SYNTHESE!C"&amp;W$1)=PARAM!$P24),INDIRECT("SYNTHESE!G"&amp;W$1),"")</f>
        <v>#REF!</v>
      </c>
      <c r="X24" s="34" t="e">
        <f ca="1">IF(OR(INDIRECT("SYNTHESE!C"&amp;X$1)=PARAM!$O24,INDIRECT("SYNTHESE!C"&amp;X$1)=PARAM!$P24),INDIRECT("SYNTHESE!G"&amp;X$1),"")</f>
        <v>#REF!</v>
      </c>
      <c r="Y24" s="34" t="e">
        <f ca="1">IF(OR(INDIRECT("SYNTHESE!C"&amp;Y$1)=PARAM!$O24,INDIRECT("SYNTHESE!C"&amp;Y$1)=PARAM!$P24),INDIRECT("SYNTHESE!G"&amp;Y$1),"")</f>
        <v>#REF!</v>
      </c>
      <c r="Z24" s="34" t="e">
        <f ca="1">IF(OR(INDIRECT("SYNTHESE!C"&amp;Z$1)=PARAM!$O24,INDIRECT("SYNTHESE!C"&amp;Z$1)=PARAM!$P24),INDIRECT("SYNTHESE!G"&amp;Z$1),"")</f>
        <v>#REF!</v>
      </c>
      <c r="AA24" s="34" t="e">
        <f ca="1">IF(OR(INDIRECT("SYNTHESE!C"&amp;AA$1)=PARAM!$O24,INDIRECT("SYNTHESE!C"&amp;AA$1)=PARAM!$P24),INDIRECT("SYNTHESE!G"&amp;AA$1),"")</f>
        <v>#REF!</v>
      </c>
      <c r="AB24" s="34" t="e">
        <f ca="1">IF(OR(INDIRECT("SYNTHESE!C"&amp;AB$1)=PARAM!$O24,INDIRECT("SYNTHESE!C"&amp;AB$1)=PARAM!$P24),INDIRECT("SYNTHESE!G"&amp;AB$1),"")</f>
        <v>#REF!</v>
      </c>
      <c r="AC24" s="208" t="e">
        <f ca="1">IF(OR(INDIRECT("SYNTHESE!C"&amp;AC$1)=PARAM!$O24,INDIRECT("SYNTHESE!C"&amp;AC$1)=PARAM!$P24),INDIRECT("SYNTHESE!G"&amp;AC$1),"")</f>
        <v>#REF!</v>
      </c>
    </row>
    <row r="25" spans="1:30" ht="14.25" customHeight="1" thickBot="1" x14ac:dyDescent="0.45">
      <c r="D25" s="1" t="s">
        <v>267</v>
      </c>
      <c r="O25" s="924" t="str">
        <f ca="1">IF(COUNTIF(R24:AC25,"Non validé par absence d'équipement")&gt;0,"Non validé",IF(COUNTIF(R24:AC25,"Non validé")&gt;0,"Non validé",IF(COUNTIF(R24:AC25,"Validé avec réserve")&gt;0,"Validé avec réserve",IF(COUNTIF(R24:AC25,"Validé")&gt;0,"Validé",""))))</f>
        <v/>
      </c>
      <c r="P25" s="925"/>
      <c r="Q25" s="19" t="s">
        <v>33</v>
      </c>
      <c r="R25" s="34" t="e">
        <f ca="1">IF(OR(INDIRECT("SYNTHESE!C"&amp;R$1)=PARAM!$O24,INDIRECT("SYNTHESE!C"&amp;R$1)=PARAM!$P24),INDIRECT("SYNTHESE!G"&amp;R$1+1),"")</f>
        <v>#REF!</v>
      </c>
      <c r="S25" s="34" t="e">
        <f ca="1">IF(OR(INDIRECT("SYNTHESE!C"&amp;S$1)=PARAM!$O24,INDIRECT("SYNTHESE!C"&amp;S$1)=PARAM!$P24),INDIRECT("SYNTHESE!G"&amp;S$1+1),"")</f>
        <v>#REF!</v>
      </c>
      <c r="T25" s="34" t="e">
        <f ca="1">IF(OR(INDIRECT("SYNTHESE!C"&amp;T$1)=PARAM!$O24,INDIRECT("SYNTHESE!C"&amp;T$1)=PARAM!$P24),INDIRECT("SYNTHESE!G"&amp;T$1+1),"")</f>
        <v>#REF!</v>
      </c>
      <c r="U25" s="34" t="e">
        <f ca="1">IF(OR(INDIRECT("SYNTHESE!C"&amp;U$1)=PARAM!$O24,INDIRECT("SYNTHESE!C"&amp;U$1)=PARAM!$P24),INDIRECT("SYNTHESE!G"&amp;U$1+1),"")</f>
        <v>#REF!</v>
      </c>
      <c r="V25" s="34" t="e">
        <f ca="1">IF(OR(INDIRECT("SYNTHESE!C"&amp;V$1)=PARAM!$O24,INDIRECT("SYNTHESE!C"&amp;V$1)=PARAM!$P24),INDIRECT("SYNTHESE!G"&amp;V$1+1),"")</f>
        <v>#REF!</v>
      </c>
      <c r="W25" s="34" t="e">
        <f ca="1">IF(OR(INDIRECT("SYNTHESE!C"&amp;W$1)=PARAM!$O24,INDIRECT("SYNTHESE!C"&amp;W$1)=PARAM!$P24),INDIRECT("SYNTHESE!G"&amp;W$1+1),"")</f>
        <v>#REF!</v>
      </c>
      <c r="X25" s="34" t="e">
        <f ca="1">IF(OR(INDIRECT("SYNTHESE!C"&amp;X$1)=PARAM!$O24,INDIRECT("SYNTHESE!C"&amp;X$1)=PARAM!$P24),INDIRECT("SYNTHESE!G"&amp;X$1+1),"")</f>
        <v>#REF!</v>
      </c>
      <c r="Y25" s="34" t="e">
        <f ca="1">IF(OR(INDIRECT("SYNTHESE!C"&amp;Y$1)=PARAM!$O24,INDIRECT("SYNTHESE!C"&amp;Y$1)=PARAM!$P24),INDIRECT("SYNTHESE!G"&amp;Y$1+1),"")</f>
        <v>#REF!</v>
      </c>
      <c r="Z25" s="34" t="e">
        <f ca="1">IF(OR(INDIRECT("SYNTHESE!C"&amp;Z$1)=PARAM!$O24,INDIRECT("SYNTHESE!C"&amp;Z$1)=PARAM!$P24),INDIRECT("SYNTHESE!G"&amp;Z$1+1),"")</f>
        <v>#REF!</v>
      </c>
      <c r="AA25" s="34" t="e">
        <f ca="1">IF(OR(INDIRECT("SYNTHESE!C"&amp;AA$1)=PARAM!$O24,INDIRECT("SYNTHESE!C"&amp;AA$1)=PARAM!$P24),INDIRECT("SYNTHESE!G"&amp;AA$1+1),"")</f>
        <v>#REF!</v>
      </c>
      <c r="AB25" s="34" t="e">
        <f ca="1">IF(OR(INDIRECT("SYNTHESE!C"&amp;AB$1)=PARAM!$O24,INDIRECT("SYNTHESE!C"&amp;AB$1)=PARAM!$P24),INDIRECT("SYNTHESE!G"&amp;AB$1+1),"")</f>
        <v>#REF!</v>
      </c>
      <c r="AC25" s="34" t="e">
        <f ca="1">IF(OR(INDIRECT("SYNTHESE!C"&amp;AC$1)=PARAM!$O24,INDIRECT("SYNTHESE!C"&amp;AC$1)=PARAM!$P24),INDIRECT("SYNTHESE!G"&amp;AC$1+1),"")</f>
        <v>#REF!</v>
      </c>
    </row>
    <row r="26" spans="1:30" ht="13.35" thickTop="1" thickBot="1" x14ac:dyDescent="0.45">
      <c r="D26" s="1" t="s">
        <v>269</v>
      </c>
      <c r="O26" s="204" t="s">
        <v>30</v>
      </c>
      <c r="P26" s="204" t="s">
        <v>30</v>
      </c>
      <c r="Q26" s="205"/>
      <c r="R26" s="204" t="s">
        <v>24</v>
      </c>
      <c r="S26" s="204" t="s">
        <v>25</v>
      </c>
      <c r="T26" s="204" t="s">
        <v>26</v>
      </c>
      <c r="U26" s="204" t="s">
        <v>34</v>
      </c>
      <c r="V26" s="204" t="s">
        <v>35</v>
      </c>
      <c r="W26" s="204" t="s">
        <v>36</v>
      </c>
      <c r="X26" s="204" t="s">
        <v>37</v>
      </c>
      <c r="Y26" s="204" t="s">
        <v>38</v>
      </c>
      <c r="Z26" s="204" t="s">
        <v>39</v>
      </c>
      <c r="AA26" s="204" t="s">
        <v>40</v>
      </c>
      <c r="AB26" s="204" t="s">
        <v>41</v>
      </c>
      <c r="AC26" s="206" t="s">
        <v>42</v>
      </c>
      <c r="AD26" s="207"/>
    </row>
    <row r="27" spans="1:30" ht="13" thickBot="1" x14ac:dyDescent="0.45">
      <c r="O27" s="1" t="s">
        <v>253</v>
      </c>
      <c r="P27" s="1" t="s">
        <v>254</v>
      </c>
      <c r="Q27" s="144" t="s">
        <v>17</v>
      </c>
      <c r="R27" s="145" t="e">
        <f ca="1">IF(OR(INDIRECT("SYNTHESE!C"&amp;R$1)=PARAM!$O27,INDIRECT("SYNTHESE!C"&amp;R$1)=PARAM!$P27),INDIRECT("SYNTHESE!i"&amp;R$1),"")</f>
        <v>#REF!</v>
      </c>
      <c r="S27" s="145" t="e">
        <f ca="1">IF(OR(INDIRECT("SYNTHESE!C"&amp;S$1)=PARAM!$O27,INDIRECT("SYNTHESE!C"&amp;S$1)=PARAM!$P27),INDIRECT("SYNTHESE!i"&amp;S$1),"")</f>
        <v>#REF!</v>
      </c>
      <c r="T27" s="145" t="e">
        <f ca="1">IF(OR(INDIRECT("SYNTHESE!C"&amp;T$1)=PARAM!$O27,INDIRECT("SYNTHESE!C"&amp;T$1)=PARAM!$P27),INDIRECT("SYNTHESE!i"&amp;T$1),"")</f>
        <v>#REF!</v>
      </c>
      <c r="U27" s="145" t="e">
        <f ca="1">IF(OR(INDIRECT("SYNTHESE!C"&amp;U$1)=PARAM!$O27,INDIRECT("SYNTHESE!C"&amp;U$1)=PARAM!$P27),INDIRECT("SYNTHESE!i"&amp;U$1),"")</f>
        <v>#REF!</v>
      </c>
      <c r="V27" s="145" t="e">
        <f ca="1">IF(OR(INDIRECT("SYNTHESE!C"&amp;V$1)=PARAM!$O27,INDIRECT("SYNTHESE!C"&amp;V$1)=PARAM!$P27),INDIRECT("SYNTHESE!i"&amp;V$1),"")</f>
        <v>#REF!</v>
      </c>
      <c r="W27" s="145" t="e">
        <f ca="1">IF(OR(INDIRECT("SYNTHESE!C"&amp;W$1)=PARAM!$O27,INDIRECT("SYNTHESE!C"&amp;W$1)=PARAM!$P27),INDIRECT("SYNTHESE!i"&amp;W$1),"")</f>
        <v>#REF!</v>
      </c>
      <c r="X27" s="145" t="e">
        <f ca="1">IF(OR(INDIRECT("SYNTHESE!C"&amp;X$1)=PARAM!$O27,INDIRECT("SYNTHESE!C"&amp;X$1)=PARAM!$P27),INDIRECT("SYNTHESE!i"&amp;X$1),"")</f>
        <v>#REF!</v>
      </c>
      <c r="Y27" s="145" t="e">
        <f ca="1">IF(OR(INDIRECT("SYNTHESE!C"&amp;Y$1)=PARAM!$O27,INDIRECT("SYNTHESE!C"&amp;Y$1)=PARAM!$P27),INDIRECT("SYNTHESE!i"&amp;Y$1),"")</f>
        <v>#REF!</v>
      </c>
      <c r="Z27" s="145" t="e">
        <f ca="1">IF(OR(INDIRECT("SYNTHESE!C"&amp;Z$1)=PARAM!$O27,INDIRECT("SYNTHESE!C"&amp;Z$1)=PARAM!$P27),INDIRECT("SYNTHESE!i"&amp;Z$1),"")</f>
        <v>#REF!</v>
      </c>
      <c r="AA27" s="145" t="e">
        <f ca="1">IF(OR(INDIRECT("SYNTHESE!C"&amp;AA$1)=PARAM!$O27,INDIRECT("SYNTHESE!C"&amp;AA$1)=PARAM!$P27),INDIRECT("SYNTHESE!i"&amp;AA$1),"")</f>
        <v>#REF!</v>
      </c>
      <c r="AB27" s="145" t="e">
        <f ca="1">IF(OR(INDIRECT("SYNTHESE!C"&amp;AB$1)=PARAM!$O27,INDIRECT("SYNTHESE!C"&amp;AB$1)=PARAM!$P27),INDIRECT("SYNTHESE!i"&amp;AB$1),"")</f>
        <v>#REF!</v>
      </c>
      <c r="AC27" s="146" t="e">
        <f ca="1">IF(OR(INDIRECT("SYNTHESE!C"&amp;AC$1)=PARAM!$O27,INDIRECT("SYNTHESE!C"&amp;AC$1)=PARAM!$P27),INDIRECT("SYNTHESE!i"&amp;AC$1),"")</f>
        <v>#REF!</v>
      </c>
      <c r="AD27" s="28" t="str">
        <f t="shared" ref="AD27:AD50" ca="1" si="1">IFERROR(AVERAGE(R27:AC27),"")</f>
        <v/>
      </c>
    </row>
    <row r="28" spans="1:30" ht="13" thickBot="1" x14ac:dyDescent="0.45">
      <c r="B28" s="1"/>
      <c r="N28" s="35" t="s">
        <v>283</v>
      </c>
      <c r="O28" s="924" t="str">
        <f ca="1">IFERROR(TRUNC(AVERAGE(AD27:AD28),0),"")</f>
        <v/>
      </c>
      <c r="P28" s="925"/>
      <c r="Q28" s="108" t="s">
        <v>33</v>
      </c>
      <c r="R28" s="109" t="e">
        <f ca="1">IF(OR(INDIRECT("SYNTHESE!C"&amp;R$1)=PARAM!$O27,INDIRECT("SYNTHESE!C"&amp;R$1)=PARAM!$P27),INDIRECT("SYNTHESE!i"&amp;R$1+1),"")</f>
        <v>#REF!</v>
      </c>
      <c r="S28" s="109" t="e">
        <f ca="1">IF(OR(INDIRECT("SYNTHESE!C"&amp;S$1)=PARAM!$O27,INDIRECT("SYNTHESE!C"&amp;S$1)=PARAM!$P27),INDIRECT("SYNTHESE!i"&amp;S$1+1),"")</f>
        <v>#REF!</v>
      </c>
      <c r="T28" s="109" t="e">
        <f ca="1">IF(OR(INDIRECT("SYNTHESE!C"&amp;T$1)=PARAM!$O27,INDIRECT("SYNTHESE!C"&amp;T$1)=PARAM!$P27),INDIRECT("SYNTHESE!i"&amp;T$1+1),"")</f>
        <v>#REF!</v>
      </c>
      <c r="U28" s="109" t="e">
        <f ca="1">IF(OR(INDIRECT("SYNTHESE!C"&amp;U$1)=PARAM!$O27,INDIRECT("SYNTHESE!C"&amp;U$1)=PARAM!$P27),INDIRECT("SYNTHESE!i"&amp;U$1+1),"")</f>
        <v>#REF!</v>
      </c>
      <c r="V28" s="109" t="e">
        <f ca="1">IF(OR(INDIRECT("SYNTHESE!C"&amp;V$1)=PARAM!$O27,INDIRECT("SYNTHESE!C"&amp;V$1)=PARAM!$P27),INDIRECT("SYNTHESE!i"&amp;V$1+1),"")</f>
        <v>#REF!</v>
      </c>
      <c r="W28" s="109" t="e">
        <f ca="1">IF(OR(INDIRECT("SYNTHESE!C"&amp;W$1)=PARAM!$O27,INDIRECT("SYNTHESE!C"&amp;W$1)=PARAM!$P27),INDIRECT("SYNTHESE!i"&amp;W$1+1),"")</f>
        <v>#REF!</v>
      </c>
      <c r="X28" s="109" t="e">
        <f ca="1">IF(OR(INDIRECT("SYNTHESE!C"&amp;X$1)=PARAM!$O27,INDIRECT("SYNTHESE!C"&amp;X$1)=PARAM!$P27),INDIRECT("SYNTHESE!i"&amp;X$1+1),"")</f>
        <v>#REF!</v>
      </c>
      <c r="Y28" s="109" t="e">
        <f ca="1">IF(OR(INDIRECT("SYNTHESE!C"&amp;Y$1)=PARAM!$O27,INDIRECT("SYNTHESE!C"&amp;Y$1)=PARAM!$P27),INDIRECT("SYNTHESE!i"&amp;Y$1+1),"")</f>
        <v>#REF!</v>
      </c>
      <c r="Z28" s="109" t="e">
        <f ca="1">IF(OR(INDIRECT("SYNTHESE!C"&amp;Z$1)=PARAM!$O27,INDIRECT("SYNTHESE!C"&amp;Z$1)=PARAM!$P27),INDIRECT("SYNTHESE!i"&amp;Z$1+1),"")</f>
        <v>#REF!</v>
      </c>
      <c r="AA28" s="109" t="e">
        <f ca="1">IF(OR(INDIRECT("SYNTHESE!C"&amp;AA$1)=PARAM!$O27,INDIRECT("SYNTHESE!C"&amp;AA$1)=PARAM!$P27),INDIRECT("SYNTHESE!i"&amp;AA$1+1),"")</f>
        <v>#REF!</v>
      </c>
      <c r="AB28" s="109" t="e">
        <f ca="1">IF(OR(INDIRECT("SYNTHESE!C"&amp;AB$1)=PARAM!$O27,INDIRECT("SYNTHESE!C"&amp;AB$1)=PARAM!$P27),INDIRECT("SYNTHESE!i"&amp;AB$1+1),"")</f>
        <v>#REF!</v>
      </c>
      <c r="AC28" s="109" t="e">
        <f ca="1">IF(OR(INDIRECT("SYNTHESE!C"&amp;AC$1)=PARAM!$O27,INDIRECT("SYNTHESE!C"&amp;AC$1)=PARAM!$P27),INDIRECT("SYNTHESE!i"&amp;AC$1+1),"")</f>
        <v>#REF!</v>
      </c>
      <c r="AD28" s="28" t="str">
        <f t="shared" ca="1" si="1"/>
        <v/>
      </c>
    </row>
    <row r="29" spans="1:30" ht="13" thickBot="1" x14ac:dyDescent="0.45">
      <c r="B29" s="1"/>
      <c r="N29" s="35" t="s">
        <v>284</v>
      </c>
      <c r="O29" s="922" t="str">
        <f ca="1">IF(O28="","",IF(#REF!="Non validé",0.9*TRUNC(AVERAGE(AD27,AD28,AD29),0),TRUNC(AVERAGE(AD27,AD28,AD29),0)))</f>
        <v/>
      </c>
      <c r="P29" s="927"/>
      <c r="Q29" s="139" t="s">
        <v>285</v>
      </c>
      <c r="R29" s="140" t="e">
        <f ca="1">IF(OR(INDIRECT("SYNTHESE!C"&amp;R$1)=PARAM!$P27,INDIRECT("SYNTHESE!C"&amp;R$1)=PARAM!$O27),INDIRECT("SYNTHESE!T"&amp;R$1),"")</f>
        <v>#REF!</v>
      </c>
      <c r="S29" s="140" t="e">
        <f ca="1">IF(OR(INDIRECT("SYNTHESE!C"&amp;S$1)=PARAM!$P27,INDIRECT("SYNTHESE!C"&amp;S$1)=PARAM!$O27),INDIRECT("SYNTHESE!T"&amp;S$1),"")</f>
        <v>#REF!</v>
      </c>
      <c r="T29" s="140" t="e">
        <f ca="1">IF(OR(INDIRECT("SYNTHESE!C"&amp;T$1)=PARAM!$P27,INDIRECT("SYNTHESE!C"&amp;T$1)=PARAM!$O27),INDIRECT("SYNTHESE!T"&amp;T$1),"")</f>
        <v>#REF!</v>
      </c>
      <c r="U29" s="140" t="e">
        <f ca="1">IF(OR(INDIRECT("SYNTHESE!C"&amp;U$1)=PARAM!$P27,INDIRECT("SYNTHESE!C"&amp;U$1)=PARAM!$O27),INDIRECT("SYNTHESE!T"&amp;U$1),"")</f>
        <v>#REF!</v>
      </c>
      <c r="V29" s="140" t="e">
        <f ca="1">IF(OR(INDIRECT("SYNTHESE!C"&amp;V$1)=PARAM!$P27,INDIRECT("SYNTHESE!C"&amp;V$1)=PARAM!$O27),INDIRECT("SYNTHESE!T"&amp;V$1),"")</f>
        <v>#REF!</v>
      </c>
      <c r="W29" s="140" t="e">
        <f ca="1">IF(OR(INDIRECT("SYNTHESE!C"&amp;W$1)=PARAM!$P27,INDIRECT("SYNTHESE!C"&amp;W$1)=PARAM!$O27),INDIRECT("SYNTHESE!T"&amp;W$1),"")</f>
        <v>#REF!</v>
      </c>
      <c r="X29" s="140" t="e">
        <f ca="1">IF(OR(INDIRECT("SYNTHESE!C"&amp;X$1)=PARAM!$P27,INDIRECT("SYNTHESE!C"&amp;X$1)=PARAM!$O27),INDIRECT("SYNTHESE!T"&amp;X$1),"")</f>
        <v>#REF!</v>
      </c>
      <c r="Y29" s="140" t="e">
        <f ca="1">IF(OR(INDIRECT("SYNTHESE!C"&amp;Y$1)=PARAM!$P27,INDIRECT("SYNTHESE!C"&amp;Y$1)=PARAM!$O27),INDIRECT("SYNTHESE!T"&amp;Y$1),"")</f>
        <v>#REF!</v>
      </c>
      <c r="Z29" s="140" t="e">
        <f ca="1">IF(OR(INDIRECT("SYNTHESE!C"&amp;Z$1)=PARAM!$P27,INDIRECT("SYNTHESE!C"&amp;Z$1)=PARAM!$O27),INDIRECT("SYNTHESE!T"&amp;Z$1),"")</f>
        <v>#REF!</v>
      </c>
      <c r="AA29" s="140" t="e">
        <f ca="1">IF(OR(INDIRECT("SYNTHESE!C"&amp;AA$1)=PARAM!$P27,INDIRECT("SYNTHESE!C"&amp;AA$1)=PARAM!$O27),INDIRECT("SYNTHESE!T"&amp;AA$1),"")</f>
        <v>#REF!</v>
      </c>
      <c r="AB29" s="140" t="e">
        <f ca="1">IF(OR(INDIRECT("SYNTHESE!C"&amp;AB$1)=PARAM!$P27,INDIRECT("SYNTHESE!C"&amp;AB$1)=PARAM!$O27),INDIRECT("SYNTHESE!T"&amp;AB$1),"")</f>
        <v>#REF!</v>
      </c>
      <c r="AC29" s="141" t="e">
        <f ca="1">IF(OR(INDIRECT("SYNTHESE!C"&amp;AC$1)=PARAM!$P27,INDIRECT("SYNTHESE!C"&amp;AC$1)=PARAM!$O27),INDIRECT("SYNTHESE!T"&amp;AC$1),"")</f>
        <v>#REF!</v>
      </c>
      <c r="AD29" s="142" t="str">
        <f t="shared" ca="1" si="1"/>
        <v/>
      </c>
    </row>
    <row r="30" spans="1:30" ht="13" thickBot="1" x14ac:dyDescent="0.45">
      <c r="B30" s="1"/>
      <c r="O30" s="1" t="s">
        <v>115</v>
      </c>
      <c r="P30" s="1" t="s">
        <v>263</v>
      </c>
      <c r="Q30" s="110" t="s">
        <v>17</v>
      </c>
      <c r="R30" s="111" t="e">
        <f ca="1">IF(OR(INDIRECT("SYNTHESE!C"&amp;R$1)=PARAM!$O30,INDIRECT("SYNTHESE!C"&amp;R$1)=PARAM!$P30),INDIRECT("SYNTHESE!i"&amp;R$1),"")</f>
        <v>#REF!</v>
      </c>
      <c r="S30" s="111" t="e">
        <f ca="1">IF(OR(INDIRECT("SYNTHESE!C"&amp;S$1)=PARAM!$O30,INDIRECT("SYNTHESE!C"&amp;S$1)=PARAM!$P30),INDIRECT("SYNTHESE!i"&amp;S$1),"")</f>
        <v>#REF!</v>
      </c>
      <c r="T30" s="111" t="e">
        <f ca="1">IF(OR(INDIRECT("SYNTHESE!C"&amp;T$1)=PARAM!$O30,INDIRECT("SYNTHESE!C"&amp;T$1)=PARAM!$P30),INDIRECT("SYNTHESE!i"&amp;T$1),"")</f>
        <v>#REF!</v>
      </c>
      <c r="U30" s="111" t="e">
        <f ca="1">IF(OR(INDIRECT("SYNTHESE!C"&amp;U$1)=PARAM!$O30,INDIRECT("SYNTHESE!C"&amp;U$1)=PARAM!$P30),INDIRECT("SYNTHESE!i"&amp;U$1),"")</f>
        <v>#REF!</v>
      </c>
      <c r="V30" s="111" t="e">
        <f ca="1">IF(OR(INDIRECT("SYNTHESE!C"&amp;V$1)=PARAM!$O30,INDIRECT("SYNTHESE!C"&amp;V$1)=PARAM!$P30),INDIRECT("SYNTHESE!i"&amp;V$1),"")</f>
        <v>#REF!</v>
      </c>
      <c r="W30" s="111" t="e">
        <f ca="1">IF(OR(INDIRECT("SYNTHESE!C"&amp;W$1)=PARAM!$O30,INDIRECT("SYNTHESE!C"&amp;W$1)=PARAM!$P30),INDIRECT("SYNTHESE!i"&amp;W$1),"")</f>
        <v>#REF!</v>
      </c>
      <c r="X30" s="111" t="e">
        <f ca="1">IF(OR(INDIRECT("SYNTHESE!C"&amp;X$1)=PARAM!$O30,INDIRECT("SYNTHESE!C"&amp;X$1)=PARAM!$P30),INDIRECT("SYNTHESE!i"&amp;X$1),"")</f>
        <v>#REF!</v>
      </c>
      <c r="Y30" s="111" t="e">
        <f ca="1">IF(OR(INDIRECT("SYNTHESE!C"&amp;Y$1)=PARAM!$O30,INDIRECT("SYNTHESE!C"&amp;Y$1)=PARAM!$P30),INDIRECT("SYNTHESE!i"&amp;Y$1),"")</f>
        <v>#REF!</v>
      </c>
      <c r="Z30" s="111" t="e">
        <f ca="1">IF(OR(INDIRECT("SYNTHESE!C"&amp;Z$1)=PARAM!$O30,INDIRECT("SYNTHESE!C"&amp;Z$1)=PARAM!$P30),INDIRECT("SYNTHESE!i"&amp;Z$1),"")</f>
        <v>#REF!</v>
      </c>
      <c r="AA30" s="111" t="e">
        <f ca="1">IF(OR(INDIRECT("SYNTHESE!C"&amp;AA$1)=PARAM!$O30,INDIRECT("SYNTHESE!C"&amp;AA$1)=PARAM!$P30),INDIRECT("SYNTHESE!i"&amp;AA$1),"")</f>
        <v>#REF!</v>
      </c>
      <c r="AB30" s="111" t="e">
        <f ca="1">IF(OR(INDIRECT("SYNTHESE!C"&amp;AB$1)=PARAM!$O30,INDIRECT("SYNTHESE!C"&amp;AB$1)=PARAM!$P30),INDIRECT("SYNTHESE!i"&amp;AB$1),"")</f>
        <v>#REF!</v>
      </c>
      <c r="AC30" s="111" t="e">
        <f ca="1">IF(OR(INDIRECT("SYNTHESE!C"&amp;AC$1)=PARAM!$O30,INDIRECT("SYNTHESE!C"&amp;AC$1)=PARAM!$P30),INDIRECT("SYNTHESE!i"&amp;AC$1),"")</f>
        <v>#REF!</v>
      </c>
      <c r="AD30" s="116" t="str">
        <f t="shared" ca="1" si="1"/>
        <v/>
      </c>
    </row>
    <row r="31" spans="1:30" ht="13" thickBot="1" x14ac:dyDescent="0.45">
      <c r="B31" s="1"/>
      <c r="N31" s="35" t="s">
        <v>283</v>
      </c>
      <c r="O31" s="924" t="str">
        <f ca="1">IFERROR(TRUNC(AVERAGE(AD30:AD31),0),"")</f>
        <v/>
      </c>
      <c r="P31" s="925"/>
      <c r="Q31" s="138" t="s">
        <v>33</v>
      </c>
      <c r="R31" s="109" t="e">
        <f ca="1">IF(OR(INDIRECT("SYNTHESE!C"&amp;R$1)=PARAM!$O30,INDIRECT("SYNTHESE!C"&amp;R$1)=PARAM!$P30),INDIRECT("SYNTHESE!i"&amp;R$1+1),"")</f>
        <v>#REF!</v>
      </c>
      <c r="S31" s="109" t="e">
        <f ca="1">IF(OR(INDIRECT("SYNTHESE!C"&amp;S$1)=PARAM!$O30,INDIRECT("SYNTHESE!C"&amp;S$1)=PARAM!$P30),INDIRECT("SYNTHESE!i"&amp;S$1+1),"")</f>
        <v>#REF!</v>
      </c>
      <c r="T31" s="109" t="e">
        <f ca="1">IF(OR(INDIRECT("SYNTHESE!C"&amp;T$1)=PARAM!$O30,INDIRECT("SYNTHESE!C"&amp;T$1)=PARAM!$P30),INDIRECT("SYNTHESE!i"&amp;T$1+1),"")</f>
        <v>#REF!</v>
      </c>
      <c r="U31" s="109" t="e">
        <f ca="1">IF(OR(INDIRECT("SYNTHESE!C"&amp;U$1)=PARAM!$O30,INDIRECT("SYNTHESE!C"&amp;U$1)=PARAM!$P30),INDIRECT("SYNTHESE!i"&amp;U$1+1),"")</f>
        <v>#REF!</v>
      </c>
      <c r="V31" s="109" t="e">
        <f ca="1">IF(OR(INDIRECT("SYNTHESE!C"&amp;V$1)=PARAM!$O30,INDIRECT("SYNTHESE!C"&amp;V$1)=PARAM!$P30),INDIRECT("SYNTHESE!i"&amp;V$1+1),"")</f>
        <v>#REF!</v>
      </c>
      <c r="W31" s="109" t="e">
        <f ca="1">IF(OR(INDIRECT("SYNTHESE!C"&amp;W$1)=PARAM!$O30,INDIRECT("SYNTHESE!C"&amp;W$1)=PARAM!$P30),INDIRECT("SYNTHESE!i"&amp;W$1+1),"")</f>
        <v>#REF!</v>
      </c>
      <c r="X31" s="109" t="e">
        <f ca="1">IF(OR(INDIRECT("SYNTHESE!C"&amp;X$1)=PARAM!$O30,INDIRECT("SYNTHESE!C"&amp;X$1)=PARAM!$P30),INDIRECT("SYNTHESE!i"&amp;X$1+1),"")</f>
        <v>#REF!</v>
      </c>
      <c r="Y31" s="109" t="e">
        <f ca="1">IF(OR(INDIRECT("SYNTHESE!C"&amp;Y$1)=PARAM!$O30,INDIRECT("SYNTHESE!C"&amp;Y$1)=PARAM!$P30),INDIRECT("SYNTHESE!i"&amp;Y$1+1),"")</f>
        <v>#REF!</v>
      </c>
      <c r="Z31" s="109" t="e">
        <f ca="1">IF(OR(INDIRECT("SYNTHESE!C"&amp;Z$1)=PARAM!$O30,INDIRECT("SYNTHESE!C"&amp;Z$1)=PARAM!$P30),INDIRECT("SYNTHESE!i"&amp;Z$1+1),"")</f>
        <v>#REF!</v>
      </c>
      <c r="AA31" s="109" t="e">
        <f ca="1">IF(OR(INDIRECT("SYNTHESE!C"&amp;AA$1)=PARAM!$O30,INDIRECT("SYNTHESE!C"&amp;AA$1)=PARAM!$P30),INDIRECT("SYNTHESE!i"&amp;AA$1+1),"")</f>
        <v>#REF!</v>
      </c>
      <c r="AB31" s="109" t="e">
        <f ca="1">IF(OR(INDIRECT("SYNTHESE!C"&amp;AB$1)=PARAM!$O30,INDIRECT("SYNTHESE!C"&amp;AB$1)=PARAM!$P30),INDIRECT("SYNTHESE!i"&amp;AB$1+1),"")</f>
        <v>#REF!</v>
      </c>
      <c r="AC31" s="109" t="e">
        <f ca="1">IF(OR(INDIRECT("SYNTHESE!C"&amp;AC$1)=PARAM!$O30,INDIRECT("SYNTHESE!C"&amp;AC$1)=PARAM!$P30),INDIRECT("SYNTHESE!i"&amp;AC$1+1),"")</f>
        <v>#REF!</v>
      </c>
      <c r="AD31" s="28" t="str">
        <f t="shared" ca="1" si="1"/>
        <v/>
      </c>
    </row>
    <row r="32" spans="1:30" ht="13" thickBot="1" x14ac:dyDescent="0.45">
      <c r="N32" s="35" t="s">
        <v>284</v>
      </c>
      <c r="O32" s="922" t="str">
        <f ca="1">IF(O31="","",IF(#REF!="Non validé",0.9*TRUNC(AVERAGE(AD30,AD31,AD32),0),TRUNC(AVERAGE(AD30,AD31,AD32),0)))</f>
        <v/>
      </c>
      <c r="P32" s="923"/>
      <c r="Q32" s="139" t="s">
        <v>285</v>
      </c>
      <c r="R32" s="140" t="e">
        <f ca="1">IF(OR(INDIRECT("SYNTHESE!C"&amp;R$1)=PARAM!$P30,INDIRECT("SYNTHESE!C"&amp;R$1)=PARAM!$O30),INDIRECT("SYNTHESE!T"&amp;R$1),"")</f>
        <v>#REF!</v>
      </c>
      <c r="S32" s="140" t="e">
        <f ca="1">IF(OR(INDIRECT("SYNTHESE!C"&amp;S$1)=PARAM!$P30,INDIRECT("SYNTHESE!C"&amp;S$1)=PARAM!$O30),INDIRECT("SYNTHESE!T"&amp;S$1),"")</f>
        <v>#REF!</v>
      </c>
      <c r="T32" s="140" t="e">
        <f ca="1">IF(OR(INDIRECT("SYNTHESE!C"&amp;T$1)=PARAM!$P30,INDIRECT("SYNTHESE!C"&amp;T$1)=PARAM!$O30),INDIRECT("SYNTHESE!T"&amp;T$1),"")</f>
        <v>#REF!</v>
      </c>
      <c r="U32" s="140" t="e">
        <f ca="1">IF(OR(INDIRECT("SYNTHESE!C"&amp;U$1)=PARAM!$P30,INDIRECT("SYNTHESE!C"&amp;U$1)=PARAM!$O30),INDIRECT("SYNTHESE!T"&amp;U$1),"")</f>
        <v>#REF!</v>
      </c>
      <c r="V32" s="140" t="e">
        <f ca="1">IF(OR(INDIRECT("SYNTHESE!C"&amp;V$1)=PARAM!$P30,INDIRECT("SYNTHESE!C"&amp;V$1)=PARAM!$O30),INDIRECT("SYNTHESE!T"&amp;V$1),"")</f>
        <v>#REF!</v>
      </c>
      <c r="W32" s="140" t="e">
        <f ca="1">IF(OR(INDIRECT("SYNTHESE!C"&amp;W$1)=PARAM!$P30,INDIRECT("SYNTHESE!C"&amp;W$1)=PARAM!$O30),INDIRECT("SYNTHESE!T"&amp;W$1),"")</f>
        <v>#REF!</v>
      </c>
      <c r="X32" s="140" t="e">
        <f ca="1">IF(OR(INDIRECT("SYNTHESE!C"&amp;X$1)=PARAM!$P30,INDIRECT("SYNTHESE!C"&amp;X$1)=PARAM!$O30),INDIRECT("SYNTHESE!T"&amp;X$1),"")</f>
        <v>#REF!</v>
      </c>
      <c r="Y32" s="140" t="e">
        <f ca="1">IF(OR(INDIRECT("SYNTHESE!C"&amp;Y$1)=PARAM!$P30,INDIRECT("SYNTHESE!C"&amp;Y$1)=PARAM!$O30),INDIRECT("SYNTHESE!T"&amp;Y$1),"")</f>
        <v>#REF!</v>
      </c>
      <c r="Z32" s="140" t="e">
        <f ca="1">IF(OR(INDIRECT("SYNTHESE!C"&amp;Z$1)=PARAM!$P30,INDIRECT("SYNTHESE!C"&amp;Z$1)=PARAM!$O30),INDIRECT("SYNTHESE!T"&amp;Z$1),"")</f>
        <v>#REF!</v>
      </c>
      <c r="AA32" s="140" t="e">
        <f ca="1">IF(OR(INDIRECT("SYNTHESE!C"&amp;AA$1)=PARAM!$P30,INDIRECT("SYNTHESE!C"&amp;AA$1)=PARAM!$O30),INDIRECT("SYNTHESE!T"&amp;AA$1),"")</f>
        <v>#REF!</v>
      </c>
      <c r="AB32" s="140" t="e">
        <f ca="1">IF(OR(INDIRECT("SYNTHESE!C"&amp;AB$1)=PARAM!$P30,INDIRECT("SYNTHESE!C"&amp;AB$1)=PARAM!$O30),INDIRECT("SYNTHESE!T"&amp;AB$1),"")</f>
        <v>#REF!</v>
      </c>
      <c r="AC32" s="141" t="e">
        <f ca="1">IF(OR(INDIRECT("SYNTHESE!C"&amp;AC$1)=PARAM!$P30,INDIRECT("SYNTHESE!C"&amp;AC$1)=PARAM!$O30),INDIRECT("SYNTHESE!T"&amp;AC$1),"")</f>
        <v>#REF!</v>
      </c>
      <c r="AD32" s="142" t="str">
        <f t="shared" ca="1" si="1"/>
        <v/>
      </c>
    </row>
    <row r="33" spans="14:30" ht="13" thickBot="1" x14ac:dyDescent="0.45">
      <c r="O33" s="1" t="s">
        <v>256</v>
      </c>
      <c r="P33" s="1" t="s">
        <v>271</v>
      </c>
      <c r="Q33" s="110" t="s">
        <v>17</v>
      </c>
      <c r="R33" s="111" t="e">
        <f ca="1">IF(OR(INDIRECT("SYNTHESE!C"&amp;R$1)=PARAM!$O33,INDIRECT("SYNTHESE!C"&amp;R$1)=PARAM!$P33),INDIRECT("SYNTHESE!i"&amp;R$1),"")</f>
        <v>#REF!</v>
      </c>
      <c r="S33" s="111" t="e">
        <f ca="1">IF(OR(INDIRECT("SYNTHESE!C"&amp;S$1)=PARAM!$O33,INDIRECT("SYNTHESE!C"&amp;S$1)=PARAM!$P33),INDIRECT("SYNTHESE!i"&amp;S$1),"")</f>
        <v>#REF!</v>
      </c>
      <c r="T33" s="111" t="e">
        <f ca="1">IF(OR(INDIRECT("SYNTHESE!C"&amp;T$1)=PARAM!$O33,INDIRECT("SYNTHESE!C"&amp;T$1)=PARAM!$P33),INDIRECT("SYNTHESE!i"&amp;T$1),"")</f>
        <v>#REF!</v>
      </c>
      <c r="U33" s="111" t="e">
        <f ca="1">IF(OR(INDIRECT("SYNTHESE!C"&amp;U$1)=PARAM!$O33,INDIRECT("SYNTHESE!C"&amp;U$1)=PARAM!$P33),INDIRECT("SYNTHESE!i"&amp;U$1),"")</f>
        <v>#REF!</v>
      </c>
      <c r="V33" s="111" t="e">
        <f ca="1">IF(OR(INDIRECT("SYNTHESE!C"&amp;V$1)=PARAM!$O33,INDIRECT("SYNTHESE!C"&amp;V$1)=PARAM!$P33),INDIRECT("SYNTHESE!i"&amp;V$1),"")</f>
        <v>#REF!</v>
      </c>
      <c r="W33" s="111" t="e">
        <f ca="1">IF(OR(INDIRECT("SYNTHESE!C"&amp;W$1)=PARAM!$O33,INDIRECT("SYNTHESE!C"&amp;W$1)=PARAM!$P33),INDIRECT("SYNTHESE!i"&amp;W$1),"")</f>
        <v>#REF!</v>
      </c>
      <c r="X33" s="111" t="e">
        <f ca="1">IF(OR(INDIRECT("SYNTHESE!C"&amp;X$1)=PARAM!$O33,INDIRECT("SYNTHESE!C"&amp;X$1)=PARAM!$P33),INDIRECT("SYNTHESE!i"&amp;X$1),"")</f>
        <v>#REF!</v>
      </c>
      <c r="Y33" s="111" t="e">
        <f ca="1">IF(OR(INDIRECT("SYNTHESE!C"&amp;Y$1)=PARAM!$O33,INDIRECT("SYNTHESE!C"&amp;Y$1)=PARAM!$P33),INDIRECT("SYNTHESE!i"&amp;Y$1),"")</f>
        <v>#REF!</v>
      </c>
      <c r="Z33" s="111" t="e">
        <f ca="1">IF(OR(INDIRECT("SYNTHESE!C"&amp;Z$1)=PARAM!$O33,INDIRECT("SYNTHESE!C"&amp;Z$1)=PARAM!$P33),INDIRECT("SYNTHESE!i"&amp;Z$1),"")</f>
        <v>#REF!</v>
      </c>
      <c r="AA33" s="111" t="e">
        <f ca="1">IF(OR(INDIRECT("SYNTHESE!C"&amp;AA$1)=PARAM!$O33,INDIRECT("SYNTHESE!C"&amp;AA$1)=PARAM!$P33),INDIRECT("SYNTHESE!i"&amp;AA$1),"")</f>
        <v>#REF!</v>
      </c>
      <c r="AB33" s="111" t="e">
        <f ca="1">IF(OR(INDIRECT("SYNTHESE!C"&amp;AB$1)=PARAM!$O33,INDIRECT("SYNTHESE!C"&amp;AB$1)=PARAM!$P33),INDIRECT("SYNTHESE!i"&amp;AB$1),"")</f>
        <v>#REF!</v>
      </c>
      <c r="AC33" s="111" t="e">
        <f ca="1">IF(OR(INDIRECT("SYNTHESE!C"&amp;AC$1)=PARAM!$O33,INDIRECT("SYNTHESE!C"&amp;AC$1)=PARAM!$P33),INDIRECT("SYNTHESE!i"&amp;AC$1),"")</f>
        <v>#REF!</v>
      </c>
      <c r="AD33" s="116" t="str">
        <f t="shared" ca="1" si="1"/>
        <v/>
      </c>
    </row>
    <row r="34" spans="14:30" ht="13" thickBot="1" x14ac:dyDescent="0.45">
      <c r="N34" s="35" t="s">
        <v>283</v>
      </c>
      <c r="O34" s="924" t="str">
        <f ca="1">IFERROR(TRUNC(AVERAGE(AD33:AD34),0),"")</f>
        <v/>
      </c>
      <c r="P34" s="925"/>
      <c r="Q34" s="138" t="s">
        <v>33</v>
      </c>
      <c r="R34" s="109" t="e">
        <f ca="1">IF(OR(INDIRECT("SYNTHESE!C"&amp;R$1)=PARAM!$O33,INDIRECT("SYNTHESE!C"&amp;R$1)=PARAM!$P33),INDIRECT("SYNTHESE!i"&amp;R$1+1),"")</f>
        <v>#REF!</v>
      </c>
      <c r="S34" s="109" t="e">
        <f ca="1">IF(OR(INDIRECT("SYNTHESE!C"&amp;S$1)=PARAM!$O33,INDIRECT("SYNTHESE!C"&amp;S$1)=PARAM!$P33),INDIRECT("SYNTHESE!i"&amp;S$1+1),"")</f>
        <v>#REF!</v>
      </c>
      <c r="T34" s="109" t="e">
        <f ca="1">IF(OR(INDIRECT("SYNTHESE!C"&amp;T$1)=PARAM!$O33,INDIRECT("SYNTHESE!C"&amp;T$1)=PARAM!$P33),INDIRECT("SYNTHESE!i"&amp;T$1+1),"")</f>
        <v>#REF!</v>
      </c>
      <c r="U34" s="109" t="e">
        <f ca="1">IF(OR(INDIRECT("SYNTHESE!C"&amp;U$1)=PARAM!$O33,INDIRECT("SYNTHESE!C"&amp;U$1)=PARAM!$P33),INDIRECT("SYNTHESE!i"&amp;U$1+1),"")</f>
        <v>#REF!</v>
      </c>
      <c r="V34" s="109" t="e">
        <f ca="1">IF(OR(INDIRECT("SYNTHESE!C"&amp;V$1)=PARAM!$O33,INDIRECT("SYNTHESE!C"&amp;V$1)=PARAM!$P33),INDIRECT("SYNTHESE!i"&amp;V$1+1),"")</f>
        <v>#REF!</v>
      </c>
      <c r="W34" s="109" t="e">
        <f ca="1">IF(OR(INDIRECT("SYNTHESE!C"&amp;W$1)=PARAM!$O33,INDIRECT("SYNTHESE!C"&amp;W$1)=PARAM!$P33),INDIRECT("SYNTHESE!i"&amp;W$1+1),"")</f>
        <v>#REF!</v>
      </c>
      <c r="X34" s="109" t="e">
        <f ca="1">IF(OR(INDIRECT("SYNTHESE!C"&amp;X$1)=PARAM!$O33,INDIRECT("SYNTHESE!C"&amp;X$1)=PARAM!$P33),INDIRECT("SYNTHESE!i"&amp;X$1+1),"")</f>
        <v>#REF!</v>
      </c>
      <c r="Y34" s="109" t="e">
        <f ca="1">IF(OR(INDIRECT("SYNTHESE!C"&amp;Y$1)=PARAM!$O33,INDIRECT("SYNTHESE!C"&amp;Y$1)=PARAM!$P33),INDIRECT("SYNTHESE!i"&amp;Y$1+1),"")</f>
        <v>#REF!</v>
      </c>
      <c r="Z34" s="109" t="e">
        <f ca="1">IF(OR(INDIRECT("SYNTHESE!C"&amp;Z$1)=PARAM!$O33,INDIRECT("SYNTHESE!C"&amp;Z$1)=PARAM!$P33),INDIRECT("SYNTHESE!i"&amp;Z$1+1),"")</f>
        <v>#REF!</v>
      </c>
      <c r="AA34" s="109" t="e">
        <f ca="1">IF(OR(INDIRECT("SYNTHESE!C"&amp;AA$1)=PARAM!$O33,INDIRECT("SYNTHESE!C"&amp;AA$1)=PARAM!$P33),INDIRECT("SYNTHESE!i"&amp;AA$1+1),"")</f>
        <v>#REF!</v>
      </c>
      <c r="AB34" s="109" t="e">
        <f ca="1">IF(OR(INDIRECT("SYNTHESE!C"&amp;AB$1)=PARAM!$O33,INDIRECT("SYNTHESE!C"&amp;AB$1)=PARAM!$P33),INDIRECT("SYNTHESE!i"&amp;AB$1+1),"")</f>
        <v>#REF!</v>
      </c>
      <c r="AC34" s="109" t="e">
        <f ca="1">IF(OR(INDIRECT("SYNTHESE!C"&amp;AC$1)=PARAM!$O33,INDIRECT("SYNTHESE!C"&amp;AC$1)=PARAM!$P33),INDIRECT("SYNTHESE!i"&amp;AC$1+1),"")</f>
        <v>#REF!</v>
      </c>
      <c r="AD34" s="28" t="str">
        <f t="shared" ca="1" si="1"/>
        <v/>
      </c>
    </row>
    <row r="35" spans="14:30" ht="13" thickBot="1" x14ac:dyDescent="0.45">
      <c r="N35" s="35" t="s">
        <v>284</v>
      </c>
      <c r="O35" s="922" t="str">
        <f ca="1">IF(O34="","",IF(#REF!="Non validé",0.9*TRUNC(AVERAGE(AD33,AD34,AD35),0),TRUNC(AVERAGE(AD33,AD34,AD35),0)))</f>
        <v/>
      </c>
      <c r="P35" s="923"/>
      <c r="Q35" s="139" t="s">
        <v>285</v>
      </c>
      <c r="R35" s="140" t="e">
        <f ca="1">IF(OR(INDIRECT("SYNTHESE!C"&amp;R$1)=PARAM!$P33,INDIRECT("SYNTHESE!C"&amp;R$1)=PARAM!$O33),INDIRECT("SYNTHESE!T"&amp;R$1),"")</f>
        <v>#REF!</v>
      </c>
      <c r="S35" s="140" t="e">
        <f ca="1">IF(OR(INDIRECT("SYNTHESE!C"&amp;S$1)=PARAM!$P33,INDIRECT("SYNTHESE!C"&amp;S$1)=PARAM!$O33),INDIRECT("SYNTHESE!T"&amp;S$1),"")</f>
        <v>#REF!</v>
      </c>
      <c r="T35" s="140" t="e">
        <f ca="1">IF(OR(INDIRECT("SYNTHESE!C"&amp;T$1)=PARAM!$P33,INDIRECT("SYNTHESE!C"&amp;T$1)=PARAM!$O33),INDIRECT("SYNTHESE!T"&amp;T$1),"")</f>
        <v>#REF!</v>
      </c>
      <c r="U35" s="140" t="e">
        <f ca="1">IF(OR(INDIRECT("SYNTHESE!C"&amp;U$1)=PARAM!$P33,INDIRECT("SYNTHESE!C"&amp;U$1)=PARAM!$O33),INDIRECT("SYNTHESE!T"&amp;U$1),"")</f>
        <v>#REF!</v>
      </c>
      <c r="V35" s="140" t="e">
        <f ca="1">IF(OR(INDIRECT("SYNTHESE!C"&amp;V$1)=PARAM!$P33,INDIRECT("SYNTHESE!C"&amp;V$1)=PARAM!$O33),INDIRECT("SYNTHESE!T"&amp;V$1),"")</f>
        <v>#REF!</v>
      </c>
      <c r="W35" s="140" t="e">
        <f ca="1">IF(OR(INDIRECT("SYNTHESE!C"&amp;W$1)=PARAM!$P33,INDIRECT("SYNTHESE!C"&amp;W$1)=PARAM!$O33),INDIRECT("SYNTHESE!T"&amp;W$1),"")</f>
        <v>#REF!</v>
      </c>
      <c r="X35" s="140" t="e">
        <f ca="1">IF(OR(INDIRECT("SYNTHESE!C"&amp;X$1)=PARAM!$P33,INDIRECT("SYNTHESE!C"&amp;X$1)=PARAM!$O33),INDIRECT("SYNTHESE!T"&amp;X$1),"")</f>
        <v>#REF!</v>
      </c>
      <c r="Y35" s="140" t="e">
        <f ca="1">IF(OR(INDIRECT("SYNTHESE!C"&amp;Y$1)=PARAM!$P33,INDIRECT("SYNTHESE!C"&amp;Y$1)=PARAM!$O33),INDIRECT("SYNTHESE!T"&amp;Y$1),"")</f>
        <v>#REF!</v>
      </c>
      <c r="Z35" s="140" t="e">
        <f ca="1">IF(OR(INDIRECT("SYNTHESE!C"&amp;Z$1)=PARAM!$P33,INDIRECT("SYNTHESE!C"&amp;Z$1)=PARAM!$O33),INDIRECT("SYNTHESE!T"&amp;Z$1),"")</f>
        <v>#REF!</v>
      </c>
      <c r="AA35" s="140" t="e">
        <f ca="1">IF(OR(INDIRECT("SYNTHESE!C"&amp;AA$1)=PARAM!$P33,INDIRECT("SYNTHESE!C"&amp;AA$1)=PARAM!$O33),INDIRECT("SYNTHESE!T"&amp;AA$1),"")</f>
        <v>#REF!</v>
      </c>
      <c r="AB35" s="140" t="e">
        <f ca="1">IF(OR(INDIRECT("SYNTHESE!C"&amp;AB$1)=PARAM!$P33,INDIRECT("SYNTHESE!C"&amp;AB$1)=PARAM!$O33),INDIRECT("SYNTHESE!T"&amp;AB$1),"")</f>
        <v>#REF!</v>
      </c>
      <c r="AC35" s="141" t="e">
        <f ca="1">IF(OR(INDIRECT("SYNTHESE!C"&amp;AC$1)=PARAM!$P33,INDIRECT("SYNTHESE!C"&amp;AC$1)=PARAM!$O33),INDIRECT("SYNTHESE!T"&amp;AC$1),"")</f>
        <v>#REF!</v>
      </c>
      <c r="AD35" s="142" t="str">
        <f t="shared" ca="1" si="1"/>
        <v/>
      </c>
    </row>
    <row r="36" spans="14:30" ht="13" thickBot="1" x14ac:dyDescent="0.45">
      <c r="O36" s="1" t="s">
        <v>265</v>
      </c>
      <c r="P36" s="1" t="s">
        <v>273</v>
      </c>
      <c r="Q36" s="110" t="s">
        <v>17</v>
      </c>
      <c r="R36" s="111" t="e">
        <f ca="1">IF(OR(INDIRECT("SYNTHESE!C"&amp;R$1)=PARAM!$O36,INDIRECT("SYNTHESE!C"&amp;R$1)=PARAM!$P36),INDIRECT("SYNTHESE!i"&amp;R$1),"")</f>
        <v>#REF!</v>
      </c>
      <c r="S36" s="111" t="e">
        <f ca="1">IF(OR(INDIRECT("SYNTHESE!C"&amp;S$1)=PARAM!$O36,INDIRECT("SYNTHESE!C"&amp;S$1)=PARAM!$P36),INDIRECT("SYNTHESE!i"&amp;S$1),"")</f>
        <v>#REF!</v>
      </c>
      <c r="T36" s="111" t="e">
        <f ca="1">IF(OR(INDIRECT("SYNTHESE!C"&amp;T$1)=PARAM!$O36,INDIRECT("SYNTHESE!C"&amp;T$1)=PARAM!$P36),INDIRECT("SYNTHESE!i"&amp;T$1),"")</f>
        <v>#REF!</v>
      </c>
      <c r="U36" s="111" t="e">
        <f ca="1">IF(OR(INDIRECT("SYNTHESE!C"&amp;U$1)=PARAM!$O36,INDIRECT("SYNTHESE!C"&amp;U$1)=PARAM!$P36),INDIRECT("SYNTHESE!i"&amp;U$1),"")</f>
        <v>#REF!</v>
      </c>
      <c r="V36" s="111" t="e">
        <f ca="1">IF(OR(INDIRECT("SYNTHESE!C"&amp;V$1)=PARAM!$O36,INDIRECT("SYNTHESE!C"&amp;V$1)=PARAM!$P36),INDIRECT("SYNTHESE!i"&amp;V$1),"")</f>
        <v>#REF!</v>
      </c>
      <c r="W36" s="111" t="e">
        <f ca="1">IF(OR(INDIRECT("SYNTHESE!C"&amp;W$1)=PARAM!$O36,INDIRECT("SYNTHESE!C"&amp;W$1)=PARAM!$P36),INDIRECT("SYNTHESE!i"&amp;W$1),"")</f>
        <v>#REF!</v>
      </c>
      <c r="X36" s="111" t="e">
        <f ca="1">IF(OR(INDIRECT("SYNTHESE!C"&amp;X$1)=PARAM!$O36,INDIRECT("SYNTHESE!C"&amp;X$1)=PARAM!$P36),INDIRECT("SYNTHESE!i"&amp;X$1),"")</f>
        <v>#REF!</v>
      </c>
      <c r="Y36" s="111" t="e">
        <f ca="1">IF(OR(INDIRECT("SYNTHESE!C"&amp;Y$1)=PARAM!$O36,INDIRECT("SYNTHESE!C"&amp;Y$1)=PARAM!$P36),INDIRECT("SYNTHESE!i"&amp;Y$1),"")</f>
        <v>#REF!</v>
      </c>
      <c r="Z36" s="111" t="e">
        <f ca="1">IF(OR(INDIRECT("SYNTHESE!C"&amp;Z$1)=PARAM!$O36,INDIRECT("SYNTHESE!C"&amp;Z$1)=PARAM!$P36),INDIRECT("SYNTHESE!i"&amp;Z$1),"")</f>
        <v>#REF!</v>
      </c>
      <c r="AA36" s="111" t="e">
        <f ca="1">IF(OR(INDIRECT("SYNTHESE!C"&amp;AA$1)=PARAM!$O36,INDIRECT("SYNTHESE!C"&amp;AA$1)=PARAM!$P36),INDIRECT("SYNTHESE!i"&amp;AA$1),"")</f>
        <v>#REF!</v>
      </c>
      <c r="AB36" s="111" t="e">
        <f ca="1">IF(OR(INDIRECT("SYNTHESE!C"&amp;AB$1)=PARAM!$O36,INDIRECT("SYNTHESE!C"&amp;AB$1)=PARAM!$P36),INDIRECT("SYNTHESE!i"&amp;AB$1),"")</f>
        <v>#REF!</v>
      </c>
      <c r="AC36" s="111" t="e">
        <f ca="1">IF(OR(INDIRECT("SYNTHESE!C"&amp;AC$1)=PARAM!$O36,INDIRECT("SYNTHESE!C"&amp;AC$1)=PARAM!$P36),INDIRECT("SYNTHESE!i"&amp;AC$1),"")</f>
        <v>#REF!</v>
      </c>
      <c r="AD36" s="116" t="str">
        <f t="shared" ca="1" si="1"/>
        <v/>
      </c>
    </row>
    <row r="37" spans="14:30" ht="13" thickBot="1" x14ac:dyDescent="0.45">
      <c r="N37" s="35" t="s">
        <v>283</v>
      </c>
      <c r="O37" s="924" t="str">
        <f ca="1">IFERROR(TRUNC(AVERAGE(AD36:AD37),0),"")</f>
        <v/>
      </c>
      <c r="P37" s="925"/>
      <c r="Q37" s="138" t="s">
        <v>33</v>
      </c>
      <c r="R37" s="109" t="e">
        <f ca="1">IF(OR(INDIRECT("SYNTHESE!C"&amp;R$1)=PARAM!$O36,INDIRECT("SYNTHESE!C"&amp;R$1)=PARAM!$P36),INDIRECT("SYNTHESE!i"&amp;R$1+1),"")</f>
        <v>#REF!</v>
      </c>
      <c r="S37" s="109" t="e">
        <f ca="1">IF(OR(INDIRECT("SYNTHESE!C"&amp;S$1)=PARAM!$O36,INDIRECT("SYNTHESE!C"&amp;S$1)=PARAM!$P36),INDIRECT("SYNTHESE!i"&amp;S$1+1),"")</f>
        <v>#REF!</v>
      </c>
      <c r="T37" s="109" t="e">
        <f ca="1">IF(OR(INDIRECT("SYNTHESE!C"&amp;T$1)=PARAM!$O36,INDIRECT("SYNTHESE!C"&amp;T$1)=PARAM!$P36),INDIRECT("SYNTHESE!i"&amp;T$1+1),"")</f>
        <v>#REF!</v>
      </c>
      <c r="U37" s="109" t="e">
        <f ca="1">IF(OR(INDIRECT("SYNTHESE!C"&amp;U$1)=PARAM!$O36,INDIRECT("SYNTHESE!C"&amp;U$1)=PARAM!$P36),INDIRECT("SYNTHESE!i"&amp;U$1+1),"")</f>
        <v>#REF!</v>
      </c>
      <c r="V37" s="109" t="e">
        <f ca="1">IF(OR(INDIRECT("SYNTHESE!C"&amp;V$1)=PARAM!$O36,INDIRECT("SYNTHESE!C"&amp;V$1)=PARAM!$P36),INDIRECT("SYNTHESE!i"&amp;V$1+1),"")</f>
        <v>#REF!</v>
      </c>
      <c r="W37" s="109" t="e">
        <f ca="1">IF(OR(INDIRECT("SYNTHESE!C"&amp;W$1)=PARAM!$O36,INDIRECT("SYNTHESE!C"&amp;W$1)=PARAM!$P36),INDIRECT("SYNTHESE!i"&amp;W$1+1),"")</f>
        <v>#REF!</v>
      </c>
      <c r="X37" s="109" t="e">
        <f ca="1">IF(OR(INDIRECT("SYNTHESE!C"&amp;X$1)=PARAM!$O36,INDIRECT("SYNTHESE!C"&amp;X$1)=PARAM!$P36),INDIRECT("SYNTHESE!i"&amp;X$1+1),"")</f>
        <v>#REF!</v>
      </c>
      <c r="Y37" s="109" t="e">
        <f ca="1">IF(OR(INDIRECT("SYNTHESE!C"&amp;Y$1)=PARAM!$O36,INDIRECT("SYNTHESE!C"&amp;Y$1)=PARAM!$P36),INDIRECT("SYNTHESE!i"&amp;Y$1+1),"")</f>
        <v>#REF!</v>
      </c>
      <c r="Z37" s="109" t="e">
        <f ca="1">IF(OR(INDIRECT("SYNTHESE!C"&amp;Z$1)=PARAM!$O36,INDIRECT("SYNTHESE!C"&amp;Z$1)=PARAM!$P36),INDIRECT("SYNTHESE!i"&amp;Z$1+1),"")</f>
        <v>#REF!</v>
      </c>
      <c r="AA37" s="109" t="e">
        <f ca="1">IF(OR(INDIRECT("SYNTHESE!C"&amp;AA$1)=PARAM!$O36,INDIRECT("SYNTHESE!C"&amp;AA$1)=PARAM!$P36),INDIRECT("SYNTHESE!i"&amp;AA$1+1),"")</f>
        <v>#REF!</v>
      </c>
      <c r="AB37" s="109" t="e">
        <f ca="1">IF(OR(INDIRECT("SYNTHESE!C"&amp;AB$1)=PARAM!$O36,INDIRECT("SYNTHESE!C"&amp;AB$1)=PARAM!$P36),INDIRECT("SYNTHESE!i"&amp;AB$1+1),"")</f>
        <v>#REF!</v>
      </c>
      <c r="AC37" s="109" t="e">
        <f ca="1">IF(OR(INDIRECT("SYNTHESE!C"&amp;AC$1)=PARAM!$O36,INDIRECT("SYNTHESE!C"&amp;AC$1)=PARAM!$P36),INDIRECT("SYNTHESE!i"&amp;AC$1+1),"")</f>
        <v>#REF!</v>
      </c>
      <c r="AD37" s="28" t="str">
        <f t="shared" ca="1" si="1"/>
        <v/>
      </c>
    </row>
    <row r="38" spans="14:30" ht="13" thickBot="1" x14ac:dyDescent="0.45">
      <c r="N38" s="35" t="s">
        <v>284</v>
      </c>
      <c r="O38" s="922" t="str">
        <f ca="1">IF(O37="","",IF(#REF!="Non validé",0.9*TRUNC(AVERAGE(AD36,AD37,AD38),0),TRUNC(AVERAGE(AD36,AD37,AD38),0)))</f>
        <v/>
      </c>
      <c r="P38" s="923"/>
      <c r="Q38" s="139" t="s">
        <v>285</v>
      </c>
      <c r="R38" s="140" t="e">
        <f ca="1">IF(OR(INDIRECT("SYNTHESE!C"&amp;R$1)=PARAM!$P36,INDIRECT("SYNTHESE!C"&amp;R$1)=PARAM!$O36),INDIRECT("SYNTHESE!T"&amp;R$1),"")</f>
        <v>#REF!</v>
      </c>
      <c r="S38" s="140" t="e">
        <f ca="1">IF(OR(INDIRECT("SYNTHESE!C"&amp;S$1)=PARAM!$P36,INDIRECT("SYNTHESE!C"&amp;S$1)=PARAM!$O36),INDIRECT("SYNTHESE!T"&amp;S$1),"")</f>
        <v>#REF!</v>
      </c>
      <c r="T38" s="140" t="e">
        <f ca="1">IF(OR(INDIRECT("SYNTHESE!C"&amp;T$1)=PARAM!$P36,INDIRECT("SYNTHESE!C"&amp;T$1)=PARAM!$O36),INDIRECT("SYNTHESE!T"&amp;T$1),"")</f>
        <v>#REF!</v>
      </c>
      <c r="U38" s="140" t="e">
        <f ca="1">IF(OR(INDIRECT("SYNTHESE!C"&amp;U$1)=PARAM!$P36,INDIRECT("SYNTHESE!C"&amp;U$1)=PARAM!$O36),INDIRECT("SYNTHESE!T"&amp;U$1),"")</f>
        <v>#REF!</v>
      </c>
      <c r="V38" s="140" t="e">
        <f ca="1">IF(OR(INDIRECT("SYNTHESE!C"&amp;V$1)=PARAM!$P36,INDIRECT("SYNTHESE!C"&amp;V$1)=PARAM!$O36),INDIRECT("SYNTHESE!T"&amp;V$1),"")</f>
        <v>#REF!</v>
      </c>
      <c r="W38" s="140" t="e">
        <f ca="1">IF(OR(INDIRECT("SYNTHESE!C"&amp;W$1)=PARAM!$P36,INDIRECT("SYNTHESE!C"&amp;W$1)=PARAM!$O36),INDIRECT("SYNTHESE!T"&amp;W$1),"")</f>
        <v>#REF!</v>
      </c>
      <c r="X38" s="140" t="e">
        <f ca="1">IF(OR(INDIRECT("SYNTHESE!C"&amp;X$1)=PARAM!$P36,INDIRECT("SYNTHESE!C"&amp;X$1)=PARAM!$O36),INDIRECT("SYNTHESE!T"&amp;X$1),"")</f>
        <v>#REF!</v>
      </c>
      <c r="Y38" s="140" t="e">
        <f ca="1">IF(OR(INDIRECT("SYNTHESE!C"&amp;Y$1)=PARAM!$P36,INDIRECT("SYNTHESE!C"&amp;Y$1)=PARAM!$O36),INDIRECT("SYNTHESE!T"&amp;Y$1),"")</f>
        <v>#REF!</v>
      </c>
      <c r="Z38" s="140" t="e">
        <f ca="1">IF(OR(INDIRECT("SYNTHESE!C"&amp;Z$1)=PARAM!$P36,INDIRECT("SYNTHESE!C"&amp;Z$1)=PARAM!$O36),INDIRECT("SYNTHESE!T"&amp;Z$1),"")</f>
        <v>#REF!</v>
      </c>
      <c r="AA38" s="140" t="e">
        <f ca="1">IF(OR(INDIRECT("SYNTHESE!C"&amp;AA$1)=PARAM!$P36,INDIRECT("SYNTHESE!C"&amp;AA$1)=PARAM!$O36),INDIRECT("SYNTHESE!T"&amp;AA$1),"")</f>
        <v>#REF!</v>
      </c>
      <c r="AB38" s="140" t="e">
        <f ca="1">IF(OR(INDIRECT("SYNTHESE!C"&amp;AB$1)=PARAM!$P36,INDIRECT("SYNTHESE!C"&amp;AB$1)=PARAM!$O36),INDIRECT("SYNTHESE!T"&amp;AB$1),"")</f>
        <v>#REF!</v>
      </c>
      <c r="AC38" s="141" t="e">
        <f ca="1">IF(OR(INDIRECT("SYNTHESE!C"&amp;AC$1)=PARAM!$P36,INDIRECT("SYNTHESE!C"&amp;AC$1)=PARAM!$O36),INDIRECT("SYNTHESE!T"&amp;AC$1),"")</f>
        <v>#REF!</v>
      </c>
      <c r="AD38" s="142" t="str">
        <f t="shared" ca="1" si="1"/>
        <v/>
      </c>
    </row>
    <row r="39" spans="14:30" ht="13" thickBot="1" x14ac:dyDescent="0.45">
      <c r="O39" s="1" t="s">
        <v>268</v>
      </c>
      <c r="P39" s="1" t="s">
        <v>276</v>
      </c>
      <c r="Q39" s="110" t="s">
        <v>17</v>
      </c>
      <c r="R39" s="111" t="e">
        <f ca="1">IF(OR(INDIRECT("SYNTHESE!C"&amp;R$1)=PARAM!$O39,INDIRECT("SYNTHESE!C"&amp;R$1)=PARAM!$P39),INDIRECT("SYNTHESE!i"&amp;R$1),"")</f>
        <v>#REF!</v>
      </c>
      <c r="S39" s="111" t="e">
        <f ca="1">IF(OR(INDIRECT("SYNTHESE!C"&amp;S$1)=PARAM!$O39,INDIRECT("SYNTHESE!C"&amp;S$1)=PARAM!$P39),INDIRECT("SYNTHESE!i"&amp;S$1),"")</f>
        <v>#REF!</v>
      </c>
      <c r="T39" s="111" t="e">
        <f ca="1">IF(OR(INDIRECT("SYNTHESE!C"&amp;T$1)=PARAM!$O39,INDIRECT("SYNTHESE!C"&amp;T$1)=PARAM!$P39),INDIRECT("SYNTHESE!i"&amp;T$1),"")</f>
        <v>#REF!</v>
      </c>
      <c r="U39" s="111" t="e">
        <f ca="1">IF(OR(INDIRECT("SYNTHESE!C"&amp;U$1)=PARAM!$O39,INDIRECT("SYNTHESE!C"&amp;U$1)=PARAM!$P39),INDIRECT("SYNTHESE!i"&amp;U$1),"")</f>
        <v>#REF!</v>
      </c>
      <c r="V39" s="111" t="e">
        <f ca="1">IF(OR(INDIRECT("SYNTHESE!C"&amp;V$1)=PARAM!$O39,INDIRECT("SYNTHESE!C"&amp;V$1)=PARAM!$P39),INDIRECT("SYNTHESE!i"&amp;V$1),"")</f>
        <v>#REF!</v>
      </c>
      <c r="W39" s="111" t="e">
        <f ca="1">IF(OR(INDIRECT("SYNTHESE!C"&amp;W$1)=PARAM!$O39,INDIRECT("SYNTHESE!C"&amp;W$1)=PARAM!$P39),INDIRECT("SYNTHESE!i"&amp;W$1),"")</f>
        <v>#REF!</v>
      </c>
      <c r="X39" s="111" t="e">
        <f ca="1">IF(OR(INDIRECT("SYNTHESE!C"&amp;X$1)=PARAM!$O39,INDIRECT("SYNTHESE!C"&amp;X$1)=PARAM!$P39),INDIRECT("SYNTHESE!i"&amp;X$1),"")</f>
        <v>#REF!</v>
      </c>
      <c r="Y39" s="111" t="e">
        <f ca="1">IF(OR(INDIRECT("SYNTHESE!C"&amp;Y$1)=PARAM!$O39,INDIRECT("SYNTHESE!C"&amp;Y$1)=PARAM!$P39),INDIRECT("SYNTHESE!i"&amp;Y$1),"")</f>
        <v>#REF!</v>
      </c>
      <c r="Z39" s="111" t="e">
        <f ca="1">IF(OR(INDIRECT("SYNTHESE!C"&amp;Z$1)=PARAM!$O39,INDIRECT("SYNTHESE!C"&amp;Z$1)=PARAM!$P39),INDIRECT("SYNTHESE!i"&amp;Z$1),"")</f>
        <v>#REF!</v>
      </c>
      <c r="AA39" s="111" t="e">
        <f ca="1">IF(OR(INDIRECT("SYNTHESE!C"&amp;AA$1)=PARAM!$O39,INDIRECT("SYNTHESE!C"&amp;AA$1)=PARAM!$P39),INDIRECT("SYNTHESE!i"&amp;AA$1),"")</f>
        <v>#REF!</v>
      </c>
      <c r="AB39" s="111" t="e">
        <f ca="1">IF(OR(INDIRECT("SYNTHESE!C"&amp;AB$1)=PARAM!$O39,INDIRECT("SYNTHESE!C"&amp;AB$1)=PARAM!$P39),INDIRECT("SYNTHESE!i"&amp;AB$1),"")</f>
        <v>#REF!</v>
      </c>
      <c r="AC39" s="111" t="e">
        <f ca="1">IF(OR(INDIRECT("SYNTHESE!C"&amp;AC$1)=PARAM!$O39,INDIRECT("SYNTHESE!C"&amp;AC$1)=PARAM!$P39),INDIRECT("SYNTHESE!i"&amp;AC$1),"")</f>
        <v>#REF!</v>
      </c>
      <c r="AD39" s="116" t="str">
        <f t="shared" ca="1" si="1"/>
        <v/>
      </c>
    </row>
    <row r="40" spans="14:30" ht="13" thickBot="1" x14ac:dyDescent="0.45">
      <c r="N40" s="35" t="s">
        <v>283</v>
      </c>
      <c r="O40" s="924" t="str">
        <f ca="1">IFERROR(TRUNC(AVERAGE(AD39:AD40),0),"")</f>
        <v/>
      </c>
      <c r="P40" s="925"/>
      <c r="Q40" s="138" t="s">
        <v>33</v>
      </c>
      <c r="R40" s="109" t="e">
        <f ca="1">IF(OR(INDIRECT("SYNTHESE!C"&amp;R$1)=PARAM!$O39,INDIRECT("SYNTHESE!C"&amp;R$1)=PARAM!$P39),INDIRECT("SYNTHESE!i"&amp;R$1+1),"")</f>
        <v>#REF!</v>
      </c>
      <c r="S40" s="109" t="e">
        <f ca="1">IF(OR(INDIRECT("SYNTHESE!C"&amp;S$1)=PARAM!$O39,INDIRECT("SYNTHESE!C"&amp;S$1)=PARAM!$P39),INDIRECT("SYNTHESE!i"&amp;S$1+1),"")</f>
        <v>#REF!</v>
      </c>
      <c r="T40" s="109" t="e">
        <f ca="1">IF(OR(INDIRECT("SYNTHESE!C"&amp;T$1)=PARAM!$O39,INDIRECT("SYNTHESE!C"&amp;T$1)=PARAM!$P39),INDIRECT("SYNTHESE!i"&amp;T$1+1),"")</f>
        <v>#REF!</v>
      </c>
      <c r="U40" s="109" t="e">
        <f ca="1">IF(OR(INDIRECT("SYNTHESE!C"&amp;U$1)=PARAM!$O39,INDIRECT("SYNTHESE!C"&amp;U$1)=PARAM!$P39),INDIRECT("SYNTHESE!i"&amp;U$1+1),"")</f>
        <v>#REF!</v>
      </c>
      <c r="V40" s="109" t="e">
        <f ca="1">IF(OR(INDIRECT("SYNTHESE!C"&amp;V$1)=PARAM!$O39,INDIRECT("SYNTHESE!C"&amp;V$1)=PARAM!$P39),INDIRECT("SYNTHESE!i"&amp;V$1+1),"")</f>
        <v>#REF!</v>
      </c>
      <c r="W40" s="109" t="e">
        <f ca="1">IF(OR(INDIRECT("SYNTHESE!C"&amp;W$1)=PARAM!$O39,INDIRECT("SYNTHESE!C"&amp;W$1)=PARAM!$P39),INDIRECT("SYNTHESE!i"&amp;W$1+1),"")</f>
        <v>#REF!</v>
      </c>
      <c r="X40" s="109" t="e">
        <f ca="1">IF(OR(INDIRECT("SYNTHESE!C"&amp;X$1)=PARAM!$O39,INDIRECT("SYNTHESE!C"&amp;X$1)=PARAM!$P39),INDIRECT("SYNTHESE!i"&amp;X$1+1),"")</f>
        <v>#REF!</v>
      </c>
      <c r="Y40" s="109" t="e">
        <f ca="1">IF(OR(INDIRECT("SYNTHESE!C"&amp;Y$1)=PARAM!$O39,INDIRECT("SYNTHESE!C"&amp;Y$1)=PARAM!$P39),INDIRECT("SYNTHESE!i"&amp;Y$1+1),"")</f>
        <v>#REF!</v>
      </c>
      <c r="Z40" s="109" t="e">
        <f ca="1">IF(OR(INDIRECT("SYNTHESE!C"&amp;Z$1)=PARAM!$O39,INDIRECT("SYNTHESE!C"&amp;Z$1)=PARAM!$P39),INDIRECT("SYNTHESE!i"&amp;Z$1+1),"")</f>
        <v>#REF!</v>
      </c>
      <c r="AA40" s="109" t="e">
        <f ca="1">IF(OR(INDIRECT("SYNTHESE!C"&amp;AA$1)=PARAM!$O39,INDIRECT("SYNTHESE!C"&amp;AA$1)=PARAM!$P39),INDIRECT("SYNTHESE!i"&amp;AA$1+1),"")</f>
        <v>#REF!</v>
      </c>
      <c r="AB40" s="109" t="e">
        <f ca="1">IF(OR(INDIRECT("SYNTHESE!C"&amp;AB$1)=PARAM!$O39,INDIRECT("SYNTHESE!C"&amp;AB$1)=PARAM!$P39),INDIRECT("SYNTHESE!i"&amp;AB$1+1),"")</f>
        <v>#REF!</v>
      </c>
      <c r="AC40" s="109" t="e">
        <f ca="1">IF(OR(INDIRECT("SYNTHESE!C"&amp;AC$1)=PARAM!$O39,INDIRECT("SYNTHESE!C"&amp;AC$1)=PARAM!$P39),INDIRECT("SYNTHESE!i"&amp;AC$1+1),"")</f>
        <v>#REF!</v>
      </c>
      <c r="AD40" s="28" t="str">
        <f t="shared" ca="1" si="1"/>
        <v/>
      </c>
    </row>
    <row r="41" spans="14:30" ht="13" thickBot="1" x14ac:dyDescent="0.45">
      <c r="N41" s="35" t="s">
        <v>284</v>
      </c>
      <c r="O41" s="922" t="str">
        <f ca="1">IF(O40="","",IF(#REF!="Non validé",0.9*TRUNC(AVERAGE(AD39,AD40,AD41),0),TRUNC(AVERAGE(AD39,AD40,AD41),0)))</f>
        <v/>
      </c>
      <c r="P41" s="923"/>
      <c r="Q41" s="139" t="s">
        <v>285</v>
      </c>
      <c r="R41" s="140" t="e">
        <f ca="1">IF(OR(INDIRECT("SYNTHESE!C"&amp;R$1)=PARAM!$P39,INDIRECT("SYNTHESE!C"&amp;R$1)=PARAM!$O39),INDIRECT("SYNTHESE!T"&amp;R$1),"")</f>
        <v>#REF!</v>
      </c>
      <c r="S41" s="140" t="e">
        <f ca="1">IF(OR(INDIRECT("SYNTHESE!C"&amp;S$1)=PARAM!$P39,INDIRECT("SYNTHESE!C"&amp;S$1)=PARAM!$O39),INDIRECT("SYNTHESE!T"&amp;S$1),"")</f>
        <v>#REF!</v>
      </c>
      <c r="T41" s="140" t="e">
        <f ca="1">IF(OR(INDIRECT("SYNTHESE!C"&amp;T$1)=PARAM!$P39,INDIRECT("SYNTHESE!C"&amp;T$1)=PARAM!$O39),INDIRECT("SYNTHESE!T"&amp;T$1),"")</f>
        <v>#REF!</v>
      </c>
      <c r="U41" s="140" t="e">
        <f ca="1">IF(OR(INDIRECT("SYNTHESE!C"&amp;U$1)=PARAM!$P39,INDIRECT("SYNTHESE!C"&amp;U$1)=PARAM!$O39),INDIRECT("SYNTHESE!T"&amp;U$1),"")</f>
        <v>#REF!</v>
      </c>
      <c r="V41" s="140" t="e">
        <f ca="1">IF(OR(INDIRECT("SYNTHESE!C"&amp;V$1)=PARAM!$P39,INDIRECT("SYNTHESE!C"&amp;V$1)=PARAM!$O39),INDIRECT("SYNTHESE!T"&amp;V$1),"")</f>
        <v>#REF!</v>
      </c>
      <c r="W41" s="140" t="e">
        <f ca="1">IF(OR(INDIRECT("SYNTHESE!C"&amp;W$1)=PARAM!$P39,INDIRECT("SYNTHESE!C"&amp;W$1)=PARAM!$O39),INDIRECT("SYNTHESE!T"&amp;W$1),"")</f>
        <v>#REF!</v>
      </c>
      <c r="X41" s="140" t="e">
        <f ca="1">IF(OR(INDIRECT("SYNTHESE!C"&amp;X$1)=PARAM!$P39,INDIRECT("SYNTHESE!C"&amp;X$1)=PARAM!$O39),INDIRECT("SYNTHESE!T"&amp;X$1),"")</f>
        <v>#REF!</v>
      </c>
      <c r="Y41" s="140" t="e">
        <f ca="1">IF(OR(INDIRECT("SYNTHESE!C"&amp;Y$1)=PARAM!$P39,INDIRECT("SYNTHESE!C"&amp;Y$1)=PARAM!$O39),INDIRECT("SYNTHESE!T"&amp;Y$1),"")</f>
        <v>#REF!</v>
      </c>
      <c r="Z41" s="140" t="e">
        <f ca="1">IF(OR(INDIRECT("SYNTHESE!C"&amp;Z$1)=PARAM!$P39,INDIRECT("SYNTHESE!C"&amp;Z$1)=PARAM!$O39),INDIRECT("SYNTHESE!T"&amp;Z$1),"")</f>
        <v>#REF!</v>
      </c>
      <c r="AA41" s="140" t="e">
        <f ca="1">IF(OR(INDIRECT("SYNTHESE!C"&amp;AA$1)=PARAM!$P39,INDIRECT("SYNTHESE!C"&amp;AA$1)=PARAM!$O39),INDIRECT("SYNTHESE!T"&amp;AA$1),"")</f>
        <v>#REF!</v>
      </c>
      <c r="AB41" s="140" t="e">
        <f ca="1">IF(OR(INDIRECT("SYNTHESE!C"&amp;AB$1)=PARAM!$P39,INDIRECT("SYNTHESE!C"&amp;AB$1)=PARAM!$O39),INDIRECT("SYNTHESE!T"&amp;AB$1),"")</f>
        <v>#REF!</v>
      </c>
      <c r="AC41" s="141" t="e">
        <f ca="1">IF(OR(INDIRECT("SYNTHESE!C"&amp;AC$1)=PARAM!$P39,INDIRECT("SYNTHESE!C"&amp;AC$1)=PARAM!$O39),INDIRECT("SYNTHESE!T"&amp;AC$1),"")</f>
        <v>#REF!</v>
      </c>
      <c r="AD41" s="142" t="str">
        <f t="shared" ca="1" si="1"/>
        <v/>
      </c>
    </row>
    <row r="42" spans="14:30" ht="13" thickBot="1" x14ac:dyDescent="0.45">
      <c r="O42" s="1" t="s">
        <v>270</v>
      </c>
      <c r="P42" s="1" t="s">
        <v>275</v>
      </c>
      <c r="Q42" s="110" t="s">
        <v>17</v>
      </c>
      <c r="R42" s="111" t="e">
        <f ca="1">IF(OR(INDIRECT("SYNTHESE!C"&amp;R$1)=PARAM!$O42,INDIRECT("SYNTHESE!C"&amp;R$1)=PARAM!$P42),INDIRECT("SYNTHESE!i"&amp;R$1),"")</f>
        <v>#REF!</v>
      </c>
      <c r="S42" s="111" t="e">
        <f ca="1">IF(OR(INDIRECT("SYNTHESE!C"&amp;S$1)=PARAM!$O42,INDIRECT("SYNTHESE!C"&amp;S$1)=PARAM!$P42),INDIRECT("SYNTHESE!i"&amp;S$1),"")</f>
        <v>#REF!</v>
      </c>
      <c r="T42" s="111" t="e">
        <f ca="1">IF(OR(INDIRECT("SYNTHESE!C"&amp;T$1)=PARAM!$O42,INDIRECT("SYNTHESE!C"&amp;T$1)=PARAM!$P42),INDIRECT("SYNTHESE!i"&amp;T$1),"")</f>
        <v>#REF!</v>
      </c>
      <c r="U42" s="111" t="e">
        <f ca="1">IF(OR(INDIRECT("SYNTHESE!C"&amp;U$1)=PARAM!$O42,INDIRECT("SYNTHESE!C"&amp;U$1)=PARAM!$P42),INDIRECT("SYNTHESE!i"&amp;U$1),"")</f>
        <v>#REF!</v>
      </c>
      <c r="V42" s="111" t="e">
        <f ca="1">IF(OR(INDIRECT("SYNTHESE!C"&amp;V$1)=PARAM!$O42,INDIRECT("SYNTHESE!C"&amp;V$1)=PARAM!$P42),INDIRECT("SYNTHESE!i"&amp;V$1),"")</f>
        <v>#REF!</v>
      </c>
      <c r="W42" s="111" t="e">
        <f ca="1">IF(OR(INDIRECT("SYNTHESE!C"&amp;W$1)=PARAM!$O42,INDIRECT("SYNTHESE!C"&amp;W$1)=PARAM!$P42),INDIRECT("SYNTHESE!i"&amp;W$1),"")</f>
        <v>#REF!</v>
      </c>
      <c r="X42" s="111" t="e">
        <f ca="1">IF(OR(INDIRECT("SYNTHESE!C"&amp;X$1)=PARAM!$O42,INDIRECT("SYNTHESE!C"&amp;X$1)=PARAM!$P42),INDIRECT("SYNTHESE!i"&amp;X$1),"")</f>
        <v>#REF!</v>
      </c>
      <c r="Y42" s="111" t="e">
        <f ca="1">IF(OR(INDIRECT("SYNTHESE!C"&amp;Y$1)=PARAM!$O42,INDIRECT("SYNTHESE!C"&amp;Y$1)=PARAM!$P42),INDIRECT("SYNTHESE!i"&amp;Y$1),"")</f>
        <v>#REF!</v>
      </c>
      <c r="Z42" s="111" t="e">
        <f ca="1">IF(OR(INDIRECT("SYNTHESE!C"&amp;Z$1)=PARAM!$O42,INDIRECT("SYNTHESE!C"&amp;Z$1)=PARAM!$P42),INDIRECT("SYNTHESE!i"&amp;Z$1),"")</f>
        <v>#REF!</v>
      </c>
      <c r="AA42" s="111" t="e">
        <f ca="1">IF(OR(INDIRECT("SYNTHESE!C"&amp;AA$1)=PARAM!$O42,INDIRECT("SYNTHESE!C"&amp;AA$1)=PARAM!$P42),INDIRECT("SYNTHESE!i"&amp;AA$1),"")</f>
        <v>#REF!</v>
      </c>
      <c r="AB42" s="111" t="e">
        <f ca="1">IF(OR(INDIRECT("SYNTHESE!C"&amp;AB$1)=PARAM!$O42,INDIRECT("SYNTHESE!C"&amp;AB$1)=PARAM!$P42),INDIRECT("SYNTHESE!i"&amp;AB$1),"")</f>
        <v>#REF!</v>
      </c>
      <c r="AC42" s="111" t="e">
        <f ca="1">IF(OR(INDIRECT("SYNTHESE!C"&amp;AC$1)=PARAM!$O42,INDIRECT("SYNTHESE!C"&amp;AC$1)=PARAM!$P42),INDIRECT("SYNTHESE!i"&amp;AC$1),"")</f>
        <v>#REF!</v>
      </c>
      <c r="AD42" s="116" t="str">
        <f t="shared" ca="1" si="1"/>
        <v/>
      </c>
    </row>
    <row r="43" spans="14:30" ht="13" thickBot="1" x14ac:dyDescent="0.45">
      <c r="N43" s="35" t="s">
        <v>283</v>
      </c>
      <c r="O43" s="924" t="str">
        <f ca="1">IFERROR(TRUNC(AVERAGE(AD42:AD43),0),"")</f>
        <v/>
      </c>
      <c r="P43" s="925"/>
      <c r="Q43" s="138" t="s">
        <v>33</v>
      </c>
      <c r="R43" s="109" t="e">
        <f ca="1">IF(OR(INDIRECT("SYNTHESE!C"&amp;R$1)=PARAM!$O42,INDIRECT("SYNTHESE!C"&amp;R$1)=PARAM!$P42),INDIRECT("SYNTHESE!i"&amp;R$1+1),"")</f>
        <v>#REF!</v>
      </c>
      <c r="S43" s="109" t="e">
        <f ca="1">IF(OR(INDIRECT("SYNTHESE!C"&amp;S$1)=PARAM!$O42,INDIRECT("SYNTHESE!C"&amp;S$1)=PARAM!$P42),INDIRECT("SYNTHESE!i"&amp;S$1+1),"")</f>
        <v>#REF!</v>
      </c>
      <c r="T43" s="109" t="e">
        <f ca="1">IF(OR(INDIRECT("SYNTHESE!C"&amp;T$1)=PARAM!$O42,INDIRECT("SYNTHESE!C"&amp;T$1)=PARAM!$P42),INDIRECT("SYNTHESE!i"&amp;T$1+1),"")</f>
        <v>#REF!</v>
      </c>
      <c r="U43" s="109" t="e">
        <f ca="1">IF(OR(INDIRECT("SYNTHESE!C"&amp;U$1)=PARAM!$O42,INDIRECT("SYNTHESE!C"&amp;U$1)=PARAM!$P42),INDIRECT("SYNTHESE!i"&amp;U$1+1),"")</f>
        <v>#REF!</v>
      </c>
      <c r="V43" s="109" t="e">
        <f ca="1">IF(OR(INDIRECT("SYNTHESE!C"&amp;V$1)=PARAM!$O42,INDIRECT("SYNTHESE!C"&amp;V$1)=PARAM!$P42),INDIRECT("SYNTHESE!i"&amp;V$1+1),"")</f>
        <v>#REF!</v>
      </c>
      <c r="W43" s="109" t="e">
        <f ca="1">IF(OR(INDIRECT("SYNTHESE!C"&amp;W$1)=PARAM!$O42,INDIRECT("SYNTHESE!C"&amp;W$1)=PARAM!$P42),INDIRECT("SYNTHESE!i"&amp;W$1+1),"")</f>
        <v>#REF!</v>
      </c>
      <c r="X43" s="109" t="e">
        <f ca="1">IF(OR(INDIRECT("SYNTHESE!C"&amp;X$1)=PARAM!$O42,INDIRECT("SYNTHESE!C"&amp;X$1)=PARAM!$P42),INDIRECT("SYNTHESE!i"&amp;X$1+1),"")</f>
        <v>#REF!</v>
      </c>
      <c r="Y43" s="109" t="e">
        <f ca="1">IF(OR(INDIRECT("SYNTHESE!C"&amp;Y$1)=PARAM!$O42,INDIRECT("SYNTHESE!C"&amp;Y$1)=PARAM!$P42),INDIRECT("SYNTHESE!i"&amp;Y$1+1),"")</f>
        <v>#REF!</v>
      </c>
      <c r="Z43" s="109" t="e">
        <f ca="1">IF(OR(INDIRECT("SYNTHESE!C"&amp;Z$1)=PARAM!$O42,INDIRECT("SYNTHESE!C"&amp;Z$1)=PARAM!$P42),INDIRECT("SYNTHESE!i"&amp;Z$1+1),"")</f>
        <v>#REF!</v>
      </c>
      <c r="AA43" s="109" t="e">
        <f ca="1">IF(OR(INDIRECT("SYNTHESE!C"&amp;AA$1)=PARAM!$O42,INDIRECT("SYNTHESE!C"&amp;AA$1)=PARAM!$P42),INDIRECT("SYNTHESE!i"&amp;AA$1+1),"")</f>
        <v>#REF!</v>
      </c>
      <c r="AB43" s="109" t="e">
        <f ca="1">IF(OR(INDIRECT("SYNTHESE!C"&amp;AB$1)=PARAM!$O42,INDIRECT("SYNTHESE!C"&amp;AB$1)=PARAM!$P42),INDIRECT("SYNTHESE!i"&amp;AB$1+1),"")</f>
        <v>#REF!</v>
      </c>
      <c r="AC43" s="109" t="e">
        <f ca="1">IF(OR(INDIRECT("SYNTHESE!C"&amp;AC$1)=PARAM!$O42,INDIRECT("SYNTHESE!C"&amp;AC$1)=PARAM!$P42),INDIRECT("SYNTHESE!i"&amp;AC$1+1),"")</f>
        <v>#REF!</v>
      </c>
      <c r="AD43" s="28" t="str">
        <f t="shared" ca="1" si="1"/>
        <v/>
      </c>
    </row>
    <row r="44" spans="14:30" ht="13" thickBot="1" x14ac:dyDescent="0.45">
      <c r="N44" s="35" t="s">
        <v>284</v>
      </c>
      <c r="O44" s="922" t="str">
        <f ca="1">IF(O43="","",IF(#REF!="Non validé",0.9*TRUNC(AVERAGE(AD42,AD43,AD44),0),TRUNC(AVERAGE(AD42,AD43,AD44),0)))</f>
        <v/>
      </c>
      <c r="P44" s="923"/>
      <c r="Q44" s="139" t="s">
        <v>285</v>
      </c>
      <c r="R44" s="140" t="e">
        <f ca="1">IF(OR(INDIRECT("SYNTHESE!C"&amp;R$1)=PARAM!$P42,INDIRECT("SYNTHESE!C"&amp;R$1)=PARAM!$O42),INDIRECT("SYNTHESE!T"&amp;R$1),"")</f>
        <v>#REF!</v>
      </c>
      <c r="S44" s="140" t="e">
        <f ca="1">IF(OR(INDIRECT("SYNTHESE!C"&amp;S$1)=PARAM!$P42,INDIRECT("SYNTHESE!C"&amp;S$1)=PARAM!$O42),INDIRECT("SYNTHESE!T"&amp;S$1),"")</f>
        <v>#REF!</v>
      </c>
      <c r="T44" s="140" t="e">
        <f ca="1">IF(OR(INDIRECT("SYNTHESE!C"&amp;T$1)=PARAM!$P42,INDIRECT("SYNTHESE!C"&amp;T$1)=PARAM!$O42),INDIRECT("SYNTHESE!T"&amp;T$1),"")</f>
        <v>#REF!</v>
      </c>
      <c r="U44" s="140" t="e">
        <f ca="1">IF(OR(INDIRECT("SYNTHESE!C"&amp;U$1)=PARAM!$P42,INDIRECT("SYNTHESE!C"&amp;U$1)=PARAM!$O42),INDIRECT("SYNTHESE!T"&amp;U$1),"")</f>
        <v>#REF!</v>
      </c>
      <c r="V44" s="140" t="e">
        <f ca="1">IF(OR(INDIRECT("SYNTHESE!C"&amp;V$1)=PARAM!$P42,INDIRECT("SYNTHESE!C"&amp;V$1)=PARAM!$O42),INDIRECT("SYNTHESE!T"&amp;V$1),"")</f>
        <v>#REF!</v>
      </c>
      <c r="W44" s="140" t="e">
        <f ca="1">IF(OR(INDIRECT("SYNTHESE!C"&amp;W$1)=PARAM!$P42,INDIRECT("SYNTHESE!C"&amp;W$1)=PARAM!$O42),INDIRECT("SYNTHESE!T"&amp;W$1),"")</f>
        <v>#REF!</v>
      </c>
      <c r="X44" s="140" t="e">
        <f ca="1">IF(OR(INDIRECT("SYNTHESE!C"&amp;X$1)=PARAM!$P42,INDIRECT("SYNTHESE!C"&amp;X$1)=PARAM!$O42),INDIRECT("SYNTHESE!T"&amp;X$1),"")</f>
        <v>#REF!</v>
      </c>
      <c r="Y44" s="140" t="e">
        <f ca="1">IF(OR(INDIRECT("SYNTHESE!C"&amp;Y$1)=PARAM!$P42,INDIRECT("SYNTHESE!C"&amp;Y$1)=PARAM!$O42),INDIRECT("SYNTHESE!T"&amp;Y$1),"")</f>
        <v>#REF!</v>
      </c>
      <c r="Z44" s="140" t="e">
        <f ca="1">IF(OR(INDIRECT("SYNTHESE!C"&amp;Z$1)=PARAM!$P42,INDIRECT("SYNTHESE!C"&amp;Z$1)=PARAM!$O42),INDIRECT("SYNTHESE!T"&amp;Z$1),"")</f>
        <v>#REF!</v>
      </c>
      <c r="AA44" s="140" t="e">
        <f ca="1">IF(OR(INDIRECT("SYNTHESE!C"&amp;AA$1)=PARAM!$P42,INDIRECT("SYNTHESE!C"&amp;AA$1)=PARAM!$O42),INDIRECT("SYNTHESE!T"&amp;AA$1),"")</f>
        <v>#REF!</v>
      </c>
      <c r="AB44" s="140" t="e">
        <f ca="1">IF(OR(INDIRECT("SYNTHESE!C"&amp;AB$1)=PARAM!$P42,INDIRECT("SYNTHESE!C"&amp;AB$1)=PARAM!$O42),INDIRECT("SYNTHESE!T"&amp;AB$1),"")</f>
        <v>#REF!</v>
      </c>
      <c r="AC44" s="141" t="e">
        <f ca="1">IF(OR(INDIRECT("SYNTHESE!C"&amp;AC$1)=PARAM!$P42,INDIRECT("SYNTHESE!C"&amp;AC$1)=PARAM!$O42),INDIRECT("SYNTHESE!T"&amp;AC$1),"")</f>
        <v>#REF!</v>
      </c>
      <c r="AD44" s="142" t="str">
        <f t="shared" ca="1" si="1"/>
        <v/>
      </c>
    </row>
    <row r="45" spans="14:30" ht="13" thickBot="1" x14ac:dyDescent="0.45">
      <c r="O45" s="1" t="s">
        <v>257</v>
      </c>
      <c r="P45" s="1" t="s">
        <v>259</v>
      </c>
      <c r="Q45" s="110" t="s">
        <v>17</v>
      </c>
      <c r="R45" s="111" t="str">
        <f ca="1">IF(OR(INDIRECT("SYNTHESE_SCL!C"&amp;R$1)=PARAM!$O45,INDIRECT("SYNTHESE_SCL!C"&amp;R$1)=PARAM!$P45),INDIRECT("SYNTHESE_SCL!i"&amp;R$1),"")</f>
        <v/>
      </c>
      <c r="S45" s="111" t="str">
        <f ca="1">IF(OR(INDIRECT("SYNTHESE_SCL!C"&amp;S$1)=PARAM!$O45,INDIRECT("SYNTHESE_SCL!C"&amp;S$1)=PARAM!$P45),INDIRECT("SYNTHESE_SCL!i"&amp;S$1),"")</f>
        <v/>
      </c>
      <c r="T45" s="111" t="str">
        <f ca="1">IF(OR(INDIRECT("SYNTHESE_SCL!C"&amp;T$1)=PARAM!$O45,INDIRECT("SYNTHESE_SCL!C"&amp;T$1)=PARAM!$P45),INDIRECT("SYNTHESE_SCL!i"&amp;T$1),"")</f>
        <v/>
      </c>
      <c r="U45" s="111" t="str">
        <f ca="1">IF(OR(INDIRECT("SYNTHESE_SCL!C"&amp;U$1)=PARAM!$O45,INDIRECT("SYNTHESE_SCL!C"&amp;U$1)=PARAM!$P45),INDIRECT("SYNTHESE_SCL!i"&amp;U$1),"")</f>
        <v/>
      </c>
      <c r="V45" s="111" t="str">
        <f ca="1">IF(OR(INDIRECT("SYNTHESE_SCL!C"&amp;V$1)=PARAM!$O45,INDIRECT("SYNTHESE_SCL!C"&amp;V$1)=PARAM!$P45),INDIRECT("SYNTHESE_SCL!i"&amp;V$1),"")</f>
        <v/>
      </c>
      <c r="W45" s="111" t="str">
        <f ca="1">IF(OR(INDIRECT("SYNTHESE_SCL!C"&amp;W$1)=PARAM!$O45,INDIRECT("SYNTHESE_SCL!C"&amp;W$1)=PARAM!$P45),INDIRECT("SYNTHESE_SCL!i"&amp;W$1),"")</f>
        <v/>
      </c>
      <c r="X45" s="111" t="str">
        <f ca="1">IF(OR(INDIRECT("SYNTHESE_SCL!C"&amp;X$1)=PARAM!$O45,INDIRECT("SYNTHESE_SCL!C"&amp;X$1)=PARAM!$P45),INDIRECT("SYNTHESE_SCL!i"&amp;X$1),"")</f>
        <v/>
      </c>
      <c r="Y45" s="111" t="str">
        <f ca="1">IF(OR(INDIRECT("SYNTHESE_SCL!C"&amp;Y$1)=PARAM!$O45,INDIRECT("SYNTHESE_SCL!C"&amp;Y$1)=PARAM!$P45),INDIRECT("SYNTHESE_SCL!i"&amp;Y$1),"")</f>
        <v/>
      </c>
      <c r="Z45" s="111" t="str">
        <f ca="1">IF(OR(INDIRECT("SYNTHESE_SCL!C"&amp;Z$1)=PARAM!$O45,INDIRECT("SYNTHESE_SCL!C"&amp;Z$1)=PARAM!$P45),INDIRECT("SYNTHESE_SCL!i"&amp;Z$1),"")</f>
        <v/>
      </c>
      <c r="AA45" s="111" t="str">
        <f ca="1">IF(OR(INDIRECT("SYNTHESE_SCL!C"&amp;AA$1)=PARAM!$O45,INDIRECT("SYNTHESE_SCL!C"&amp;AA$1)=PARAM!$P45),INDIRECT("SYNTHESE_SCL!i"&amp;AA$1),"")</f>
        <v/>
      </c>
      <c r="AB45" s="111" t="str">
        <f ca="1">IF(OR(INDIRECT("SYNTHESE_SCL!C"&amp;AB$1)=PARAM!$O45,INDIRECT("SYNTHESE_SCL!C"&amp;AB$1)=PARAM!$P45),INDIRECT("SYNTHESE_SCL!i"&amp;AB$1),"")</f>
        <v/>
      </c>
      <c r="AC45" s="111" t="str">
        <f ca="1">IF(OR(INDIRECT("SYNTHESE_SCL!C"&amp;AC$1)=PARAM!$O45,INDIRECT("SYNTHESE_SCL!C"&amp;AC$1)=PARAM!$P45),INDIRECT("SYNTHESE_SCL!i"&amp;AC$1),"")</f>
        <v/>
      </c>
      <c r="AD45" s="143" t="str">
        <f t="shared" ca="1" si="1"/>
        <v/>
      </c>
    </row>
    <row r="46" spans="14:30" ht="13" thickBot="1" x14ac:dyDescent="0.45">
      <c r="N46" s="35" t="s">
        <v>283</v>
      </c>
      <c r="O46" s="924" t="str">
        <f ca="1">IFERROR(TRUNC(AVERAGE(AD45:AD46),0),"")</f>
        <v/>
      </c>
      <c r="P46" s="925"/>
      <c r="Q46" s="138" t="s">
        <v>33</v>
      </c>
      <c r="R46" s="109" t="str">
        <f ca="1">IF(OR(INDIRECT("SYNTHESE_SCL!C"&amp;R$1)=PARAM!$O45,INDIRECT("SYNTHESE_SCL!C"&amp;R$1)=PARAM!$P45),INDIRECT("SYNTHESE_SCL!i"&amp;R$1+1),"")</f>
        <v/>
      </c>
      <c r="S46" s="109" t="str">
        <f ca="1">IF(OR(INDIRECT("SYNTHESE_SCL!C"&amp;S$1)=PARAM!$O45,INDIRECT("SYNTHESE_SCL!C"&amp;S$1)=PARAM!$P45),INDIRECT("SYNTHESE_SCL!i"&amp;S$1+1),"")</f>
        <v/>
      </c>
      <c r="T46" s="109" t="str">
        <f ca="1">IF(OR(INDIRECT("SYNTHESE_SCL!C"&amp;T$1)=PARAM!$O45,INDIRECT("SYNTHESE_SCL!C"&amp;T$1)=PARAM!$P45),INDIRECT("SYNTHESE_SCL!i"&amp;T$1+1),"")</f>
        <v/>
      </c>
      <c r="U46" s="109" t="str">
        <f ca="1">IF(OR(INDIRECT("SYNTHESE_SCL!C"&amp;U$1)=PARAM!$O45,INDIRECT("SYNTHESE_SCL!C"&amp;U$1)=PARAM!$P45),INDIRECT("SYNTHESE_SCL!i"&amp;U$1+1),"")</f>
        <v/>
      </c>
      <c r="V46" s="109" t="str">
        <f ca="1">IF(OR(INDIRECT("SYNTHESE_SCL!C"&amp;V$1)=PARAM!$O45,INDIRECT("SYNTHESE_SCL!C"&amp;V$1)=PARAM!$P45),INDIRECT("SYNTHESE_SCL!i"&amp;V$1+1),"")</f>
        <v/>
      </c>
      <c r="W46" s="109" t="str">
        <f ca="1">IF(OR(INDIRECT("SYNTHESE_SCL!C"&amp;W$1)=PARAM!$O45,INDIRECT("SYNTHESE_SCL!C"&amp;W$1)=PARAM!$P45),INDIRECT("SYNTHESE_SCL!i"&amp;W$1+1),"")</f>
        <v/>
      </c>
      <c r="X46" s="109" t="str">
        <f ca="1">IF(OR(INDIRECT("SYNTHESE_SCL!C"&amp;X$1)=PARAM!$O45,INDIRECT("SYNTHESE_SCL!C"&amp;X$1)=PARAM!$P45),INDIRECT("SYNTHESE_SCL!i"&amp;X$1+1),"")</f>
        <v/>
      </c>
      <c r="Y46" s="109" t="str">
        <f ca="1">IF(OR(INDIRECT("SYNTHESE_SCL!C"&amp;Y$1)=PARAM!$O45,INDIRECT("SYNTHESE_SCL!C"&amp;Y$1)=PARAM!$P45),INDIRECT("SYNTHESE_SCL!i"&amp;Y$1+1),"")</f>
        <v/>
      </c>
      <c r="Z46" s="109" t="str">
        <f ca="1">IF(OR(INDIRECT("SYNTHESE_SCL!C"&amp;Z$1)=PARAM!$O45,INDIRECT("SYNTHESE_SCL!C"&amp;Z$1)=PARAM!$P45),INDIRECT("SYNTHESE_SCL!i"&amp;Z$1+1),"")</f>
        <v/>
      </c>
      <c r="AA46" s="109" t="str">
        <f ca="1">IF(OR(INDIRECT("SYNTHESE_SCL!C"&amp;AA$1)=PARAM!$O45,INDIRECT("SYNTHESE_SCL!C"&amp;AA$1)=PARAM!$P45),INDIRECT("SYNTHESE_SCL!i"&amp;AA$1+1),"")</f>
        <v/>
      </c>
      <c r="AB46" s="109" t="str">
        <f ca="1">IF(OR(INDIRECT("SYNTHESE_SCL!C"&amp;AB$1)=PARAM!$O45,INDIRECT("SYNTHESE_SCL!C"&amp;AB$1)=PARAM!$P45),INDIRECT("SYNTHESE_SCL!i"&amp;AB$1+1),"")</f>
        <v/>
      </c>
      <c r="AC46" s="109" t="str">
        <f ca="1">IF(OR(INDIRECT("SYNTHESE_SCL!C"&amp;AC$1)=PARAM!$O45,INDIRECT("SYNTHESE_SCL!C"&amp;AC$1)=PARAM!$P45),INDIRECT("SYNTHESE_SCL!i"&amp;AC$1+1),"")</f>
        <v/>
      </c>
      <c r="AD46" s="101" t="str">
        <f t="shared" ca="1" si="1"/>
        <v/>
      </c>
    </row>
    <row r="47" spans="14:30" ht="13" thickBot="1" x14ac:dyDescent="0.45">
      <c r="N47" s="35" t="s">
        <v>284</v>
      </c>
      <c r="O47" s="922" t="str">
        <f ca="1">IF(O46="","",IF(#REF!="Non validé",0.9*IF(AnalysesComparatives!$H$17="Oui",TRUNC(AVERAGE(AD45,AD46,AD47),0),TRUNC(AVERAGE(AD45,AD46),0)),IF(AnalysesComparatives!$H$17="Oui",TRUNC(AVERAGE(AD45,AD46,AD47),0),TRUNC(AVERAGE(AD45,AD46),0))))</f>
        <v/>
      </c>
      <c r="P47" s="923"/>
      <c r="Q47" s="139" t="s">
        <v>285</v>
      </c>
      <c r="R47" s="140" t="str">
        <f ca="1">IF(OR(INDIRECT("SYNTHESE_scl!C"&amp;R$1)=PARAM!$P45,INDIRECT("SYNTHESE_scl!C"&amp;R$1)=PARAM!$O45),INDIRECT("SYNTHESE_scl!T"&amp;R$1),"")</f>
        <v/>
      </c>
      <c r="S47" s="140" t="str">
        <f ca="1">IF(OR(INDIRECT("SYNTHESE_scl!C"&amp;S$1)=PARAM!$P45,INDIRECT("SYNTHESE_scl!C"&amp;S$1)=PARAM!$O45),INDIRECT("SYNTHESE_scl!T"&amp;S$1),"")</f>
        <v/>
      </c>
      <c r="T47" s="140" t="str">
        <f ca="1">IF(OR(INDIRECT("SYNTHESE_scl!C"&amp;T$1)=PARAM!$P45,INDIRECT("SYNTHESE_scl!C"&amp;T$1)=PARAM!$O45),INDIRECT("SYNTHESE_scl!T"&amp;T$1),"")</f>
        <v/>
      </c>
      <c r="U47" s="140" t="str">
        <f ca="1">IF(OR(INDIRECT("SYNTHESE_scl!C"&amp;U$1)=PARAM!$P45,INDIRECT("SYNTHESE_scl!C"&amp;U$1)=PARAM!$O45),INDIRECT("SYNTHESE_scl!T"&amp;U$1),"")</f>
        <v/>
      </c>
      <c r="V47" s="140" t="str">
        <f ca="1">IF(OR(INDIRECT("SYNTHESE_scl!C"&amp;V$1)=PARAM!$P45,INDIRECT("SYNTHESE_scl!C"&amp;V$1)=PARAM!$O45),INDIRECT("SYNTHESE_scl!T"&amp;V$1),"")</f>
        <v/>
      </c>
      <c r="W47" s="140" t="str">
        <f ca="1">IF(OR(INDIRECT("SYNTHESE_scl!C"&amp;W$1)=PARAM!$P45,INDIRECT("SYNTHESE_scl!C"&amp;W$1)=PARAM!$O45),INDIRECT("SYNTHESE_scl!T"&amp;W$1),"")</f>
        <v/>
      </c>
      <c r="X47" s="140" t="str">
        <f ca="1">IF(OR(INDIRECT("SYNTHESE_scl!C"&amp;X$1)=PARAM!$P45,INDIRECT("SYNTHESE_scl!C"&amp;X$1)=PARAM!$O45),INDIRECT("SYNTHESE_scl!T"&amp;X$1),"")</f>
        <v/>
      </c>
      <c r="Y47" s="140" t="str">
        <f ca="1">IF(OR(INDIRECT("SYNTHESE_scl!C"&amp;Y$1)=PARAM!$P45,INDIRECT("SYNTHESE_scl!C"&amp;Y$1)=PARAM!$O45),INDIRECT("SYNTHESE_scl!T"&amp;Y$1),"")</f>
        <v/>
      </c>
      <c r="Z47" s="140" t="str">
        <f ca="1">IF(OR(INDIRECT("SYNTHESE_scl!C"&amp;Z$1)=PARAM!$P45,INDIRECT("SYNTHESE_scl!C"&amp;Z$1)=PARAM!$O45),INDIRECT("SYNTHESE_scl!T"&amp;Z$1),"")</f>
        <v/>
      </c>
      <c r="AA47" s="140" t="str">
        <f ca="1">IF(OR(INDIRECT("SYNTHESE_scl!C"&amp;AA$1)=PARAM!$P45,INDIRECT("SYNTHESE_scl!C"&amp;AA$1)=PARAM!$O45),INDIRECT("SYNTHESE_scl!T"&amp;AA$1),"")</f>
        <v/>
      </c>
      <c r="AB47" s="140" t="str">
        <f ca="1">IF(OR(INDIRECT("SYNTHESE_scl!C"&amp;AB$1)=PARAM!$P45,INDIRECT("SYNTHESE_scl!C"&amp;AB$1)=PARAM!$O45),INDIRECT("SYNTHESE_scl!T"&amp;AB$1),"")</f>
        <v/>
      </c>
      <c r="AC47" s="140" t="str">
        <f ca="1">IF(OR(INDIRECT("SYNTHESE_scl!C"&amp;AC$1)=PARAM!$P45,INDIRECT("SYNTHESE_scl!C"&amp;AC$1)=PARAM!$O45),INDIRECT("SYNTHESE_scl!T"&amp;AC$1),"")</f>
        <v/>
      </c>
      <c r="AD47" s="142" t="str">
        <f t="shared" ca="1" si="1"/>
        <v/>
      </c>
    </row>
    <row r="48" spans="14:30" ht="13" thickBot="1" x14ac:dyDescent="0.45">
      <c r="O48" s="1" t="s">
        <v>272</v>
      </c>
      <c r="P48" s="1" t="s">
        <v>279</v>
      </c>
      <c r="Q48" s="144" t="s">
        <v>17</v>
      </c>
      <c r="R48" s="145" t="e">
        <f ca="1">IF(OR(INDIRECT("SYNTHESE!C"&amp;R$1)=PARAM!$O48,INDIRECT("SYNTHESE!C"&amp;R$1)=PARAM!$P48),INDIRECT("SYNTHESE!i"&amp;R$1),"")</f>
        <v>#REF!</v>
      </c>
      <c r="S48" s="145" t="e">
        <f ca="1">IF(OR(INDIRECT("SYNTHESE!C"&amp;S$1)=PARAM!$O48,INDIRECT("SYNTHESE!C"&amp;S$1)=PARAM!$P48),INDIRECT("SYNTHESE!i"&amp;S$1),"")</f>
        <v>#REF!</v>
      </c>
      <c r="T48" s="145" t="e">
        <f ca="1">IF(OR(INDIRECT("SYNTHESE!C"&amp;T$1)=PARAM!$O48,INDIRECT("SYNTHESE!C"&amp;T$1)=PARAM!$P48),INDIRECT("SYNTHESE!i"&amp;T$1),"")</f>
        <v>#REF!</v>
      </c>
      <c r="U48" s="145" t="e">
        <f ca="1">IF(OR(INDIRECT("SYNTHESE!C"&amp;U$1)=PARAM!$O48,INDIRECT("SYNTHESE!C"&amp;U$1)=PARAM!$P48),INDIRECT("SYNTHESE!i"&amp;U$1),"")</f>
        <v>#REF!</v>
      </c>
      <c r="V48" s="145" t="e">
        <f ca="1">IF(OR(INDIRECT("SYNTHESE!C"&amp;V$1)=PARAM!$O48,INDIRECT("SYNTHESE!C"&amp;V$1)=PARAM!$P48),INDIRECT("SYNTHESE!i"&amp;V$1),"")</f>
        <v>#REF!</v>
      </c>
      <c r="W48" s="145" t="e">
        <f ca="1">IF(OR(INDIRECT("SYNTHESE!C"&amp;W$1)=PARAM!$O48,INDIRECT("SYNTHESE!C"&amp;W$1)=PARAM!$P48),INDIRECT("SYNTHESE!i"&amp;W$1),"")</f>
        <v>#REF!</v>
      </c>
      <c r="X48" s="145" t="e">
        <f ca="1">IF(OR(INDIRECT("SYNTHESE!C"&amp;X$1)=PARAM!$O48,INDIRECT("SYNTHESE!C"&amp;X$1)=PARAM!$P48),INDIRECT("SYNTHESE!i"&amp;X$1),"")</f>
        <v>#REF!</v>
      </c>
      <c r="Y48" s="145" t="e">
        <f ca="1">IF(OR(INDIRECT("SYNTHESE!C"&amp;Y$1)=PARAM!$O48,INDIRECT("SYNTHESE!C"&amp;Y$1)=PARAM!$P48),INDIRECT("SYNTHESE!i"&amp;Y$1),"")</f>
        <v>#REF!</v>
      </c>
      <c r="Z48" s="145" t="e">
        <f ca="1">IF(OR(INDIRECT("SYNTHESE!C"&amp;Z$1)=PARAM!$O48,INDIRECT("SYNTHESE!C"&amp;Z$1)=PARAM!$P48),INDIRECT("SYNTHESE!i"&amp;Z$1),"")</f>
        <v>#REF!</v>
      </c>
      <c r="AA48" s="145" t="e">
        <f ca="1">IF(OR(INDIRECT("SYNTHESE!C"&amp;AA$1)=PARAM!$O48,INDIRECT("SYNTHESE!C"&amp;AA$1)=PARAM!$P48),INDIRECT("SYNTHESE!i"&amp;AA$1),"")</f>
        <v>#REF!</v>
      </c>
      <c r="AB48" s="145" t="e">
        <f ca="1">IF(OR(INDIRECT("SYNTHESE!C"&amp;AB$1)=PARAM!$O48,INDIRECT("SYNTHESE!C"&amp;AB$1)=PARAM!$P48),INDIRECT("SYNTHESE!i"&amp;AB$1),"")</f>
        <v>#REF!</v>
      </c>
      <c r="AC48" s="146" t="e">
        <f ca="1">IF(OR(INDIRECT("SYNTHESE!C"&amp;AC$1)=PARAM!$O48,INDIRECT("SYNTHESE!C"&amp;AC$1)=PARAM!$P48),INDIRECT("SYNTHESE!i"&amp;AC$1),"")</f>
        <v>#REF!</v>
      </c>
      <c r="AD48" s="28" t="str">
        <f t="shared" ca="1" si="1"/>
        <v/>
      </c>
    </row>
    <row r="49" spans="15:30" ht="13" thickBot="1" x14ac:dyDescent="0.45">
      <c r="O49" s="924" t="str">
        <f ca="1">IFERROR(TRUNC(AVERAGE(AD48:AD49),0),"")</f>
        <v/>
      </c>
      <c r="P49" s="925"/>
      <c r="Q49" s="108" t="s">
        <v>33</v>
      </c>
      <c r="R49" s="109" t="e">
        <f ca="1">IF(OR(INDIRECT("SYNTHESE!C"&amp;R$1)=PARAM!$O48,INDIRECT("SYNTHESE!C"&amp;R$1)=PARAM!$P48),INDIRECT("SYNTHESE!i"&amp;R$1+1),"")</f>
        <v>#REF!</v>
      </c>
      <c r="S49" s="109" t="e">
        <f ca="1">IF(OR(INDIRECT("SYNTHESE!C"&amp;S$1)=PARAM!$O48,INDIRECT("SYNTHESE!C"&amp;S$1)=PARAM!$P48),INDIRECT("SYNTHESE!i"&amp;S$1+1),"")</f>
        <v>#REF!</v>
      </c>
      <c r="T49" s="109" t="e">
        <f ca="1">IF(OR(INDIRECT("SYNTHESE!C"&amp;T$1)=PARAM!$O48,INDIRECT("SYNTHESE!C"&amp;T$1)=PARAM!$P48),INDIRECT("SYNTHESE!i"&amp;T$1+1),"")</f>
        <v>#REF!</v>
      </c>
      <c r="U49" s="109" t="e">
        <f ca="1">IF(OR(INDIRECT("SYNTHESE!C"&amp;U$1)=PARAM!$O48,INDIRECT("SYNTHESE!C"&amp;U$1)=PARAM!$P48),INDIRECT("SYNTHESE!i"&amp;U$1+1),"")</f>
        <v>#REF!</v>
      </c>
      <c r="V49" s="109" t="e">
        <f ca="1">IF(OR(INDIRECT("SYNTHESE!C"&amp;V$1)=PARAM!$O48,INDIRECT("SYNTHESE!C"&amp;V$1)=PARAM!$P48),INDIRECT("SYNTHESE!i"&amp;V$1+1),"")</f>
        <v>#REF!</v>
      </c>
      <c r="W49" s="109" t="e">
        <f ca="1">IF(OR(INDIRECT("SYNTHESE!C"&amp;W$1)=PARAM!$O48,INDIRECT("SYNTHESE!C"&amp;W$1)=PARAM!$P48),INDIRECT("SYNTHESE!i"&amp;W$1+1),"")</f>
        <v>#REF!</v>
      </c>
      <c r="X49" s="109" t="e">
        <f ca="1">IF(OR(INDIRECT("SYNTHESE!C"&amp;X$1)=PARAM!$O48,INDIRECT("SYNTHESE!C"&amp;X$1)=PARAM!$P48),INDIRECT("SYNTHESE!i"&amp;X$1+1),"")</f>
        <v>#REF!</v>
      </c>
      <c r="Y49" s="109" t="e">
        <f ca="1">IF(OR(INDIRECT("SYNTHESE!C"&amp;Y$1)=PARAM!$O48,INDIRECT("SYNTHESE!C"&amp;Y$1)=PARAM!$P48),INDIRECT("SYNTHESE!i"&amp;Y$1+1),"")</f>
        <v>#REF!</v>
      </c>
      <c r="Z49" s="109" t="e">
        <f ca="1">IF(OR(INDIRECT("SYNTHESE!C"&amp;Z$1)=PARAM!$O48,INDIRECT("SYNTHESE!C"&amp;Z$1)=PARAM!$P48),INDIRECT("SYNTHESE!i"&amp;Z$1+1),"")</f>
        <v>#REF!</v>
      </c>
      <c r="AA49" s="109" t="e">
        <f ca="1">IF(OR(INDIRECT("SYNTHESE!C"&amp;AA$1)=PARAM!$O48,INDIRECT("SYNTHESE!C"&amp;AA$1)=PARAM!$P48),INDIRECT("SYNTHESE!i"&amp;AA$1+1),"")</f>
        <v>#REF!</v>
      </c>
      <c r="AB49" s="109" t="e">
        <f ca="1">IF(OR(INDIRECT("SYNTHESE!C"&amp;AB$1)=PARAM!$O48,INDIRECT("SYNTHESE!C"&amp;AB$1)=PARAM!$P48),INDIRECT("SYNTHESE!i"&amp;AB$1+1),"")</f>
        <v>#REF!</v>
      </c>
      <c r="AC49" s="109" t="e">
        <f ca="1">IF(OR(INDIRECT("SYNTHESE!C"&amp;AC$1)=PARAM!$O48,INDIRECT("SYNTHESE!C"&amp;AC$1)=PARAM!$P48),INDIRECT("SYNTHESE!i"&amp;AC$1+1),"")</f>
        <v>#REF!</v>
      </c>
      <c r="AD49" s="28" t="str">
        <f t="shared" ca="1" si="1"/>
        <v/>
      </c>
    </row>
    <row r="50" spans="15:30" ht="13" thickBot="1" x14ac:dyDescent="0.45">
      <c r="O50" s="922" t="str">
        <f ca="1">IF(O49="","",IF(#REF!="Non validé",0.9*TRUNC(AVERAGE(AD48,AD49,AD50),0),TRUNC(AVERAGE(AD48,AD49,AD50),0)))</f>
        <v/>
      </c>
      <c r="P50" s="927"/>
      <c r="Q50" s="139" t="s">
        <v>285</v>
      </c>
      <c r="R50" s="140" t="e">
        <f ca="1">IF(OR(INDIRECT("SYNTHESE!C"&amp;R$1)=PARAM!$P48,INDIRECT("SYNTHESE!C"&amp;R$1)=PARAM!$O48),INDIRECT("SYNTHESE!T"&amp;R$1),"")</f>
        <v>#REF!</v>
      </c>
      <c r="S50" s="140" t="e">
        <f ca="1">IF(OR(INDIRECT("SYNTHESE!C"&amp;S$1)=PARAM!$P48,INDIRECT("SYNTHESE!C"&amp;S$1)=PARAM!$O48),INDIRECT("SYNTHESE!T"&amp;S$1),"")</f>
        <v>#REF!</v>
      </c>
      <c r="T50" s="140" t="e">
        <f ca="1">IF(OR(INDIRECT("SYNTHESE!C"&amp;T$1)=PARAM!$P48,INDIRECT("SYNTHESE!C"&amp;T$1)=PARAM!$O48),INDIRECT("SYNTHESE!T"&amp;T$1),"")</f>
        <v>#REF!</v>
      </c>
      <c r="U50" s="140" t="e">
        <f ca="1">IF(OR(INDIRECT("SYNTHESE!C"&amp;U$1)=PARAM!$P48,INDIRECT("SYNTHESE!C"&amp;U$1)=PARAM!$O48),INDIRECT("SYNTHESE!T"&amp;U$1),"")</f>
        <v>#REF!</v>
      </c>
      <c r="V50" s="140" t="e">
        <f ca="1">IF(OR(INDIRECT("SYNTHESE!C"&amp;V$1)=PARAM!$P48,INDIRECT("SYNTHESE!C"&amp;V$1)=PARAM!$O48),INDIRECT("SYNTHESE!T"&amp;V$1),"")</f>
        <v>#REF!</v>
      </c>
      <c r="W50" s="140" t="e">
        <f ca="1">IF(OR(INDIRECT("SYNTHESE!C"&amp;W$1)=PARAM!$P48,INDIRECT("SYNTHESE!C"&amp;W$1)=PARAM!$O48),INDIRECT("SYNTHESE!T"&amp;W$1),"")</f>
        <v>#REF!</v>
      </c>
      <c r="X50" s="140" t="e">
        <f ca="1">IF(OR(INDIRECT("SYNTHESE!C"&amp;X$1)=PARAM!$P48,INDIRECT("SYNTHESE!C"&amp;X$1)=PARAM!$O48),INDIRECT("SYNTHESE!T"&amp;X$1),"")</f>
        <v>#REF!</v>
      </c>
      <c r="Y50" s="140" t="e">
        <f ca="1">IF(OR(INDIRECT("SYNTHESE!C"&amp;Y$1)=PARAM!$P48,INDIRECT("SYNTHESE!C"&amp;Y$1)=PARAM!$O48),INDIRECT("SYNTHESE!T"&amp;Y$1),"")</f>
        <v>#REF!</v>
      </c>
      <c r="Z50" s="140" t="e">
        <f ca="1">IF(OR(INDIRECT("SYNTHESE!C"&amp;Z$1)=PARAM!$P48,INDIRECT("SYNTHESE!C"&amp;Z$1)=PARAM!$O48),INDIRECT("SYNTHESE!T"&amp;Z$1),"")</f>
        <v>#REF!</v>
      </c>
      <c r="AA50" s="140" t="e">
        <f ca="1">IF(OR(INDIRECT("SYNTHESE!C"&amp;AA$1)=PARAM!$P48,INDIRECT("SYNTHESE!C"&amp;AA$1)=PARAM!$O48),INDIRECT("SYNTHESE!T"&amp;AA$1),"")</f>
        <v>#REF!</v>
      </c>
      <c r="AB50" s="140" t="e">
        <f ca="1">IF(OR(INDIRECT("SYNTHESE!C"&amp;AB$1)=PARAM!$P48,INDIRECT("SYNTHESE!C"&amp;AB$1)=PARAM!$O48),INDIRECT("SYNTHESE!T"&amp;AB$1),"")</f>
        <v>#REF!</v>
      </c>
      <c r="AC50" s="141" t="e">
        <f ca="1">IF(OR(INDIRECT("SYNTHESE!C"&amp;AC$1)=PARAM!$P48,INDIRECT("SYNTHESE!C"&amp;AC$1)=PARAM!$O48),INDIRECT("SYNTHESE!T"&amp;AC$1),"")</f>
        <v>#REF!</v>
      </c>
      <c r="AD50" s="142" t="str">
        <f t="shared" ca="1" si="1"/>
        <v/>
      </c>
    </row>
    <row r="51" spans="15:30" x14ac:dyDescent="0.4">
      <c r="O51" s="103">
        <f>AnalysesComparatives!H17</f>
        <v>0</v>
      </c>
    </row>
  </sheetData>
  <sortState xmlns:xlrd2="http://schemas.microsoft.com/office/spreadsheetml/2017/richdata2" ref="H21:H27">
    <sortCondition ref="H21:H27"/>
  </sortState>
  <mergeCells count="24">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 ref="O44:P44"/>
    <mergeCell ref="O43:P43"/>
    <mergeCell ref="O40:P40"/>
    <mergeCell ref="O4:P4"/>
    <mergeCell ref="O7:P7"/>
    <mergeCell ref="O10:P10"/>
    <mergeCell ref="O13:P13"/>
    <mergeCell ref="O16:P16"/>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7" customWidth="1"/>
    <col min="2" max="15" width="35.64453125" style="156" customWidth="1"/>
    <col min="16" max="16384" width="11.41015625" style="156"/>
  </cols>
  <sheetData>
    <row r="1" spans="1:15" ht="33" x14ac:dyDescent="0.4">
      <c r="A1" s="153" t="s">
        <v>146</v>
      </c>
    </row>
    <row r="2" spans="1:15" ht="13.5" customHeight="1" x14ac:dyDescent="0.4">
      <c r="B2" s="409" t="s">
        <v>333</v>
      </c>
      <c r="C2" s="409"/>
      <c r="D2" s="409"/>
      <c r="E2" s="409"/>
    </row>
    <row r="3" spans="1:15" s="157" customFormat="1" ht="68" x14ac:dyDescent="0.4">
      <c r="A3" s="167" t="s">
        <v>147</v>
      </c>
      <c r="B3" s="165" t="s">
        <v>148</v>
      </c>
      <c r="C3" s="165" t="s">
        <v>149</v>
      </c>
      <c r="D3" s="165" t="s">
        <v>150</v>
      </c>
      <c r="E3" s="165" t="s">
        <v>151</v>
      </c>
      <c r="F3" s="165" t="s">
        <v>45</v>
      </c>
      <c r="G3" s="165" t="s">
        <v>152</v>
      </c>
      <c r="H3" s="166" t="s">
        <v>153</v>
      </c>
      <c r="I3" s="165" t="s">
        <v>154</v>
      </c>
      <c r="J3" s="165" t="s">
        <v>46</v>
      </c>
      <c r="K3" s="165" t="s">
        <v>155</v>
      </c>
      <c r="L3" s="165" t="s">
        <v>156</v>
      </c>
      <c r="M3" s="165" t="s">
        <v>157</v>
      </c>
      <c r="N3" s="165" t="s">
        <v>158</v>
      </c>
      <c r="O3" s="167" t="s">
        <v>159</v>
      </c>
    </row>
    <row r="4" spans="1:15" s="159" customFormat="1" ht="62.25" customHeight="1" x14ac:dyDescent="0.4">
      <c r="A4" s="164">
        <v>0</v>
      </c>
      <c r="B4" s="152" t="s">
        <v>160</v>
      </c>
      <c r="C4" s="152" t="s">
        <v>160</v>
      </c>
      <c r="D4" s="152" t="s">
        <v>160</v>
      </c>
      <c r="E4" s="152" t="s">
        <v>160</v>
      </c>
      <c r="F4" s="152" t="s">
        <v>160</v>
      </c>
      <c r="G4" s="152" t="s">
        <v>160</v>
      </c>
      <c r="H4" s="152" t="s">
        <v>160</v>
      </c>
      <c r="I4" s="152" t="s">
        <v>160</v>
      </c>
      <c r="J4" s="152" t="s">
        <v>160</v>
      </c>
      <c r="K4" s="152" t="s">
        <v>160</v>
      </c>
      <c r="L4" s="158" t="s">
        <v>161</v>
      </c>
      <c r="M4" s="152" t="s">
        <v>162</v>
      </c>
      <c r="N4" s="152" t="s">
        <v>162</v>
      </c>
      <c r="O4" s="152" t="s">
        <v>162</v>
      </c>
    </row>
    <row r="5" spans="1:15" s="159" customFormat="1" ht="63.75" customHeight="1" x14ac:dyDescent="0.4">
      <c r="A5" s="164">
        <v>1</v>
      </c>
      <c r="B5" s="152" t="s">
        <v>163</v>
      </c>
      <c r="C5" s="152" t="s">
        <v>163</v>
      </c>
      <c r="D5" s="152" t="s">
        <v>163</v>
      </c>
      <c r="E5" s="152" t="s">
        <v>163</v>
      </c>
      <c r="F5" s="152" t="s">
        <v>163</v>
      </c>
      <c r="G5" s="152" t="s">
        <v>163</v>
      </c>
      <c r="H5" s="152" t="s">
        <v>163</v>
      </c>
      <c r="I5" s="152" t="s">
        <v>163</v>
      </c>
      <c r="J5" s="152" t="s">
        <v>163</v>
      </c>
      <c r="K5" s="152" t="s">
        <v>163</v>
      </c>
      <c r="L5" s="152" t="s">
        <v>163</v>
      </c>
      <c r="M5" s="152" t="s">
        <v>163</v>
      </c>
      <c r="N5" s="152" t="s">
        <v>163</v>
      </c>
      <c r="O5" s="152" t="s">
        <v>163</v>
      </c>
    </row>
    <row r="6" spans="1:15" s="159" customFormat="1" ht="69.75" customHeight="1" x14ac:dyDescent="0.4">
      <c r="A6" s="164">
        <v>2</v>
      </c>
      <c r="B6" s="152" t="s">
        <v>164</v>
      </c>
      <c r="C6" s="152" t="s">
        <v>165</v>
      </c>
      <c r="D6" s="152" t="s">
        <v>165</v>
      </c>
      <c r="E6" s="152" t="s">
        <v>166</v>
      </c>
      <c r="F6" s="152" t="s">
        <v>167</v>
      </c>
      <c r="G6" s="152" t="s">
        <v>168</v>
      </c>
      <c r="H6" s="152" t="s">
        <v>169</v>
      </c>
      <c r="I6" s="152" t="s">
        <v>165</v>
      </c>
      <c r="J6" s="152" t="s">
        <v>170</v>
      </c>
      <c r="K6" s="152" t="s">
        <v>171</v>
      </c>
      <c r="L6" s="152" t="s">
        <v>172</v>
      </c>
      <c r="M6" s="152" t="s">
        <v>173</v>
      </c>
      <c r="N6" s="152" t="s">
        <v>174</v>
      </c>
      <c r="O6" s="152" t="s">
        <v>175</v>
      </c>
    </row>
    <row r="7" spans="1:15" s="159" customFormat="1" ht="131.25" customHeight="1" x14ac:dyDescent="0.4">
      <c r="A7" s="164">
        <v>3</v>
      </c>
      <c r="B7" s="152" t="s">
        <v>176</v>
      </c>
      <c r="C7" s="160" t="s">
        <v>177</v>
      </c>
      <c r="D7" s="160" t="s">
        <v>178</v>
      </c>
      <c r="E7" s="152" t="s">
        <v>179</v>
      </c>
      <c r="F7" s="152" t="s">
        <v>180</v>
      </c>
      <c r="G7" s="152" t="s">
        <v>181</v>
      </c>
      <c r="H7" s="152" t="s">
        <v>182</v>
      </c>
      <c r="I7" s="160" t="s">
        <v>183</v>
      </c>
      <c r="J7" s="152" t="s">
        <v>184</v>
      </c>
      <c r="K7" s="152" t="s">
        <v>185</v>
      </c>
      <c r="L7" s="152" t="s">
        <v>186</v>
      </c>
      <c r="M7" s="152" t="s">
        <v>187</v>
      </c>
      <c r="N7" s="152" t="s">
        <v>188</v>
      </c>
      <c r="O7" s="152" t="s">
        <v>189</v>
      </c>
    </row>
    <row r="8" spans="1:15" s="159" customFormat="1" ht="105" customHeight="1" x14ac:dyDescent="0.4">
      <c r="A8" s="164">
        <v>4</v>
      </c>
      <c r="B8" s="152" t="s">
        <v>190</v>
      </c>
      <c r="C8" s="232" t="s">
        <v>191</v>
      </c>
      <c r="D8" s="232" t="s">
        <v>192</v>
      </c>
      <c r="E8" s="152" t="s">
        <v>190</v>
      </c>
      <c r="F8" s="152" t="s">
        <v>193</v>
      </c>
      <c r="G8" s="152" t="s">
        <v>194</v>
      </c>
      <c r="H8" s="152" t="s">
        <v>194</v>
      </c>
      <c r="I8" s="232" t="s">
        <v>191</v>
      </c>
      <c r="J8" s="152" t="s">
        <v>195</v>
      </c>
      <c r="K8" s="152" t="s">
        <v>196</v>
      </c>
      <c r="L8" s="152" t="s">
        <v>197</v>
      </c>
      <c r="M8" s="152" t="s">
        <v>198</v>
      </c>
      <c r="N8" s="230" t="s">
        <v>199</v>
      </c>
      <c r="O8" s="152" t="s">
        <v>200</v>
      </c>
    </row>
    <row r="9" spans="1:15" s="159" customFormat="1" ht="113.7" x14ac:dyDescent="0.4">
      <c r="A9" s="164">
        <v>5</v>
      </c>
      <c r="B9" s="152" t="s">
        <v>201</v>
      </c>
      <c r="C9" s="232" t="s">
        <v>202</v>
      </c>
      <c r="D9" s="232" t="s">
        <v>203</v>
      </c>
      <c r="E9" s="152" t="s">
        <v>204</v>
      </c>
      <c r="F9" s="152" t="s">
        <v>201</v>
      </c>
      <c r="G9" s="152" t="s">
        <v>201</v>
      </c>
      <c r="H9" s="152" t="s">
        <v>201</v>
      </c>
      <c r="I9" s="232" t="s">
        <v>202</v>
      </c>
      <c r="J9" s="152" t="s">
        <v>205</v>
      </c>
      <c r="K9" s="160" t="s">
        <v>206</v>
      </c>
      <c r="L9" s="152" t="s">
        <v>207</v>
      </c>
      <c r="M9" s="152" t="s">
        <v>208</v>
      </c>
      <c r="N9" s="230" t="s">
        <v>200</v>
      </c>
      <c r="O9" s="152" t="s">
        <v>209</v>
      </c>
    </row>
    <row r="10" spans="1:15" s="159" customFormat="1" ht="93" x14ac:dyDescent="0.4">
      <c r="A10" s="164">
        <v>6</v>
      </c>
      <c r="B10" s="152" t="s">
        <v>210</v>
      </c>
      <c r="C10" s="232" t="s">
        <v>211</v>
      </c>
      <c r="D10" s="232" t="s">
        <v>211</v>
      </c>
      <c r="E10" s="152" t="s">
        <v>210</v>
      </c>
      <c r="F10" s="152" t="s">
        <v>212</v>
      </c>
      <c r="G10" s="152" t="s">
        <v>212</v>
      </c>
      <c r="H10" s="152" t="s">
        <v>212</v>
      </c>
      <c r="I10" s="232" t="s">
        <v>211</v>
      </c>
      <c r="J10" s="152" t="s">
        <v>213</v>
      </c>
      <c r="K10" s="160" t="s">
        <v>214</v>
      </c>
      <c r="L10" s="152" t="s">
        <v>215</v>
      </c>
      <c r="M10" s="152" t="s">
        <v>216</v>
      </c>
      <c r="N10" s="231" t="s">
        <v>217</v>
      </c>
      <c r="O10" s="231" t="s">
        <v>217</v>
      </c>
    </row>
    <row r="11" spans="1:15" s="159" customFormat="1" ht="93" x14ac:dyDescent="0.4">
      <c r="A11" s="164">
        <v>7</v>
      </c>
      <c r="B11" s="152" t="s">
        <v>218</v>
      </c>
      <c r="C11" s="161" t="s">
        <v>219</v>
      </c>
      <c r="D11" s="161" t="s">
        <v>219</v>
      </c>
      <c r="E11" s="152" t="s">
        <v>220</v>
      </c>
      <c r="F11" s="152" t="s">
        <v>221</v>
      </c>
      <c r="G11" s="152" t="s">
        <v>221</v>
      </c>
      <c r="H11" s="152" t="s">
        <v>221</v>
      </c>
      <c r="I11" s="161" t="s">
        <v>219</v>
      </c>
      <c r="J11" s="152" t="s">
        <v>222</v>
      </c>
      <c r="K11" s="232" t="s">
        <v>223</v>
      </c>
      <c r="L11" s="152" t="s">
        <v>224</v>
      </c>
      <c r="M11" s="152" t="s">
        <v>225</v>
      </c>
      <c r="N11" s="231" t="s">
        <v>217</v>
      </c>
      <c r="O11" s="152" t="s">
        <v>217</v>
      </c>
    </row>
    <row r="12" spans="1:15" s="159" customFormat="1" ht="126" customHeight="1" x14ac:dyDescent="0.4">
      <c r="A12" s="164">
        <v>8</v>
      </c>
      <c r="B12" s="397" t="s">
        <v>226</v>
      </c>
      <c r="C12" s="162" t="s">
        <v>227</v>
      </c>
      <c r="D12" s="162" t="s">
        <v>227</v>
      </c>
      <c r="E12" s="152" t="s">
        <v>226</v>
      </c>
      <c r="F12" s="152" t="s">
        <v>228</v>
      </c>
      <c r="G12" s="152" t="s">
        <v>228</v>
      </c>
      <c r="H12" s="152" t="s">
        <v>228</v>
      </c>
      <c r="I12" s="162" t="s">
        <v>227</v>
      </c>
      <c r="J12" s="152" t="s">
        <v>229</v>
      </c>
      <c r="K12" s="232" t="s">
        <v>230</v>
      </c>
      <c r="L12" s="152" t="s">
        <v>231</v>
      </c>
      <c r="M12" s="152" t="s">
        <v>232</v>
      </c>
      <c r="N12" s="231" t="s">
        <v>217</v>
      </c>
      <c r="O12" s="231" t="s">
        <v>217</v>
      </c>
    </row>
    <row r="13" spans="1:15" s="159" customFormat="1" ht="31" x14ac:dyDescent="0.4">
      <c r="A13" s="164">
        <v>9</v>
      </c>
      <c r="B13" s="152" t="s">
        <v>233</v>
      </c>
      <c r="C13" s="152" t="s">
        <v>234</v>
      </c>
      <c r="D13" s="152" t="s">
        <v>234</v>
      </c>
      <c r="E13" s="152" t="s">
        <v>235</v>
      </c>
      <c r="F13" s="152" t="s">
        <v>235</v>
      </c>
      <c r="G13" s="152" t="s">
        <v>235</v>
      </c>
      <c r="H13" s="152" t="s">
        <v>235</v>
      </c>
      <c r="I13" s="152" t="s">
        <v>234</v>
      </c>
      <c r="J13" s="152" t="s">
        <v>236</v>
      </c>
      <c r="K13" s="152" t="s">
        <v>237</v>
      </c>
      <c r="L13" s="231" t="s">
        <v>217</v>
      </c>
      <c r="M13" s="152" t="s">
        <v>238</v>
      </c>
      <c r="N13" s="231" t="s">
        <v>217</v>
      </c>
      <c r="O13" s="231" t="s">
        <v>217</v>
      </c>
    </row>
    <row r="14" spans="1:15" x14ac:dyDescent="0.4">
      <c r="A14" s="407">
        <v>10</v>
      </c>
    </row>
    <row r="25" spans="1:15" ht="33" x14ac:dyDescent="0.4">
      <c r="A25" s="928" t="s">
        <v>239</v>
      </c>
      <c r="B25" s="928"/>
      <c r="C25" s="928"/>
    </row>
    <row r="30" spans="1:15" s="157" customFormat="1" ht="68" x14ac:dyDescent="0.4">
      <c r="A30" s="154"/>
      <c r="B30" s="163" t="str">
        <f>B3</f>
        <v>Canal Venturi</v>
      </c>
      <c r="C30" s="163" t="str">
        <f t="shared" ref="C30:O30" si="0">C3</f>
        <v>Débitmètre électromagnétique (eau)</v>
      </c>
      <c r="D30" s="163" t="str">
        <f t="shared" si="0"/>
        <v>Débitmètre électromagnétique (boue/MDV)</v>
      </c>
      <c r="E30" s="163" t="str">
        <f t="shared" si="0"/>
        <v>Seuil</v>
      </c>
      <c r="F30" s="163" t="str">
        <f t="shared" si="0"/>
        <v>Caisson</v>
      </c>
      <c r="G30" s="163" t="str">
        <f t="shared" si="0"/>
        <v>Loi COACHs</v>
      </c>
      <c r="H30" s="163" t="str">
        <f t="shared" si="0"/>
        <v>Modélisation</v>
      </c>
      <c r="I30" s="163" t="str">
        <f t="shared" si="0"/>
        <v>Débitmètre électromagnétique partiellement plein</v>
      </c>
      <c r="J30" s="163" t="str">
        <f t="shared" si="0"/>
        <v>Clapet</v>
      </c>
      <c r="K30" s="163" t="str">
        <f t="shared" si="0"/>
        <v>Hauteur/Vitesse</v>
      </c>
      <c r="L30" s="163" t="str">
        <f t="shared" si="0"/>
        <v>Détecteur de surverse</v>
      </c>
      <c r="M30" s="163" t="str">
        <f t="shared" si="0"/>
        <v>Préleveur Automatique</v>
      </c>
      <c r="N30" s="163" t="str">
        <f t="shared" si="0"/>
        <v>Vanne de prélèvement asservie</v>
      </c>
      <c r="O30" s="163" t="str">
        <f t="shared" si="0"/>
        <v>Prélèvement ponctuel</v>
      </c>
    </row>
    <row r="31" spans="1:15" x14ac:dyDescent="0.4">
      <c r="A31" s="155">
        <v>0</v>
      </c>
      <c r="B31" s="152"/>
      <c r="C31" s="152"/>
      <c r="D31" s="152"/>
      <c r="E31" s="152"/>
      <c r="F31" s="152"/>
      <c r="G31" s="152"/>
      <c r="H31" s="152"/>
      <c r="I31" s="152"/>
      <c r="J31" s="152"/>
      <c r="K31" s="152"/>
      <c r="L31" s="158"/>
      <c r="M31" s="152"/>
      <c r="N31" s="152"/>
      <c r="O31" s="152"/>
    </row>
    <row r="32" spans="1:15" x14ac:dyDescent="0.4">
      <c r="A32" s="155">
        <v>1</v>
      </c>
      <c r="B32" s="23">
        <v>5</v>
      </c>
      <c r="C32" s="21">
        <v>10</v>
      </c>
      <c r="D32" s="21">
        <v>10</v>
      </c>
      <c r="E32" s="23">
        <v>5</v>
      </c>
      <c r="F32" s="23">
        <v>5</v>
      </c>
      <c r="G32" s="23">
        <v>5</v>
      </c>
      <c r="H32" s="23">
        <v>5</v>
      </c>
      <c r="I32" s="21">
        <v>10</v>
      </c>
      <c r="J32" s="23">
        <v>5</v>
      </c>
      <c r="K32" s="23">
        <v>5</v>
      </c>
      <c r="L32" s="22">
        <v>5</v>
      </c>
      <c r="M32" s="23">
        <v>5</v>
      </c>
      <c r="N32" s="23">
        <v>10</v>
      </c>
      <c r="O32" s="23">
        <v>10</v>
      </c>
    </row>
    <row r="33" spans="1:15" x14ac:dyDescent="0.4">
      <c r="A33" s="155">
        <v>2</v>
      </c>
      <c r="B33" s="23">
        <v>10</v>
      </c>
      <c r="C33" s="21">
        <v>20</v>
      </c>
      <c r="D33" s="21">
        <v>20</v>
      </c>
      <c r="E33" s="23">
        <v>10</v>
      </c>
      <c r="F33" s="23">
        <v>10</v>
      </c>
      <c r="G33" s="23">
        <v>20</v>
      </c>
      <c r="H33" s="23">
        <v>10</v>
      </c>
      <c r="I33" s="21">
        <v>20</v>
      </c>
      <c r="J33" s="23">
        <v>10</v>
      </c>
      <c r="K33" s="23">
        <v>10</v>
      </c>
      <c r="L33" s="22">
        <v>20</v>
      </c>
      <c r="M33" s="24">
        <v>20</v>
      </c>
      <c r="N33" s="24">
        <v>30</v>
      </c>
      <c r="O33" s="24">
        <v>30</v>
      </c>
    </row>
    <row r="34" spans="1:15" x14ac:dyDescent="0.4">
      <c r="A34" s="155">
        <v>3</v>
      </c>
      <c r="B34" s="23">
        <v>10</v>
      </c>
      <c r="C34" s="25">
        <v>40</v>
      </c>
      <c r="D34" s="25">
        <v>40</v>
      </c>
      <c r="E34" s="23">
        <v>10</v>
      </c>
      <c r="F34" s="23">
        <v>10</v>
      </c>
      <c r="G34" s="23">
        <v>10</v>
      </c>
      <c r="H34" s="23">
        <v>20</v>
      </c>
      <c r="I34" s="25">
        <v>40</v>
      </c>
      <c r="J34" s="23">
        <v>10</v>
      </c>
      <c r="K34" s="23">
        <v>10</v>
      </c>
      <c r="L34" s="22">
        <v>20</v>
      </c>
      <c r="M34" s="24">
        <v>5</v>
      </c>
      <c r="N34" s="24">
        <v>30</v>
      </c>
      <c r="O34" s="24">
        <v>30</v>
      </c>
    </row>
    <row r="35" spans="1:15" x14ac:dyDescent="0.4">
      <c r="A35" s="155">
        <v>4</v>
      </c>
      <c r="B35" s="23">
        <v>10</v>
      </c>
      <c r="C35" s="25">
        <v>20</v>
      </c>
      <c r="D35" s="25">
        <v>20</v>
      </c>
      <c r="E35" s="23">
        <v>10</v>
      </c>
      <c r="F35" s="23">
        <v>10</v>
      </c>
      <c r="G35" s="23">
        <v>10</v>
      </c>
      <c r="H35" s="23">
        <v>10</v>
      </c>
      <c r="I35" s="25">
        <v>20</v>
      </c>
      <c r="J35" s="23">
        <v>10</v>
      </c>
      <c r="K35" s="23">
        <v>10</v>
      </c>
      <c r="L35" s="22">
        <v>20</v>
      </c>
      <c r="M35" s="24">
        <v>5</v>
      </c>
      <c r="N35" s="24">
        <v>15</v>
      </c>
      <c r="O35" s="24">
        <v>15</v>
      </c>
    </row>
    <row r="36" spans="1:15" x14ac:dyDescent="0.4">
      <c r="A36" s="155">
        <v>5</v>
      </c>
      <c r="B36" s="23">
        <v>10</v>
      </c>
      <c r="C36" s="26">
        <v>20</v>
      </c>
      <c r="D36" s="26">
        <v>20</v>
      </c>
      <c r="E36" s="23">
        <v>10</v>
      </c>
      <c r="F36" s="23">
        <v>10</v>
      </c>
      <c r="G36" s="23">
        <v>10</v>
      </c>
      <c r="H36" s="23">
        <v>10</v>
      </c>
      <c r="I36" s="26">
        <v>20</v>
      </c>
      <c r="J36" s="23">
        <v>10</v>
      </c>
      <c r="K36" s="25">
        <v>40</v>
      </c>
      <c r="L36" s="22">
        <v>20</v>
      </c>
      <c r="M36" s="24">
        <v>5</v>
      </c>
      <c r="N36" s="24">
        <v>15</v>
      </c>
      <c r="O36" s="24">
        <v>15</v>
      </c>
    </row>
    <row r="37" spans="1:15" x14ac:dyDescent="0.4">
      <c r="A37" s="155">
        <v>6</v>
      </c>
      <c r="B37" s="23">
        <v>10</v>
      </c>
      <c r="C37" s="26">
        <v>20</v>
      </c>
      <c r="D37" s="26">
        <v>20</v>
      </c>
      <c r="E37" s="23">
        <v>10</v>
      </c>
      <c r="F37" s="23">
        <v>10</v>
      </c>
      <c r="G37" s="23">
        <v>10</v>
      </c>
      <c r="H37" s="23">
        <v>10</v>
      </c>
      <c r="I37" s="26">
        <v>20</v>
      </c>
      <c r="J37" s="23">
        <v>10</v>
      </c>
      <c r="K37" s="25">
        <v>0</v>
      </c>
      <c r="L37" s="22">
        <v>5</v>
      </c>
      <c r="M37" s="24">
        <v>15</v>
      </c>
      <c r="N37" s="24"/>
      <c r="O37" s="24"/>
    </row>
    <row r="38" spans="1:15" x14ac:dyDescent="0.4">
      <c r="A38" s="155">
        <v>7</v>
      </c>
      <c r="B38" s="23">
        <v>20</v>
      </c>
      <c r="C38" s="30">
        <v>10</v>
      </c>
      <c r="D38" s="30">
        <v>10</v>
      </c>
      <c r="E38" s="23">
        <v>20</v>
      </c>
      <c r="F38" s="23">
        <v>20</v>
      </c>
      <c r="G38" s="23">
        <v>10</v>
      </c>
      <c r="H38" s="23">
        <v>10</v>
      </c>
      <c r="I38" s="30">
        <v>10</v>
      </c>
      <c r="J38" s="23">
        <v>20</v>
      </c>
      <c r="K38" s="26">
        <v>20</v>
      </c>
      <c r="L38" s="22">
        <v>5</v>
      </c>
      <c r="M38" s="24">
        <v>5</v>
      </c>
      <c r="N38" s="24"/>
      <c r="O38" s="24"/>
    </row>
    <row r="39" spans="1:15" x14ac:dyDescent="0.4">
      <c r="A39" s="155">
        <v>8</v>
      </c>
      <c r="B39" s="23">
        <v>20</v>
      </c>
      <c r="C39" s="21">
        <v>20</v>
      </c>
      <c r="D39" s="21">
        <v>20</v>
      </c>
      <c r="E39" s="23">
        <v>20</v>
      </c>
      <c r="F39" s="23">
        <v>20</v>
      </c>
      <c r="G39" s="23">
        <v>20</v>
      </c>
      <c r="H39" s="23">
        <v>20</v>
      </c>
      <c r="I39" s="21">
        <v>20</v>
      </c>
      <c r="J39" s="23">
        <v>20</v>
      </c>
      <c r="K39" s="26">
        <v>20</v>
      </c>
      <c r="L39" s="22">
        <v>5</v>
      </c>
      <c r="M39" s="24">
        <v>20</v>
      </c>
      <c r="N39" s="24"/>
      <c r="O39" s="24"/>
    </row>
    <row r="40" spans="1:15" x14ac:dyDescent="0.4">
      <c r="A40" s="155">
        <v>9</v>
      </c>
      <c r="B40" s="23">
        <v>5</v>
      </c>
      <c r="C40" s="21"/>
      <c r="D40" s="21"/>
      <c r="E40" s="23">
        <v>5</v>
      </c>
      <c r="F40" s="23">
        <v>5</v>
      </c>
      <c r="G40" s="23">
        <v>5</v>
      </c>
      <c r="H40" s="23">
        <v>5</v>
      </c>
      <c r="I40" s="21"/>
      <c r="J40" s="23">
        <v>5</v>
      </c>
      <c r="K40" s="21">
        <v>20</v>
      </c>
      <c r="M40" s="27">
        <v>20</v>
      </c>
      <c r="N40" s="27"/>
      <c r="O40" s="27"/>
    </row>
    <row r="41" spans="1:15" x14ac:dyDescent="0.4">
      <c r="A41" s="407">
        <v>10</v>
      </c>
    </row>
    <row r="46" spans="1:15" ht="33" x14ac:dyDescent="0.4">
      <c r="A46" s="928" t="s">
        <v>240</v>
      </c>
      <c r="B46" s="928"/>
      <c r="C46" s="928"/>
    </row>
    <row r="47" spans="1:15" x14ac:dyDescent="0.4">
      <c r="A47" s="159" t="s">
        <v>241</v>
      </c>
    </row>
    <row r="48" spans="1:15" x14ac:dyDescent="0.4">
      <c r="A48" s="159" t="s">
        <v>242</v>
      </c>
    </row>
    <row r="49" spans="1:15" x14ac:dyDescent="0.4">
      <c r="A49" s="159" t="s">
        <v>243</v>
      </c>
      <c r="D49" s="159"/>
    </row>
    <row r="50" spans="1:15" x14ac:dyDescent="0.4">
      <c r="A50" s="159" t="s">
        <v>244</v>
      </c>
    </row>
    <row r="51" spans="1:15" s="157" customFormat="1" ht="58.5" customHeight="1" x14ac:dyDescent="0.4">
      <c r="A51" s="154"/>
      <c r="B51" s="163" t="str">
        <f>B3</f>
        <v>Canal Venturi</v>
      </c>
      <c r="C51" s="163" t="str">
        <f t="shared" ref="C51:O51" si="1">C3</f>
        <v>Débitmètre électromagnétique (eau)</v>
      </c>
      <c r="D51" s="163" t="str">
        <f t="shared" si="1"/>
        <v>Débitmètre électromagnétique (boue/MDV)</v>
      </c>
      <c r="E51" s="163" t="str">
        <f t="shared" si="1"/>
        <v>Seuil</v>
      </c>
      <c r="F51" s="163" t="str">
        <f t="shared" si="1"/>
        <v>Caisson</v>
      </c>
      <c r="G51" s="163" t="str">
        <f t="shared" si="1"/>
        <v>Loi COACHs</v>
      </c>
      <c r="H51" s="163" t="str">
        <f t="shared" si="1"/>
        <v>Modélisation</v>
      </c>
      <c r="I51" s="163" t="str">
        <f t="shared" si="1"/>
        <v>Débitmètre électromagnétique partiellement plein</v>
      </c>
      <c r="J51" s="163" t="str">
        <f t="shared" si="1"/>
        <v>Clapet</v>
      </c>
      <c r="K51" s="163" t="str">
        <f t="shared" si="1"/>
        <v>Hauteur/Vitesse</v>
      </c>
      <c r="L51" s="163" t="str">
        <f t="shared" si="1"/>
        <v>Détecteur de surverse</v>
      </c>
      <c r="M51" s="163" t="str">
        <f t="shared" si="1"/>
        <v>Préleveur Automatique</v>
      </c>
      <c r="N51" s="163" t="str">
        <f t="shared" si="1"/>
        <v>Vanne de prélèvement asservie</v>
      </c>
      <c r="O51" s="163" t="str">
        <f t="shared" si="1"/>
        <v>Prélèvement ponctuel</v>
      </c>
    </row>
    <row r="52" spans="1:15" x14ac:dyDescent="0.4">
      <c r="A52" s="155">
        <v>0</v>
      </c>
      <c r="B52" s="105" t="s">
        <v>245</v>
      </c>
      <c r="C52" s="105" t="s">
        <v>245</v>
      </c>
      <c r="D52" s="105" t="s">
        <v>245</v>
      </c>
      <c r="E52" s="105" t="s">
        <v>245</v>
      </c>
      <c r="F52" s="105" t="s">
        <v>245</v>
      </c>
      <c r="G52" s="105" t="s">
        <v>245</v>
      </c>
      <c r="H52" s="105" t="s">
        <v>245</v>
      </c>
      <c r="I52" s="105" t="s">
        <v>245</v>
      </c>
      <c r="J52" s="105" t="s">
        <v>245</v>
      </c>
      <c r="K52" s="105" t="s">
        <v>245</v>
      </c>
      <c r="L52" s="105" t="s">
        <v>245</v>
      </c>
      <c r="M52" s="105" t="s">
        <v>245</v>
      </c>
      <c r="N52" s="105" t="s">
        <v>245</v>
      </c>
      <c r="O52" s="105" t="s">
        <v>245</v>
      </c>
    </row>
    <row r="53" spans="1:15" x14ac:dyDescent="0.4">
      <c r="A53" s="155">
        <v>1</v>
      </c>
      <c r="B53" s="106" t="s">
        <v>246</v>
      </c>
      <c r="C53" s="106" t="s">
        <v>246</v>
      </c>
      <c r="D53" s="106" t="s">
        <v>246</v>
      </c>
      <c r="E53" s="106" t="s">
        <v>246</v>
      </c>
      <c r="F53" s="106" t="s">
        <v>246</v>
      </c>
      <c r="G53" s="106" t="s">
        <v>246</v>
      </c>
      <c r="H53" s="106" t="s">
        <v>246</v>
      </c>
      <c r="I53" s="106" t="s">
        <v>246</v>
      </c>
      <c r="J53" s="106" t="s">
        <v>246</v>
      </c>
      <c r="K53" s="106" t="s">
        <v>246</v>
      </c>
      <c r="L53" s="106" t="s">
        <v>246</v>
      </c>
      <c r="M53" s="105" t="s">
        <v>247</v>
      </c>
      <c r="N53" s="105" t="s">
        <v>246</v>
      </c>
      <c r="O53" s="105" t="s">
        <v>246</v>
      </c>
    </row>
    <row r="54" spans="1:15" x14ac:dyDescent="0.4">
      <c r="A54" s="155">
        <v>2</v>
      </c>
      <c r="B54" s="106" t="s">
        <v>246</v>
      </c>
      <c r="C54" s="106" t="s">
        <v>246</v>
      </c>
      <c r="D54" s="106" t="s">
        <v>246</v>
      </c>
      <c r="E54" s="106" t="s">
        <v>246</v>
      </c>
      <c r="F54" s="106" t="s">
        <v>246</v>
      </c>
      <c r="G54" s="106" t="s">
        <v>246</v>
      </c>
      <c r="H54" s="106" t="s">
        <v>246</v>
      </c>
      <c r="I54" s="106" t="s">
        <v>246</v>
      </c>
      <c r="J54" s="106" t="s">
        <v>246</v>
      </c>
      <c r="K54" s="106" t="s">
        <v>246</v>
      </c>
      <c r="L54" s="106" t="s">
        <v>246</v>
      </c>
      <c r="M54" s="106" t="s">
        <v>247</v>
      </c>
      <c r="N54" s="105" t="s">
        <v>246</v>
      </c>
      <c r="O54" s="106" t="s">
        <v>246</v>
      </c>
    </row>
    <row r="55" spans="1:15" x14ac:dyDescent="0.4">
      <c r="A55" s="155">
        <v>3</v>
      </c>
      <c r="B55" s="106" t="s">
        <v>246</v>
      </c>
      <c r="C55" s="106" t="s">
        <v>248</v>
      </c>
      <c r="D55" s="106" t="s">
        <v>248</v>
      </c>
      <c r="E55" s="106" t="s">
        <v>247</v>
      </c>
      <c r="F55" s="106" t="s">
        <v>246</v>
      </c>
      <c r="G55" s="106" t="s">
        <v>247</v>
      </c>
      <c r="H55" s="106" t="s">
        <v>247</v>
      </c>
      <c r="I55" s="106" t="s">
        <v>247</v>
      </c>
      <c r="J55" s="106" t="s">
        <v>247</v>
      </c>
      <c r="K55" s="106" t="s">
        <v>247</v>
      </c>
      <c r="L55" s="106" t="s">
        <v>247</v>
      </c>
      <c r="M55" s="104" t="s">
        <v>247</v>
      </c>
      <c r="N55" s="105" t="s">
        <v>246</v>
      </c>
      <c r="O55" s="104" t="s">
        <v>246</v>
      </c>
    </row>
    <row r="56" spans="1:15" x14ac:dyDescent="0.4">
      <c r="A56" s="155">
        <v>4</v>
      </c>
      <c r="B56" s="106" t="s">
        <v>246</v>
      </c>
      <c r="C56" s="106" t="s">
        <v>247</v>
      </c>
      <c r="D56" s="106" t="s">
        <v>247</v>
      </c>
      <c r="E56" s="106" t="s">
        <v>247</v>
      </c>
      <c r="F56" s="106" t="s">
        <v>247</v>
      </c>
      <c r="G56" s="106" t="s">
        <v>247</v>
      </c>
      <c r="H56" s="106" t="s">
        <v>247</v>
      </c>
      <c r="I56" s="106" t="s">
        <v>247</v>
      </c>
      <c r="J56" s="106" t="s">
        <v>247</v>
      </c>
      <c r="K56" s="106" t="s">
        <v>247</v>
      </c>
      <c r="L56" s="106" t="s">
        <v>247</v>
      </c>
      <c r="M56" s="104" t="s">
        <v>247</v>
      </c>
      <c r="N56" s="104" t="s">
        <v>246</v>
      </c>
      <c r="O56" s="106" t="s">
        <v>246</v>
      </c>
    </row>
    <row r="57" spans="1:15" x14ac:dyDescent="0.4">
      <c r="A57" s="155">
        <v>5</v>
      </c>
      <c r="B57" s="106" t="s">
        <v>247</v>
      </c>
      <c r="C57" s="106" t="s">
        <v>247</v>
      </c>
      <c r="D57" s="106" t="s">
        <v>247</v>
      </c>
      <c r="E57" s="106" t="s">
        <v>247</v>
      </c>
      <c r="F57" s="106" t="s">
        <v>247</v>
      </c>
      <c r="G57" s="106" t="s">
        <v>247</v>
      </c>
      <c r="H57" s="106" t="s">
        <v>247</v>
      </c>
      <c r="I57" s="106" t="s">
        <v>247</v>
      </c>
      <c r="J57" s="106" t="s">
        <v>247</v>
      </c>
      <c r="K57" s="106" t="s">
        <v>247</v>
      </c>
      <c r="L57" s="106" t="s">
        <v>247</v>
      </c>
      <c r="M57" s="104" t="s">
        <v>247</v>
      </c>
      <c r="N57" s="104" t="s">
        <v>246</v>
      </c>
      <c r="O57" s="104" t="s">
        <v>246</v>
      </c>
    </row>
    <row r="58" spans="1:15" x14ac:dyDescent="0.4">
      <c r="A58" s="155">
        <v>6</v>
      </c>
      <c r="B58" s="106" t="s">
        <v>247</v>
      </c>
      <c r="C58" s="106" t="s">
        <v>247</v>
      </c>
      <c r="D58" s="106" t="s">
        <v>247</v>
      </c>
      <c r="E58" s="106" t="s">
        <v>247</v>
      </c>
      <c r="F58" s="106" t="s">
        <v>247</v>
      </c>
      <c r="G58" s="106" t="s">
        <v>247</v>
      </c>
      <c r="H58" s="106" t="s">
        <v>247</v>
      </c>
      <c r="I58" s="106" t="s">
        <v>247</v>
      </c>
      <c r="J58" s="106" t="s">
        <v>247</v>
      </c>
      <c r="K58" s="106" t="s">
        <v>247</v>
      </c>
      <c r="L58" s="106" t="s">
        <v>247</v>
      </c>
      <c r="M58" s="104" t="s">
        <v>246</v>
      </c>
      <c r="N58" s="104"/>
      <c r="O58" s="104"/>
    </row>
    <row r="59" spans="1:15" x14ac:dyDescent="0.4">
      <c r="A59" s="155">
        <v>7</v>
      </c>
      <c r="B59" s="106" t="s">
        <v>247</v>
      </c>
      <c r="C59" s="106" t="s">
        <v>247</v>
      </c>
      <c r="D59" s="106" t="s">
        <v>247</v>
      </c>
      <c r="E59" s="106" t="s">
        <v>247</v>
      </c>
      <c r="F59" s="106" t="s">
        <v>247</v>
      </c>
      <c r="G59" s="106" t="s">
        <v>247</v>
      </c>
      <c r="H59" s="106" t="s">
        <v>247</v>
      </c>
      <c r="I59" s="106" t="s">
        <v>247</v>
      </c>
      <c r="J59" s="106" t="s">
        <v>247</v>
      </c>
      <c r="K59" s="106" t="s">
        <v>247</v>
      </c>
      <c r="L59" s="106" t="s">
        <v>247</v>
      </c>
      <c r="M59" s="104" t="s">
        <v>247</v>
      </c>
      <c r="N59" s="104"/>
      <c r="O59" s="104"/>
    </row>
    <row r="60" spans="1:15" x14ac:dyDescent="0.4">
      <c r="A60" s="155">
        <v>8</v>
      </c>
      <c r="B60" s="106" t="s">
        <v>247</v>
      </c>
      <c r="C60" s="106" t="s">
        <v>247</v>
      </c>
      <c r="D60" s="106" t="s">
        <v>246</v>
      </c>
      <c r="E60" s="106" t="s">
        <v>247</v>
      </c>
      <c r="F60" s="106" t="s">
        <v>247</v>
      </c>
      <c r="G60" s="106" t="s">
        <v>247</v>
      </c>
      <c r="H60" s="106" t="s">
        <v>247</v>
      </c>
      <c r="I60" s="106" t="s">
        <v>247</v>
      </c>
      <c r="J60" s="106" t="s">
        <v>247</v>
      </c>
      <c r="K60" s="106" t="s">
        <v>247</v>
      </c>
      <c r="L60" s="106" t="s">
        <v>247</v>
      </c>
      <c r="M60" s="104" t="s">
        <v>247</v>
      </c>
      <c r="N60" s="104"/>
      <c r="O60" s="104"/>
    </row>
    <row r="61" spans="1:15" x14ac:dyDescent="0.4">
      <c r="A61" s="155">
        <v>9</v>
      </c>
      <c r="B61" s="106" t="s">
        <v>247</v>
      </c>
      <c r="C61" s="106"/>
      <c r="D61" s="106"/>
      <c r="E61" s="106" t="s">
        <v>246</v>
      </c>
      <c r="F61" s="106" t="s">
        <v>246</v>
      </c>
      <c r="G61" s="106" t="s">
        <v>246</v>
      </c>
      <c r="H61" s="106" t="s">
        <v>246</v>
      </c>
      <c r="I61" s="106" t="s">
        <v>246</v>
      </c>
      <c r="J61" s="106" t="s">
        <v>246</v>
      </c>
      <c r="K61" s="106" t="s">
        <v>246</v>
      </c>
      <c r="L61" s="106" t="s">
        <v>246</v>
      </c>
      <c r="M61" s="104" t="s">
        <v>247</v>
      </c>
      <c r="N61" s="104"/>
      <c r="O61" s="104"/>
    </row>
    <row r="62" spans="1:15" x14ac:dyDescent="0.4">
      <c r="A62" s="407">
        <v>10</v>
      </c>
      <c r="B62" s="408" t="s">
        <v>247</v>
      </c>
    </row>
    <row r="63" spans="1:15" x14ac:dyDescent="0.4">
      <c r="B63" s="156" t="s">
        <v>332</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G16" sqref="G16"/>
    </sheetView>
  </sheetViews>
  <sheetFormatPr baseColWidth="10" defaultColWidth="0" defaultRowHeight="12.75" customHeight="1" zeroHeight="1" x14ac:dyDescent="0.4"/>
  <cols>
    <col min="1" max="1" width="2.64453125" style="47" customWidth="1"/>
    <col min="2" max="2" width="10.1171875" style="47" bestFit="1" customWidth="1"/>
    <col min="3" max="3" width="10.52734375" style="78" bestFit="1" customWidth="1"/>
    <col min="4" max="4" width="14" style="78" bestFit="1" customWidth="1"/>
    <col min="5" max="5" width="11.87890625" style="47" bestFit="1" customWidth="1"/>
    <col min="6" max="6" width="11.52734375" style="47" bestFit="1" customWidth="1"/>
    <col min="7" max="7" width="17.87890625" style="47" customWidth="1"/>
    <col min="8" max="8" width="9.1171875" style="47" bestFit="1" customWidth="1"/>
    <col min="9" max="9" width="12.41015625" style="47" bestFit="1" customWidth="1"/>
    <col min="10" max="10" width="9.1171875" style="47" bestFit="1" customWidth="1"/>
    <col min="11" max="11" width="2.64453125" style="47" customWidth="1"/>
    <col min="12" max="14" width="0" style="47" hidden="1" customWidth="1"/>
    <col min="15" max="16384" width="11.41015625" style="47" hidden="1"/>
  </cols>
  <sheetData>
    <row r="1" spans="1:11" ht="13" thickBot="1" x14ac:dyDescent="0.45">
      <c r="A1" s="40"/>
      <c r="B1" s="40"/>
      <c r="C1" s="46"/>
      <c r="D1" s="46"/>
      <c r="E1" s="40"/>
      <c r="F1" s="40"/>
      <c r="G1" s="40"/>
      <c r="H1" s="40"/>
      <c r="I1" s="40"/>
      <c r="J1" s="40"/>
      <c r="K1" s="40"/>
    </row>
    <row r="2" spans="1:11" ht="15.7" thickBot="1" x14ac:dyDescent="0.45">
      <c r="A2" s="40"/>
      <c r="B2" s="713" t="s">
        <v>286</v>
      </c>
      <c r="C2" s="714"/>
      <c r="D2" s="714"/>
      <c r="E2" s="714"/>
      <c r="F2" s="714"/>
      <c r="G2" s="714"/>
      <c r="H2" s="714"/>
      <c r="I2" s="714"/>
      <c r="J2" s="715"/>
      <c r="K2" s="40"/>
    </row>
    <row r="3" spans="1:11" ht="13" thickBot="1" x14ac:dyDescent="0.45">
      <c r="A3" s="40"/>
      <c r="B3" s="40"/>
      <c r="C3" s="46"/>
      <c r="D3" s="46"/>
      <c r="E3" s="40"/>
      <c r="F3" s="40"/>
      <c r="G3" s="40"/>
      <c r="H3" s="40"/>
      <c r="I3" s="40"/>
      <c r="J3" s="40"/>
      <c r="K3" s="40"/>
    </row>
    <row r="4" spans="1:11" s="55" customFormat="1" ht="51" thickBot="1" x14ac:dyDescent="0.45">
      <c r="A4" s="48"/>
      <c r="B4" s="49" t="s">
        <v>44</v>
      </c>
      <c r="C4" s="49" t="s">
        <v>75</v>
      </c>
      <c r="D4" s="49" t="s">
        <v>287</v>
      </c>
      <c r="E4" s="50" t="s">
        <v>288</v>
      </c>
      <c r="F4" s="51" t="s">
        <v>289</v>
      </c>
      <c r="G4" s="52" t="s">
        <v>290</v>
      </c>
      <c r="H4" s="53" t="s">
        <v>291</v>
      </c>
      <c r="I4" s="52" t="s">
        <v>292</v>
      </c>
      <c r="J4" s="53" t="s">
        <v>291</v>
      </c>
      <c r="K4" s="54"/>
    </row>
    <row r="5" spans="1:11" ht="14.7" x14ac:dyDescent="0.4">
      <c r="A5" s="40"/>
      <c r="B5" s="56">
        <v>1313</v>
      </c>
      <c r="C5" s="56" t="s">
        <v>81</v>
      </c>
      <c r="D5" s="57" t="s">
        <v>293</v>
      </c>
      <c r="E5" s="58">
        <v>3</v>
      </c>
      <c r="F5" s="57">
        <v>15</v>
      </c>
      <c r="G5" s="59">
        <v>80</v>
      </c>
      <c r="H5" s="60">
        <v>0.3</v>
      </c>
      <c r="I5" s="61">
        <v>80</v>
      </c>
      <c r="J5" s="62">
        <v>0.2</v>
      </c>
      <c r="K5" s="40"/>
    </row>
    <row r="6" spans="1:11" ht="14.7" x14ac:dyDescent="0.4">
      <c r="A6" s="40"/>
      <c r="B6" s="63">
        <v>1314</v>
      </c>
      <c r="C6" s="63" t="s">
        <v>82</v>
      </c>
      <c r="D6" s="64" t="s">
        <v>293</v>
      </c>
      <c r="E6" s="65">
        <v>30</v>
      </c>
      <c r="F6" s="64">
        <v>80</v>
      </c>
      <c r="G6" s="66">
        <v>250</v>
      </c>
      <c r="H6" s="67">
        <v>0.2</v>
      </c>
      <c r="I6" s="66">
        <v>250</v>
      </c>
      <c r="J6" s="67">
        <v>0.1</v>
      </c>
      <c r="K6" s="40"/>
    </row>
    <row r="7" spans="1:11" ht="14.7" x14ac:dyDescent="0.4">
      <c r="A7" s="40"/>
      <c r="B7" s="63">
        <v>6396</v>
      </c>
      <c r="C7" s="63" t="s">
        <v>83</v>
      </c>
      <c r="D7" s="64" t="s">
        <v>293</v>
      </c>
      <c r="E7" s="65">
        <v>10</v>
      </c>
      <c r="F7" s="64">
        <v>20</v>
      </c>
      <c r="G7" s="66">
        <v>150</v>
      </c>
      <c r="H7" s="67">
        <v>0.2</v>
      </c>
      <c r="I7" s="66">
        <v>150</v>
      </c>
      <c r="J7" s="67">
        <v>0.1</v>
      </c>
      <c r="K7" s="40"/>
    </row>
    <row r="8" spans="1:11" ht="12.7" x14ac:dyDescent="0.4">
      <c r="A8" s="40"/>
      <c r="B8" s="63">
        <v>1305</v>
      </c>
      <c r="C8" s="63" t="s">
        <v>85</v>
      </c>
      <c r="D8" s="64" t="s">
        <v>294</v>
      </c>
      <c r="E8" s="65">
        <v>2</v>
      </c>
      <c r="F8" s="64">
        <v>15</v>
      </c>
      <c r="G8" s="66">
        <v>60</v>
      </c>
      <c r="H8" s="67">
        <v>0.3</v>
      </c>
      <c r="I8" s="66">
        <v>60</v>
      </c>
      <c r="J8" s="67">
        <v>0.2</v>
      </c>
      <c r="K8" s="40"/>
    </row>
    <row r="9" spans="1:11" ht="12.7" x14ac:dyDescent="0.4">
      <c r="A9" s="40"/>
      <c r="B9" s="68">
        <v>1319</v>
      </c>
      <c r="C9" s="68" t="s">
        <v>86</v>
      </c>
      <c r="D9" s="64" t="s">
        <v>295</v>
      </c>
      <c r="E9" s="65">
        <v>0.5</v>
      </c>
      <c r="F9" s="64">
        <v>6</v>
      </c>
      <c r="G9" s="69"/>
      <c r="H9" s="70"/>
      <c r="I9" s="66">
        <v>6</v>
      </c>
      <c r="J9" s="67">
        <v>0.1</v>
      </c>
      <c r="K9" s="40"/>
    </row>
    <row r="10" spans="1:11" ht="12.7" x14ac:dyDescent="0.4">
      <c r="A10" s="40"/>
      <c r="B10" s="63">
        <v>1551</v>
      </c>
      <c r="C10" s="63" t="s">
        <v>90</v>
      </c>
      <c r="D10" s="64" t="s">
        <v>295</v>
      </c>
      <c r="E10" s="65">
        <v>1</v>
      </c>
      <c r="F10" s="64">
        <v>6</v>
      </c>
      <c r="G10" s="69"/>
      <c r="H10" s="70"/>
      <c r="I10" s="66">
        <v>6</v>
      </c>
      <c r="J10" s="67">
        <v>0.2</v>
      </c>
      <c r="K10" s="40"/>
    </row>
    <row r="11" spans="1:11" ht="14.7" x14ac:dyDescent="0.4">
      <c r="A11" s="40"/>
      <c r="B11" s="68">
        <v>1335</v>
      </c>
      <c r="C11" s="68" t="s">
        <v>87</v>
      </c>
      <c r="D11" s="64" t="s">
        <v>296</v>
      </c>
      <c r="E11" s="65">
        <v>0.5</v>
      </c>
      <c r="F11" s="64">
        <v>6</v>
      </c>
      <c r="G11" s="69"/>
      <c r="H11" s="70"/>
      <c r="I11" s="66">
        <v>6</v>
      </c>
      <c r="J11" s="67">
        <v>0.1</v>
      </c>
      <c r="K11" s="40"/>
    </row>
    <row r="12" spans="1:11" ht="14.7" x14ac:dyDescent="0.4">
      <c r="A12" s="40"/>
      <c r="B12" s="68">
        <v>1339</v>
      </c>
      <c r="C12" s="68" t="s">
        <v>88</v>
      </c>
      <c r="D12" s="64" t="s">
        <v>297</v>
      </c>
      <c r="E12" s="65">
        <v>0.05</v>
      </c>
      <c r="F12" s="64">
        <v>1</v>
      </c>
      <c r="G12" s="69"/>
      <c r="H12" s="70"/>
      <c r="I12" s="66">
        <v>1</v>
      </c>
      <c r="J12" s="67">
        <v>0.2</v>
      </c>
      <c r="K12" s="40"/>
    </row>
    <row r="13" spans="1:11" ht="14.7" x14ac:dyDescent="0.4">
      <c r="A13" s="40"/>
      <c r="B13" s="68">
        <v>1340</v>
      </c>
      <c r="C13" s="68" t="s">
        <v>89</v>
      </c>
      <c r="D13" s="64" t="s">
        <v>298</v>
      </c>
      <c r="E13" s="65">
        <v>1</v>
      </c>
      <c r="F13" s="64">
        <v>5</v>
      </c>
      <c r="G13" s="69"/>
      <c r="H13" s="70"/>
      <c r="I13" s="66">
        <v>5</v>
      </c>
      <c r="J13" s="67">
        <v>0.2</v>
      </c>
      <c r="K13" s="40"/>
    </row>
    <row r="14" spans="1:11" ht="12.7" x14ac:dyDescent="0.4">
      <c r="A14" s="40"/>
      <c r="B14" s="63">
        <v>1350</v>
      </c>
      <c r="C14" s="63" t="s">
        <v>91</v>
      </c>
      <c r="D14" s="64" t="s">
        <v>299</v>
      </c>
      <c r="E14" s="65">
        <v>0.05</v>
      </c>
      <c r="F14" s="64">
        <v>1</v>
      </c>
      <c r="G14" s="69"/>
      <c r="H14" s="70"/>
      <c r="I14" s="66">
        <v>1</v>
      </c>
      <c r="J14" s="67">
        <v>0.2</v>
      </c>
      <c r="K14" s="40"/>
    </row>
    <row r="15" spans="1:11" ht="12.7" x14ac:dyDescent="0.4">
      <c r="A15" s="40"/>
      <c r="B15" s="63">
        <v>1369</v>
      </c>
      <c r="C15" s="63" t="s">
        <v>94</v>
      </c>
      <c r="D15" s="71" t="s">
        <v>294</v>
      </c>
      <c r="E15" s="65">
        <v>5.0000000000000001E-3</v>
      </c>
      <c r="F15" s="64">
        <v>0.5</v>
      </c>
      <c r="G15" s="66">
        <v>1</v>
      </c>
      <c r="H15" s="67">
        <v>0.6</v>
      </c>
      <c r="I15" s="66">
        <v>1</v>
      </c>
      <c r="J15" s="67">
        <v>0.3</v>
      </c>
      <c r="K15" s="40"/>
    </row>
    <row r="16" spans="1:11" ht="12.7" x14ac:dyDescent="0.4">
      <c r="A16" s="40"/>
      <c r="B16" s="63">
        <v>1388</v>
      </c>
      <c r="C16" s="63" t="s">
        <v>95</v>
      </c>
      <c r="D16" s="71" t="s">
        <v>294</v>
      </c>
      <c r="E16" s="65">
        <v>1E-3</v>
      </c>
      <c r="F16" s="64">
        <v>0.5</v>
      </c>
      <c r="G16" s="66">
        <v>1</v>
      </c>
      <c r="H16" s="67">
        <v>0.6</v>
      </c>
      <c r="I16" s="66">
        <v>1</v>
      </c>
      <c r="J16" s="67">
        <v>0.3</v>
      </c>
      <c r="K16" s="40"/>
    </row>
    <row r="17" spans="1:11" ht="12.7" x14ac:dyDescent="0.4">
      <c r="A17" s="40"/>
      <c r="B17" s="63">
        <v>1389</v>
      </c>
      <c r="C17" s="63" t="s">
        <v>96</v>
      </c>
      <c r="D17" s="71" t="s">
        <v>294</v>
      </c>
      <c r="E17" s="65">
        <v>5.0000000000000001E-3</v>
      </c>
      <c r="F17" s="64">
        <v>0.5</v>
      </c>
      <c r="G17" s="66">
        <v>1</v>
      </c>
      <c r="H17" s="67">
        <v>0.6</v>
      </c>
      <c r="I17" s="66">
        <v>1</v>
      </c>
      <c r="J17" s="67">
        <v>0.3</v>
      </c>
      <c r="K17" s="40"/>
    </row>
    <row r="18" spans="1:11" ht="12.7" x14ac:dyDescent="0.4">
      <c r="A18" s="40"/>
      <c r="B18" s="63">
        <v>1392</v>
      </c>
      <c r="C18" s="63" t="s">
        <v>97</v>
      </c>
      <c r="D18" s="71" t="s">
        <v>294</v>
      </c>
      <c r="E18" s="65">
        <v>5.0000000000000001E-3</v>
      </c>
      <c r="F18" s="64">
        <v>0.5</v>
      </c>
      <c r="G18" s="66">
        <v>1</v>
      </c>
      <c r="H18" s="67">
        <v>0.6</v>
      </c>
      <c r="I18" s="66">
        <v>1</v>
      </c>
      <c r="J18" s="67">
        <v>0.3</v>
      </c>
      <c r="K18" s="40"/>
    </row>
    <row r="19" spans="1:11" ht="12.7" x14ac:dyDescent="0.4">
      <c r="A19" s="40"/>
      <c r="B19" s="63">
        <v>1387</v>
      </c>
      <c r="C19" s="63" t="s">
        <v>98</v>
      </c>
      <c r="D19" s="71" t="s">
        <v>294</v>
      </c>
      <c r="E19" s="65">
        <v>2.0000000000000001E-4</v>
      </c>
      <c r="F19" s="64">
        <v>5.0000000000000001E-3</v>
      </c>
      <c r="G19" s="66">
        <v>0.01</v>
      </c>
      <c r="H19" s="67">
        <v>0.6</v>
      </c>
      <c r="I19" s="66">
        <v>0.01</v>
      </c>
      <c r="J19" s="67">
        <v>0.3</v>
      </c>
      <c r="K19" s="40"/>
    </row>
    <row r="20" spans="1:11" ht="12.7" x14ac:dyDescent="0.4">
      <c r="A20" s="40"/>
      <c r="B20" s="63">
        <v>1386</v>
      </c>
      <c r="C20" s="63" t="s">
        <v>99</v>
      </c>
      <c r="D20" s="71" t="s">
        <v>294</v>
      </c>
      <c r="E20" s="65">
        <v>5.0000000000000001E-3</v>
      </c>
      <c r="F20" s="64">
        <v>0.5</v>
      </c>
      <c r="G20" s="66">
        <v>1</v>
      </c>
      <c r="H20" s="67">
        <v>0.6</v>
      </c>
      <c r="I20" s="66">
        <v>1</v>
      </c>
      <c r="J20" s="67">
        <v>0.3</v>
      </c>
      <c r="K20" s="40"/>
    </row>
    <row r="21" spans="1:11" ht="12.7" x14ac:dyDescent="0.4">
      <c r="A21" s="40"/>
      <c r="B21" s="63">
        <v>1382</v>
      </c>
      <c r="C21" s="63" t="s">
        <v>100</v>
      </c>
      <c r="D21" s="71" t="s">
        <v>294</v>
      </c>
      <c r="E21" s="65">
        <v>2E-3</v>
      </c>
      <c r="F21" s="64">
        <v>0.5</v>
      </c>
      <c r="G21" s="66">
        <v>1</v>
      </c>
      <c r="H21" s="67">
        <v>0.6</v>
      </c>
      <c r="I21" s="66">
        <v>1</v>
      </c>
      <c r="J21" s="67">
        <v>0.3</v>
      </c>
      <c r="K21" s="40"/>
    </row>
    <row r="22" spans="1:11" ht="12.7" x14ac:dyDescent="0.4">
      <c r="A22" s="40"/>
      <c r="B22" s="63">
        <v>1383</v>
      </c>
      <c r="C22" s="63" t="s">
        <v>101</v>
      </c>
      <c r="D22" s="71" t="s">
        <v>294</v>
      </c>
      <c r="E22" s="65">
        <v>5.0000000000000001E-3</v>
      </c>
      <c r="F22" s="64">
        <v>0.5</v>
      </c>
      <c r="G22" s="66">
        <v>1</v>
      </c>
      <c r="H22" s="67">
        <v>0.6</v>
      </c>
      <c r="I22" s="66">
        <v>1</v>
      </c>
      <c r="J22" s="67">
        <v>0.3</v>
      </c>
      <c r="K22" s="40"/>
    </row>
    <row r="23" spans="1:11" ht="12.7" x14ac:dyDescent="0.4">
      <c r="A23" s="40"/>
      <c r="B23" s="63">
        <v>1106</v>
      </c>
      <c r="C23" s="63" t="s">
        <v>93</v>
      </c>
      <c r="D23" s="71" t="s">
        <v>294</v>
      </c>
      <c r="E23" s="65">
        <v>0.01</v>
      </c>
      <c r="F23" s="64">
        <v>0.05</v>
      </c>
      <c r="G23" s="66">
        <v>0.5</v>
      </c>
      <c r="H23" s="67">
        <v>0.6</v>
      </c>
      <c r="I23" s="66">
        <v>0.5</v>
      </c>
      <c r="J23" s="67">
        <v>0.3</v>
      </c>
      <c r="K23" s="40"/>
    </row>
    <row r="24" spans="1:11" ht="13" thickBot="1" x14ac:dyDescent="0.45">
      <c r="A24" s="40"/>
      <c r="B24" s="72">
        <v>1841</v>
      </c>
      <c r="C24" s="72" t="s">
        <v>84</v>
      </c>
      <c r="D24" s="73" t="s">
        <v>294</v>
      </c>
      <c r="E24" s="74">
        <v>0.3</v>
      </c>
      <c r="F24" s="75">
        <v>5</v>
      </c>
      <c r="G24" s="76">
        <v>15</v>
      </c>
      <c r="H24" s="77">
        <v>0.3</v>
      </c>
      <c r="I24" s="76">
        <v>15</v>
      </c>
      <c r="J24" s="77">
        <v>0.1</v>
      </c>
      <c r="K24" s="40"/>
    </row>
    <row r="25" spans="1:11" ht="13" thickBot="1" x14ac:dyDescent="0.45">
      <c r="A25" s="40"/>
      <c r="B25" s="72"/>
      <c r="C25" s="72" t="s">
        <v>102</v>
      </c>
      <c r="D25" s="73"/>
      <c r="E25" s="74"/>
      <c r="F25" s="75"/>
      <c r="G25" s="76"/>
      <c r="H25" s="77">
        <v>0.2</v>
      </c>
      <c r="I25" s="76"/>
      <c r="J25" s="77">
        <v>0.05</v>
      </c>
      <c r="K25" s="40"/>
    </row>
    <row r="26" spans="1:11" ht="12.75" customHeight="1" x14ac:dyDescent="0.4">
      <c r="A26" s="40"/>
      <c r="B26" s="929" t="s">
        <v>300</v>
      </c>
      <c r="C26" s="929"/>
      <c r="D26" s="929"/>
      <c r="E26" s="929"/>
      <c r="F26" s="929"/>
      <c r="G26" s="929"/>
      <c r="H26" s="929"/>
      <c r="I26" s="929"/>
      <c r="J26" s="929"/>
      <c r="K26" s="40"/>
    </row>
    <row r="27" spans="1:11" ht="12.7" x14ac:dyDescent="0.4">
      <c r="A27" s="40"/>
      <c r="B27" s="929"/>
      <c r="C27" s="929"/>
      <c r="D27" s="929"/>
      <c r="E27" s="929"/>
      <c r="F27" s="929"/>
      <c r="G27" s="929"/>
      <c r="H27" s="929"/>
      <c r="I27" s="929"/>
      <c r="J27" s="929"/>
      <c r="K27" s="40"/>
    </row>
    <row r="35" spans="4:9" ht="12.7" hidden="1" x14ac:dyDescent="0.4">
      <c r="D35" s="930"/>
      <c r="E35" s="931"/>
      <c r="F35" s="931"/>
      <c r="G35" s="931"/>
      <c r="H35" s="931"/>
      <c r="I35" s="931"/>
    </row>
    <row r="36" spans="4:9" ht="12.7" hidden="1" x14ac:dyDescent="0.4">
      <c r="D36" s="931"/>
      <c r="E36" s="931"/>
      <c r="F36" s="931"/>
      <c r="G36" s="931"/>
      <c r="H36" s="931"/>
      <c r="I36" s="931"/>
    </row>
    <row r="37" spans="4:9" ht="12.7" hidden="1" x14ac:dyDescent="0.4">
      <c r="D37" s="931"/>
      <c r="E37" s="931"/>
      <c r="F37" s="931"/>
      <c r="G37" s="931"/>
      <c r="H37" s="931"/>
      <c r="I37" s="931"/>
    </row>
    <row r="38" spans="4:9" ht="12.7" hidden="1" x14ac:dyDescent="0.4">
      <c r="D38" s="931"/>
      <c r="E38" s="931"/>
      <c r="F38" s="931"/>
      <c r="G38" s="931"/>
      <c r="H38" s="931"/>
      <c r="I38" s="931"/>
    </row>
    <row r="39" spans="4:9" ht="12.7" hidden="1" x14ac:dyDescent="0.4">
      <c r="D39" s="931"/>
      <c r="E39" s="931"/>
      <c r="F39" s="931"/>
      <c r="G39" s="931"/>
      <c r="H39" s="931"/>
      <c r="I39" s="931"/>
    </row>
    <row r="40" spans="4:9" ht="12.7" hidden="1" x14ac:dyDescent="0.4">
      <c r="D40" s="931"/>
      <c r="E40" s="931"/>
      <c r="F40" s="931"/>
      <c r="G40" s="931"/>
      <c r="H40" s="931"/>
      <c r="I40" s="931"/>
    </row>
    <row r="41" spans="4:9" ht="12.7" hidden="1" x14ac:dyDescent="0.4">
      <c r="D41" s="931"/>
      <c r="E41" s="931"/>
      <c r="F41" s="931"/>
      <c r="G41" s="931"/>
      <c r="H41" s="931"/>
      <c r="I41" s="931"/>
    </row>
    <row r="42" spans="4:9" ht="12.7" hidden="1" x14ac:dyDescent="0.4">
      <c r="D42" s="931"/>
      <c r="E42" s="931"/>
      <c r="F42" s="931"/>
      <c r="G42" s="931"/>
      <c r="H42" s="931"/>
      <c r="I42" s="931"/>
    </row>
    <row r="43" spans="4:9" ht="12.7" hidden="1" x14ac:dyDescent="0.4">
      <c r="D43" s="931"/>
      <c r="E43" s="931"/>
      <c r="F43" s="931"/>
      <c r="G43" s="931"/>
      <c r="H43" s="931"/>
      <c r="I43" s="931"/>
    </row>
    <row r="44" spans="4:9" ht="12.7" hidden="1" x14ac:dyDescent="0.4">
      <c r="D44" s="931"/>
      <c r="E44" s="931"/>
      <c r="F44" s="931"/>
      <c r="G44" s="931"/>
      <c r="H44" s="931"/>
      <c r="I44" s="931"/>
    </row>
    <row r="45" spans="4:9" ht="12.7" hidden="1" x14ac:dyDescent="0.4">
      <c r="D45" s="931"/>
      <c r="E45" s="931"/>
      <c r="F45" s="931"/>
      <c r="G45" s="931"/>
      <c r="H45" s="931"/>
      <c r="I45" s="931"/>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18</vt:i4>
      </vt:variant>
    </vt:vector>
  </HeadingPairs>
  <TitlesOfParts>
    <vt:vector size="30" baseType="lpstr">
      <vt:lpstr>REX controleurs</vt:lpstr>
      <vt:lpstr>SA_GRILLE_STEU</vt:lpstr>
      <vt:lpstr>SYNTHESE_SCL</vt:lpstr>
      <vt:lpstr>SA_GRILLE_SCL</vt:lpstr>
      <vt:lpstr>Controle_Pluvio_Thermo</vt:lpstr>
      <vt:lpstr>AnalysesComparatives</vt:lpstr>
      <vt:lpstr>AnalysesComparatives_SCL</vt:lpstr>
      <vt:lpstr>Prel</vt:lpstr>
      <vt:lpstr>LimitequantificationSDE</vt:lpstr>
      <vt:lpstr>PARAM</vt:lpstr>
      <vt:lpstr>TAB_Critères</vt:lpstr>
      <vt:lpstr>SeuilsComparaison-EMT</vt:lpstr>
      <vt:lpstr>CODE_SANDRE_3</vt:lpstr>
      <vt:lpstr>Prel!CODE_SANDRE_SCL</vt:lpstr>
      <vt:lpstr>CODE_SANDRE_SCL</vt:lpstr>
      <vt:lpstr>CODE_SANDRE_STEU</vt:lpstr>
      <vt:lpstr>Prel!EQUIPEMENT_PREL</vt:lpstr>
      <vt:lpstr>EQUIPEMENT_PREL</vt:lpstr>
      <vt:lpstr>Prel!EQUIPEMENT_Q</vt:lpstr>
      <vt:lpstr>EQUIPEMENT_Q</vt:lpstr>
      <vt:lpstr>LISTE_1</vt:lpstr>
      <vt:lpstr>LISTE_2</vt:lpstr>
      <vt:lpstr>LISTE_3</vt:lpstr>
      <vt:lpstr>LISTE_4</vt:lpstr>
      <vt:lpstr>LISTE_5</vt:lpstr>
      <vt:lpstr>AnalysesComparatives!Print_Area</vt:lpstr>
      <vt:lpstr>AnalysesComparatives_SCL!Print_Area</vt:lpstr>
      <vt:lpstr>LimitequantificationSDE!Print_Area</vt:lpstr>
      <vt:lpstr>'SeuilsComparaison-EMT'!Print_Area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2025-06-13T13:03:54Z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