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9DE50214-9559-4F8E-B4E4-E3C97C49D26B}"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Qualité" sheetId="51" r:id="rId11"/>
    <sheet name="A1_A1_DO1_prel" sheetId="87" r:id="rId12"/>
    <sheet name="A3_A3_A3_dem" sheetId="88" r:id="rId13"/>
    <sheet name="A3_A3_A3_prel" sheetId="91" r:id="rId14"/>
    <sheet name="PLUVIO_SCL_1" sheetId="89" r:id="rId15"/>
    <sheet name="PLUVIO_station" sheetId="90" r:id="rId16"/>
    <sheet name="Critères" sheetId="47" r:id="rId17"/>
    <sheet name="PARAM" sheetId="5" r:id="rId18"/>
    <sheet name="LimitequantificationSDE" sheetId="9" r:id="rId19"/>
    <sheet name="SeuilsComparaison-EMT" sheetId="8" r:id="rId20"/>
  </sheets>
  <externalReferences>
    <externalReference r:id="rId21"/>
  </externalReferences>
  <definedNames>
    <definedName name="_xlnm._FilterDatabase" localSheetId="7" hidden="1">Descriptif!$D$32:$I$32</definedName>
    <definedName name="Asservissement" localSheetId="11">PARAM!$A$44:$A$46</definedName>
    <definedName name="Asservissement" localSheetId="13">PARAM!$A$44:$A$46</definedName>
    <definedName name="Asservissement">PARAM!$A$44:$A$46</definedName>
    <definedName name="CODE_SANDRE_3">PARAM!$I$4:$I$19</definedName>
    <definedName name="CODE_SANDRE_SCL" localSheetId="11">PARAM!$F$4:$F$7</definedName>
    <definedName name="CODE_SANDRE_SCL" localSheetId="12">PARAM!$F$4:$F$7</definedName>
    <definedName name="CODE_SANDRE_SCL" localSheetId="13">PARAM!$F$4:$F$7</definedName>
    <definedName name="CODE_SANDRE_SCL">PARAM!$F$4:$F$7</definedName>
    <definedName name="CODE_SANDRE_STEU" localSheetId="14">PARAM!$E$4:$E$19</definedName>
    <definedName name="CODE_SANDRE_STEU" localSheetId="15">PARAM!$E$4:$E$19</definedName>
    <definedName name="CODE_SANDRE_STEU">PARAM!$E$4:$E$19</definedName>
    <definedName name="conditions_meteo">PARAM!$F$44:$F$46</definedName>
    <definedName name="Conformité">PARAM!$B$44:$B$47</definedName>
    <definedName name="Eq_h_controle">PARAM!$C$30:$C$32</definedName>
    <definedName name="EQUIPEMENT_PREL" localSheetId="11">PARAM!$B$4:$B$6</definedName>
    <definedName name="EQUIPEMENT_PREL" localSheetId="12">PARAM!$B$4:$B$6</definedName>
    <definedName name="EQUIPEMENT_PREL" localSheetId="13">PARAM!$B$4:$B$6</definedName>
    <definedName name="EQUIPEMENT_PREL">PARAM!$B$4:$B$6</definedName>
    <definedName name="EQUIPEMENT_Q" localSheetId="11">PARAM!$A$4:$A$15</definedName>
    <definedName name="EQUIPEMENT_Q" localSheetId="12">PARAM!$A$4:$A$15</definedName>
    <definedName name="EQUIPEMENT_Q" localSheetId="13">PARAM!$A$4:$A$15</definedName>
    <definedName name="EQUIPEMENT_Q">PARAM!$A$4:$A$15</definedName>
    <definedName name="Frequence" localSheetId="12">PARAM!$E$44:$E$51</definedName>
    <definedName name="Frequence">PARAM!$E$44:$E$51</definedName>
    <definedName name="LISTE_1" localSheetId="11">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PARAM!$A$21:$A$22</definedName>
    <definedName name="LISTE_1_a" localSheetId="11">[1]PARAM!$A$21:$A$22</definedName>
    <definedName name="LISTE_1_a" localSheetId="13">[1]PARAM!$A$21:$A$22</definedName>
    <definedName name="LISTE_1_a">#REF!</definedName>
    <definedName name="LISTE_2" localSheetId="11">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PARAM!$B$21:$B$23</definedName>
    <definedName name="LISTE_3" localSheetId="11">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PARAM!$C$21:$C$24</definedName>
    <definedName name="LISTE_4" localSheetId="14">PARAM!$D$21:$D$26</definedName>
    <definedName name="LISTE_4" localSheetId="15">PARAM!$D$21:$D$26</definedName>
    <definedName name="LISTE_4">PARAM!$D$21:$D$23</definedName>
    <definedName name="LISTE_5">PARAM!$F$21:$F$24</definedName>
    <definedName name="listeDebimetres">OFFSET(Descriptif!#REF!,0,0,COUNTIF(Descriptif!$V$16:$V$96,"?*"),1)</definedName>
    <definedName name="listePreleveurs">OFFSET(Descriptif!#REF!,0,0,COUNTIF(Descriptif!$T$16:$T$96,"?*"),1)</definedName>
    <definedName name="Montage_sonde" localSheetId="12">PARAM!$G$44:$G$46</definedName>
    <definedName name="Montage_sonde">PARAM!$G$44:$G$46</definedName>
    <definedName name="Print_Area" localSheetId="5">AnalysesComparatives!$A$1:$V$29</definedName>
    <definedName name="Print_Area" localSheetId="3">AnalysesComparatives_SCL!$A$1:$V$34</definedName>
    <definedName name="Print_Area" localSheetId="18">LimitequantificationSDE!$A$1:$F$21</definedName>
    <definedName name="Print_Area" localSheetId="19">'SeuilsComparaison-EMT'!$A$1:$K$29</definedName>
    <definedName name="Q_en_charge" localSheetId="12">PARAM!$A$30:$A$36</definedName>
    <definedName name="Q_en_charge">PARAM!$A$30:$A$36</definedName>
    <definedName name="Q_Gravitaire">PARAM!$B$30:$B$39</definedName>
    <definedName name="Satisfaction">PARAM!$D$44:$D$46</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6" i="30" l="1" a="1"/>
  <c r="V16" i="30"/>
  <c r="V17" i="30" a="1"/>
  <c r="V17" i="30"/>
  <c r="V18" i="30" a="1"/>
  <c r="V18" i="30"/>
  <c r="V19" i="30" a="1"/>
  <c r="V19" i="30"/>
  <c r="V20" i="30" a="1"/>
  <c r="V20" i="30"/>
  <c r="V21" i="30" a="1"/>
  <c r="V21" i="30"/>
  <c r="V22" i="30" a="1"/>
  <c r="V22" i="30"/>
  <c r="V23" i="30" a="1"/>
  <c r="V23" i="30"/>
  <c r="V24" i="30" a="1"/>
  <c r="V24" i="30"/>
  <c r="V25" i="30" a="1"/>
  <c r="V25" i="30"/>
  <c r="V26" i="30" a="1"/>
  <c r="V26" i="30" s="1"/>
  <c r="V27" i="30" a="1"/>
  <c r="V27" i="30"/>
  <c r="V28" i="30" a="1"/>
  <c r="V28" i="30"/>
  <c r="V29" i="30" a="1"/>
  <c r="V29" i="30"/>
  <c r="V30" i="30" a="1"/>
  <c r="V30" i="30" s="1"/>
  <c r="V31" i="30" a="1"/>
  <c r="V31" i="30" s="1"/>
  <c r="V32" i="30" a="1"/>
  <c r="V32" i="30"/>
  <c r="V33" i="30" a="1"/>
  <c r="V33" i="30"/>
  <c r="V34" i="30" a="1"/>
  <c r="V34" i="30" s="1"/>
  <c r="V35" i="30" a="1"/>
  <c r="V35" i="30" s="1"/>
  <c r="V36" i="30" a="1"/>
  <c r="V36" i="30" s="1"/>
  <c r="V15" i="30" a="1"/>
  <c r="V15" i="30" s="1"/>
  <c r="T15" i="30" a="1"/>
  <c r="T15" i="30"/>
  <c r="T16" i="30" a="1"/>
  <c r="T16" i="30" s="1"/>
  <c r="T17" i="30" a="1"/>
  <c r="T17" i="30" s="1"/>
  <c r="T18" i="30" a="1"/>
  <c r="T18" i="30" s="1"/>
  <c r="T19" i="30" a="1"/>
  <c r="T19" i="30" s="1"/>
  <c r="T20" i="30" a="1"/>
  <c r="T20" i="30"/>
  <c r="T21" i="30" a="1"/>
  <c r="T21" i="30"/>
  <c r="T22" i="30" a="1"/>
  <c r="T22" i="30" s="1"/>
  <c r="T23" i="30" a="1"/>
  <c r="T23" i="30" s="1"/>
  <c r="T24" i="30" a="1"/>
  <c r="T24" i="30" s="1"/>
  <c r="T25" i="30" a="1"/>
  <c r="T25" i="30" s="1"/>
  <c r="T26" i="30" a="1"/>
  <c r="T26" i="30" s="1"/>
  <c r="T27" i="30" a="1"/>
  <c r="T27" i="30" s="1"/>
  <c r="T28" i="30" a="1"/>
  <c r="T28" i="30"/>
  <c r="T29" i="30" a="1"/>
  <c r="T29" i="30" s="1"/>
  <c r="T30" i="30" a="1"/>
  <c r="T30" i="30" s="1"/>
  <c r="T31" i="30" a="1"/>
  <c r="T31" i="30"/>
  <c r="T32" i="30" a="1"/>
  <c r="T32" i="30"/>
  <c r="T33" i="30" a="1"/>
  <c r="T33" i="30" s="1"/>
  <c r="T34" i="30" a="1"/>
  <c r="T34" i="30" s="1"/>
  <c r="T35" i="30" a="1"/>
  <c r="T35" i="30"/>
  <c r="T36" i="30" a="1"/>
  <c r="T36" i="30" s="1"/>
  <c r="M6" i="91"/>
  <c r="M5" i="91"/>
  <c r="M4" i="91"/>
  <c r="M3" i="91"/>
  <c r="M2" i="91"/>
  <c r="J7" i="91"/>
  <c r="J6" i="91"/>
  <c r="J5" i="91"/>
  <c r="J4" i="91"/>
  <c r="J3" i="91"/>
  <c r="F2" i="91"/>
  <c r="F3" i="91"/>
  <c r="U34" i="30"/>
  <c r="S34" i="30"/>
  <c r="I34" i="30"/>
  <c r="G34" i="30"/>
  <c r="N68" i="91"/>
  <c r="L68" i="91"/>
  <c r="K68" i="91"/>
  <c r="E68" i="91"/>
  <c r="N67" i="91"/>
  <c r="L67" i="91"/>
  <c r="K67" i="91"/>
  <c r="E67" i="91"/>
  <c r="N66" i="91"/>
  <c r="L66" i="91"/>
  <c r="K66" i="91"/>
  <c r="E66" i="91"/>
  <c r="N65" i="91"/>
  <c r="L65" i="91"/>
  <c r="K65" i="91"/>
  <c r="E65" i="91"/>
  <c r="N64" i="91"/>
  <c r="L64" i="91"/>
  <c r="K64" i="91"/>
  <c r="E64" i="91"/>
  <c r="N63" i="91"/>
  <c r="L63" i="91"/>
  <c r="K63" i="91"/>
  <c r="E63" i="91"/>
  <c r="N62" i="91"/>
  <c r="L62" i="91"/>
  <c r="K62" i="91"/>
  <c r="E62" i="91"/>
  <c r="N61" i="91"/>
  <c r="L61" i="91"/>
  <c r="K61" i="91"/>
  <c r="E61" i="91"/>
  <c r="N60" i="91"/>
  <c r="L60" i="91"/>
  <c r="K60" i="91"/>
  <c r="E60" i="91"/>
  <c r="N59" i="91"/>
  <c r="L59" i="91"/>
  <c r="K59" i="91"/>
  <c r="E59" i="91"/>
  <c r="H68" i="91"/>
  <c r="J68" i="91" s="1"/>
  <c r="H67" i="91"/>
  <c r="J67" i="91" s="1"/>
  <c r="H66" i="91"/>
  <c r="J66" i="91" s="1"/>
  <c r="H65" i="91"/>
  <c r="J65" i="91" s="1"/>
  <c r="H64" i="91"/>
  <c r="J64" i="91" s="1"/>
  <c r="H63" i="91"/>
  <c r="J63" i="91" s="1"/>
  <c r="H62" i="91"/>
  <c r="J62" i="91" s="1"/>
  <c r="J61" i="91"/>
  <c r="J60" i="91"/>
  <c r="J59" i="91"/>
  <c r="N50" i="91"/>
  <c r="L50" i="91"/>
  <c r="H38" i="91"/>
  <c r="J33" i="91"/>
  <c r="N33" i="91" s="1"/>
  <c r="J30" i="91"/>
  <c r="K24" i="91"/>
  <c r="N24" i="91" s="1"/>
  <c r="J24" i="91"/>
  <c r="H24" i="91"/>
  <c r="F24" i="91"/>
  <c r="K23" i="91"/>
  <c r="L18" i="91"/>
  <c r="K18" i="91"/>
  <c r="N18" i="91" s="1"/>
  <c r="N12" i="91"/>
  <c r="J70" i="91" l="1"/>
  <c r="M18" i="91"/>
  <c r="F44" i="91"/>
  <c r="H44" i="91" s="1"/>
  <c r="N44" i="91" s="1"/>
  <c r="S16" i="30" l="1"/>
  <c r="S17" i="30"/>
  <c r="U15" i="30"/>
  <c r="U16" i="30"/>
  <c r="U17" i="30"/>
  <c r="U18" i="30"/>
  <c r="U19" i="30"/>
  <c r="U20" i="30"/>
  <c r="U21" i="30"/>
  <c r="U22" i="30"/>
  <c r="U23" i="30"/>
  <c r="U24" i="30"/>
  <c r="U25" i="30"/>
  <c r="U26" i="30"/>
  <c r="U27" i="30"/>
  <c r="U28" i="30"/>
  <c r="U29" i="30"/>
  <c r="U30" i="30"/>
  <c r="U31" i="30"/>
  <c r="U32" i="30"/>
  <c r="J6" i="90"/>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S23" i="30"/>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K6" i="88" l="1"/>
  <c r="K5" i="88"/>
  <c r="K4" i="88"/>
  <c r="K3" i="88"/>
  <c r="K2" i="88"/>
  <c r="H7" i="88"/>
  <c r="H6" i="88"/>
  <c r="H5" i="88"/>
  <c r="H4" i="88"/>
  <c r="H3" i="88"/>
  <c r="F2" i="88"/>
  <c r="F3" i="88"/>
  <c r="U33" i="30"/>
  <c r="S33" i="30"/>
  <c r="I33" i="30"/>
  <c r="G33" i="30"/>
  <c r="M49" i="88"/>
  <c r="J49" i="88"/>
  <c r="I49" i="88"/>
  <c r="E49" i="88"/>
  <c r="M48" i="88"/>
  <c r="J48" i="88"/>
  <c r="I48" i="88"/>
  <c r="E48" i="88"/>
  <c r="M47" i="88"/>
  <c r="J47" i="88"/>
  <c r="I47" i="88"/>
  <c r="E47" i="88"/>
  <c r="M46" i="88"/>
  <c r="J46" i="88"/>
  <c r="I46" i="88"/>
  <c r="E46" i="88"/>
  <c r="M45" i="88"/>
  <c r="J45" i="88"/>
  <c r="I45" i="88"/>
  <c r="E45" i="88"/>
  <c r="M44" i="88"/>
  <c r="J44" i="88"/>
  <c r="I44" i="88"/>
  <c r="E44" i="88"/>
  <c r="M43" i="88"/>
  <c r="J43" i="88"/>
  <c r="I43" i="88"/>
  <c r="G43" i="88"/>
  <c r="E43" i="88"/>
  <c r="M42" i="88"/>
  <c r="J42" i="88"/>
  <c r="I42" i="88"/>
  <c r="E42" i="88"/>
  <c r="M41" i="88"/>
  <c r="J41" i="88"/>
  <c r="I41" i="88"/>
  <c r="E41" i="88"/>
  <c r="M40" i="88"/>
  <c r="J40" i="88"/>
  <c r="I40" i="88"/>
  <c r="E40" i="88"/>
  <c r="H49" i="88"/>
  <c r="H48" i="88"/>
  <c r="H47" i="88"/>
  <c r="H46" i="88"/>
  <c r="H45" i="88"/>
  <c r="H44" i="88"/>
  <c r="H42" i="88"/>
  <c r="H41" i="88"/>
  <c r="H40" i="88"/>
  <c r="H30" i="88"/>
  <c r="J30" i="88" s="1"/>
  <c r="K30" i="88" s="1"/>
  <c r="F30" i="88"/>
  <c r="H29" i="88"/>
  <c r="J29" i="88" s="1"/>
  <c r="K29" i="88" s="1"/>
  <c r="M30" i="88" s="1"/>
  <c r="H43" i="88" s="1"/>
  <c r="F29" i="88"/>
  <c r="H51" i="88" l="1"/>
  <c r="M6" i="87" l="1"/>
  <c r="M5" i="87"/>
  <c r="M4" i="87"/>
  <c r="M3" i="87"/>
  <c r="M2" i="87"/>
  <c r="J7" i="87"/>
  <c r="J6" i="87"/>
  <c r="J5" i="87"/>
  <c r="J4" i="87"/>
  <c r="J3" i="87"/>
  <c r="F2" i="87"/>
  <c r="F3" i="87"/>
  <c r="S15" i="30"/>
  <c r="I15" i="30"/>
  <c r="G15" i="30"/>
  <c r="N68" i="87"/>
  <c r="L68" i="87"/>
  <c r="K68" i="87"/>
  <c r="E68" i="87"/>
  <c r="N67" i="87"/>
  <c r="L67" i="87"/>
  <c r="K67" i="87"/>
  <c r="E67" i="87"/>
  <c r="N66" i="87"/>
  <c r="L66" i="87"/>
  <c r="K66" i="87"/>
  <c r="E66" i="87"/>
  <c r="N65" i="87"/>
  <c r="L65" i="87"/>
  <c r="K65" i="87"/>
  <c r="E65" i="87"/>
  <c r="N64" i="87"/>
  <c r="L64" i="87"/>
  <c r="K64" i="87"/>
  <c r="E64" i="87"/>
  <c r="N63" i="87"/>
  <c r="L63" i="87"/>
  <c r="K63" i="87"/>
  <c r="E63" i="87"/>
  <c r="N62" i="87"/>
  <c r="L62" i="87"/>
  <c r="K62" i="87"/>
  <c r="E62" i="87"/>
  <c r="N61" i="87"/>
  <c r="L61" i="87"/>
  <c r="K61" i="87"/>
  <c r="E61" i="87"/>
  <c r="N60" i="87"/>
  <c r="L60" i="87"/>
  <c r="K60" i="87"/>
  <c r="E60" i="87"/>
  <c r="N59" i="87"/>
  <c r="L59" i="87"/>
  <c r="K59" i="87"/>
  <c r="E59" i="87"/>
  <c r="H68" i="87"/>
  <c r="J68" i="87" s="1"/>
  <c r="H67" i="87"/>
  <c r="J67" i="87" s="1"/>
  <c r="H66" i="87"/>
  <c r="J66" i="87" s="1"/>
  <c r="H65" i="87"/>
  <c r="J65" i="87" s="1"/>
  <c r="H64" i="87"/>
  <c r="J64" i="87" s="1"/>
  <c r="H63" i="87"/>
  <c r="J63" i="87" s="1"/>
  <c r="H62" i="87"/>
  <c r="J62" i="87" s="1"/>
  <c r="J61" i="87"/>
  <c r="J60" i="87"/>
  <c r="J59" i="87"/>
  <c r="N50" i="87"/>
  <c r="L50" i="87"/>
  <c r="H38" i="87"/>
  <c r="J33" i="87"/>
  <c r="N33" i="87" s="1"/>
  <c r="J30" i="87"/>
  <c r="K24" i="87"/>
  <c r="N24" i="87" s="1"/>
  <c r="J24" i="87"/>
  <c r="H24" i="87"/>
  <c r="F24" i="87"/>
  <c r="K23" i="87"/>
  <c r="L18" i="87"/>
  <c r="K18" i="87"/>
  <c r="F44" i="87" s="1"/>
  <c r="H44" i="87" s="1"/>
  <c r="N44" i="87" s="1"/>
  <c r="N12" i="87"/>
  <c r="J70" i="87" l="1"/>
  <c r="M18" i="87"/>
  <c r="N18" i="87"/>
  <c r="V3" i="30" l="1"/>
  <c r="V2" i="30"/>
  <c r="T2" i="30"/>
  <c r="T3" i="30" l="1"/>
  <c r="S18" i="30" l="1"/>
  <c r="S19" i="30" l="1"/>
  <c r="S21" i="30"/>
  <c r="S22" i="30"/>
  <c r="S24" i="30"/>
  <c r="S25" i="30"/>
  <c r="S26" i="30"/>
  <c r="S27" i="30"/>
  <c r="S28" i="30"/>
  <c r="S29" i="30"/>
  <c r="S30" i="30"/>
  <c r="S31" i="30"/>
  <c r="S32" i="30"/>
  <c r="S35" i="30"/>
  <c r="S36" i="30"/>
  <c r="U35" i="30"/>
  <c r="U36" i="30"/>
  <c r="S37" i="30"/>
  <c r="L2" i="56" l="1"/>
  <c r="L4" i="56"/>
  <c r="L5" i="56"/>
  <c r="L6" i="56"/>
  <c r="L3" i="56"/>
  <c r="I4" i="56"/>
  <c r="I5" i="56"/>
  <c r="I6" i="56"/>
  <c r="I7" i="56"/>
  <c r="I3" i="56"/>
  <c r="E4" i="56"/>
  <c r="E5" i="56"/>
  <c r="E6" i="56"/>
  <c r="E7" i="56"/>
  <c r="E3" i="56"/>
  <c r="E2" i="56"/>
  <c r="J4" i="51"/>
  <c r="J5" i="51"/>
  <c r="J6" i="51"/>
  <c r="J3" i="51"/>
  <c r="H90" i="51"/>
  <c r="H48" i="30" s="1"/>
  <c r="H47" i="30"/>
  <c r="D40" i="56" l="1"/>
  <c r="D41" i="56"/>
  <c r="D42" i="56"/>
  <c r="D43" i="56"/>
  <c r="D44" i="56"/>
  <c r="D45" i="56"/>
  <c r="D46" i="56"/>
  <c r="D47" i="56"/>
  <c r="D48" i="56"/>
  <c r="D49" i="56"/>
  <c r="D50" i="56"/>
  <c r="D51" i="56"/>
  <c r="D52" i="56"/>
  <c r="D53" i="56"/>
  <c r="D54" i="56"/>
  <c r="D55" i="56"/>
  <c r="D56" i="56"/>
  <c r="D57" i="56"/>
  <c r="D58" i="56"/>
  <c r="D59" i="56"/>
  <c r="D60" i="56"/>
  <c r="D39" i="56"/>
  <c r="I54" i="56" l="1"/>
  <c r="I55" i="56"/>
  <c r="I56" i="56"/>
  <c r="I57" i="56"/>
  <c r="I60" i="56"/>
  <c r="K10" i="1" l="1"/>
  <c r="K9" i="1"/>
  <c r="U9" i="1"/>
  <c r="I53" i="56" l="1"/>
  <c r="I52" i="56"/>
  <c r="I51" i="56"/>
  <c r="I50" i="56"/>
  <c r="I49" i="56"/>
  <c r="I48" i="56"/>
  <c r="I47" i="56"/>
  <c r="I46" i="56"/>
  <c r="I45" i="56"/>
  <c r="I44" i="56"/>
  <c r="I43" i="56"/>
  <c r="I42" i="56"/>
  <c r="I41" i="56"/>
  <c r="I40" i="56"/>
  <c r="I39" i="56"/>
  <c r="J36" i="56"/>
  <c r="N36" i="56" s="1"/>
  <c r="J21" i="56" s="1"/>
  <c r="J15" i="56"/>
  <c r="J14" i="56"/>
  <c r="J13" i="56"/>
  <c r="J12" i="56"/>
  <c r="K16" i="56" l="1"/>
  <c r="I36" i="56"/>
  <c r="M36" i="56" s="1"/>
  <c r="J20" i="56" s="1"/>
  <c r="L20" i="56" s="1"/>
  <c r="Q34" i="1"/>
  <c r="H23" i="56" l="1"/>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T57" i="1"/>
  <c r="T56" i="1"/>
  <c r="F57" i="1"/>
  <c r="F56" i="1"/>
  <c r="D56" i="1"/>
  <c r="S57" i="1"/>
  <c r="R57" i="1"/>
  <c r="Q57" i="1"/>
  <c r="P57" i="1"/>
  <c r="O57" i="1"/>
  <c r="N57" i="1"/>
  <c r="M57" i="1"/>
  <c r="L57" i="1"/>
  <c r="K57" i="1"/>
  <c r="J57" i="1"/>
  <c r="S56" i="1"/>
  <c r="R56" i="1"/>
  <c r="Q56" i="1"/>
  <c r="P56" i="1"/>
  <c r="O56" i="1"/>
  <c r="N56" i="1"/>
  <c r="M56" i="1"/>
  <c r="L56" i="1"/>
  <c r="K56" i="1"/>
  <c r="J56" i="1"/>
  <c r="G57" i="1"/>
  <c r="G56" i="1"/>
  <c r="C56" i="1"/>
  <c r="T55" i="1"/>
  <c r="T54" i="1"/>
  <c r="F55" i="1"/>
  <c r="F54" i="1"/>
  <c r="D54" i="1"/>
  <c r="S55" i="1"/>
  <c r="R55" i="1"/>
  <c r="Q55" i="1"/>
  <c r="P55" i="1"/>
  <c r="O55" i="1"/>
  <c r="N55" i="1"/>
  <c r="M55" i="1"/>
  <c r="L55" i="1"/>
  <c r="K55" i="1"/>
  <c r="J55" i="1"/>
  <c r="S54" i="1"/>
  <c r="R54" i="1"/>
  <c r="Q54" i="1"/>
  <c r="P54" i="1"/>
  <c r="O54" i="1"/>
  <c r="N54" i="1"/>
  <c r="M54" i="1"/>
  <c r="L54" i="1"/>
  <c r="K54" i="1"/>
  <c r="J54" i="1"/>
  <c r="G55" i="1"/>
  <c r="G54" i="1"/>
  <c r="C54" i="1"/>
  <c r="D52" i="1"/>
  <c r="T53" i="1"/>
  <c r="T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T51" i="1"/>
  <c r="T50" i="1"/>
  <c r="F51" i="1"/>
  <c r="F50" i="1"/>
  <c r="D50" i="1"/>
  <c r="S51" i="1"/>
  <c r="R51" i="1"/>
  <c r="Q51" i="1"/>
  <c r="P51" i="1"/>
  <c r="O51" i="1"/>
  <c r="N51" i="1"/>
  <c r="M51" i="1"/>
  <c r="L51" i="1"/>
  <c r="K51" i="1"/>
  <c r="J51" i="1"/>
  <c r="S50" i="1"/>
  <c r="R50" i="1"/>
  <c r="Q50" i="1"/>
  <c r="P50" i="1"/>
  <c r="O50" i="1"/>
  <c r="N50" i="1"/>
  <c r="M50" i="1"/>
  <c r="L50" i="1"/>
  <c r="K50" i="1"/>
  <c r="J50" i="1"/>
  <c r="G51" i="1"/>
  <c r="G50" i="1"/>
  <c r="C50" i="1"/>
  <c r="T49" i="1"/>
  <c r="T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T47" i="1"/>
  <c r="T46" i="1"/>
  <c r="S47" i="1"/>
  <c r="R47" i="1"/>
  <c r="Q47" i="1"/>
  <c r="P47" i="1"/>
  <c r="O47" i="1"/>
  <c r="N47" i="1"/>
  <c r="M47" i="1"/>
  <c r="L47" i="1"/>
  <c r="K47" i="1"/>
  <c r="J47" i="1"/>
  <c r="S46" i="1"/>
  <c r="R46" i="1"/>
  <c r="Q46" i="1"/>
  <c r="P46" i="1"/>
  <c r="O46" i="1"/>
  <c r="N46" i="1"/>
  <c r="M46" i="1"/>
  <c r="L46" i="1"/>
  <c r="K46" i="1"/>
  <c r="J46" i="1"/>
  <c r="G47" i="1"/>
  <c r="G46" i="1"/>
  <c r="T45" i="1"/>
  <c r="T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T43" i="1"/>
  <c r="T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T39" i="1"/>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T41" i="1"/>
  <c r="T40" i="1"/>
  <c r="G41" i="1"/>
  <c r="G40" i="1"/>
  <c r="F41" i="1"/>
  <c r="F40" i="1"/>
  <c r="T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0" i="5"/>
  <c r="R39" i="5"/>
  <c r="S21" i="5"/>
  <c r="S41" i="5"/>
  <c r="S22" i="5"/>
  <c r="C41" i="1" l="1"/>
  <c r="C39" i="1"/>
  <c r="T1" i="5"/>
  <c r="D36" i="1"/>
  <c r="C36" i="1"/>
  <c r="G37" i="1"/>
  <c r="G36" i="1"/>
  <c r="F37" i="1"/>
  <c r="F36" i="1"/>
  <c r="T37" i="1"/>
  <c r="T35" i="1"/>
  <c r="T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D34" i="1"/>
  <c r="F34" i="1"/>
  <c r="T34" i="1"/>
  <c r="P34" i="1"/>
  <c r="O34" i="1"/>
  <c r="N34" i="1"/>
  <c r="M34" i="1"/>
  <c r="L34" i="1"/>
  <c r="K34" i="1"/>
  <c r="J34" i="1"/>
  <c r="R34" i="1"/>
  <c r="S34" i="1"/>
  <c r="D6" i="1"/>
  <c r="D4" i="1"/>
  <c r="S6" i="5"/>
  <c r="T24" i="5"/>
  <c r="S44" i="5"/>
  <c r="T25" i="5"/>
  <c r="T42" i="5"/>
  <c r="T40" i="5"/>
  <c r="S38" i="5"/>
  <c r="T44" i="5"/>
  <c r="S25" i="5"/>
  <c r="T21" i="5"/>
  <c r="R44" i="5"/>
  <c r="S7" i="5"/>
  <c r="S42" i="5"/>
  <c r="T43" i="5"/>
  <c r="R32" i="5"/>
  <c r="S29" i="5"/>
  <c r="S35" i="5"/>
  <c r="S24" i="5"/>
  <c r="R25" i="5"/>
  <c r="T22" i="5"/>
  <c r="S39" i="5"/>
  <c r="T41" i="5"/>
  <c r="U1" i="5" l="1"/>
  <c r="C37" i="1"/>
  <c r="C35" i="1"/>
  <c r="Q29" i="5"/>
  <c r="Q32" i="5"/>
  <c r="R31" i="5"/>
  <c r="T30" i="5"/>
  <c r="U9" i="5"/>
  <c r="U3" i="5"/>
  <c r="T12" i="5"/>
  <c r="S19" i="5"/>
  <c r="T35" i="5"/>
  <c r="U22" i="5"/>
  <c r="U13" i="5"/>
  <c r="S9" i="5"/>
  <c r="U43" i="5"/>
  <c r="R35" i="5"/>
  <c r="S34" i="5"/>
  <c r="T10" i="5"/>
  <c r="U4" i="5"/>
  <c r="U21" i="5"/>
  <c r="Q36" i="5"/>
  <c r="Q37" i="5"/>
  <c r="S4" i="5"/>
  <c r="R13" i="5"/>
  <c r="R29" i="5"/>
  <c r="U40" i="5"/>
  <c r="T29" i="5"/>
  <c r="R10" i="5"/>
  <c r="T6" i="5"/>
  <c r="R33" i="5"/>
  <c r="R15" i="5"/>
  <c r="U12" i="5"/>
  <c r="T27" i="5"/>
  <c r="T37" i="5"/>
  <c r="Q33" i="5"/>
  <c r="U44" i="5"/>
  <c r="S36" i="5"/>
  <c r="U41" i="5"/>
  <c r="S32" i="5"/>
  <c r="S30" i="5"/>
  <c r="R19" i="5"/>
  <c r="R36" i="5"/>
  <c r="T9" i="5"/>
  <c r="T3" i="5"/>
  <c r="T38" i="5"/>
  <c r="U15" i="5"/>
  <c r="S37" i="5"/>
  <c r="S18" i="5"/>
  <c r="U25" i="5"/>
  <c r="T4" i="5"/>
  <c r="R38" i="5"/>
  <c r="T7" i="5"/>
  <c r="U19" i="5"/>
  <c r="R16" i="5"/>
  <c r="T19" i="5"/>
  <c r="Q31" i="5"/>
  <c r="S13" i="5"/>
  <c r="R34" i="5"/>
  <c r="U24" i="5"/>
  <c r="U42" i="5"/>
  <c r="T36" i="5"/>
  <c r="U6" i="5"/>
  <c r="R9" i="5"/>
  <c r="T18" i="5"/>
  <c r="R37" i="5"/>
  <c r="P32" i="5"/>
  <c r="T15" i="5"/>
  <c r="T13" i="5"/>
  <c r="S12" i="5"/>
  <c r="Q38" i="5"/>
  <c r="S15" i="5"/>
  <c r="S10" i="5"/>
  <c r="R7" i="5"/>
  <c r="S33" i="5"/>
  <c r="U7" i="5"/>
  <c r="Q34" i="5"/>
  <c r="U16" i="5"/>
  <c r="R12" i="5"/>
  <c r="P31" i="5"/>
  <c r="S27" i="5"/>
  <c r="T33" i="5"/>
  <c r="R30" i="5"/>
  <c r="T16" i="5"/>
  <c r="R18" i="5"/>
  <c r="S3" i="5"/>
  <c r="S16" i="5"/>
  <c r="Q35" i="5"/>
  <c r="U27" i="5"/>
  <c r="U18" i="5"/>
  <c r="U10" i="5"/>
  <c r="R4" i="5"/>
  <c r="T39" i="5"/>
  <c r="R6" i="5"/>
  <c r="V1" i="5" l="1"/>
  <c r="V41" i="5"/>
  <c r="V4" i="5"/>
  <c r="V42" i="5"/>
  <c r="V40" i="5"/>
  <c r="U39" i="5"/>
  <c r="V43" i="5"/>
  <c r="T32" i="5"/>
  <c r="V22" i="5"/>
  <c r="V44" i="5"/>
  <c r="U33" i="5"/>
  <c r="U30" i="5"/>
  <c r="V15" i="5"/>
  <c r="V19" i="5"/>
  <c r="V27" i="5"/>
  <c r="V21" i="5"/>
  <c r="U35" i="5"/>
  <c r="V24" i="5"/>
  <c r="V25" i="5"/>
  <c r="U29" i="5"/>
  <c r="U38" i="5"/>
  <c r="W1" i="5" l="1"/>
  <c r="W22" i="5"/>
  <c r="V28" i="5"/>
  <c r="V35" i="5"/>
  <c r="V39" i="5"/>
  <c r="V9" i="5"/>
  <c r="W7" i="5"/>
  <c r="W43" i="5"/>
  <c r="W40" i="5"/>
  <c r="W44" i="5"/>
  <c r="W27" i="5"/>
  <c r="U37" i="5"/>
  <c r="U31" i="5"/>
  <c r="W12" i="5"/>
  <c r="V29" i="5"/>
  <c r="V18" i="5"/>
  <c r="V7" i="5"/>
  <c r="U32" i="5"/>
  <c r="W28" i="5"/>
  <c r="W6" i="5"/>
  <c r="W21" i="5"/>
  <c r="W18" i="5"/>
  <c r="W25" i="5"/>
  <c r="W3" i="5"/>
  <c r="W42" i="5"/>
  <c r="U36" i="5"/>
  <c r="W15" i="5"/>
  <c r="W13" i="5"/>
  <c r="W4" i="5"/>
  <c r="V33" i="5"/>
  <c r="V38" i="5"/>
  <c r="V37" i="5"/>
  <c r="W41" i="5"/>
  <c r="W9" i="5"/>
  <c r="U34" i="5"/>
  <c r="V12" i="5"/>
  <c r="V16" i="5"/>
  <c r="V13" i="5"/>
  <c r="V30" i="5"/>
  <c r="W19" i="5"/>
  <c r="T31" i="5"/>
  <c r="W24" i="5"/>
  <c r="V6" i="5"/>
  <c r="W16" i="5"/>
  <c r="V10" i="5"/>
  <c r="V3" i="5"/>
  <c r="X1" i="5" l="1"/>
  <c r="V34" i="5"/>
  <c r="W39" i="5"/>
  <c r="X18" i="5"/>
  <c r="W35" i="5"/>
  <c r="X44" i="5"/>
  <c r="X25" i="5"/>
  <c r="V32" i="5"/>
  <c r="X41" i="5"/>
  <c r="X19" i="5"/>
  <c r="W38" i="5"/>
  <c r="X21" i="5"/>
  <c r="W10" i="5"/>
  <c r="W29" i="5"/>
  <c r="X40" i="5"/>
  <c r="X22" i="5"/>
  <c r="V31" i="5"/>
  <c r="X42" i="5"/>
  <c r="X43" i="5"/>
  <c r="V36" i="5"/>
  <c r="X24" i="5"/>
  <c r="Y1" i="5" l="1"/>
  <c r="X4" i="5"/>
  <c r="X29" i="5"/>
  <c r="Y15" i="5"/>
  <c r="X34" i="5"/>
  <c r="X39" i="5"/>
  <c r="X33" i="5"/>
  <c r="X16" i="5"/>
  <c r="Y42" i="5"/>
  <c r="W34" i="5"/>
  <c r="X13" i="5"/>
  <c r="W36" i="5"/>
  <c r="Y10" i="5"/>
  <c r="X10" i="5"/>
  <c r="X27" i="5"/>
  <c r="Y4" i="5"/>
  <c r="W31" i="5"/>
  <c r="Y7" i="5"/>
  <c r="X12" i="5"/>
  <c r="X30" i="5"/>
  <c r="X3" i="5"/>
  <c r="Y16" i="5"/>
  <c r="X37" i="5"/>
  <c r="W33" i="5"/>
  <c r="Y13" i="5"/>
  <c r="Y12" i="5"/>
  <c r="Y6" i="5"/>
  <c r="Y25" i="5"/>
  <c r="Y9" i="5"/>
  <c r="X6" i="5"/>
  <c r="W37" i="5"/>
  <c r="Y24" i="5"/>
  <c r="X28" i="5"/>
  <c r="X15" i="5"/>
  <c r="Y40" i="5"/>
  <c r="X7" i="5"/>
  <c r="Y44" i="5"/>
  <c r="Y43" i="5"/>
  <c r="Y21" i="5"/>
  <c r="X38" i="5"/>
  <c r="Y22" i="5"/>
  <c r="X35" i="5"/>
  <c r="Y27" i="5"/>
  <c r="W30" i="5"/>
  <c r="Y41" i="5"/>
  <c r="X9" i="5"/>
  <c r="W32" i="5"/>
  <c r="Z1" i="5" l="1"/>
  <c r="Y29" i="5"/>
  <c r="Y36" i="5"/>
  <c r="Z19" i="5"/>
  <c r="X31" i="5"/>
  <c r="Z22" i="5"/>
  <c r="Y28" i="5"/>
  <c r="Y35" i="5"/>
  <c r="Z44" i="5"/>
  <c r="Z21" i="5"/>
  <c r="Y39" i="5"/>
  <c r="Y33" i="5"/>
  <c r="Z42" i="5"/>
  <c r="Z41" i="5"/>
  <c r="Y38" i="5"/>
  <c r="Z7" i="5"/>
  <c r="Z27" i="5"/>
  <c r="Y3" i="5"/>
  <c r="Z13" i="5"/>
  <c r="Y37" i="5"/>
  <c r="Y19" i="5"/>
  <c r="Z6" i="5"/>
  <c r="Z12" i="5"/>
  <c r="Z28" i="5"/>
  <c r="Y34" i="5"/>
  <c r="Z16" i="5"/>
  <c r="Z4" i="5"/>
  <c r="X36" i="5"/>
  <c r="Z40" i="5"/>
  <c r="Z10" i="5"/>
  <c r="Z25" i="5"/>
  <c r="X32" i="5"/>
  <c r="Y18" i="5"/>
  <c r="Z24" i="5"/>
  <c r="Z43" i="5"/>
  <c r="Z3" i="5"/>
  <c r="Z9" i="5"/>
  <c r="AA1" i="5" l="1"/>
  <c r="Y30" i="5"/>
  <c r="AA25" i="5"/>
  <c r="AA4" i="5"/>
  <c r="Z35" i="5"/>
  <c r="Y31" i="5"/>
  <c r="AA22" i="5"/>
  <c r="Z38" i="5"/>
  <c r="AA41" i="5"/>
  <c r="Z29" i="5"/>
  <c r="AA13" i="5"/>
  <c r="AA3" i="5"/>
  <c r="Z34" i="5"/>
  <c r="AA16" i="5"/>
  <c r="AA21" i="5"/>
  <c r="Z18" i="5"/>
  <c r="Z36" i="5"/>
  <c r="AA43" i="5"/>
  <c r="Z39" i="5"/>
  <c r="AA24" i="5"/>
  <c r="AA40" i="5"/>
  <c r="AA44" i="5"/>
  <c r="AA42" i="5"/>
  <c r="Y32" i="5"/>
  <c r="AA12" i="5"/>
  <c r="Z15" i="5"/>
  <c r="AB1" i="5" l="1"/>
  <c r="AB25" i="5"/>
  <c r="AA36" i="5"/>
  <c r="AA7" i="5"/>
  <c r="AB16" i="5"/>
  <c r="AA34" i="5"/>
  <c r="AA9" i="5"/>
  <c r="AB24" i="5"/>
  <c r="AB6" i="5"/>
  <c r="AB3" i="5"/>
  <c r="AA18" i="5"/>
  <c r="AB21" i="5"/>
  <c r="Z32" i="5"/>
  <c r="AB7" i="5"/>
  <c r="AB41" i="5"/>
  <c r="AB4" i="5"/>
  <c r="AA15" i="5"/>
  <c r="Z33" i="5"/>
  <c r="AB19" i="5"/>
  <c r="AB27" i="5"/>
  <c r="AA38" i="5"/>
  <c r="AB12" i="5"/>
  <c r="AA37" i="5"/>
  <c r="AA39" i="5"/>
  <c r="AA29" i="5"/>
  <c r="Z31" i="5"/>
  <c r="AA10" i="5"/>
  <c r="AB15" i="5"/>
  <c r="AB18" i="5"/>
  <c r="AB43" i="5"/>
  <c r="AA33" i="5"/>
  <c r="AB42" i="5"/>
  <c r="AB9" i="5"/>
  <c r="AB40" i="5"/>
  <c r="AB44" i="5"/>
  <c r="AA30" i="5"/>
  <c r="AB22" i="5"/>
  <c r="AA19" i="5"/>
  <c r="AB10" i="5"/>
  <c r="Z37" i="5"/>
  <c r="AB13" i="5"/>
  <c r="Z30" i="5"/>
  <c r="AA35" i="5"/>
  <c r="AA6" i="5"/>
  <c r="AA27" i="5"/>
  <c r="AC1" i="5" l="1"/>
  <c r="AC27" i="5"/>
  <c r="AC41" i="5"/>
  <c r="AC25" i="5"/>
  <c r="AC13" i="5"/>
  <c r="AC9" i="5"/>
  <c r="AA32" i="5"/>
  <c r="AC42" i="5"/>
  <c r="AC10" i="5"/>
  <c r="AC28" i="5"/>
  <c r="AC6" i="5"/>
  <c r="AB39" i="5"/>
  <c r="AB36" i="5"/>
  <c r="AB38" i="5"/>
  <c r="AB37" i="5"/>
  <c r="AC44" i="5"/>
  <c r="AC15" i="5"/>
  <c r="AC22" i="5"/>
  <c r="AC7" i="5"/>
  <c r="AB35" i="5"/>
  <c r="AB29" i="5"/>
  <c r="AA31" i="5"/>
  <c r="AC40" i="5"/>
  <c r="AB30" i="5"/>
  <c r="AB34" i="5"/>
  <c r="AC18" i="5"/>
  <c r="AC21" i="5"/>
  <c r="AC19" i="5"/>
  <c r="AC16" i="5"/>
  <c r="AB33" i="5"/>
  <c r="AC24" i="5"/>
  <c r="AC4" i="5"/>
  <c r="AC3" i="5"/>
  <c r="AC12" i="5"/>
  <c r="AC43"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S31" i="5"/>
  <c r="U28" i="5"/>
  <c r="T34" i="5"/>
  <c r="AB31" i="5" l="1"/>
  <c r="N37" i="3"/>
  <c r="AC34" i="5"/>
  <c r="N34" i="5" s="1"/>
  <c r="N35" i="5" s="1"/>
  <c r="I39" i="1" l="1"/>
  <c r="T28" i="5"/>
  <c r="E18" i="1" l="1"/>
  <c r="S28" i="5"/>
  <c r="R40" i="5"/>
  <c r="AD40" i="5" l="1"/>
  <c r="O40" i="5" s="1"/>
  <c r="O41" i="5" s="1"/>
  <c r="S43" i="5"/>
  <c r="D19" i="3" l="1"/>
  <c r="I34" i="1" s="1"/>
  <c r="G34" i="1"/>
  <c r="R42" i="5"/>
  <c r="R3" i="5"/>
  <c r="R27" i="5"/>
  <c r="R24" i="5"/>
  <c r="Q30" i="5"/>
  <c r="AC30" i="5" l="1"/>
  <c r="M31" i="5" s="1"/>
  <c r="O25" i="5"/>
  <c r="AD42" i="5"/>
  <c r="O4" i="5"/>
  <c r="D10" i="1" s="1"/>
  <c r="AD27" i="5"/>
  <c r="D37" i="3"/>
  <c r="I35" i="1" s="1"/>
  <c r="R28" i="5"/>
  <c r="R43"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<sst xmlns="http://schemas.openxmlformats.org/spreadsheetml/2006/main" count="2306" uniqueCount="710">
  <si>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</si>
  <si>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</si>
  <si>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</si>
  <si>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</si>
  <si>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</si>
  <si>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</si>
  <si>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</si>
  <si>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</si>
  <si>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</si>
  <si>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</si>
  <si>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</si>
  <si>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</si>
  <si>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</si>
  <si>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</si>
  <si>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</si>
  <si>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</si>
  <si>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</si>
  <si>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</si>
  <si>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</si>
  <si>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</si>
  <si>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</si>
  <si>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</si>
  <si>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</si>
  <si>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</si>
  <si>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</si>
  <si>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</si>
  <si>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</si>
  <si>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</si>
  <si>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</si>
  <si>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</si>
  <si>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</si>
  <si>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</si>
  <si>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</si>
  <si>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</si>
  <si>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</si>
  <si>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</si>
  <si>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</si>
  <si>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</si>
  <si>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</si>
  <si>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</si>
  <si>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</si>
  <si>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</si>
  <si>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</si>
  <si>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</si>
  <si>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</si>
  <si>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</si>
  <si>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</si>
  <si>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</si>
  <si>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</si>
  <si>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</si>
  <si>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</si>
  <si>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</si>
  <si>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</si>
  <si>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</si>
  <si>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</si>
  <si>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</si>
  <si>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</si>
  <si>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</si>
  <si>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</si>
  <si>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</si>
  <si>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</si>
  <si>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</si>
  <si>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</si>
  <si>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</si>
  <si>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</si>
  <si>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</si>
  <si>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</si>
  <si>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</si>
  <si>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</si>
  <si>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</si>
  <si>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</si>
  <si>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</si>
  <si>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</si>
  <si>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</si>
  <si>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</si>
  <si>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</si>
  <si>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</si>
  <si>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</si>
  <si>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</si>
  <si>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</si>
  <si>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</si>
  <si>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</si>
  <si>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</si>
  <si>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</si>
  <si>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</si>
  <si>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</si>
  <si>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</si>
  <si>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</si>
  <si>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</si>
  <si>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</si>
  <si>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</si>
  <si>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</si>
  <si>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</si>
  <si>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</si>
  <si>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</si>
  <si>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</si>
  <si>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</si>
  <si>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</si>
  <si>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</si>
  <si>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</si>
  <si>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</si>
  <si>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</si>
  <si>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</si>
  <si>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</si>
  <si>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</si>
  <si>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</si>
  <si>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</si>
  <si>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</si>
  <si>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</si>
  <si>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</si>
  <si>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</si>
  <si>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</si>
  <si>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</si>
  <si>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</si>
  <si>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</si>
  <si>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</si>
  <si>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</si>
  <si>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</si>
  <si>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</si>
  <si>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</si>
  <si>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</si>
  <si>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</si>
  <si>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</si>
  <si>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</si>
  <si>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</si>
  <si>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</si>
  <si>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</si>
  <si>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</si>
  <si>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</si>
  <si>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</si>
  <si>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</si>
  <si>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</si>
  <si>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</si>
  <si>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</si>
  <si>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</si>
  <si>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</si>
  <si>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</si>
  <si>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</si>
  <si>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</si>
  <si>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</si>
  <si>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</si>
  <si>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</si>
  <si>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</si>
  <si>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</si>
  <si>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</si>
  <si>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</si>
  <si>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</si>
  <si>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</si>
  <si>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</si>
  <si>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</si>
  <si>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</si>
  <si>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</si>
  <si>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</si>
  <si>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</si>
  <si>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</si>
  <si>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</si>
  <si>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</si>
  <si>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</si>
  <si>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</si>
  <si>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</si>
  <si>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</si>
  <si>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</si>
  <si>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</si>
  <si>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</si>
  <si>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</si>
  <si>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</si>
  <si>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</si>
  <si>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</si>
  <si>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</si>
  <si>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</si>
  <si>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</si>
  <si>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</si>
  <si>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</si>
  <si>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</si>
  <si>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</si>
  <si>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</si>
  <si>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</si>
  <si>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</si>
  <si>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</si>
  <si>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</si>
  <si>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</si>
  <si>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</si>
  <si>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</si>
  <si>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</si>
  <si>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</si>
  <si>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</si>
  <si>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</si>
  <si>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</si>
  <si>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</si>
  <si>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</si>
  <si>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</si>
  <si>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</si>
  <si>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</si>
  <si>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</si>
  <si>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</si>
  <si>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</si>
  <si>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</si>
  <si>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</si>
  <si>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</si>
  <si>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</si>
  <si>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</si>
  <si>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</si>
  <si>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</si>
  <si>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</si>
  <si>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</si>
  <si>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</si>
  <si>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</si>
  <si>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</si>
  <si>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</si>
  <si>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</si>
  <si>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</si>
  <si>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</si>
  <si>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</si>
  <si>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</si>
  <si>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</si>
  <si>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</si>
  <si>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</si>
  <si>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</si>
  <si>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</si>
  <si>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</si>
  <si>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</si>
  <si>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</si>
  <si>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</si>
  <si>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</si>
  <si>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</si>
  <si>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</si>
  <si>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</si>
  <si>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</si>
  <si>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</si>
  <si>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</si>
  <si>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</si>
  <si>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</si>
  <si>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</si>
  <si>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</si>
  <si>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</si>
  <si>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</si>
  <si>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</si>
  <si>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</si>
  <si>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</si>
  <si>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</si>
  <si>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</si>
  <si>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</si>
  <si>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</si>
  <si>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</si>
  <si>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</si>
  <si>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</si>
  <si>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</si>
  <si>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</si>
  <si>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</si>
  <si>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</si>
  <si>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</si>
  <si>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</si>
  <si>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</si>
  <si>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</si>
  <si>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</si>
  <si>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</si>
  <si>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</si>
  <si>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</si>
  <si>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</si>
  <si>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</si>
  <si>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</si>
  <si>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</si>
  <si>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</si>
  <si>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</si>
  <si>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</si>
  <si>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</si>
  <si>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</si>
  <si>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</si>
  <si>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</si>
  <si>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</si>
  <si>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</si>
  <si>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</si>
  <si>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</si>
  <si>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</si>
  <si>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</si>
  <si>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</si>
  <si>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</si>
  <si>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</si>
  <si>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</si>
  <si>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</si>
  <si>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</si>
  <si>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</si>
  <si>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</si>
  <si>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</si>
  <si>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</si>
  <si>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</si>
  <si>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</si>
  <si>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</si>
  <si>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</si>
  <si>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</si>
  <si>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</si>
  <si>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</si>
  <si>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</si>
  <si>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</si>
  <si>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</si>
  <si>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</si>
  <si>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</si>
  <si>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</si>
  <si>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</si>
  <si>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</si>
  <si>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</si>
  <si>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</si>
  <si>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</si>
  <si>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</si>
  <si>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</si>
  <si>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</si>
  <si>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</si>
  <si>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</si>
  <si>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</si>
  <si>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</si>
  <si>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</si>
  <si>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</si>
  <si>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</si>
  <si>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</si>
  <si>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</si>
  <si>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</si>
  <si>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</si>
  <si>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</si>
  <si>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</si>
  <si>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</si>
  <si>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</si>
  <si>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</si>
  <si>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</si>
  <si>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</si>
  <si>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</si>
  <si>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</si>
  <si>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</si>
  <si>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</si>
  <si>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</si>
  <si>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</si>
  <si>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</si>
  <si>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</si>
  <si>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</si>
  <si>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</si>
  <si>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</si>
  <si>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</si>
  <si>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</si>
  <si>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</si>
  <si>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</si>
  <si>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</si>
  <si>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</si>
  <si>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</si>
  <si>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</si>
  <si>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</si>
  <si>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</si>
  <si>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</si>
  <si>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</si>
  <si>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</si>
  <si>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</si>
  <si>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</si>
  <si>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</si>
  <si>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</si>
  <si>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</si>
  <si>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</si>
  <si>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</si>
  <si>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</si>
  <si>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</si>
  <si>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</si>
  <si>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</si>
  <si>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</si>
  <si>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</si>
  <si>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</si>
  <si>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</si>
  <si>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</si>
  <si>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</si>
  <si>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</si>
  <si>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</si>
  <si>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</si>
  <si>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</si>
  <si>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</si>
  <si>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</si>
  <si>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</si>
  <si>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</si>
  <si>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</si>
  <si>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</si>
  <si>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</si>
  <si>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</si>
  <si>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</si>
  <si>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</si>
  <si>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</si>
  <si>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</si>
  <si>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</si>
  <si>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</si>
  <si>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</si>
  <si>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</si>
  <si>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</si>
  <si>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</si>
  <si>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</si>
  <si>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</si>
  <si>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</si>
  <si>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</si>
  <si>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</si>
  <si>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</si>
  <si>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</si>
  <si>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</si>
  <si>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</si>
  <si>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</si>
  <si>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</si>
  <si>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</si>
  <si>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</si>
  <si>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</si>
  <si>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</si>
  <si>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</si>
  <si>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</si>
  <si>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</si>
  <si>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</si>
  <si>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</si>
  <si>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</si>
  <si>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</si>
  <si>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</si>
  <si>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</si>
  <si>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</si>
  <si>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</si>
  <si>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</si>
  <si>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</si>
  <si>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</si>
  <si>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</si>
  <si>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</si>
  <si>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</si>
  <si>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</si>
  <si>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</si>
  <si>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</si>
  <si>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</si>
  <si>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</si>
  <si>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</si>
  <si>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</si>
  <si>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</si>
  <si>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</si>
  <si>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</si>
  <si>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</si>
  <si>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</si>
  <si>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</si>
  <si>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</si>
  <si>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</si>
  <si>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</si>
  <si>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</si>
  <si>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</si>
  <si>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</si>
  <si>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</si>
  <si>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</si>
  <si>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</si>
  <si>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</si>
  <si>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</si>
  <si>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</si>
  <si>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</si>
  <si>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</si>
  <si>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</si>
  <si>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</si>
  <si>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</si>
  <si>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</si>
  <si>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</si>
  <si>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</si>
  <si>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</si>
  <si>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</si>
  <si>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</si>
  <si>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</si>
  <si>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</si>
  <si>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</si>
  <si>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</si>
  <si>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</si>
  <si>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</si>
  <si>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</si>
  <si>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</si>
  <si>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</si>
  <si>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</si>
  <si>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</si>
  <si>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</si>
  <si>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</si>
  <si>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</si>
  <si>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</si>
  <si>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</si>
  <si>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</si>
  <si>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</si>
  <si>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</si>
  <si>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</si>
  <si>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</si>
  <si>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</si>
  <si>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</si>
  <si>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</si>
  <si>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</si>
  <si>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</si>
  <si>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</si>
  <si>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</si>
  <si>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</si>
  <si>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</si>
  <si>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</si>
  <si>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</si>
  <si>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</si>
  <si>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</si>
  <si>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</si>
  <si>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</si>
  <si>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</si>
  <si>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</si>
  <si>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</si>
  <si>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</si>
  <si>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</si>
  <si>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</si>
  <si>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</si>
  <si>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</si>
  <si>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</si>
  <si>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</si>
  <si>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</si>
  <si>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</si>
  <si>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</si>
  <si>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</si>
  <si>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</si>
  <si>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</si>
  <si>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</si>
  <si>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</si>
  <si>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</si>
  <si>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</si>
  <si>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</si>
  <si>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</si>
  <si>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</si>
  <si>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</si>
  <si>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</si>
  <si>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</si>
  <si>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</si>
  <si>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</si>
  <si>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</si>
  <si>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</si>
  <si>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</si>
  <si>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</si>
  <si>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</si>
  <si>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</si>
  <si>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</si>
  <si>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</si>
  <si>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</si>
  <si>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</si>
  <si>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</si>
  <si>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</si>
  <si>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</si>
  <si>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</si>
  <si>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</si>
  <si>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</si>
  <si>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</si>
  <si>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</si>
  <si>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</si>
  <si>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</si>
  <si>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</si>
  <si>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</si>
  <si>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</si>
  <si>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</si>
  <si>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</si>
  <si>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</si>
  <si>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</si>
  <si>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</si>
  <si>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</si>
  <si>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</si>
  <si>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</si>
  <si>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</si>
  <si>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</si>
  <si>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</si>
  <si>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</si>
  <si>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</si>
  <si>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</si>
  <si>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</si>
  <si>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</si>
  <si>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</si>
  <si>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</si>
  <si>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</si>
  <si>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</si>
  <si>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</si>
  <si>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</si>
  <si>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</si>
  <si>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</si>
  <si>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</si>
  <si>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</si>
  <si>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</si>
  <si>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</si>
  <si>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</si>
  <si>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</si>
  <si>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</si>
  <si>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</si>
  <si>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</si>
  <si>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</si>
  <si>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</si>
  <si>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</si>
  <si>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</si>
  <si>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</si>
  <si>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</si>
  <si>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</si>
  <si>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</si>
  <si>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</si>
  <si>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Procéder à un contrôle en choisissant un bulletin d’analyse</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</si>
  <si>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</si>
  <si>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</si>
  <si>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</si>
  <si>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</si>
  <si>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</si>
  <si>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</si>
  <si>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</si>
  <si>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</si>
  <si>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</si>
  <si>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</si>
  <si>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</si>
  <si>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</si>
  <si>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</si>
  <si>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</si>
  <si>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</si>
  <si>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</si>
  <si>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</si>
  <si>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</si>
  <si>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</si>
  <si>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</si>
  <si>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</si>
  <si>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</si>
  <si>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</si>
  <si>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</si>
  <si>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</si>
  <si>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</si>
  <si>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</si>
  <si>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</si>
  <si>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</si>
  <si>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</si>
  <si>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</si>
  <si>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</si>
  <si>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</si>
  <si>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</si>
  <si>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</si>
  <si>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</si>
  <si>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</si>
  <si>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</si>
  <si>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</si>
  <si>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</si>
  <si>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</si>
  <si>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</si>
  <si>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</si>
  <si>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</si>
  <si>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</si>
  <si>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</si>
  <si>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</si>
  <si>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 xml:space="preserve">si les réponses 3 et 4 sont non, l'évaluation est forcement Non validé </t>
  </si>
  <si>
    <t>Manuel d'Autosurveillance à jour et validé ou en cours d'expertise</t>
  </si>
  <si>
    <t>Evaluation globale du contrôleur</t>
  </si>
  <si>
    <t>Comparatif analytique</t>
  </si>
  <si>
    <t>Total pénalité</t>
  </si>
  <si>
    <t>Attention : unicité par point et par type d'équipement</t>
  </si>
  <si>
    <t>Nom de la station</t>
  </si>
  <si>
    <t>le code de la station</t>
  </si>
  <si>
    <t xml:space="preserve">Si oui, préciser : </t>
  </si>
  <si>
    <t>Note forcée à 100 en cas de réalisation par un laboratoire agréé au titre du code de l’environnement, ou à défaut procédant annuellement à un exercice concluant d’intercalibration avec un laboratoire agréé</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</si>
  <si>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</si>
  <si>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</si>
  <si>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</si>
  <si>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</si>
  <si>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</si>
  <si>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</si>
  <si>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</si>
  <si>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</si>
  <si>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</si>
  <si>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</si>
  <si>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</si>
  <si>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</si>
  <si>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</si>
  <si>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</si>
  <si>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</si>
  <si>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</si>
  <si>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</si>
  <si>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</si>
  <si>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</si>
  <si>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t xml:space="preserve">Score total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</si>
  <si>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</si>
  <si>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</si>
  <si>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</si>
  <si>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</si>
  <si>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</si>
  <si>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</si>
  <si>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</si>
  <si>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</si>
  <si>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Conductivité</t>
  </si>
  <si>
    <t>Cl</t>
  </si>
  <si>
    <t>Ajouter un comparatif analytique</t>
  </si>
  <si>
    <t>Ne rien mettre dans cette colonne</t>
  </si>
  <si>
    <t>Libellé des critères</t>
  </si>
  <si>
    <t>Les conditions de transport permettent-elles l'acheminement et la réception des échantillons dans les 24 heures</t>
  </si>
  <si>
    <t>Code du point</t>
  </si>
  <si>
    <t>voir si possible de grouper les S1 avec les A3 =&gt; gestion dans le libellé ==&gt; ajouter du point reglementaire du point logique</t>
  </si>
  <si>
    <t>PLUVIO_station</t>
  </si>
  <si>
    <t>pourvoir modifer le pluvio =&gt; créer l'onget</t>
  </si>
  <si>
    <t>ajouter texte du (6)</t>
  </si>
  <si>
    <t>mise à jour</t>
  </si>
  <si>
    <t>Diamètre du pluviomètre (cm)</t>
  </si>
  <si>
    <t>20/05/2025, 21/05/2025</t>
  </si>
  <si>
    <t>Attention : unicité par localisation et par type d'équipement si point de type A, si S, on peut avoir plusieurs équipements</t>
  </si>
  <si>
    <t>Préleveur</t>
  </si>
  <si>
    <t>Note</t>
  </si>
  <si>
    <t>Equipement de contrôle H</t>
  </si>
  <si>
    <t>Sonde</t>
  </si>
  <si>
    <t>Câble</t>
  </si>
  <si>
    <t>Si Oui, date et pourquoi dans le champ commentaires ?</t>
  </si>
  <si>
    <t>Sinon lesquels dans le champ commentaires ?</t>
  </si>
  <si>
    <t>Evaluation finale</t>
  </si>
  <si>
    <t>gestion du pluvio de référence</t>
  </si>
  <si>
    <t xml:space="preserve">Capacité de la station : </t>
  </si>
  <si>
    <t xml:space="preserve">Capacité de la station :  </t>
  </si>
  <si>
    <t>A1_A1_DO1_prel</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</si>
  <si>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</si>
  <si>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</si>
  <si>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</si>
  <si>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</si>
  <si>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</si>
  <si>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</si>
  <si>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</si>
  <si>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</si>
  <si>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</si>
  <si>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</si>
  <si>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A3_A3_A3_dem</t>
  </si>
  <si>
    <t>PLUVIO_SCL_1</t>
  </si>
  <si>
    <t>A3_A3_A3_prel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</si>
</sst>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0.000"/>
    <numFmt numFmtId="168" formatCode="&quot;± &quot;0%"/>
    <numFmt numFmtId="170" formatCode="0&quot; heures&quot;"/>
    <numFmt numFmtId="171" formatCode="0.000000"/>
  </numFmts>
  <fonts count="120"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vertAlign val="superscript"/>
      <sz val="11"/>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s>
  <borders count="2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s>
  <cellStyleXfs count="5">
    <xf numFmtId="0" fontId="0" fillId="0" borderId="0"/>
    <xf numFmtId="0" fontId="17" fillId="0" borderId="0" applyNumberFormat="0" applyFill="0" applyBorder="0" applyAlignment="0" applyProtection="0"/>
    <xf numFmtId="0" fontId="16" fillId="0" borderId="0"/>
    <xf numFmtId="9" fontId="16" fillId="0" borderId="0" applyFont="0" applyFill="0" applyBorder="0" applyAlignment="0" applyProtection="0"/>
    <xf numFmtId="0" fontId="1" fillId="0" borderId="0"/>
  </cellStyleXfs>
  <cellXfs count="1731">
    <xf numFmtId="0" fontId="0" fillId="0" borderId="0" xfId="0"/>
    <xf numFmtId="0" fontId="0" fillId="2" borderId="0" xfId="0" applyFill="1"/>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9"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6" fillId="0" borderId="0" xfId="0" applyFont="1" applyAlignment="1">
      <alignment horizontal="center"/>
    </xf>
    <xf numFmtId="0" fontId="9" fillId="8" borderId="4" xfId="0" applyFont="1" applyFill="1" applyBorder="1" applyAlignment="1">
      <alignment horizontal="center" vertical="center"/>
    </xf>
    <xf numFmtId="0" fontId="16" fillId="0" borderId="0" xfId="0" applyFont="1" applyAlignment="1">
      <alignment horizontal="center" vertical="center"/>
    </xf>
    <xf numFmtId="0" fontId="0" fillId="0" borderId="44" xfId="0" applyBorder="1"/>
    <xf numFmtId="0" fontId="20" fillId="0" borderId="44" xfId="0" applyFont="1" applyBorder="1" applyAlignment="1">
      <alignment horizontal="right"/>
    </xf>
    <xf numFmtId="0" fontId="20" fillId="0" borderId="44" xfId="0" applyFont="1" applyBorder="1" applyAlignment="1">
      <alignment horizontal="center"/>
    </xf>
    <xf numFmtId="0" fontId="20" fillId="0" borderId="45" xfId="0" applyFont="1" applyBorder="1" applyAlignment="1">
      <alignment horizontal="center"/>
    </xf>
    <xf numFmtId="0" fontId="0" fillId="0" borderId="47" xfId="0" applyBorder="1" applyAlignment="1">
      <alignment horizontal="center"/>
    </xf>
    <xf numFmtId="0" fontId="15" fillId="5" borderId="11" xfId="0" applyFont="1" applyFill="1" applyBorder="1" applyAlignment="1">
      <alignment horizontal="center" vertical="center"/>
    </xf>
    <xf numFmtId="0" fontId="15" fillId="5" borderId="51" xfId="0" applyFont="1" applyFill="1" applyBorder="1" applyAlignment="1">
      <alignment horizontal="center" vertical="center"/>
    </xf>
    <xf numFmtId="0" fontId="15" fillId="5" borderId="18"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2"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21" fillId="0" borderId="0" xfId="0" applyFont="1" applyAlignment="1">
      <alignment vertical="center"/>
    </xf>
    <xf numFmtId="0" fontId="16" fillId="0" borderId="0" xfId="2" applyAlignment="1">
      <alignment vertical="center"/>
    </xf>
    <xf numFmtId="0" fontId="16" fillId="2" borderId="0" xfId="2" applyFill="1" applyAlignment="1" applyProtection="1">
      <alignment vertical="center"/>
      <protection hidden="1"/>
    </xf>
    <xf numFmtId="0" fontId="16" fillId="0" borderId="0" xfId="2" applyAlignment="1" applyProtection="1">
      <alignment vertical="center"/>
      <protection hidden="1"/>
    </xf>
    <xf numFmtId="0" fontId="16" fillId="0" borderId="0" xfId="2" applyAlignment="1" applyProtection="1">
      <alignment vertical="center" wrapText="1"/>
      <protection hidden="1"/>
    </xf>
    <xf numFmtId="0" fontId="16" fillId="12" borderId="80" xfId="2" applyFill="1" applyBorder="1" applyAlignment="1" applyProtection="1">
      <alignment vertical="center"/>
      <protection hidden="1"/>
    </xf>
    <xf numFmtId="0" fontId="16" fillId="12" borderId="81" xfId="2" applyFill="1" applyBorder="1" applyAlignment="1" applyProtection="1">
      <alignment vertical="center"/>
      <protection hidden="1"/>
    </xf>
    <xf numFmtId="0" fontId="16" fillId="0" borderId="0" xfId="2" applyAlignment="1" applyProtection="1">
      <alignment horizontal="center" vertical="center"/>
      <protection hidden="1"/>
    </xf>
    <xf numFmtId="0" fontId="6" fillId="0" borderId="0" xfId="2" applyFont="1" applyAlignment="1" applyProtection="1">
      <alignment vertical="center"/>
      <protection hidden="1"/>
    </xf>
    <xf numFmtId="3" fontId="16" fillId="0" borderId="0" xfId="2" applyNumberFormat="1" applyAlignment="1" applyProtection="1">
      <alignment vertical="center"/>
      <protection hidden="1"/>
    </xf>
    <xf numFmtId="0" fontId="9" fillId="2" borderId="0" xfId="0" applyFont="1" applyFill="1"/>
    <xf numFmtId="1" fontId="0" fillId="0" borderId="8" xfId="0" applyNumberFormat="1" applyBorder="1" applyAlignment="1">
      <alignment horizontal="center"/>
    </xf>
    <xf numFmtId="0" fontId="20" fillId="7" borderId="8" xfId="0" applyFont="1" applyFill="1" applyBorder="1" applyAlignment="1">
      <alignment horizontal="center"/>
    </xf>
    <xf numFmtId="0" fontId="0" fillId="9" borderId="4" xfId="0" applyFill="1" applyBorder="1" applyAlignment="1">
      <alignment horizontal="center"/>
    </xf>
    <xf numFmtId="0" fontId="6" fillId="0" borderId="4" xfId="2" applyFont="1" applyBorder="1" applyAlignment="1" applyProtection="1">
      <alignment horizontal="center" vertical="center"/>
      <protection locked="0"/>
    </xf>
    <xf numFmtId="0" fontId="15" fillId="5" borderId="91" xfId="0" applyFont="1" applyFill="1" applyBorder="1" applyAlignment="1">
      <alignment horizontal="center" vertical="center"/>
    </xf>
    <xf numFmtId="0" fontId="0" fillId="0" borderId="14" xfId="0" applyBorder="1" applyAlignment="1">
      <alignment horizontal="center"/>
    </xf>
    <xf numFmtId="0" fontId="15" fillId="5" borderId="46" xfId="0" applyFont="1" applyFill="1" applyBorder="1" applyAlignment="1">
      <alignment horizontal="center" vertical="center"/>
    </xf>
    <xf numFmtId="0" fontId="0" fillId="0" borderId="88" xfId="0" applyBorder="1" applyAlignment="1">
      <alignment horizontal="center"/>
    </xf>
    <xf numFmtId="0" fontId="9" fillId="3" borderId="0" xfId="0" applyFont="1" applyFill="1" applyAlignment="1" applyProtection="1">
      <alignment horizontal="left" vertical="top" wrapText="1"/>
      <protection hidden="1"/>
    </xf>
    <xf numFmtId="0" fontId="15" fillId="5" borderId="94" xfId="0" applyFont="1" applyFill="1" applyBorder="1" applyAlignment="1" applyProtection="1">
      <alignment horizontal="center" vertical="center"/>
      <protection locked="0"/>
    </xf>
    <xf numFmtId="0" fontId="9" fillId="3" borderId="86" xfId="0" applyFont="1" applyFill="1" applyBorder="1" applyAlignment="1" applyProtection="1">
      <alignment horizontal="left" vertical="top" wrapText="1"/>
      <protection hidden="1"/>
    </xf>
    <xf numFmtId="0" fontId="0" fillId="0" borderId="31" xfId="0" applyBorder="1" applyAlignment="1">
      <alignment horizontal="center"/>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1" xfId="0" applyFont="1" applyFill="1" applyBorder="1" applyAlignment="1">
      <alignment horizontal="justify" vertical="center" wrapText="1"/>
    </xf>
    <xf numFmtId="0" fontId="66" fillId="0" borderId="0" xfId="0" applyFont="1"/>
    <xf numFmtId="0" fontId="66" fillId="0" borderId="0" xfId="0" quotePrefix="1" applyFont="1"/>
    <xf numFmtId="0" fontId="15" fillId="5" borderId="49" xfId="0" applyFont="1" applyFill="1" applyBorder="1" applyAlignment="1">
      <alignment horizontal="center" vertical="center"/>
    </xf>
    <xf numFmtId="0" fontId="15" fillId="5" borderId="115" xfId="0" applyFont="1" applyFill="1" applyBorder="1" applyAlignment="1">
      <alignment horizontal="center" vertical="center"/>
    </xf>
    <xf numFmtId="0" fontId="0" fillId="0" borderId="116" xfId="0" applyBorder="1" applyAlignment="1">
      <alignment horizontal="center"/>
    </xf>
    <xf numFmtId="0" fontId="0" fillId="0" borderId="117" xfId="0" applyBorder="1" applyAlignment="1">
      <alignment horizontal="center"/>
    </xf>
    <xf numFmtId="0" fontId="0" fillId="0" borderId="118" xfId="0" applyBorder="1" applyAlignment="1">
      <alignment horizontal="center"/>
    </xf>
    <xf numFmtId="1" fontId="0" fillId="0" borderId="31" xfId="0" applyNumberFormat="1" applyBorder="1" applyAlignment="1">
      <alignment horizontal="center"/>
    </xf>
    <xf numFmtId="0" fontId="15" fillId="5"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9" fillId="3" borderId="22"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86"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36" fillId="3" borderId="37" xfId="0" applyFont="1" applyFill="1" applyBorder="1" applyAlignment="1" applyProtection="1">
      <alignment horizontal="center" vertical="center"/>
      <protection locked="0"/>
    </xf>
    <xf numFmtId="0" fontId="63" fillId="19" borderId="83" xfId="0" applyFont="1" applyFill="1" applyBorder="1" applyAlignment="1">
      <alignment horizontal="center" vertical="center" wrapText="1"/>
    </xf>
    <xf numFmtId="0" fontId="76" fillId="19" borderId="40" xfId="0" applyFont="1" applyFill="1" applyBorder="1" applyAlignment="1">
      <alignment horizontal="center" vertical="center" wrapText="1"/>
    </xf>
    <xf numFmtId="0" fontId="45" fillId="0" borderId="91" xfId="0" applyFont="1" applyBorder="1" applyAlignment="1">
      <alignment vertical="center" wrapText="1"/>
    </xf>
    <xf numFmtId="0" fontId="45" fillId="3" borderId="53" xfId="0" applyFont="1" applyFill="1" applyBorder="1" applyAlignment="1">
      <alignment horizontal="justify" vertical="center" wrapText="1"/>
    </xf>
    <xf numFmtId="0" fontId="45" fillId="3" borderId="91" xfId="0" applyFont="1" applyFill="1" applyBorder="1" applyAlignment="1">
      <alignment horizontal="justify" vertical="center" wrapText="1"/>
    </xf>
    <xf numFmtId="0" fontId="6" fillId="0" borderId="88" xfId="2" applyFont="1" applyBorder="1" applyAlignment="1" applyProtection="1">
      <alignment horizontal="center" vertical="center"/>
      <protection locked="0"/>
    </xf>
    <xf numFmtId="0" fontId="12" fillId="17" borderId="61" xfId="0" applyFont="1" applyFill="1" applyBorder="1" applyAlignment="1">
      <alignment horizontal="center" vertical="center" textRotation="90" wrapText="1"/>
    </xf>
    <xf numFmtId="0" fontId="12" fillId="17" borderId="62" xfId="0" applyFont="1" applyFill="1" applyBorder="1" applyAlignment="1">
      <alignment horizontal="center" vertical="center" textRotation="90" wrapText="1"/>
    </xf>
    <xf numFmtId="0" fontId="12" fillId="14" borderId="7" xfId="0" applyFont="1" applyFill="1" applyBorder="1" applyAlignment="1">
      <alignment horizontal="center" vertical="center" textRotation="90" wrapText="1"/>
    </xf>
    <xf numFmtId="0" fontId="62" fillId="3" borderId="109"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9"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9"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40"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9"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9"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48" xfId="0" applyNumberFormat="1" applyFont="1" applyFill="1" applyBorder="1" applyAlignment="1" applyProtection="1">
      <alignment horizontal="center" vertical="center" wrapText="1"/>
      <protection locked="0"/>
    </xf>
    <xf numFmtId="164" fontId="67" fillId="3" borderId="149" xfId="0" applyNumberFormat="1" applyFont="1" applyFill="1" applyBorder="1" applyAlignment="1" applyProtection="1">
      <alignment horizontal="center" vertical="center" wrapText="1"/>
      <protection locked="0"/>
    </xf>
    <xf numFmtId="164" fontId="60" fillId="3" borderId="150"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26" xfId="0" applyFont="1" applyFill="1" applyBorder="1" applyAlignment="1" applyProtection="1">
      <alignment horizontal="center" vertical="center"/>
      <protection locked="0"/>
    </xf>
    <xf numFmtId="0" fontId="0" fillId="0" borderId="165" xfId="0" applyBorder="1" applyAlignment="1">
      <alignment horizontal="center"/>
    </xf>
    <xf numFmtId="0" fontId="0" fillId="0" borderId="166" xfId="0" applyBorder="1"/>
    <xf numFmtId="0" fontId="0" fillId="0" borderId="167" xfId="0" applyBorder="1" applyAlignment="1">
      <alignment horizontal="center"/>
    </xf>
    <xf numFmtId="0" fontId="0" fillId="0" borderId="165" xfId="0" applyBorder="1"/>
    <xf numFmtId="0" fontId="0" fillId="0" borderId="48" xfId="0" applyBorder="1" applyAlignment="1">
      <alignment horizontal="center"/>
    </xf>
    <xf numFmtId="0" fontId="16" fillId="2" borderId="0" xfId="2" applyFill="1" applyAlignment="1">
      <alignment vertical="center"/>
    </xf>
    <xf numFmtId="0" fontId="16" fillId="7" borderId="0" xfId="2" applyFill="1" applyAlignment="1">
      <alignment vertical="center"/>
    </xf>
    <xf numFmtId="0" fontId="33" fillId="20"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5" fillId="5" borderId="56" xfId="0" applyNumberFormat="1" applyFont="1" applyFill="1" applyBorder="1" applyAlignment="1" applyProtection="1">
      <alignment horizontal="center" vertical="center"/>
      <protection hidden="1"/>
    </xf>
    <xf numFmtId="164" fontId="13" fillId="5" borderId="62" xfId="0" applyNumberFormat="1" applyFont="1" applyFill="1" applyBorder="1" applyAlignment="1" applyProtection="1">
      <alignment horizontal="center" vertical="center" textRotation="90" wrapText="1"/>
      <protection hidden="1"/>
    </xf>
    <xf numFmtId="164" fontId="13"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5" fillId="5" borderId="13" xfId="0" applyFont="1" applyFill="1" applyBorder="1" applyAlignment="1" applyProtection="1">
      <alignment horizontal="center" vertical="center"/>
      <protection hidden="1"/>
    </xf>
    <xf numFmtId="0" fontId="13" fillId="5" borderId="13" xfId="0" applyFont="1" applyFill="1" applyBorder="1" applyAlignment="1" applyProtection="1">
      <alignment horizontal="center" vertical="center" wrapText="1"/>
      <protection hidden="1"/>
    </xf>
    <xf numFmtId="0" fontId="10" fillId="5" borderId="16" xfId="0" applyFont="1" applyFill="1" applyBorder="1" applyAlignment="1" applyProtection="1">
      <alignment horizontal="center" vertical="center"/>
      <protection hidden="1"/>
    </xf>
    <xf numFmtId="0" fontId="9" fillId="5" borderId="33" xfId="0" applyFont="1" applyFill="1" applyBorder="1" applyAlignment="1" applyProtection="1">
      <alignment horizontal="center" vertical="center" textRotation="90" wrapText="1"/>
      <protection hidden="1"/>
    </xf>
    <xf numFmtId="0" fontId="9" fillId="5" borderId="92" xfId="0" applyFont="1" applyFill="1" applyBorder="1" applyAlignment="1" applyProtection="1">
      <alignment horizontal="center" vertical="center" textRotation="90" wrapText="1"/>
      <protection hidden="1"/>
    </xf>
    <xf numFmtId="0" fontId="9" fillId="5" borderId="123" xfId="0" applyFont="1" applyFill="1" applyBorder="1" applyAlignment="1" applyProtection="1">
      <alignment horizontal="center" vertical="center" textRotation="90" wrapText="1"/>
      <protection hidden="1"/>
    </xf>
    <xf numFmtId="0" fontId="51" fillId="5" borderId="36" xfId="0" applyFont="1" applyFill="1" applyBorder="1" applyAlignment="1" applyProtection="1">
      <alignment horizontal="center"/>
      <protection hidden="1"/>
    </xf>
    <xf numFmtId="0" fontId="15" fillId="5" borderId="20" xfId="0" applyFont="1" applyFill="1" applyBorder="1" applyAlignment="1" applyProtection="1">
      <alignment horizontal="center" vertical="center"/>
      <protection hidden="1"/>
    </xf>
    <xf numFmtId="0" fontId="13" fillId="5" borderId="20" xfId="0" applyFont="1" applyFill="1" applyBorder="1" applyAlignment="1" applyProtection="1">
      <alignment horizontal="center" vertical="center" wrapText="1"/>
      <protection hidden="1"/>
    </xf>
    <xf numFmtId="0" fontId="10" fillId="5" borderId="20" xfId="0" applyFont="1" applyFill="1" applyBorder="1" applyAlignment="1" applyProtection="1">
      <alignment horizontal="center" vertical="center"/>
      <protection hidden="1"/>
    </xf>
    <xf numFmtId="0" fontId="9" fillId="5" borderId="20" xfId="0" applyFont="1" applyFill="1" applyBorder="1" applyAlignment="1" applyProtection="1">
      <alignment horizontal="center" vertical="center" textRotation="90" wrapText="1"/>
      <protection hidden="1"/>
    </xf>
    <xf numFmtId="0" fontId="9" fillId="5" borderId="93" xfId="0" applyFont="1" applyFill="1" applyBorder="1" applyAlignment="1" applyProtection="1">
      <alignment horizontal="center" vertical="center" textRotation="90" wrapText="1"/>
      <protection hidden="1"/>
    </xf>
    <xf numFmtId="0" fontId="9" fillId="5" borderId="12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2" fillId="20" borderId="61" xfId="0" applyFont="1" applyFill="1" applyBorder="1" applyAlignment="1" applyProtection="1">
      <alignment horizontal="center" vertical="center" textRotation="90" wrapText="1"/>
      <protection hidden="1"/>
    </xf>
    <xf numFmtId="0" fontId="12" fillId="20" borderId="62" xfId="0" applyFont="1" applyFill="1" applyBorder="1" applyAlignment="1" applyProtection="1">
      <alignment horizontal="center" vertical="center" textRotation="90" wrapText="1"/>
      <protection hidden="1"/>
    </xf>
    <xf numFmtId="0" fontId="12" fillId="20" borderId="7" xfId="0" applyFont="1" applyFill="1" applyBorder="1" applyAlignment="1" applyProtection="1">
      <alignment horizontal="center" vertical="center" textRotation="90" wrapText="1"/>
      <protection hidden="1"/>
    </xf>
    <xf numFmtId="0" fontId="8" fillId="20" borderId="29" xfId="0" applyFont="1" applyFill="1" applyBorder="1" applyAlignment="1" applyProtection="1">
      <alignment horizontal="center" vertical="center" wrapText="1"/>
      <protection hidden="1"/>
    </xf>
    <xf numFmtId="0" fontId="8" fillId="20" borderId="29" xfId="0" applyFont="1" applyFill="1" applyBorder="1" applyAlignment="1" applyProtection="1">
      <alignment vertical="center" wrapText="1"/>
      <protection hidden="1"/>
    </xf>
    <xf numFmtId="0" fontId="16" fillId="5" borderId="13" xfId="0" applyFont="1" applyFill="1" applyBorder="1" applyAlignment="1" applyProtection="1">
      <alignment horizontal="center" vertical="center" wrapText="1"/>
      <protection hidden="1"/>
    </xf>
    <xf numFmtId="0" fontId="16" fillId="5" borderId="20" xfId="0" applyFont="1" applyFill="1" applyBorder="1" applyAlignment="1" applyProtection="1">
      <alignment horizontal="center" vertical="center" wrapText="1"/>
      <protection hidden="1"/>
    </xf>
    <xf numFmtId="164" fontId="6" fillId="3" borderId="13" xfId="0" applyNumberFormat="1" applyFont="1" applyFill="1" applyBorder="1" applyAlignment="1" applyProtection="1">
      <alignment horizontal="center" vertical="center" wrapText="1"/>
      <protection locked="0" hidden="1"/>
    </xf>
    <xf numFmtId="164" fontId="6" fillId="3" borderId="122"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4"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30" xfId="0" applyNumberFormat="1" applyFont="1" applyFill="1" applyBorder="1" applyAlignment="1" applyProtection="1">
      <alignment horizontal="center" vertical="center"/>
      <protection hidden="1"/>
    </xf>
    <xf numFmtId="0" fontId="16" fillId="3" borderId="0" xfId="0" applyFont="1" applyFill="1" applyProtection="1">
      <protection hidden="1"/>
    </xf>
    <xf numFmtId="0" fontId="13" fillId="0" borderId="0" xfId="0" applyFont="1" applyProtection="1">
      <protection hidden="1"/>
    </xf>
    <xf numFmtId="0" fontId="28" fillId="15" borderId="0" xfId="0" applyFont="1" applyFill="1" applyAlignment="1" applyProtection="1">
      <alignment horizontal="right"/>
      <protection hidden="1"/>
    </xf>
    <xf numFmtId="0" fontId="28" fillId="15" borderId="0" xfId="0" applyFont="1" applyFill="1" applyAlignment="1" applyProtection="1">
      <alignment horizontal="left" vertical="top"/>
      <protection hidden="1"/>
    </xf>
    <xf numFmtId="164" fontId="13" fillId="15" borderId="0" xfId="0" applyNumberFormat="1" applyFont="1" applyFill="1" applyAlignment="1" applyProtection="1">
      <alignment horizontal="center" vertical="center" wrapText="1"/>
      <protection hidden="1"/>
    </xf>
    <xf numFmtId="1" fontId="28"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1" fillId="18" borderId="99" xfId="0" applyFont="1" applyFill="1" applyBorder="1" applyAlignment="1" applyProtection="1">
      <alignment horizontal="center" vertical="center" wrapText="1"/>
      <protection hidden="1"/>
    </xf>
    <xf numFmtId="0" fontId="11" fillId="18" borderId="54"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11" fillId="18" borderId="168" xfId="0" applyFont="1" applyFill="1" applyBorder="1" applyAlignment="1" applyProtection="1">
      <alignment horizontal="center" vertical="center" wrapText="1"/>
      <protection hidden="1"/>
    </xf>
    <xf numFmtId="0" fontId="4" fillId="3" borderId="113" xfId="0" applyFont="1" applyFill="1" applyBorder="1" applyProtection="1">
      <protection hidden="1"/>
    </xf>
    <xf numFmtId="0" fontId="4" fillId="3" borderId="57" xfId="0" applyFont="1" applyFill="1" applyBorder="1" applyProtection="1">
      <protection hidden="1"/>
    </xf>
    <xf numFmtId="0" fontId="54" fillId="5" borderId="103" xfId="0" applyFont="1" applyFill="1" applyBorder="1" applyAlignment="1" applyProtection="1">
      <alignment horizontal="center" vertical="center"/>
      <protection hidden="1"/>
    </xf>
    <xf numFmtId="0" fontId="4" fillId="3" borderId="57" xfId="0" applyFont="1" applyFill="1" applyBorder="1" applyAlignment="1" applyProtection="1">
      <alignment vertical="center"/>
      <protection hidden="1"/>
    </xf>
    <xf numFmtId="0" fontId="4"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2"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6" fillId="0" borderId="29" xfId="0" applyFont="1" applyBorder="1" applyProtection="1">
      <protection hidden="1"/>
    </xf>
    <xf numFmtId="0" fontId="15" fillId="0" borderId="28" xfId="0" applyFont="1" applyBorder="1" applyAlignment="1" applyProtection="1">
      <alignment horizontal="right"/>
      <protection hidden="1"/>
    </xf>
    <xf numFmtId="0" fontId="15" fillId="0" borderId="28" xfId="0" applyFont="1" applyBorder="1" applyProtection="1">
      <protection hidden="1"/>
    </xf>
    <xf numFmtId="0" fontId="16"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5" fillId="3" borderId="101" xfId="0" applyNumberFormat="1" applyFont="1" applyFill="1" applyBorder="1" applyAlignment="1" applyProtection="1">
      <alignment horizontal="center" vertical="center" wrapText="1"/>
      <protection locked="0" hidden="1"/>
    </xf>
    <xf numFmtId="164" fontId="13" fillId="3" borderId="99" xfId="0" applyNumberFormat="1" applyFont="1" applyFill="1" applyBorder="1" applyAlignment="1" applyProtection="1">
      <alignment horizontal="center" vertical="center" wrapText="1"/>
      <protection locked="0" hidden="1"/>
    </xf>
    <xf numFmtId="164" fontId="13" fillId="3" borderId="100" xfId="0" applyNumberFormat="1" applyFont="1" applyFill="1" applyBorder="1" applyAlignment="1" applyProtection="1">
      <alignment horizontal="center" vertical="center" wrapText="1"/>
      <protection locked="0" hidden="1"/>
    </xf>
    <xf numFmtId="0" fontId="13" fillId="0" borderId="122" xfId="0" applyFont="1" applyBorder="1" applyProtection="1">
      <protection locked="0" hidden="1"/>
    </xf>
    <xf numFmtId="164" fontId="13" fillId="3" borderId="137" xfId="0" applyNumberFormat="1" applyFont="1" applyFill="1" applyBorder="1" applyAlignment="1" applyProtection="1">
      <alignment horizontal="center" vertical="center" wrapText="1"/>
      <protection locked="0" hidden="1"/>
    </xf>
    <xf numFmtId="0" fontId="13" fillId="0" borderId="122" xfId="0" applyFont="1" applyBorder="1" applyAlignment="1" applyProtection="1">
      <alignment horizontal="left" vertical="top"/>
      <protection locked="0" hidden="1"/>
    </xf>
    <xf numFmtId="164" fontId="15" fillId="3" borderId="99" xfId="0" applyNumberFormat="1" applyFont="1" applyFill="1" applyBorder="1" applyAlignment="1" applyProtection="1">
      <alignment horizontal="center" vertical="center" wrapText="1"/>
      <protection locked="0" hidden="1"/>
    </xf>
    <xf numFmtId="0" fontId="13" fillId="0" borderId="36" xfId="0" applyFont="1" applyBorder="1" applyProtection="1">
      <protection locked="0" hidden="1"/>
    </xf>
    <xf numFmtId="0" fontId="13"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101" xfId="0" applyNumberFormat="1" applyFont="1" applyFill="1" applyBorder="1" applyAlignment="1" applyProtection="1">
      <alignment horizontal="center" vertical="center" wrapText="1"/>
      <protection locked="0" hidden="1"/>
    </xf>
    <xf numFmtId="164" fontId="28" fillId="3" borderId="99" xfId="0" applyNumberFormat="1" applyFont="1" applyFill="1" applyBorder="1" applyAlignment="1" applyProtection="1">
      <alignment horizontal="center" vertical="center" wrapText="1"/>
      <protection locked="0" hidden="1"/>
    </xf>
    <xf numFmtId="164" fontId="28" fillId="3" borderId="100" xfId="0" applyNumberFormat="1" applyFont="1" applyFill="1" applyBorder="1" applyAlignment="1" applyProtection="1">
      <alignment horizontal="center" vertical="center" wrapText="1"/>
      <protection locked="0" hidden="1"/>
    </xf>
    <xf numFmtId="0" fontId="13" fillId="0" borderId="133" xfId="0" applyFont="1" applyBorder="1" applyAlignment="1" applyProtection="1">
      <alignment horizontal="left" vertical="top"/>
      <protection locked="0" hidden="1"/>
    </xf>
    <xf numFmtId="0" fontId="13" fillId="0" borderId="133" xfId="0" applyFont="1" applyBorder="1" applyProtection="1">
      <protection locked="0" hidden="1"/>
    </xf>
    <xf numFmtId="0" fontId="0" fillId="20" borderId="0" xfId="0" applyFill="1" applyProtection="1">
      <protection hidden="1"/>
    </xf>
    <xf numFmtId="0" fontId="11" fillId="20" borderId="99" xfId="0" applyFont="1" applyFill="1" applyBorder="1" applyAlignment="1" applyProtection="1">
      <alignment horizontal="center" vertical="center" wrapText="1"/>
      <protection hidden="1"/>
    </xf>
    <xf numFmtId="0" fontId="11" fillId="20" borderId="136" xfId="0" applyFont="1" applyFill="1" applyBorder="1" applyAlignment="1" applyProtection="1">
      <alignment horizontal="center" vertical="center" wrapText="1"/>
      <protection hidden="1"/>
    </xf>
    <xf numFmtId="0" fontId="11" fillId="20" borderId="54" xfId="0" applyFont="1" applyFill="1" applyBorder="1" applyAlignment="1" applyProtection="1">
      <alignment horizontal="center" vertical="center" wrapText="1"/>
      <protection hidden="1"/>
    </xf>
    <xf numFmtId="0" fontId="11" fillId="20" borderId="98" xfId="0" applyFont="1" applyFill="1" applyBorder="1" applyAlignment="1" applyProtection="1">
      <alignment horizontal="center" vertical="center" wrapText="1"/>
      <protection hidden="1"/>
    </xf>
    <xf numFmtId="0" fontId="11" fillId="20" borderId="135" xfId="0" applyFont="1" applyFill="1" applyBorder="1" applyAlignment="1" applyProtection="1">
      <alignment horizontal="center" vertical="center" wrapText="1"/>
      <protection hidden="1"/>
    </xf>
    <xf numFmtId="0" fontId="0" fillId="20" borderId="2" xfId="0" applyFill="1" applyBorder="1" applyAlignment="1" applyProtection="1">
      <alignment horizontal="center"/>
      <protection hidden="1"/>
    </xf>
    <xf numFmtId="0" fontId="0" fillId="20"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6" fillId="7" borderId="0" xfId="2" applyFill="1" applyAlignment="1" applyProtection="1">
      <alignment vertical="center"/>
      <protection hidden="1"/>
    </xf>
    <xf numFmtId="0" fontId="12" fillId="20" borderId="141" xfId="0" applyFont="1" applyFill="1" applyBorder="1" applyAlignment="1" applyProtection="1">
      <alignment horizontal="center" vertical="center" wrapText="1"/>
      <protection hidden="1"/>
    </xf>
    <xf numFmtId="0" fontId="38" fillId="20" borderId="0" xfId="2" applyFont="1" applyFill="1" applyAlignment="1" applyProtection="1">
      <alignment horizontal="center" vertical="center"/>
      <protection hidden="1"/>
    </xf>
    <xf numFmtId="0" fontId="12" fillId="20" borderId="90" xfId="0" applyFont="1" applyFill="1" applyBorder="1" applyAlignment="1" applyProtection="1">
      <alignment horizontal="center" vertical="center" wrapText="1"/>
      <protection hidden="1"/>
    </xf>
    <xf numFmtId="0" fontId="15" fillId="5" borderId="82" xfId="0" applyFont="1" applyFill="1" applyBorder="1" applyAlignment="1" applyProtection="1">
      <alignment horizontal="center" vertical="center"/>
      <protection locked="0" hidden="1"/>
    </xf>
    <xf numFmtId="0" fontId="15" fillId="5" borderId="92" xfId="0" applyFont="1" applyFill="1" applyBorder="1" applyAlignment="1" applyProtection="1">
      <alignment horizontal="center" vertical="center"/>
      <protection locked="0" hidden="1"/>
    </xf>
    <xf numFmtId="0" fontId="15" fillId="5" borderId="94" xfId="0" applyFont="1" applyFill="1" applyBorder="1" applyAlignment="1" applyProtection="1">
      <alignment horizontal="center" vertical="center"/>
      <protection locked="0" hidden="1"/>
    </xf>
    <xf numFmtId="0" fontId="15" fillId="5" borderId="95" xfId="0" applyFont="1" applyFill="1" applyBorder="1" applyAlignment="1" applyProtection="1">
      <alignment horizontal="center" vertical="center"/>
      <protection locked="0" hidden="1"/>
    </xf>
    <xf numFmtId="0" fontId="6" fillId="0" borderId="4" xfId="2" applyFont="1" applyBorder="1" applyAlignment="1" applyProtection="1">
      <alignment horizontal="center" vertical="center"/>
      <protection locked="0" hidden="1"/>
    </xf>
    <xf numFmtId="0" fontId="6" fillId="0" borderId="88" xfId="2" applyFont="1" applyBorder="1" applyAlignment="1" applyProtection="1">
      <alignment horizontal="center" vertical="center"/>
      <protection locked="0" hidden="1"/>
    </xf>
    <xf numFmtId="0" fontId="45" fillId="21" borderId="53" xfId="0" applyFont="1" applyFill="1" applyBorder="1" applyAlignment="1">
      <alignment vertical="center" wrapText="1"/>
    </xf>
    <xf numFmtId="0" fontId="81" fillId="21" borderId="91" xfId="0" applyFont="1" applyFill="1" applyBorder="1" applyAlignment="1">
      <alignment vertical="center" wrapText="1"/>
    </xf>
    <xf numFmtId="1" fontId="15" fillId="5" borderId="169" xfId="0" applyNumberFormat="1" applyFont="1" applyFill="1" applyBorder="1" applyAlignment="1" applyProtection="1">
      <alignment horizontal="center" vertical="center"/>
      <protection hidden="1"/>
    </xf>
    <xf numFmtId="0" fontId="8" fillId="20"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6" fillId="3" borderId="53" xfId="0" applyNumberFormat="1" applyFont="1" applyFill="1" applyBorder="1" applyAlignment="1" applyProtection="1">
      <alignment horizontal="center" vertical="center" wrapText="1"/>
      <protection locked="0" hidden="1"/>
    </xf>
    <xf numFmtId="1" fontId="15" fillId="5" borderId="170" xfId="0" applyNumberFormat="1" applyFont="1" applyFill="1" applyBorder="1" applyAlignment="1" applyProtection="1">
      <alignment horizontal="center" vertical="center"/>
      <protection hidden="1"/>
    </xf>
    <xf numFmtId="1" fontId="15" fillId="5" borderId="171" xfId="0" applyNumberFormat="1" applyFont="1" applyFill="1" applyBorder="1" applyAlignment="1" applyProtection="1">
      <alignment horizontal="center" vertical="center"/>
      <protection hidden="1"/>
    </xf>
    <xf numFmtId="1" fontId="15" fillId="5" borderId="172"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0"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6"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5"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6" fillId="0" borderId="0" xfId="0" applyFont="1" applyAlignment="1">
      <alignment vertical="center"/>
    </xf>
    <xf numFmtId="0" fontId="6" fillId="0" borderId="47" xfId="0" applyFont="1" applyBorder="1" applyAlignment="1">
      <alignment vertical="center"/>
    </xf>
    <xf numFmtId="0" fontId="6" fillId="0" borderId="0" xfId="0" applyFont="1" applyAlignment="1">
      <alignment horizontal="center" vertical="center" wrapText="1"/>
    </xf>
    <xf numFmtId="0" fontId="5" fillId="0" borderId="0" xfId="0" applyFont="1" applyAlignment="1">
      <alignment vertical="center" wrapText="1"/>
    </xf>
    <xf numFmtId="0" fontId="30" fillId="0" borderId="0" xfId="0" applyFont="1" applyAlignment="1" applyProtection="1">
      <alignment vertical="center"/>
      <protection locked="0"/>
    </xf>
    <xf numFmtId="0" fontId="27" fillId="0" borderId="0" xfId="0" applyFont="1" applyAlignment="1">
      <alignment vertical="center" wrapText="1"/>
    </xf>
    <xf numFmtId="0" fontId="36" fillId="0" borderId="0" xfId="0" applyFont="1" applyAlignment="1" applyProtection="1">
      <alignment vertical="center" wrapText="1"/>
      <protection locked="0"/>
    </xf>
    <xf numFmtId="0" fontId="27" fillId="0" borderId="0" xfId="0" applyFont="1" applyAlignment="1" applyProtection="1">
      <alignment vertical="center" wrapText="1"/>
      <protection locked="0"/>
    </xf>
    <xf numFmtId="0" fontId="36" fillId="0" borderId="0" xfId="0" applyFont="1" applyAlignment="1" applyProtection="1">
      <alignment horizontal="center" vertical="center"/>
      <protection locked="0"/>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6"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3" fillId="5" borderId="0" xfId="0" applyFont="1" applyFill="1"/>
    <xf numFmtId="0" fontId="16" fillId="5" borderId="0" xfId="2" applyFill="1" applyAlignment="1">
      <alignment vertical="center"/>
    </xf>
    <xf numFmtId="0" fontId="32" fillId="5" borderId="29" xfId="2" applyFont="1" applyFill="1" applyBorder="1" applyAlignment="1">
      <alignment vertical="center"/>
    </xf>
    <xf numFmtId="0" fontId="15" fillId="3" borderId="92" xfId="0" applyFont="1" applyFill="1" applyBorder="1" applyAlignment="1" applyProtection="1">
      <alignment horizontal="center" vertical="center"/>
      <protection locked="0"/>
    </xf>
    <xf numFmtId="0" fontId="15" fillId="3" borderId="4" xfId="0" applyFont="1" applyFill="1" applyBorder="1" applyAlignment="1" applyProtection="1">
      <alignment horizontal="center" vertical="center"/>
      <protection locked="0"/>
    </xf>
    <xf numFmtId="0" fontId="0" fillId="22" borderId="0" xfId="0" applyFill="1"/>
    <xf numFmtId="0" fontId="3" fillId="23" borderId="186" xfId="0" applyFont="1" applyFill="1" applyBorder="1" applyAlignment="1">
      <alignment horizontal="center" vertical="center" wrapText="1"/>
    </xf>
    <xf numFmtId="0" fontId="0" fillId="23" borderId="187" xfId="0" applyFill="1" applyBorder="1" applyAlignment="1">
      <alignment vertical="top" wrapText="1"/>
    </xf>
    <xf numFmtId="0" fontId="0" fillId="23" borderId="188" xfId="0" applyFill="1" applyBorder="1" applyAlignment="1">
      <alignment vertical="top" wrapText="1"/>
    </xf>
    <xf numFmtId="0" fontId="0" fillId="23" borderId="188" xfId="0" applyFill="1" applyBorder="1" applyAlignment="1">
      <alignment horizontal="center" vertical="top" wrapText="1"/>
    </xf>
    <xf numFmtId="0" fontId="0" fillId="23" borderId="189" xfId="0" applyFill="1" applyBorder="1" applyAlignment="1">
      <alignment horizontal="center" vertical="top" wrapText="1"/>
    </xf>
    <xf numFmtId="0" fontId="0" fillId="23" borderId="190" xfId="0" applyFill="1" applyBorder="1" applyAlignment="1">
      <alignment vertical="top" wrapText="1"/>
    </xf>
    <xf numFmtId="0" fontId="3" fillId="23" borderId="191" xfId="0" applyFont="1" applyFill="1" applyBorder="1" applyAlignment="1">
      <alignment horizontal="center" vertical="center" wrapText="1"/>
    </xf>
    <xf numFmtId="0" fontId="0" fillId="23" borderId="192" xfId="0" applyFill="1" applyBorder="1" applyAlignment="1">
      <alignment vertical="top" wrapText="1"/>
    </xf>
    <xf numFmtId="0" fontId="0" fillId="23" borderId="193" xfId="0" applyFill="1" applyBorder="1" applyAlignment="1">
      <alignment vertical="top" wrapText="1"/>
    </xf>
    <xf numFmtId="0" fontId="0" fillId="23" borderId="193" xfId="0" applyFill="1" applyBorder="1" applyAlignment="1">
      <alignment horizontal="center" vertical="top" wrapText="1"/>
    </xf>
    <xf numFmtId="0" fontId="0" fillId="23" borderId="194" xfId="0" applyFill="1" applyBorder="1" applyAlignment="1">
      <alignment horizontal="center" vertical="top" wrapText="1"/>
    </xf>
    <xf numFmtId="0" fontId="0" fillId="23" borderId="195" xfId="0" applyFill="1" applyBorder="1" applyAlignment="1">
      <alignment vertical="top" wrapText="1"/>
    </xf>
    <xf numFmtId="0" fontId="83" fillId="23" borderId="193" xfId="0" applyFont="1" applyFill="1" applyBorder="1" applyAlignment="1">
      <alignment vertical="top" wrapText="1"/>
    </xf>
    <xf numFmtId="0" fontId="93" fillId="23" borderId="192" xfId="0" applyFont="1" applyFill="1" applyBorder="1" applyAlignment="1">
      <alignment vertical="top" wrapText="1"/>
    </xf>
    <xf numFmtId="0" fontId="93" fillId="23" borderId="193" xfId="0" applyFont="1" applyFill="1" applyBorder="1" applyAlignment="1">
      <alignment vertical="top" wrapText="1"/>
    </xf>
    <xf numFmtId="0" fontId="93" fillId="23" borderId="193" xfId="0" applyFont="1" applyFill="1" applyBorder="1" applyAlignment="1">
      <alignment horizontal="center" vertical="top" wrapText="1"/>
    </xf>
    <xf numFmtId="0" fontId="93" fillId="23" borderId="194" xfId="0" applyFont="1" applyFill="1" applyBorder="1" applyAlignment="1">
      <alignment horizontal="center" vertical="top" wrapText="1"/>
    </xf>
    <xf numFmtId="0" fontId="16" fillId="23" borderId="193" xfId="0" applyFont="1" applyFill="1" applyBorder="1" applyAlignment="1">
      <alignment vertical="top" wrapText="1"/>
    </xf>
    <xf numFmtId="0" fontId="93" fillId="23" borderId="195" xfId="0" applyFont="1" applyFill="1" applyBorder="1" applyAlignment="1">
      <alignment vertical="top" wrapText="1"/>
    </xf>
    <xf numFmtId="0" fontId="0" fillId="0" borderId="195" xfId="0" applyBorder="1" applyAlignment="1">
      <alignment vertical="top" wrapText="1"/>
    </xf>
    <xf numFmtId="0" fontId="0" fillId="23" borderId="194" xfId="0" applyFill="1" applyBorder="1" applyAlignment="1">
      <alignment vertical="top" wrapText="1"/>
    </xf>
    <xf numFmtId="0" fontId="0" fillId="24" borderId="0" xfId="0" applyFill="1" applyAlignment="1">
      <alignment vertical="top" wrapText="1"/>
    </xf>
    <xf numFmtId="0" fontId="3" fillId="23" borderId="197" xfId="0" applyFont="1" applyFill="1" applyBorder="1" applyAlignment="1">
      <alignment horizontal="center" vertical="center" wrapText="1"/>
    </xf>
    <xf numFmtId="0" fontId="0" fillId="0" borderId="198" xfId="0" applyBorder="1" applyAlignment="1">
      <alignment vertical="top" wrapText="1"/>
    </xf>
    <xf numFmtId="0" fontId="0" fillId="0" borderId="199" xfId="0" applyBorder="1" applyAlignment="1">
      <alignment vertical="top" wrapText="1"/>
    </xf>
    <xf numFmtId="0" fontId="0" fillId="0" borderId="199" xfId="0" applyBorder="1" applyAlignment="1">
      <alignment horizontal="center" vertical="top" wrapText="1"/>
    </xf>
    <xf numFmtId="0" fontId="0" fillId="0" borderId="200" xfId="0" applyBorder="1" applyAlignment="1">
      <alignment horizontal="center" vertical="top" wrapText="1"/>
    </xf>
    <xf numFmtId="0" fontId="0" fillId="23" borderId="198" xfId="0" applyFill="1" applyBorder="1" applyAlignment="1">
      <alignment vertical="top" wrapText="1"/>
    </xf>
    <xf numFmtId="0" fontId="0" fillId="23" borderId="199" xfId="0" applyFill="1" applyBorder="1" applyAlignment="1">
      <alignment vertical="top" wrapText="1"/>
    </xf>
    <xf numFmtId="0" fontId="0" fillId="23" borderId="199" xfId="0" applyFill="1" applyBorder="1" applyAlignment="1">
      <alignment horizontal="center" vertical="top" wrapText="1"/>
    </xf>
    <xf numFmtId="0" fontId="0" fillId="23" borderId="200" xfId="0" applyFill="1" applyBorder="1" applyAlignment="1">
      <alignment horizontal="center" vertical="top" wrapText="1"/>
    </xf>
    <xf numFmtId="0" fontId="0" fillId="23" borderId="201" xfId="0" applyFill="1" applyBorder="1" applyAlignment="1">
      <alignment vertical="top" wrapText="1"/>
    </xf>
    <xf numFmtId="0" fontId="93" fillId="23" borderId="198" xfId="0" applyFont="1" applyFill="1" applyBorder="1" applyAlignment="1">
      <alignment vertical="top" wrapText="1"/>
    </xf>
    <xf numFmtId="0" fontId="93" fillId="23" borderId="199" xfId="0" applyFont="1" applyFill="1" applyBorder="1" applyAlignment="1">
      <alignment vertical="top" wrapText="1"/>
    </xf>
    <xf numFmtId="0" fontId="93" fillId="23" borderId="199" xfId="0" applyFont="1" applyFill="1" applyBorder="1" applyAlignment="1">
      <alignment horizontal="center" vertical="top" wrapText="1"/>
    </xf>
    <xf numFmtId="0" fontId="93" fillId="23" borderId="200" xfId="0" applyFont="1" applyFill="1" applyBorder="1" applyAlignment="1">
      <alignment horizontal="center" vertical="top" wrapText="1"/>
    </xf>
    <xf numFmtId="0" fontId="83" fillId="23" borderId="199"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06" xfId="0" applyBorder="1" applyAlignment="1">
      <alignment wrapText="1"/>
    </xf>
    <xf numFmtId="0" fontId="0" fillId="23"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3" fillId="3" borderId="4" xfId="0" applyFont="1" applyFill="1" applyBorder="1" applyProtection="1">
      <protection hidden="1"/>
    </xf>
    <xf numFmtId="14" fontId="6" fillId="3" borderId="48" xfId="0" applyNumberFormat="1" applyFont="1" applyFill="1" applyBorder="1" applyAlignment="1" applyProtection="1">
      <alignment horizontal="center" vertical="center" wrapText="1"/>
      <protection locked="0"/>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20" xfId="0" applyNumberFormat="1" applyFont="1" applyFill="1" applyBorder="1" applyAlignment="1" applyProtection="1">
      <alignment vertical="center"/>
      <protection locked="0"/>
    </xf>
    <xf numFmtId="0" fontId="6" fillId="3" borderId="48"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3" borderId="0" xfId="0" applyFont="1" applyFill="1"/>
    <xf numFmtId="0" fontId="15" fillId="3" borderId="209"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6" fillId="0" borderId="65" xfId="2" applyBorder="1" applyAlignment="1" applyProtection="1">
      <alignment horizontal="center" vertical="center"/>
      <protection locked="0" hidden="1"/>
    </xf>
    <xf numFmtId="0" fontId="16" fillId="0" borderId="125" xfId="2" applyBorder="1" applyAlignment="1" applyProtection="1">
      <alignment horizontal="center" vertical="center"/>
      <protection locked="0" hidden="1"/>
    </xf>
    <xf numFmtId="165" fontId="16" fillId="0" borderId="66" xfId="2" applyNumberFormat="1" applyBorder="1" applyAlignment="1" applyProtection="1">
      <alignment horizontal="center" vertical="center"/>
      <protection hidden="1"/>
    </xf>
    <xf numFmtId="0" fontId="16" fillId="0" borderId="67" xfId="2" applyBorder="1" applyAlignment="1" applyProtection="1">
      <alignment horizontal="center" vertical="center"/>
      <protection locked="0" hidden="1"/>
    </xf>
    <xf numFmtId="0" fontId="16" fillId="0" borderId="68" xfId="2" applyBorder="1" applyAlignment="1" applyProtection="1">
      <alignment horizontal="center" vertical="center"/>
      <protection locked="0" hidden="1"/>
    </xf>
    <xf numFmtId="0" fontId="16" fillId="0" borderId="66" xfId="2" applyBorder="1" applyAlignment="1" applyProtection="1">
      <alignment horizontal="center" vertical="center"/>
      <protection locked="0" hidden="1"/>
    </xf>
    <xf numFmtId="0" fontId="49" fillId="0" borderId="0" xfId="0" applyFont="1"/>
    <xf numFmtId="0" fontId="27" fillId="5" borderId="46" xfId="2" applyFont="1" applyFill="1" applyBorder="1" applyAlignment="1" applyProtection="1">
      <alignment vertical="center"/>
      <protection hidden="1"/>
    </xf>
    <xf numFmtId="0" fontId="87"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2" fillId="5" borderId="46" xfId="2" applyFont="1" applyFill="1" applyBorder="1" applyAlignment="1" applyProtection="1">
      <alignment horizontal="center" vertical="center"/>
      <protection locked="0"/>
    </xf>
    <xf numFmtId="0" fontId="3" fillId="5" borderId="0" xfId="2" applyFont="1" applyFill="1" applyAlignment="1">
      <alignment horizontal="right" vertical="center"/>
    </xf>
    <xf numFmtId="0" fontId="16" fillId="5" borderId="46" xfId="2" applyFill="1" applyBorder="1" applyAlignment="1">
      <alignment vertical="center"/>
    </xf>
    <xf numFmtId="0" fontId="44" fillId="5" borderId="46" xfId="2" applyFont="1" applyFill="1" applyBorder="1" applyAlignment="1">
      <alignment vertical="center"/>
    </xf>
    <xf numFmtId="0" fontId="44" fillId="5" borderId="0" xfId="2" applyFont="1" applyFill="1" applyAlignment="1">
      <alignment vertical="center"/>
    </xf>
    <xf numFmtId="0" fontId="3" fillId="5" borderId="46" xfId="2" applyFont="1" applyFill="1" applyBorder="1" applyAlignment="1">
      <alignment vertical="top" wrapText="1"/>
    </xf>
    <xf numFmtId="0" fontId="3"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2" fillId="7" borderId="0" xfId="0" applyFont="1" applyFill="1"/>
    <xf numFmtId="49" fontId="3" fillId="5" borderId="0" xfId="2" applyNumberFormat="1" applyFont="1" applyFill="1" applyAlignment="1">
      <alignment vertical="center" wrapText="1"/>
    </xf>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2" fillId="3" borderId="0" xfId="0" applyFont="1" applyFill="1" applyAlignment="1">
      <alignment horizontal="center" vertical="center"/>
    </xf>
    <xf numFmtId="0" fontId="2" fillId="3" borderId="47" xfId="0" applyFont="1" applyFill="1" applyBorder="1" applyAlignment="1">
      <alignment horizontal="center" vertical="center"/>
    </xf>
    <xf numFmtId="0" fontId="3" fillId="3" borderId="0" xfId="0" applyFont="1" applyFill="1" applyAlignment="1" applyProtection="1">
      <alignment horizontal="right" vertical="center"/>
      <protection hidden="1"/>
    </xf>
    <xf numFmtId="0" fontId="16" fillId="0" borderId="0" xfId="0" applyFont="1" applyAlignment="1">
      <alignment horizontal="centerContinuous" vertical="center"/>
    </xf>
    <xf numFmtId="0" fontId="6" fillId="0" borderId="0" xfId="0" applyFont="1" applyAlignment="1">
      <alignment horizontal="right" vertical="center"/>
    </xf>
    <xf numFmtId="0" fontId="6" fillId="3" borderId="0" xfId="0" applyFont="1" applyFill="1" applyAlignment="1">
      <alignment horizontal="right" vertical="center"/>
    </xf>
    <xf numFmtId="0" fontId="16" fillId="3" borderId="0" xfId="0" applyFont="1" applyFill="1" applyAlignment="1" applyProtection="1">
      <alignment vertical="center"/>
      <protection locked="0"/>
    </xf>
    <xf numFmtId="0" fontId="16" fillId="3" borderId="0" xfId="0" applyFont="1" applyFill="1" applyAlignment="1" applyProtection="1">
      <alignment horizontal="center" vertical="center"/>
      <protection locked="0"/>
    </xf>
    <xf numFmtId="0" fontId="3" fillId="0" borderId="46" xfId="0" applyFont="1" applyBorder="1" applyProtection="1">
      <protection locked="0" hidden="1"/>
    </xf>
    <xf numFmtId="0" fontId="3" fillId="3" borderId="0" xfId="0" applyFont="1" applyFill="1" applyProtection="1">
      <protection locked="0" hidden="1"/>
    </xf>
    <xf numFmtId="0" fontId="3" fillId="0" borderId="0" xfId="0" applyFont="1" applyProtection="1">
      <protection locked="0" hidden="1"/>
    </xf>
    <xf numFmtId="0" fontId="3" fillId="0" borderId="0" xfId="0" applyFont="1" applyAlignment="1" applyProtection="1">
      <alignment horizontal="left"/>
      <protection locked="0" hidden="1"/>
    </xf>
    <xf numFmtId="0" fontId="3"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6" fillId="3" borderId="99"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6" fillId="3" borderId="137" xfId="0" applyNumberFormat="1" applyFont="1" applyFill="1" applyBorder="1" applyAlignment="1" applyProtection="1">
      <alignment horizontal="center" vertical="center" wrapText="1"/>
      <protection locked="0" hidden="1"/>
    </xf>
    <xf numFmtId="1" fontId="16" fillId="3" borderId="30" xfId="0" applyNumberFormat="1" applyFont="1" applyFill="1" applyBorder="1" applyAlignment="1" applyProtection="1">
      <alignment horizontal="center" vertical="center"/>
      <protection hidden="1"/>
    </xf>
    <xf numFmtId="0" fontId="16" fillId="0" borderId="46" xfId="0" applyFont="1" applyBorder="1" applyProtection="1">
      <protection hidden="1"/>
    </xf>
    <xf numFmtId="0" fontId="16" fillId="0" borderId="47" xfId="0" applyFont="1" applyBorder="1" applyProtection="1">
      <protection hidden="1"/>
    </xf>
    <xf numFmtId="0" fontId="2" fillId="3" borderId="47" xfId="0" applyFont="1" applyFill="1" applyBorder="1" applyAlignment="1" applyProtection="1">
      <alignment horizontal="center" vertical="center" wrapText="1"/>
      <protection hidden="1"/>
    </xf>
    <xf numFmtId="0" fontId="6" fillId="0" borderId="4" xfId="0" applyFont="1" applyBorder="1" applyAlignment="1">
      <alignment vertical="center"/>
    </xf>
    <xf numFmtId="0" fontId="16" fillId="0" borderId="47" xfId="0" applyFont="1" applyBorder="1" applyAlignment="1">
      <alignment vertical="center"/>
    </xf>
    <xf numFmtId="164" fontId="6" fillId="3" borderId="0" xfId="0" applyNumberFormat="1" applyFont="1" applyFill="1" applyAlignment="1">
      <alignment horizontal="center" vertical="center"/>
    </xf>
    <xf numFmtId="164" fontId="6" fillId="3" borderId="47" xfId="0" applyNumberFormat="1" applyFont="1" applyFill="1" applyBorder="1" applyAlignment="1">
      <alignment horizontal="center" vertical="center"/>
    </xf>
    <xf numFmtId="0" fontId="16" fillId="0" borderId="0" xfId="0" applyFont="1" applyAlignment="1">
      <alignment vertical="center" wrapText="1"/>
    </xf>
    <xf numFmtId="10" fontId="16" fillId="0" borderId="0" xfId="3" applyNumberFormat="1" applyFont="1" applyBorder="1" applyAlignment="1" applyProtection="1">
      <alignment horizontal="center" vertical="center" wrapText="1"/>
    </xf>
    <xf numFmtId="2" fontId="6" fillId="0" borderId="47" xfId="0" applyNumberFormat="1" applyFont="1" applyBorder="1" applyAlignment="1">
      <alignment horizontal="center" vertical="center" wrapText="1"/>
    </xf>
    <xf numFmtId="2" fontId="6" fillId="0" borderId="0" xfId="0" applyNumberFormat="1" applyFont="1" applyAlignment="1">
      <alignment horizontal="center" vertical="center" wrapText="1"/>
    </xf>
    <xf numFmtId="165" fontId="6"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2" fillId="18" borderId="54"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16" fillId="3" borderId="2" xfId="0" applyFont="1" applyFill="1" applyBorder="1" applyAlignment="1" applyProtection="1">
      <alignment horizontal="center" vertical="center"/>
      <protection hidden="1"/>
    </xf>
    <xf numFmtId="0" fontId="3" fillId="3" borderId="0" xfId="0" applyFont="1" applyFill="1" applyAlignment="1" applyProtection="1">
      <alignment horizontal="left"/>
      <protection locked="0" hidden="1"/>
    </xf>
    <xf numFmtId="1" fontId="16"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102" fillId="5" borderId="0" xfId="0" applyFont="1" applyFill="1"/>
    <xf numFmtId="0" fontId="0" fillId="7" borderId="0" xfId="0" applyFill="1"/>
    <xf numFmtId="0" fontId="106" fillId="5" borderId="0" xfId="0" applyFont="1" applyFill="1"/>
    <xf numFmtId="0" fontId="0" fillId="0" borderId="192" xfId="0" applyBorder="1" applyAlignment="1">
      <alignment vertical="top" wrapText="1"/>
    </xf>
    <xf numFmtId="0" fontId="0" fillId="0" borderId="193" xfId="0" applyBorder="1" applyAlignment="1">
      <alignment vertical="top" wrapText="1"/>
    </xf>
    <xf numFmtId="0" fontId="2" fillId="26" borderId="4" xfId="0" applyFont="1" applyFill="1" applyBorder="1" applyAlignment="1">
      <alignment horizontal="center" vertical="center"/>
    </xf>
    <xf numFmtId="0" fontId="16" fillId="5" borderId="29" xfId="2" applyFill="1" applyBorder="1" applyAlignment="1">
      <alignment vertical="center"/>
    </xf>
    <xf numFmtId="0" fontId="11" fillId="25" borderId="99" xfId="0" applyFont="1" applyFill="1" applyBorder="1" applyAlignment="1" applyProtection="1">
      <alignment horizontal="center" vertical="center" wrapText="1"/>
      <protection hidden="1"/>
    </xf>
    <xf numFmtId="0" fontId="11" fillId="25" borderId="136" xfId="0" applyFont="1" applyFill="1" applyBorder="1" applyAlignment="1" applyProtection="1">
      <alignment horizontal="center" vertical="center" wrapText="1"/>
      <protection hidden="1"/>
    </xf>
    <xf numFmtId="0" fontId="11" fillId="25" borderId="54" xfId="0" applyFont="1" applyFill="1" applyBorder="1" applyAlignment="1" applyProtection="1">
      <alignment horizontal="center" vertical="center" wrapText="1"/>
      <protection hidden="1"/>
    </xf>
    <xf numFmtId="0" fontId="54" fillId="27" borderId="110" xfId="0" applyFont="1" applyFill="1" applyBorder="1" applyAlignment="1" applyProtection="1">
      <alignment horizontal="center" vertical="center"/>
      <protection hidden="1"/>
    </xf>
    <xf numFmtId="0" fontId="54" fillId="27" borderId="50" xfId="0" applyFont="1" applyFill="1" applyBorder="1" applyAlignment="1" applyProtection="1">
      <alignment horizontal="center" vertical="center"/>
      <protection hidden="1"/>
    </xf>
    <xf numFmtId="0" fontId="11" fillId="25" borderId="98" xfId="0" applyFont="1" applyFill="1" applyBorder="1" applyAlignment="1" applyProtection="1">
      <alignment horizontal="center" vertical="center" wrapText="1"/>
      <protection hidden="1"/>
    </xf>
    <xf numFmtId="0" fontId="11" fillId="25" borderId="135" xfId="0" applyFont="1" applyFill="1" applyBorder="1" applyAlignment="1" applyProtection="1">
      <alignment horizontal="center" vertical="center" wrapText="1"/>
      <protection hidden="1"/>
    </xf>
    <xf numFmtId="0" fontId="13" fillId="27" borderId="35" xfId="0" applyFont="1" applyFill="1" applyBorder="1" applyAlignment="1" applyProtection="1">
      <alignment horizontal="right"/>
      <protection hidden="1"/>
    </xf>
    <xf numFmtId="0" fontId="13" fillId="27" borderId="28" xfId="0" applyFont="1" applyFill="1" applyBorder="1" applyAlignment="1" applyProtection="1">
      <alignment horizontal="right"/>
      <protection hidden="1"/>
    </xf>
    <xf numFmtId="0" fontId="13" fillId="27" borderId="31" xfId="0" applyFont="1" applyFill="1" applyBorder="1" applyAlignment="1" applyProtection="1">
      <alignment horizontal="right"/>
      <protection hidden="1"/>
    </xf>
    <xf numFmtId="0" fontId="13" fillId="27" borderId="28" xfId="0" applyFont="1" applyFill="1" applyBorder="1" applyProtection="1">
      <protection hidden="1"/>
    </xf>
    <xf numFmtId="0" fontId="54" fillId="27" borderId="103" xfId="0" applyFont="1" applyFill="1" applyBorder="1" applyAlignment="1" applyProtection="1">
      <alignment horizontal="center" vertical="center"/>
      <protection hidden="1"/>
    </xf>
    <xf numFmtId="0" fontId="54" fillId="27" borderId="102" xfId="0" applyFont="1" applyFill="1" applyBorder="1" applyAlignment="1" applyProtection="1">
      <alignment horizontal="center" vertical="center"/>
      <protection hidden="1"/>
    </xf>
    <xf numFmtId="0" fontId="21" fillId="27" borderId="38" xfId="0" applyFont="1" applyFill="1" applyBorder="1" applyAlignment="1" applyProtection="1">
      <alignment horizontal="right" vertical="top"/>
      <protection hidden="1"/>
    </xf>
    <xf numFmtId="0" fontId="21" fillId="27" borderId="38" xfId="0" applyFont="1" applyFill="1" applyBorder="1" applyAlignment="1" applyProtection="1">
      <alignment horizontal="center" vertical="top"/>
      <protection hidden="1"/>
    </xf>
    <xf numFmtId="0" fontId="69" fillId="27" borderId="44" xfId="0" applyFont="1" applyFill="1" applyBorder="1" applyAlignment="1" applyProtection="1">
      <alignment vertical="center" wrapText="1"/>
      <protection hidden="1"/>
    </xf>
    <xf numFmtId="0" fontId="0" fillId="27" borderId="0" xfId="0" applyFill="1" applyProtection="1">
      <protection hidden="1"/>
    </xf>
    <xf numFmtId="0" fontId="7" fillId="27" borderId="0" xfId="0" applyFont="1" applyFill="1" applyProtection="1">
      <protection hidden="1"/>
    </xf>
    <xf numFmtId="0" fontId="22" fillId="27" borderId="0" xfId="0" applyFont="1" applyFill="1" applyAlignment="1" applyProtection="1">
      <alignment vertical="center"/>
      <protection hidden="1"/>
    </xf>
    <xf numFmtId="0" fontId="29" fillId="27" borderId="0" xfId="0" applyFont="1" applyFill="1" applyProtection="1">
      <protection hidden="1"/>
    </xf>
    <xf numFmtId="0" fontId="20" fillId="27" borderId="0" xfId="0" applyFont="1" applyFill="1" applyAlignment="1" applyProtection="1">
      <alignment wrapText="1"/>
      <protection hidden="1"/>
    </xf>
    <xf numFmtId="0" fontId="48" fillId="27" borderId="0" xfId="0" applyFont="1" applyFill="1" applyProtection="1">
      <protection hidden="1"/>
    </xf>
    <xf numFmtId="0" fontId="28" fillId="27" borderId="0" xfId="0" applyFont="1" applyFill="1" applyProtection="1">
      <protection hidden="1"/>
    </xf>
    <xf numFmtId="0" fontId="46" fillId="27" borderId="0" xfId="0" applyFont="1" applyFill="1" applyAlignment="1" applyProtection="1">
      <alignment horizontal="center" wrapText="1"/>
      <protection hidden="1"/>
    </xf>
    <xf numFmtId="1" fontId="0" fillId="27" borderId="0" xfId="0" applyNumberFormat="1" applyFill="1" applyAlignment="1" applyProtection="1">
      <alignment horizontal="center" vertical="center"/>
      <protection hidden="1"/>
    </xf>
    <xf numFmtId="0" fontId="0" fillId="27" borderId="0" xfId="0" applyFill="1" applyAlignment="1" applyProtection="1">
      <alignment horizontal="left" vertical="center"/>
      <protection hidden="1"/>
    </xf>
    <xf numFmtId="0" fontId="78" fillId="27" borderId="0" xfId="0" applyFont="1" applyFill="1" applyAlignment="1" applyProtection="1">
      <alignment horizontal="left"/>
      <protection hidden="1"/>
    </xf>
    <xf numFmtId="0" fontId="9" fillId="27" borderId="0" xfId="0" applyFont="1" applyFill="1" applyProtection="1">
      <protection hidden="1"/>
    </xf>
    <xf numFmtId="0" fontId="6" fillId="27" borderId="0" xfId="0" applyFont="1" applyFill="1" applyProtection="1">
      <protection hidden="1"/>
    </xf>
    <xf numFmtId="0" fontId="63" fillId="25" borderId="83" xfId="0" applyFont="1" applyFill="1" applyBorder="1" applyAlignment="1">
      <alignment horizontal="center" vertical="center" wrapText="1"/>
    </xf>
    <xf numFmtId="0" fontId="36" fillId="28" borderId="111" xfId="0" applyFont="1" applyFill="1" applyBorder="1" applyAlignment="1">
      <alignment horizontal="right" vertical="center" wrapText="1"/>
    </xf>
    <xf numFmtId="0" fontId="59" fillId="27" borderId="48" xfId="0" applyFont="1" applyFill="1" applyBorder="1" applyAlignment="1">
      <alignment horizontal="center" vertical="center" wrapText="1"/>
    </xf>
    <xf numFmtId="0" fontId="62" fillId="27" borderId="40" xfId="0" applyFont="1" applyFill="1" applyBorder="1" applyAlignment="1">
      <alignment horizontal="center" vertical="center"/>
    </xf>
    <xf numFmtId="0" fontId="76" fillId="25" borderId="40" xfId="0" applyFont="1" applyFill="1" applyBorder="1" applyAlignment="1">
      <alignment horizontal="center" vertical="center" wrapText="1"/>
    </xf>
    <xf numFmtId="0" fontId="59" fillId="29" borderId="31" xfId="0" applyFont="1" applyFill="1" applyBorder="1" applyAlignment="1">
      <alignment horizontal="center" vertical="center" wrapText="1"/>
    </xf>
    <xf numFmtId="0" fontId="67" fillId="27" borderId="43" xfId="0" applyFont="1" applyFill="1" applyBorder="1" applyAlignment="1">
      <alignment horizontal="center" vertical="center"/>
    </xf>
    <xf numFmtId="0" fontId="67" fillId="27" borderId="16" xfId="0" applyFont="1" applyFill="1" applyBorder="1" applyAlignment="1">
      <alignment horizontal="center" vertical="center"/>
    </xf>
    <xf numFmtId="0" fontId="0" fillId="25" borderId="5" xfId="0" applyFill="1" applyBorder="1"/>
    <xf numFmtId="0" fontId="0" fillId="28" borderId="53" xfId="0" applyFill="1" applyBorder="1"/>
    <xf numFmtId="0" fontId="0" fillId="28" borderId="18" xfId="0" applyFill="1" applyBorder="1"/>
    <xf numFmtId="0" fontId="3" fillId="28" borderId="4" xfId="0" applyFont="1" applyFill="1" applyBorder="1" applyAlignment="1">
      <alignment horizontal="center" vertical="center"/>
    </xf>
    <xf numFmtId="0" fontId="3" fillId="28" borderId="4" xfId="0" applyFont="1" applyFill="1" applyBorder="1" applyAlignment="1">
      <alignment vertical="center"/>
    </xf>
    <xf numFmtId="0" fontId="3" fillId="28" borderId="4" xfId="0" applyFont="1" applyFill="1" applyBorder="1" applyAlignment="1">
      <alignment horizontal="center"/>
    </xf>
    <xf numFmtId="0" fontId="3" fillId="28" borderId="4" xfId="0" applyFont="1" applyFill="1" applyBorder="1" applyAlignment="1">
      <alignment horizontal="right"/>
    </xf>
    <xf numFmtId="0" fontId="4" fillId="25" borderId="5" xfId="0" applyFont="1" applyFill="1" applyBorder="1"/>
    <xf numFmtId="0" fontId="85" fillId="25" borderId="6" xfId="0" applyFont="1" applyFill="1" applyBorder="1" applyAlignment="1">
      <alignment vertical="center"/>
    </xf>
    <xf numFmtId="0" fontId="4" fillId="25" borderId="6" xfId="0" applyFont="1" applyFill="1" applyBorder="1"/>
    <xf numFmtId="0" fontId="4" fillId="25" borderId="23" xfId="0" applyFont="1" applyFill="1" applyBorder="1"/>
    <xf numFmtId="0" fontId="6" fillId="28" borderId="1" xfId="0" applyFont="1" applyFill="1" applyBorder="1" applyAlignment="1">
      <alignment horizontal="center" vertical="center" wrapText="1"/>
    </xf>
    <xf numFmtId="0" fontId="6" fillId="28" borderId="178" xfId="0" applyFont="1" applyFill="1" applyBorder="1" applyAlignment="1">
      <alignment vertical="center" wrapText="1"/>
    </xf>
    <xf numFmtId="0" fontId="6" fillId="28" borderId="30" xfId="0" applyFont="1" applyFill="1" applyBorder="1" applyAlignment="1">
      <alignment vertical="center" wrapText="1"/>
    </xf>
    <xf numFmtId="0" fontId="37" fillId="25" borderId="5" xfId="2" applyFont="1" applyFill="1" applyBorder="1" applyAlignment="1" applyProtection="1">
      <alignment vertical="center"/>
      <protection hidden="1"/>
    </xf>
    <xf numFmtId="0" fontId="37" fillId="25" borderId="6" xfId="2" applyFont="1" applyFill="1" applyBorder="1" applyAlignment="1" applyProtection="1">
      <alignment vertical="center"/>
      <protection hidden="1"/>
    </xf>
    <xf numFmtId="0" fontId="37" fillId="25" borderId="23" xfId="2" applyFont="1" applyFill="1" applyBorder="1" applyAlignment="1" applyProtection="1">
      <alignment vertical="center"/>
      <protection hidden="1"/>
    </xf>
    <xf numFmtId="0" fontId="37" fillId="25" borderId="5" xfId="0" applyFont="1" applyFill="1" applyBorder="1"/>
    <xf numFmtId="0" fontId="37" fillId="25" borderId="6" xfId="0" applyFont="1" applyFill="1" applyBorder="1"/>
    <xf numFmtId="0" fontId="37" fillId="25" borderId="23" xfId="0" applyFont="1" applyFill="1" applyBorder="1"/>
    <xf numFmtId="0" fontId="2" fillId="25" borderId="16" xfId="0" applyFont="1" applyFill="1" applyBorder="1" applyAlignment="1" applyProtection="1">
      <alignment vertical="center"/>
      <protection hidden="1"/>
    </xf>
    <xf numFmtId="0" fontId="2" fillId="25" borderId="17" xfId="0" applyFont="1" applyFill="1" applyBorder="1" applyAlignment="1" applyProtection="1">
      <alignment vertical="center"/>
      <protection hidden="1"/>
    </xf>
    <xf numFmtId="0" fontId="42" fillId="28" borderId="64" xfId="2" applyFont="1" applyFill="1" applyBorder="1" applyAlignment="1" applyProtection="1">
      <alignment horizontal="center" vertical="center"/>
      <protection hidden="1"/>
    </xf>
    <xf numFmtId="0" fontId="42" fillId="28" borderId="87" xfId="2" applyFont="1" applyFill="1" applyBorder="1" applyAlignment="1" applyProtection="1">
      <alignment horizontal="center" vertical="center"/>
      <protection locked="0" hidden="1"/>
    </xf>
    <xf numFmtId="0" fontId="16" fillId="28" borderId="66" xfId="2" applyFill="1" applyBorder="1" applyAlignment="1" applyProtection="1">
      <alignment horizontal="center" vertical="center"/>
      <protection locked="0" hidden="1"/>
    </xf>
    <xf numFmtId="0" fontId="42" fillId="28" borderId="63" xfId="2" applyFont="1" applyFill="1" applyBorder="1" applyAlignment="1" applyProtection="1">
      <alignment horizontal="center" vertical="center"/>
      <protection locked="0" hidden="1"/>
    </xf>
    <xf numFmtId="0" fontId="16" fillId="28" borderId="67" xfId="2" applyFill="1" applyBorder="1" applyAlignment="1" applyProtection="1">
      <alignment horizontal="center" vertical="center"/>
      <protection locked="0" hidden="1"/>
    </xf>
    <xf numFmtId="0" fontId="42" fillId="28" borderId="177" xfId="2" applyFont="1" applyFill="1" applyBorder="1" applyAlignment="1" applyProtection="1">
      <alignment horizontal="center" vertical="center"/>
      <protection locked="0" hidden="1"/>
    </xf>
    <xf numFmtId="0" fontId="42" fillId="28" borderId="67" xfId="2" applyFont="1" applyFill="1" applyBorder="1" applyAlignment="1" applyProtection="1">
      <alignment horizontal="center" vertical="center"/>
      <protection locked="0" hidden="1"/>
    </xf>
    <xf numFmtId="0" fontId="0" fillId="27" borderId="0" xfId="0" applyFill="1"/>
    <xf numFmtId="0" fontId="7" fillId="27" borderId="0" xfId="0" applyFont="1" applyFill="1"/>
    <xf numFmtId="0" fontId="22" fillId="27" borderId="0" xfId="0" applyFont="1" applyFill="1" applyAlignment="1">
      <alignment vertical="center"/>
    </xf>
    <xf numFmtId="0" fontId="20" fillId="27" borderId="29" xfId="0" applyFont="1" applyFill="1" applyBorder="1" applyAlignment="1">
      <alignment wrapText="1"/>
    </xf>
    <xf numFmtId="0" fontId="29" fillId="27" borderId="0" xfId="0" applyFont="1" applyFill="1"/>
    <xf numFmtId="0" fontId="20" fillId="27" borderId="0" xfId="0" applyFont="1" applyFill="1" applyAlignment="1">
      <alignment wrapText="1"/>
    </xf>
    <xf numFmtId="0" fontId="48" fillId="27" borderId="0" xfId="0" applyFont="1" applyFill="1"/>
    <xf numFmtId="0" fontId="28" fillId="27" borderId="0" xfId="0" applyFont="1" applyFill="1"/>
    <xf numFmtId="0" fontId="8" fillId="25" borderId="24" xfId="0" applyFont="1" applyFill="1" applyBorder="1" applyAlignment="1">
      <alignment horizontal="center" vertical="center" textRotation="90" wrapText="1"/>
    </xf>
    <xf numFmtId="0" fontId="12" fillId="25" borderId="61" xfId="0" applyFont="1" applyFill="1" applyBorder="1" applyAlignment="1">
      <alignment horizontal="center" vertical="center" textRotation="90" wrapText="1"/>
    </xf>
    <xf numFmtId="0" fontId="12" fillId="25" borderId="62" xfId="0" applyFont="1" applyFill="1" applyBorder="1" applyAlignment="1">
      <alignment horizontal="center" vertical="center" textRotation="90" wrapText="1"/>
    </xf>
    <xf numFmtId="0" fontId="12" fillId="25" borderId="7" xfId="0" applyFont="1" applyFill="1" applyBorder="1" applyAlignment="1">
      <alignment horizontal="center" vertical="center" textRotation="90" wrapText="1"/>
    </xf>
    <xf numFmtId="0" fontId="12" fillId="25" borderId="8" xfId="0" applyFont="1" applyFill="1" applyBorder="1" applyAlignment="1">
      <alignment horizontal="center" vertical="center" textRotation="90" wrapText="1"/>
    </xf>
    <xf numFmtId="0" fontId="47" fillId="27" borderId="0" xfId="0" applyFont="1" applyFill="1" applyAlignment="1">
      <alignment vertical="center"/>
    </xf>
    <xf numFmtId="0" fontId="3" fillId="27" borderId="0" xfId="0" applyFont="1" applyFill="1" applyAlignment="1">
      <alignment vertical="center"/>
    </xf>
    <xf numFmtId="0" fontId="69" fillId="27" borderId="0" xfId="0" applyFont="1" applyFill="1" applyAlignment="1">
      <alignment vertical="center"/>
    </xf>
    <xf numFmtId="0" fontId="9" fillId="27" borderId="0" xfId="0" applyFont="1" applyFill="1"/>
    <xf numFmtId="0" fontId="46" fillId="27" borderId="0" xfId="0" applyFont="1" applyFill="1" applyAlignment="1">
      <alignment wrapText="1"/>
    </xf>
    <xf numFmtId="14" fontId="12" fillId="25" borderId="61" xfId="0" applyNumberFormat="1" applyFont="1" applyFill="1" applyBorder="1" applyAlignment="1">
      <alignment horizontal="center" vertical="center" textRotation="90" wrapText="1"/>
    </xf>
    <xf numFmtId="14" fontId="12" fillId="25" borderId="62" xfId="0" applyNumberFormat="1" applyFont="1" applyFill="1" applyBorder="1" applyAlignment="1">
      <alignment horizontal="center" vertical="center" textRotation="90" wrapText="1"/>
    </xf>
    <xf numFmtId="14" fontId="12" fillId="25" borderId="7" xfId="0" applyNumberFormat="1" applyFont="1" applyFill="1" applyBorder="1" applyAlignment="1">
      <alignment horizontal="center" vertical="center" textRotation="90" wrapText="1"/>
    </xf>
    <xf numFmtId="0" fontId="14" fillId="27" borderId="0" xfId="0" applyFont="1" applyFill="1" applyAlignment="1" applyProtection="1">
      <alignment horizontal="left"/>
      <protection hidden="1"/>
    </xf>
    <xf numFmtId="0" fontId="6" fillId="27" borderId="0" xfId="0" applyFont="1" applyFill="1"/>
    <xf numFmtId="0" fontId="8" fillId="25" borderId="29" xfId="0" applyFont="1" applyFill="1" applyBorder="1" applyAlignment="1">
      <alignment horizontal="center" vertical="center" wrapText="1"/>
    </xf>
    <xf numFmtId="0" fontId="8" fillId="25" borderId="29" xfId="0" applyFont="1" applyFill="1" applyBorder="1" applyAlignment="1">
      <alignment vertical="center" wrapText="1"/>
    </xf>
    <xf numFmtId="0" fontId="11" fillId="25" borderId="29" xfId="1" applyFont="1" applyFill="1" applyBorder="1" applyAlignment="1" applyProtection="1">
      <alignment horizontal="center"/>
    </xf>
    <xf numFmtId="0" fontId="16" fillId="27" borderId="0" xfId="2" applyFill="1" applyAlignment="1">
      <alignment vertical="center"/>
    </xf>
    <xf numFmtId="0" fontId="6" fillId="27" borderId="44" xfId="2" applyFont="1" applyFill="1" applyBorder="1" applyAlignment="1" applyProtection="1">
      <alignment horizontal="right" vertical="center"/>
      <protection hidden="1"/>
    </xf>
    <xf numFmtId="0" fontId="6" fillId="27" borderId="44" xfId="2" applyFont="1" applyFill="1" applyBorder="1" applyAlignment="1" applyProtection="1">
      <alignment horizontal="center" vertical="center"/>
      <protection hidden="1"/>
    </xf>
    <xf numFmtId="0" fontId="72" fillId="27" borderId="0" xfId="2" applyFont="1" applyFill="1" applyAlignment="1">
      <alignment vertical="center"/>
    </xf>
    <xf numFmtId="0" fontId="32" fillId="27" borderId="0" xfId="2" applyFont="1" applyFill="1" applyAlignment="1">
      <alignment vertical="center"/>
    </xf>
    <xf numFmtId="0" fontId="32" fillId="27" borderId="0" xfId="2" applyFont="1" applyFill="1" applyAlignment="1">
      <alignment horizontal="right" vertical="center"/>
    </xf>
    <xf numFmtId="0" fontId="32" fillId="27" borderId="0" xfId="2" applyFont="1" applyFill="1" applyAlignment="1">
      <alignment horizontal="center" vertical="center"/>
    </xf>
    <xf numFmtId="0" fontId="16" fillId="27" borderId="0" xfId="2" applyFill="1" applyAlignment="1" applyProtection="1">
      <alignment vertical="center"/>
      <protection hidden="1"/>
    </xf>
    <xf numFmtId="0" fontId="6" fillId="27" borderId="0" xfId="2" applyFont="1" applyFill="1" applyAlignment="1" applyProtection="1">
      <alignment horizontal="right" vertical="center"/>
      <protection hidden="1"/>
    </xf>
    <xf numFmtId="0" fontId="33" fillId="27" borderId="0" xfId="2" applyFont="1" applyFill="1" applyAlignment="1">
      <alignment vertical="center"/>
    </xf>
    <xf numFmtId="0" fontId="33" fillId="25" borderId="0" xfId="2" applyFont="1" applyFill="1" applyAlignment="1" applyProtection="1">
      <alignment vertical="center"/>
      <protection hidden="1"/>
    </xf>
    <xf numFmtId="0" fontId="6" fillId="27" borderId="0" xfId="2" applyFont="1" applyFill="1" applyAlignment="1">
      <alignment wrapText="1"/>
    </xf>
    <xf numFmtId="0" fontId="6" fillId="27" borderId="0" xfId="2" applyFont="1" applyFill="1" applyAlignment="1">
      <alignment vertical="center" wrapText="1"/>
    </xf>
    <xf numFmtId="0" fontId="16" fillId="27" borderId="0" xfId="2" applyFill="1"/>
    <xf numFmtId="0" fontId="12" fillId="25" borderId="141" xfId="0" applyFont="1" applyFill="1" applyBorder="1" applyAlignment="1">
      <alignment horizontal="center" vertical="center" wrapText="1"/>
    </xf>
    <xf numFmtId="0" fontId="16" fillId="27" borderId="88" xfId="2" applyFill="1" applyBorder="1" applyAlignment="1" applyProtection="1">
      <alignment horizontal="center" vertical="center"/>
      <protection hidden="1"/>
    </xf>
    <xf numFmtId="0" fontId="38" fillId="25" borderId="0" xfId="2" applyFont="1" applyFill="1" applyAlignment="1">
      <alignment horizontal="center" vertical="center"/>
    </xf>
    <xf numFmtId="1" fontId="6" fillId="27" borderId="4" xfId="2" applyNumberFormat="1" applyFont="1" applyFill="1" applyBorder="1" applyAlignment="1" applyProtection="1">
      <alignment horizontal="center" vertical="center"/>
      <protection hidden="1"/>
    </xf>
    <xf numFmtId="0" fontId="16" fillId="27" borderId="4" xfId="2" applyFill="1" applyBorder="1" applyAlignment="1" applyProtection="1">
      <alignment horizontal="center" vertical="center"/>
      <protection hidden="1"/>
    </xf>
    <xf numFmtId="0" fontId="12" fillId="25" borderId="90" xfId="0" applyFont="1" applyFill="1" applyBorder="1" applyAlignment="1">
      <alignment horizontal="center" vertical="center" wrapText="1"/>
    </xf>
    <xf numFmtId="0" fontId="72" fillId="27" borderId="0" xfId="2" applyFont="1" applyFill="1" applyAlignment="1">
      <alignment horizontal="left" vertical="center"/>
    </xf>
    <xf numFmtId="1" fontId="35" fillId="27" borderId="0" xfId="2" applyNumberFormat="1" applyFont="1" applyFill="1" applyAlignment="1" applyProtection="1">
      <alignment horizontal="center" vertical="center"/>
      <protection hidden="1"/>
    </xf>
    <xf numFmtId="0" fontId="26" fillId="27" borderId="0" xfId="2" applyFont="1" applyFill="1" applyAlignment="1">
      <alignment vertical="center"/>
    </xf>
    <xf numFmtId="0" fontId="6" fillId="27" borderId="0" xfId="2" applyFont="1" applyFill="1" applyAlignment="1" applyProtection="1">
      <alignment horizontal="center" vertical="center"/>
      <protection hidden="1"/>
    </xf>
    <xf numFmtId="1" fontId="3" fillId="27" borderId="0" xfId="2" applyNumberFormat="1" applyFont="1" applyFill="1" applyAlignment="1" applyProtection="1">
      <alignment horizontal="center" vertical="center"/>
      <protection hidden="1"/>
    </xf>
    <xf numFmtId="164" fontId="6" fillId="27" borderId="0" xfId="2" quotePrefix="1" applyNumberFormat="1" applyFont="1" applyFill="1" applyAlignment="1">
      <alignment horizontal="center" vertical="center"/>
    </xf>
    <xf numFmtId="0" fontId="39" fillId="27" borderId="0" xfId="2" applyFont="1" applyFill="1" applyAlignment="1">
      <alignment vertical="center"/>
    </xf>
    <xf numFmtId="0" fontId="33" fillId="27" borderId="0" xfId="2" applyFont="1" applyFill="1" applyAlignment="1" applyProtection="1">
      <alignment vertical="center"/>
      <protection hidden="1"/>
    </xf>
    <xf numFmtId="0" fontId="2" fillId="28" borderId="8" xfId="2" applyFont="1" applyFill="1" applyBorder="1" applyAlignment="1" applyProtection="1">
      <alignment horizontal="center" vertical="center"/>
      <protection hidden="1"/>
    </xf>
    <xf numFmtId="0" fontId="32" fillId="28" borderId="0" xfId="2" applyFont="1" applyFill="1" applyAlignment="1" applyProtection="1">
      <alignment vertical="center"/>
      <protection hidden="1"/>
    </xf>
    <xf numFmtId="0" fontId="16" fillId="28" borderId="0" xfId="2" applyFill="1" applyAlignment="1" applyProtection="1">
      <alignment vertical="center"/>
      <protection hidden="1"/>
    </xf>
    <xf numFmtId="0" fontId="3" fillId="28" borderId="0" xfId="2" applyFont="1" applyFill="1" applyAlignment="1" applyProtection="1">
      <alignment horizontal="right" vertical="center"/>
      <protection hidden="1"/>
    </xf>
    <xf numFmtId="0" fontId="26" fillId="27" borderId="0" xfId="2" applyFont="1" applyFill="1" applyAlignment="1" applyProtection="1">
      <alignment vertical="center"/>
      <protection hidden="1"/>
    </xf>
    <xf numFmtId="0" fontId="32" fillId="27" borderId="0" xfId="2" applyFont="1" applyFill="1" applyAlignment="1" applyProtection="1">
      <alignment vertical="center"/>
      <protection hidden="1"/>
    </xf>
    <xf numFmtId="0" fontId="44" fillId="27" borderId="0" xfId="2" applyFont="1" applyFill="1" applyAlignment="1" applyProtection="1">
      <alignment vertical="center"/>
      <protection hidden="1"/>
    </xf>
    <xf numFmtId="0" fontId="3" fillId="27" borderId="0" xfId="2" applyFont="1" applyFill="1" applyAlignment="1" applyProtection="1">
      <alignment horizontal="right" vertical="center"/>
      <protection hidden="1"/>
    </xf>
    <xf numFmtId="9" fontId="16" fillId="27" borderId="0" xfId="3" applyFont="1" applyFill="1" applyBorder="1" applyAlignment="1" applyProtection="1">
      <alignment horizontal="center" vertical="center"/>
      <protection hidden="1"/>
    </xf>
    <xf numFmtId="0" fontId="72" fillId="27" borderId="0" xfId="2" applyFont="1" applyFill="1" applyAlignment="1" applyProtection="1">
      <alignment horizontal="left" vertical="center"/>
      <protection hidden="1"/>
    </xf>
    <xf numFmtId="0" fontId="70" fillId="27" borderId="0" xfId="2" applyFont="1" applyFill="1" applyAlignment="1" applyProtection="1">
      <alignment vertical="center"/>
      <protection hidden="1"/>
    </xf>
    <xf numFmtId="9" fontId="70" fillId="27" borderId="0" xfId="3" applyFont="1" applyFill="1" applyBorder="1" applyAlignment="1" applyProtection="1">
      <alignment horizontal="center" vertical="center"/>
      <protection hidden="1"/>
    </xf>
    <xf numFmtId="0" fontId="32" fillId="27" borderId="0" xfId="2" applyFont="1" applyFill="1" applyAlignment="1" applyProtection="1">
      <alignment horizontal="right" vertical="center"/>
      <protection hidden="1"/>
    </xf>
    <xf numFmtId="0" fontId="32" fillId="27" borderId="0" xfId="2" applyFont="1" applyFill="1" applyAlignment="1" applyProtection="1">
      <alignment horizontal="center" vertical="center"/>
      <protection hidden="1"/>
    </xf>
    <xf numFmtId="0" fontId="72" fillId="27" borderId="0" xfId="2" applyFont="1" applyFill="1" applyAlignment="1" applyProtection="1">
      <alignment vertical="center"/>
      <protection hidden="1"/>
    </xf>
    <xf numFmtId="0" fontId="6" fillId="27" borderId="0" xfId="2" applyFont="1" applyFill="1" applyAlignment="1" applyProtection="1">
      <alignment wrapText="1"/>
      <protection hidden="1"/>
    </xf>
    <xf numFmtId="0" fontId="6" fillId="27" borderId="0" xfId="2" applyFont="1" applyFill="1" applyAlignment="1" applyProtection="1">
      <alignment vertical="center" wrapText="1"/>
      <protection hidden="1"/>
    </xf>
    <xf numFmtId="0" fontId="16" fillId="27" borderId="0" xfId="2" applyFill="1" applyProtection="1">
      <protection hidden="1"/>
    </xf>
    <xf numFmtId="0" fontId="36" fillId="28" borderId="52" xfId="0" applyFont="1" applyFill="1" applyBorder="1" applyAlignment="1">
      <alignment vertical="center" wrapText="1"/>
    </xf>
    <xf numFmtId="0" fontId="6" fillId="28" borderId="53" xfId="0" applyFont="1" applyFill="1" applyBorder="1" applyAlignment="1">
      <alignment vertical="center" wrapText="1"/>
    </xf>
    <xf numFmtId="0" fontId="6" fillId="28" borderId="4" xfId="0" applyFont="1" applyFill="1" applyBorder="1" applyAlignment="1">
      <alignment vertical="center" wrapText="1"/>
    </xf>
    <xf numFmtId="0" fontId="6" fillId="28" borderId="50" xfId="0" applyFont="1" applyFill="1" applyBorder="1" applyAlignment="1">
      <alignment vertical="center" wrapText="1"/>
    </xf>
    <xf numFmtId="0" fontId="6" fillId="28" borderId="51" xfId="0" applyFont="1" applyFill="1" applyBorder="1" applyAlignment="1">
      <alignment vertical="center" wrapText="1"/>
    </xf>
    <xf numFmtId="0" fontId="6" fillId="28" borderId="20" xfId="0" applyFont="1" applyFill="1" applyBorder="1" applyAlignment="1">
      <alignment vertical="center" wrapText="1"/>
    </xf>
    <xf numFmtId="0" fontId="88" fillId="25" borderId="24" xfId="0" applyFont="1" applyFill="1" applyBorder="1" applyAlignment="1">
      <alignment horizontal="center" vertical="center"/>
    </xf>
    <xf numFmtId="0" fontId="88" fillId="25" borderId="179" xfId="0" applyFont="1" applyFill="1" applyBorder="1" applyAlignment="1">
      <alignment vertical="center"/>
    </xf>
    <xf numFmtId="0" fontId="88" fillId="25" borderId="179" xfId="0" applyFont="1" applyFill="1" applyBorder="1" applyAlignment="1">
      <alignment horizontal="center" vertical="center"/>
    </xf>
    <xf numFmtId="0" fontId="88" fillId="25" borderId="180" xfId="0" applyFont="1" applyFill="1" applyBorder="1" applyAlignment="1">
      <alignment horizontal="center" vertical="center"/>
    </xf>
    <xf numFmtId="0" fontId="88" fillId="25" borderId="181" xfId="0" applyFont="1" applyFill="1" applyBorder="1" applyAlignment="1">
      <alignment vertical="center"/>
    </xf>
    <xf numFmtId="0" fontId="89" fillId="25" borderId="179" xfId="0" applyFont="1" applyFill="1" applyBorder="1" applyAlignment="1">
      <alignment vertical="center"/>
    </xf>
    <xf numFmtId="0" fontId="90" fillId="25" borderId="179" xfId="0" applyFont="1" applyFill="1" applyBorder="1" applyAlignment="1">
      <alignment vertical="center"/>
    </xf>
    <xf numFmtId="0" fontId="90" fillId="25" borderId="179" xfId="0" applyFont="1" applyFill="1" applyBorder="1" applyAlignment="1">
      <alignment horizontal="center" vertical="center"/>
    </xf>
    <xf numFmtId="0" fontId="90" fillId="25" borderId="180" xfId="0" applyFont="1" applyFill="1" applyBorder="1" applyAlignment="1">
      <alignment horizontal="center" vertical="center"/>
    </xf>
    <xf numFmtId="0" fontId="88" fillId="25" borderId="182" xfId="0" applyFont="1" applyFill="1" applyBorder="1" applyAlignment="1">
      <alignment horizontal="center" vertical="center" wrapText="1"/>
    </xf>
    <xf numFmtId="0" fontId="91" fillId="25" borderId="183" xfId="0" applyFont="1" applyFill="1" applyBorder="1" applyAlignment="1">
      <alignment horizontal="center" vertical="center" wrapText="1"/>
    </xf>
    <xf numFmtId="0" fontId="91" fillId="25" borderId="184" xfId="0" applyFont="1" applyFill="1" applyBorder="1" applyAlignment="1">
      <alignment horizontal="center" vertical="center" wrapText="1"/>
    </xf>
    <xf numFmtId="0" fontId="91" fillId="25" borderId="185" xfId="0" applyFont="1" applyFill="1" applyBorder="1" applyAlignment="1">
      <alignment horizontal="center" vertical="center" wrapText="1"/>
    </xf>
    <xf numFmtId="0" fontId="3" fillId="28" borderId="191" xfId="0" applyFont="1" applyFill="1" applyBorder="1" applyAlignment="1">
      <alignment horizontal="center" vertical="center" wrapText="1"/>
    </xf>
    <xf numFmtId="0" fontId="0" fillId="28" borderId="192" xfId="0" applyFill="1" applyBorder="1" applyAlignment="1">
      <alignment vertical="top" wrapText="1"/>
    </xf>
    <xf numFmtId="0" fontId="0" fillId="28" borderId="193" xfId="0" applyFill="1" applyBorder="1" applyAlignment="1">
      <alignment vertical="top" wrapText="1"/>
    </xf>
    <xf numFmtId="0" fontId="0" fillId="28" borderId="193" xfId="0" applyFill="1" applyBorder="1" applyAlignment="1">
      <alignment horizontal="center" vertical="top" wrapText="1"/>
    </xf>
    <xf numFmtId="0" fontId="0" fillId="28" borderId="194" xfId="0" applyFill="1" applyBorder="1" applyAlignment="1">
      <alignment horizontal="center" vertical="top" wrapText="1"/>
    </xf>
    <xf numFmtId="0" fontId="0" fillId="28" borderId="195" xfId="0" applyFill="1" applyBorder="1" applyAlignment="1">
      <alignment vertical="top" wrapText="1"/>
    </xf>
    <xf numFmtId="0" fontId="83" fillId="28" borderId="193" xfId="0" applyFont="1" applyFill="1" applyBorder="1" applyAlignment="1">
      <alignment vertical="top" wrapText="1"/>
    </xf>
    <xf numFmtId="0" fontId="0" fillId="28" borderId="0" xfId="0" applyFill="1" applyAlignment="1">
      <alignment vertical="top" wrapText="1"/>
    </xf>
    <xf numFmtId="0" fontId="93" fillId="28" borderId="192" xfId="0" applyFont="1" applyFill="1" applyBorder="1" applyAlignment="1">
      <alignment vertical="top" wrapText="1"/>
    </xf>
    <xf numFmtId="0" fontId="93" fillId="28" borderId="193" xfId="0" applyFont="1" applyFill="1" applyBorder="1" applyAlignment="1">
      <alignment vertical="top" wrapText="1"/>
    </xf>
    <xf numFmtId="0" fontId="93" fillId="28" borderId="193" xfId="0" applyFont="1" applyFill="1" applyBorder="1" applyAlignment="1">
      <alignment horizontal="center" vertical="top" wrapText="1"/>
    </xf>
    <xf numFmtId="0" fontId="93" fillId="28" borderId="194" xfId="0" applyFont="1" applyFill="1" applyBorder="1" applyAlignment="1">
      <alignment horizontal="center" vertical="top" wrapText="1"/>
    </xf>
    <xf numFmtId="0" fontId="0" fillId="28" borderId="196" xfId="0" applyFill="1" applyBorder="1" applyAlignment="1">
      <alignment vertical="top" wrapText="1"/>
    </xf>
    <xf numFmtId="0" fontId="3" fillId="28" borderId="114" xfId="0" applyFont="1" applyFill="1" applyBorder="1" applyAlignment="1">
      <alignment horizontal="center" vertical="center" wrapText="1"/>
    </xf>
    <xf numFmtId="0" fontId="0" fillId="28" borderId="202" xfId="0" applyFill="1" applyBorder="1" applyAlignment="1">
      <alignment vertical="top" wrapText="1"/>
    </xf>
    <xf numFmtId="0" fontId="0" fillId="28" borderId="203" xfId="0" applyFill="1" applyBorder="1" applyAlignment="1">
      <alignment vertical="top" wrapText="1"/>
    </xf>
    <xf numFmtId="0" fontId="0" fillId="28" borderId="203" xfId="0" applyFill="1" applyBorder="1" applyAlignment="1">
      <alignment horizontal="center" vertical="top" wrapText="1"/>
    </xf>
    <xf numFmtId="0" fontId="0" fillId="28" borderId="204" xfId="0" applyFill="1" applyBorder="1" applyAlignment="1">
      <alignment horizontal="center" vertical="top" wrapText="1"/>
    </xf>
    <xf numFmtId="0" fontId="0" fillId="28" borderId="205" xfId="0" applyFill="1" applyBorder="1" applyAlignment="1">
      <alignment vertical="top" wrapText="1"/>
    </xf>
    <xf numFmtId="0" fontId="0" fillId="25" borderId="11" xfId="0" applyFill="1" applyBorder="1"/>
    <xf numFmtId="0" fontId="6" fillId="28" borderId="18" xfId="0" applyFont="1" applyFill="1" applyBorder="1" applyAlignment="1">
      <alignment horizontal="center" vertical="center" wrapText="1"/>
    </xf>
    <xf numFmtId="0" fontId="49" fillId="25" borderId="5" xfId="0" applyFont="1" applyFill="1" applyBorder="1" applyProtection="1">
      <protection hidden="1"/>
    </xf>
    <xf numFmtId="0" fontId="37" fillId="25" borderId="6" xfId="0" applyFont="1" applyFill="1" applyBorder="1" applyAlignment="1">
      <alignment vertical="center"/>
    </xf>
    <xf numFmtId="0" fontId="37" fillId="25" borderId="23" xfId="0" applyFont="1" applyFill="1" applyBorder="1" applyAlignment="1">
      <alignment vertical="center"/>
    </xf>
    <xf numFmtId="0" fontId="0" fillId="27" borderId="41" xfId="0" applyFill="1" applyBorder="1" applyProtection="1">
      <protection hidden="1"/>
    </xf>
    <xf numFmtId="0" fontId="6" fillId="27" borderId="41" xfId="0" applyFont="1" applyFill="1" applyBorder="1" applyAlignment="1">
      <alignment horizontal="left" vertical="center"/>
    </xf>
    <xf numFmtId="0" fontId="16" fillId="30" borderId="0" xfId="0" applyFont="1" applyFill="1" applyAlignment="1" applyProtection="1">
      <alignment vertical="center"/>
      <protection locked="0"/>
    </xf>
    <xf numFmtId="3" fontId="16" fillId="30" borderId="0" xfId="0" applyNumberFormat="1" applyFont="1" applyFill="1" applyAlignment="1" applyProtection="1">
      <alignment horizontal="center" vertical="center"/>
      <protection locked="0"/>
    </xf>
    <xf numFmtId="0" fontId="16" fillId="30" borderId="0" xfId="0" applyFont="1" applyFill="1" applyAlignment="1" applyProtection="1">
      <alignment horizontal="center" vertical="center"/>
      <protection locked="0"/>
    </xf>
    <xf numFmtId="0" fontId="16" fillId="27" borderId="41" xfId="0" applyFont="1" applyFill="1" applyBorder="1" applyAlignment="1">
      <alignment horizontal="centerContinuous" vertical="center"/>
    </xf>
    <xf numFmtId="0" fontId="16" fillId="27" borderId="41" xfId="0" applyFont="1" applyFill="1" applyBorder="1" applyAlignment="1">
      <alignment horizontal="center" vertical="center"/>
    </xf>
    <xf numFmtId="14" fontId="16" fillId="30" borderId="0" xfId="0" applyNumberFormat="1" applyFont="1" applyFill="1" applyAlignment="1" applyProtection="1">
      <alignment horizontal="center" vertical="center"/>
      <protection locked="0"/>
    </xf>
    <xf numFmtId="9" fontId="16" fillId="30" borderId="0" xfId="0" applyNumberFormat="1" applyFont="1" applyFill="1" applyAlignment="1" applyProtection="1">
      <alignment horizontal="center" vertical="center"/>
      <protection locked="0"/>
    </xf>
    <xf numFmtId="0" fontId="6" fillId="27" borderId="88" xfId="0" applyFont="1" applyFill="1" applyBorder="1" applyAlignment="1">
      <alignment horizontal="center" vertical="center" wrapText="1"/>
    </xf>
    <xf numFmtId="0" fontId="0" fillId="30" borderId="88" xfId="0" applyFill="1" applyBorder="1" applyAlignment="1" applyProtection="1">
      <alignment horizontal="center" vertical="center" wrapText="1"/>
      <protection locked="0"/>
    </xf>
    <xf numFmtId="168" fontId="0" fillId="27" borderId="88" xfId="0" applyNumberFormat="1" applyFill="1" applyBorder="1" applyAlignment="1">
      <alignment horizontal="center" vertical="center" wrapText="1"/>
    </xf>
    <xf numFmtId="0" fontId="3" fillId="27" borderId="86" xfId="0" applyFont="1" applyFill="1" applyBorder="1" applyAlignment="1">
      <alignment horizontal="center" vertical="center" wrapText="1"/>
    </xf>
    <xf numFmtId="10" fontId="3" fillId="27" borderId="10" xfId="0" applyNumberFormat="1" applyFont="1" applyFill="1" applyBorder="1" applyAlignment="1">
      <alignment horizontal="center" vertical="center" wrapText="1"/>
    </xf>
    <xf numFmtId="0" fontId="0" fillId="30" borderId="20" xfId="0" applyFill="1" applyBorder="1" applyAlignment="1" applyProtection="1">
      <alignment horizontal="center" vertical="center"/>
      <protection locked="0"/>
    </xf>
    <xf numFmtId="168" fontId="0" fillId="27" borderId="20" xfId="0" applyNumberFormat="1" applyFill="1" applyBorder="1" applyAlignment="1">
      <alignment horizontal="center" vertical="center"/>
    </xf>
    <xf numFmtId="0" fontId="3" fillId="27" borderId="19" xfId="0" applyFont="1" applyFill="1" applyBorder="1" applyAlignment="1">
      <alignment horizontal="center" vertical="center" wrapText="1"/>
    </xf>
    <xf numFmtId="0" fontId="37" fillId="25" borderId="6" xfId="0" applyFont="1" applyFill="1" applyBorder="1" applyAlignment="1" applyProtection="1">
      <alignment horizontal="left" vertical="center"/>
      <protection hidden="1"/>
    </xf>
    <xf numFmtId="0" fontId="105" fillId="25" borderId="6" xfId="0" applyFont="1" applyFill="1" applyBorder="1" applyAlignment="1" applyProtection="1">
      <alignment horizontal="center" vertical="center"/>
      <protection hidden="1"/>
    </xf>
    <xf numFmtId="0" fontId="105" fillId="25" borderId="23" xfId="0" applyFont="1" applyFill="1" applyBorder="1" applyAlignment="1" applyProtection="1">
      <alignment horizontal="center" vertical="center"/>
      <protection hidden="1"/>
    </xf>
    <xf numFmtId="0" fontId="3" fillId="27" borderId="110" xfId="0" applyFont="1" applyFill="1" applyBorder="1" applyAlignment="1" applyProtection="1">
      <alignment horizontal="center" vertical="center"/>
      <protection hidden="1"/>
    </xf>
    <xf numFmtId="0" fontId="3" fillId="27" borderId="50" xfId="0" applyFont="1" applyFill="1" applyBorder="1" applyAlignment="1" applyProtection="1">
      <alignment horizontal="center" vertical="center"/>
      <protection hidden="1"/>
    </xf>
    <xf numFmtId="0" fontId="0" fillId="25" borderId="5" xfId="0" applyFill="1" applyBorder="1" applyProtection="1">
      <protection hidden="1"/>
    </xf>
    <xf numFmtId="0" fontId="6" fillId="27" borderId="4" xfId="0" applyFont="1" applyFill="1" applyBorder="1" applyAlignment="1">
      <alignment vertical="center" wrapText="1"/>
    </xf>
    <xf numFmtId="0" fontId="0" fillId="30" borderId="4" xfId="0" applyFill="1" applyBorder="1" applyAlignment="1" applyProtection="1">
      <alignment horizontal="center" vertical="center"/>
      <protection locked="0"/>
    </xf>
    <xf numFmtId="0" fontId="0" fillId="30" borderId="4" xfId="0" applyFill="1" applyBorder="1" applyAlignment="1" applyProtection="1">
      <alignment vertical="center"/>
      <protection locked="0"/>
    </xf>
    <xf numFmtId="0" fontId="6" fillId="28" borderId="8" xfId="0" applyFont="1" applyFill="1" applyBorder="1" applyAlignment="1">
      <alignment vertical="center"/>
    </xf>
    <xf numFmtId="0" fontId="6" fillId="28" borderId="6" xfId="0" applyFont="1" applyFill="1" applyBorder="1" applyAlignment="1">
      <alignment vertical="center"/>
    </xf>
    <xf numFmtId="0" fontId="6" fillId="28" borderId="23" xfId="0" applyFont="1" applyFill="1" applyBorder="1" applyAlignment="1">
      <alignment vertical="center"/>
    </xf>
    <xf numFmtId="0" fontId="6" fillId="27" borderId="5" xfId="0" applyFont="1" applyFill="1" applyBorder="1" applyAlignment="1">
      <alignment horizontal="center" vertical="center" wrapText="1"/>
    </xf>
    <xf numFmtId="0" fontId="6" fillId="27" borderId="55" xfId="0" applyFont="1" applyFill="1" applyBorder="1" applyAlignment="1">
      <alignment horizontal="center" vertical="center" wrapText="1"/>
    </xf>
    <xf numFmtId="0" fontId="6" fillId="27" borderId="5" xfId="0" applyFont="1" applyFill="1" applyBorder="1" applyAlignment="1">
      <alignment vertical="center" wrapText="1"/>
    </xf>
    <xf numFmtId="0" fontId="6" fillId="27" borderId="8" xfId="0" applyFont="1" applyFill="1" applyBorder="1" applyAlignment="1">
      <alignment vertical="center" wrapText="1"/>
    </xf>
    <xf numFmtId="0" fontId="0" fillId="30" borderId="55" xfId="0" applyFill="1" applyBorder="1" applyAlignment="1" applyProtection="1">
      <alignment vertical="center"/>
      <protection locked="0"/>
    </xf>
    <xf numFmtId="1" fontId="6" fillId="27" borderId="5" xfId="0" applyNumberFormat="1" applyFont="1" applyFill="1" applyBorder="1" applyAlignment="1">
      <alignment vertical="center" wrapText="1"/>
    </xf>
    <xf numFmtId="2" fontId="6" fillId="27" borderId="5" xfId="0" applyNumberFormat="1" applyFont="1" applyFill="1" applyBorder="1" applyAlignment="1">
      <alignment vertical="center"/>
    </xf>
    <xf numFmtId="10" fontId="6" fillId="27" borderId="8" xfId="0" applyNumberFormat="1" applyFont="1" applyFill="1" applyBorder="1" applyAlignment="1">
      <alignment vertical="center"/>
    </xf>
    <xf numFmtId="0" fontId="6" fillId="27" borderId="16" xfId="0" applyFont="1" applyFill="1" applyBorder="1" applyAlignment="1">
      <alignment horizontal="center" vertical="center"/>
    </xf>
    <xf numFmtId="164" fontId="6" fillId="27" borderId="20" xfId="0" applyNumberFormat="1" applyFont="1" applyFill="1" applyBorder="1" applyAlignment="1">
      <alignment horizontal="center" vertical="center"/>
    </xf>
    <xf numFmtId="0" fontId="3" fillId="27" borderId="103" xfId="0" applyFont="1" applyFill="1" applyBorder="1" applyAlignment="1" applyProtection="1">
      <alignment horizontal="center" vertical="center"/>
      <protection hidden="1"/>
    </xf>
    <xf numFmtId="0" fontId="37" fillId="25" borderId="0" xfId="0" applyFont="1" applyFill="1" applyAlignment="1" applyProtection="1">
      <alignment vertical="center"/>
      <protection hidden="1"/>
    </xf>
    <xf numFmtId="0" fontId="37" fillId="25" borderId="47" xfId="0" applyFont="1" applyFill="1" applyBorder="1" applyAlignment="1" applyProtection="1">
      <alignment vertical="center"/>
      <protection hidden="1"/>
    </xf>
    <xf numFmtId="166" fontId="0" fillId="30" borderId="52" xfId="0" applyNumberFormat="1" applyFill="1" applyBorder="1" applyAlignment="1" applyProtection="1">
      <alignment horizontal="center" vertical="center" wrapText="1"/>
      <protection locked="0"/>
    </xf>
    <xf numFmtId="166" fontId="0" fillId="30" borderId="4" xfId="0" applyNumberFormat="1" applyFill="1" applyBorder="1" applyAlignment="1" applyProtection="1">
      <alignment vertical="center" wrapText="1"/>
      <protection locked="0"/>
    </xf>
    <xf numFmtId="0" fontId="0" fillId="28" borderId="52" xfId="0" applyFill="1" applyBorder="1"/>
    <xf numFmtId="0" fontId="37" fillId="25" borderId="44" xfId="2" applyFont="1" applyFill="1" applyBorder="1" applyAlignment="1" applyProtection="1">
      <alignment vertical="center"/>
      <protection hidden="1"/>
    </xf>
    <xf numFmtId="9" fontId="6" fillId="28" borderId="10" xfId="0" applyNumberFormat="1" applyFont="1" applyFill="1" applyBorder="1" applyAlignment="1">
      <alignment horizontal="center" vertical="center" wrapText="1"/>
    </xf>
    <xf numFmtId="0" fontId="37" fillId="25" borderId="3" xfId="0" applyFont="1" applyFill="1" applyBorder="1" applyAlignment="1">
      <alignment horizontal="center" vertical="center"/>
    </xf>
    <xf numFmtId="0" fontId="49" fillId="3" borderId="11" xfId="0" applyFont="1" applyFill="1" applyBorder="1" applyProtection="1">
      <protection hidden="1"/>
    </xf>
    <xf numFmtId="0" fontId="0" fillId="3" borderId="44" xfId="0" applyFill="1" applyBorder="1"/>
    <xf numFmtId="0" fontId="2" fillId="5" borderId="0" xfId="0" applyFont="1" applyFill="1" applyAlignment="1">
      <alignment horizontal="center" vertical="center"/>
    </xf>
    <xf numFmtId="0" fontId="2" fillId="5" borderId="47" xfId="0" applyFont="1" applyFill="1" applyBorder="1" applyAlignment="1">
      <alignment horizontal="center" vertical="center"/>
    </xf>
    <xf numFmtId="0" fontId="101" fillId="5" borderId="0" xfId="0" applyFont="1" applyFill="1"/>
    <xf numFmtId="0" fontId="0" fillId="5" borderId="0" xfId="0" applyFill="1" applyAlignment="1">
      <alignment horizontal="center"/>
    </xf>
    <xf numFmtId="0" fontId="3" fillId="7" borderId="0" xfId="0" applyFont="1" applyFill="1"/>
    <xf numFmtId="0" fontId="100" fillId="5" borderId="0" xfId="0" applyFont="1" applyFill="1"/>
    <xf numFmtId="0" fontId="78" fillId="5" borderId="0" xfId="0" applyFont="1" applyFill="1"/>
    <xf numFmtId="0" fontId="32" fillId="5" borderId="47" xfId="0" applyFont="1" applyFill="1" applyBorder="1" applyAlignment="1">
      <alignment horizontal="center" vertical="center"/>
    </xf>
    <xf numFmtId="0" fontId="3" fillId="5" borderId="0" xfId="0" applyFont="1" applyFill="1" applyAlignment="1">
      <alignment horizontal="right"/>
    </xf>
    <xf numFmtId="0" fontId="32" fillId="5" borderId="0" xfId="0" applyFont="1" applyFill="1" applyAlignment="1">
      <alignment vertical="center"/>
    </xf>
    <xf numFmtId="0" fontId="3"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2" fillId="5" borderId="0" xfId="0" applyNumberFormat="1" applyFont="1" applyFill="1"/>
    <xf numFmtId="0" fontId="32" fillId="5" borderId="0" xfId="0" quotePrefix="1" applyFont="1" applyFill="1"/>
    <xf numFmtId="0" fontId="6"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6" fillId="27" borderId="0" xfId="2" applyNumberFormat="1" applyFill="1" applyAlignment="1" applyProtection="1">
      <alignment vertical="center"/>
      <protection hidden="1"/>
    </xf>
    <xf numFmtId="0" fontId="35" fillId="27" borderId="0" xfId="2" applyFont="1" applyFill="1" applyAlignment="1" applyProtection="1">
      <alignment vertical="center"/>
      <protection hidden="1"/>
    </xf>
    <xf numFmtId="0" fontId="16" fillId="27" borderId="0" xfId="2" applyFill="1" applyAlignment="1" applyProtection="1">
      <alignment vertical="center" wrapText="1"/>
      <protection hidden="1"/>
    </xf>
    <xf numFmtId="0" fontId="40" fillId="25" borderId="61" xfId="2" applyFont="1" applyFill="1" applyBorder="1" applyAlignment="1" applyProtection="1">
      <alignment horizontal="center" vertical="center" wrapText="1"/>
      <protection hidden="1"/>
    </xf>
    <xf numFmtId="0" fontId="40" fillId="25" borderId="62" xfId="2" applyFont="1" applyFill="1" applyBorder="1" applyAlignment="1" applyProtection="1">
      <alignment horizontal="center" vertical="center" wrapText="1"/>
      <protection hidden="1"/>
    </xf>
    <xf numFmtId="3" fontId="40" fillId="25" borderId="7" xfId="2" applyNumberFormat="1" applyFont="1" applyFill="1" applyBorder="1" applyAlignment="1" applyProtection="1">
      <alignment horizontal="center" vertical="center" wrapText="1"/>
      <protection hidden="1"/>
    </xf>
    <xf numFmtId="0" fontId="16" fillId="28" borderId="15" xfId="2" applyFill="1" applyBorder="1" applyAlignment="1" applyProtection="1">
      <alignment horizontal="center" vertical="center"/>
      <protection hidden="1"/>
    </xf>
    <xf numFmtId="0" fontId="16" fillId="28" borderId="16" xfId="2" applyFill="1" applyBorder="1" applyAlignment="1" applyProtection="1">
      <alignment horizontal="center" vertical="center"/>
      <protection hidden="1"/>
    </xf>
    <xf numFmtId="0" fontId="26" fillId="28" borderId="16" xfId="2" applyFont="1" applyFill="1" applyBorder="1" applyAlignment="1" applyProtection="1">
      <alignment horizontal="center" vertical="center"/>
      <protection hidden="1"/>
    </xf>
    <xf numFmtId="3" fontId="16" fillId="28" borderId="17" xfId="2" applyNumberFormat="1" applyFill="1" applyBorder="1" applyAlignment="1" applyProtection="1">
      <alignment horizontal="center" vertical="center"/>
      <protection hidden="1"/>
    </xf>
    <xf numFmtId="0" fontId="16" fillId="28" borderId="50" xfId="2" applyFill="1" applyBorder="1" applyAlignment="1" applyProtection="1">
      <alignment horizontal="center" vertical="center"/>
      <protection hidden="1"/>
    </xf>
    <xf numFmtId="0" fontId="16" fillId="28" borderId="4" xfId="2" applyFill="1" applyBorder="1" applyAlignment="1" applyProtection="1">
      <alignment horizontal="center" vertical="center"/>
      <protection hidden="1"/>
    </xf>
    <xf numFmtId="0" fontId="26" fillId="28" borderId="4" xfId="2" applyFont="1" applyFill="1" applyBorder="1" applyAlignment="1" applyProtection="1">
      <alignment horizontal="center" vertical="center"/>
      <protection hidden="1"/>
    </xf>
    <xf numFmtId="3" fontId="16" fillId="28" borderId="48" xfId="2" applyNumberFormat="1" applyFill="1" applyBorder="1" applyAlignment="1" applyProtection="1">
      <alignment horizontal="center" vertical="center"/>
      <protection hidden="1"/>
    </xf>
    <xf numFmtId="0" fontId="16" fillId="28" borderId="50" xfId="2" applyFill="1" applyBorder="1" applyAlignment="1" applyProtection="1">
      <alignment horizontal="center" vertical="center" wrapText="1"/>
      <protection hidden="1"/>
    </xf>
    <xf numFmtId="0" fontId="16" fillId="28" borderId="4" xfId="2" applyFill="1" applyBorder="1" applyAlignment="1" applyProtection="1">
      <alignment horizontal="center" vertical="center" wrapText="1"/>
      <protection hidden="1"/>
    </xf>
    <xf numFmtId="0" fontId="6" fillId="27" borderId="0" xfId="2" applyFont="1" applyFill="1" applyAlignment="1" applyProtection="1">
      <alignment vertical="center"/>
      <protection hidden="1"/>
    </xf>
    <xf numFmtId="0" fontId="16" fillId="28" borderId="51" xfId="2" applyFill="1" applyBorder="1" applyAlignment="1" applyProtection="1">
      <alignment horizontal="center" vertical="center" wrapText="1"/>
      <protection hidden="1"/>
    </xf>
    <xf numFmtId="0" fontId="16" fillId="28" borderId="20" xfId="2" applyFill="1" applyBorder="1" applyAlignment="1" applyProtection="1">
      <alignment horizontal="center" vertical="center" wrapText="1"/>
      <protection hidden="1"/>
    </xf>
    <xf numFmtId="0" fontId="16" fillId="28" borderId="20" xfId="2" applyFill="1" applyBorder="1" applyAlignment="1" applyProtection="1">
      <alignment horizontal="center" vertical="center"/>
      <protection hidden="1"/>
    </xf>
    <xf numFmtId="3" fontId="16" fillId="28" borderId="10" xfId="2" applyNumberFormat="1" applyFill="1" applyBorder="1" applyAlignment="1" applyProtection="1">
      <alignment horizontal="center" vertical="center"/>
      <protection hidden="1"/>
    </xf>
    <xf numFmtId="0" fontId="16" fillId="27" borderId="0" xfId="2" applyFill="1" applyAlignment="1" applyProtection="1">
      <alignment horizontal="left" vertical="center"/>
      <protection hidden="1"/>
    </xf>
    <xf numFmtId="0" fontId="16" fillId="27" borderId="0" xfId="2" applyFill="1" applyAlignment="1" applyProtection="1">
      <alignment horizontal="center" vertical="center"/>
      <protection hidden="1"/>
    </xf>
    <xf numFmtId="3" fontId="16" fillId="27" borderId="0" xfId="2" applyNumberFormat="1" applyFill="1" applyAlignment="1" applyProtection="1">
      <alignment horizontal="center" vertical="center"/>
      <protection hidden="1"/>
    </xf>
    <xf numFmtId="0" fontId="40" fillId="25" borderId="5" xfId="2" applyFont="1" applyFill="1" applyBorder="1" applyAlignment="1" applyProtection="1">
      <alignment horizontal="center" vertical="center" wrapText="1"/>
      <protection hidden="1"/>
    </xf>
    <xf numFmtId="0" fontId="40" fillId="25" borderId="8" xfId="2" applyFont="1" applyFill="1" applyBorder="1" applyAlignment="1" applyProtection="1">
      <alignment horizontal="center" vertical="center" wrapText="1"/>
      <protection hidden="1"/>
    </xf>
    <xf numFmtId="0" fontId="40" fillId="25" borderId="70" xfId="2" applyFont="1" applyFill="1" applyBorder="1" applyAlignment="1" applyProtection="1">
      <alignment horizontal="center" vertical="center" wrapText="1"/>
      <protection hidden="1"/>
    </xf>
    <xf numFmtId="0" fontId="4" fillId="25" borderId="71" xfId="2" applyFont="1" applyFill="1" applyBorder="1" applyAlignment="1" applyProtection="1">
      <alignment horizontal="center" vertical="center" wrapText="1"/>
      <protection hidden="1"/>
    </xf>
    <xf numFmtId="0" fontId="16" fillId="27" borderId="46" xfId="2" applyFill="1" applyBorder="1" applyAlignment="1" applyProtection="1">
      <alignment vertical="center" wrapText="1"/>
      <protection hidden="1"/>
    </xf>
    <xf numFmtId="0" fontId="16" fillId="28" borderId="72" xfId="2" applyFill="1" applyBorder="1" applyAlignment="1" applyProtection="1">
      <alignment horizontal="center" vertical="center"/>
      <protection hidden="1"/>
    </xf>
    <xf numFmtId="0" fontId="16" fillId="28" borderId="73" xfId="2" applyFill="1" applyBorder="1" applyAlignment="1" applyProtection="1">
      <alignment horizontal="center" vertical="center"/>
      <protection hidden="1"/>
    </xf>
    <xf numFmtId="0" fontId="26" fillId="28" borderId="72" xfId="2" applyFont="1" applyFill="1" applyBorder="1" applyAlignment="1" applyProtection="1">
      <alignment horizontal="center" vertical="center"/>
      <protection hidden="1"/>
    </xf>
    <xf numFmtId="0" fontId="16" fillId="28" borderId="74" xfId="2" applyFill="1" applyBorder="1" applyAlignment="1" applyProtection="1">
      <alignment horizontal="center" vertical="center"/>
      <protection hidden="1"/>
    </xf>
    <xf numFmtId="9" fontId="16" fillId="28" borderId="75" xfId="2" applyNumberFormat="1" applyFill="1" applyBorder="1" applyAlignment="1" applyProtection="1">
      <alignment horizontal="center" vertical="center"/>
      <protection hidden="1"/>
    </xf>
    <xf numFmtId="0" fontId="16" fillId="28" borderId="76" xfId="2" applyFill="1" applyBorder="1" applyAlignment="1" applyProtection="1">
      <alignment horizontal="center" vertical="center"/>
      <protection hidden="1"/>
    </xf>
    <xf numFmtId="9" fontId="16" fillId="28" borderId="77" xfId="2" applyNumberFormat="1" applyFill="1" applyBorder="1" applyAlignment="1" applyProtection="1">
      <alignment horizontal="center" vertical="center"/>
      <protection hidden="1"/>
    </xf>
    <xf numFmtId="0" fontId="16" fillId="28" borderId="78" xfId="2" applyFill="1" applyBorder="1" applyAlignment="1" applyProtection="1">
      <alignment horizontal="center" vertical="center"/>
      <protection hidden="1"/>
    </xf>
    <xf numFmtId="0" fontId="16" fillId="28" borderId="79" xfId="2" applyFill="1" applyBorder="1" applyAlignment="1" applyProtection="1">
      <alignment horizontal="center" vertical="center"/>
      <protection hidden="1"/>
    </xf>
    <xf numFmtId="0" fontId="26" fillId="28" borderId="78" xfId="2" applyFont="1" applyFill="1" applyBorder="1" applyAlignment="1" applyProtection="1">
      <alignment horizontal="center" vertical="center"/>
      <protection hidden="1"/>
    </xf>
    <xf numFmtId="0" fontId="16" fillId="28" borderId="80" xfId="2" applyFill="1" applyBorder="1" applyAlignment="1" applyProtection="1">
      <alignment horizontal="center" vertical="center"/>
      <protection hidden="1"/>
    </xf>
    <xf numFmtId="9" fontId="16" fillId="28" borderId="81" xfId="2" applyNumberFormat="1" applyFill="1" applyBorder="1" applyAlignment="1" applyProtection="1">
      <alignment horizontal="center" vertical="center"/>
      <protection hidden="1"/>
    </xf>
    <xf numFmtId="0" fontId="42" fillId="28" borderId="79" xfId="2" applyFont="1" applyFill="1" applyBorder="1" applyAlignment="1" applyProtection="1">
      <alignment horizontal="center" vertical="center"/>
      <protection hidden="1"/>
    </xf>
    <xf numFmtId="0" fontId="16" fillId="28" borderId="79" xfId="2" applyFill="1" applyBorder="1" applyAlignment="1" applyProtection="1">
      <alignment horizontal="center" vertical="center" wrapText="1"/>
      <protection hidden="1"/>
    </xf>
    <xf numFmtId="0" fontId="2" fillId="25" borderId="0" xfId="0" applyFont="1" applyFill="1"/>
    <xf numFmtId="0" fontId="2" fillId="25" borderId="0" xfId="0" applyFont="1" applyFill="1" applyAlignment="1">
      <alignment horizontal="center"/>
    </xf>
    <xf numFmtId="0" fontId="9" fillId="28" borderId="4" xfId="0" applyFont="1" applyFill="1" applyBorder="1" applyAlignment="1">
      <alignment horizontal="center" vertical="center"/>
    </xf>
    <xf numFmtId="0" fontId="4" fillId="28" borderId="0" xfId="0" applyFont="1" applyFill="1"/>
    <xf numFmtId="0" fontId="2" fillId="28"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6" fillId="3" borderId="1" xfId="0" applyFont="1" applyFill="1" applyBorder="1" applyAlignment="1" applyProtection="1">
      <alignment vertical="center" wrapText="1"/>
      <protection locked="0"/>
    </xf>
    <xf numFmtId="0" fontId="6" fillId="3" borderId="83" xfId="0" applyFont="1" applyFill="1" applyBorder="1" applyAlignment="1" applyProtection="1">
      <alignment vertical="center" wrapText="1"/>
      <protection locked="0"/>
    </xf>
    <xf numFmtId="0" fontId="6"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27" borderId="0" xfId="0" applyFont="1" applyFill="1" applyAlignment="1">
      <alignment vertical="center"/>
    </xf>
    <xf numFmtId="49" fontId="49" fillId="0" borderId="0" xfId="0" applyNumberFormat="1" applyFont="1" applyAlignment="1">
      <alignment vertical="center"/>
    </xf>
    <xf numFmtId="49" fontId="49" fillId="27" borderId="46" xfId="0" applyNumberFormat="1" applyFont="1" applyFill="1" applyBorder="1" applyAlignment="1">
      <alignment vertical="center"/>
    </xf>
    <xf numFmtId="49" fontId="49" fillId="27" borderId="0" xfId="0" applyNumberFormat="1" applyFont="1" applyFill="1" applyAlignment="1">
      <alignment horizontal="left" vertical="center"/>
    </xf>
    <xf numFmtId="49" fontId="49" fillId="27"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27"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3" fillId="3" borderId="88" xfId="0" applyNumberFormat="1" applyFont="1" applyFill="1" applyBorder="1" applyAlignment="1">
      <alignment vertical="top"/>
    </xf>
    <xf numFmtId="49" fontId="49" fillId="3" borderId="5" xfId="0" applyNumberFormat="1" applyFont="1" applyFill="1" applyBorder="1" applyAlignment="1">
      <alignment vertical="center"/>
    </xf>
    <xf numFmtId="0" fontId="46" fillId="27" borderId="6" xfId="0" applyFont="1" applyFill="1" applyBorder="1" applyAlignment="1">
      <alignment vertical="center"/>
    </xf>
    <xf numFmtId="0" fontId="46" fillId="27" borderId="23" xfId="0" applyFont="1" applyFill="1" applyBorder="1" applyAlignment="1">
      <alignment vertical="center"/>
    </xf>
    <xf numFmtId="49" fontId="0" fillId="3" borderId="88" xfId="0" applyNumberFormat="1" applyFill="1" applyBorder="1" applyAlignment="1">
      <alignment vertical="top"/>
    </xf>
    <xf numFmtId="49" fontId="49" fillId="27" borderId="5" xfId="0" applyNumberFormat="1" applyFont="1" applyFill="1" applyBorder="1" applyAlignment="1">
      <alignment vertical="center"/>
    </xf>
    <xf numFmtId="49" fontId="49" fillId="27" borderId="6" xfId="0" applyNumberFormat="1" applyFont="1" applyFill="1" applyBorder="1" applyAlignment="1">
      <alignment horizontal="left" vertical="center"/>
    </xf>
    <xf numFmtId="49" fontId="49" fillId="27" borderId="6" xfId="0" applyNumberFormat="1" applyFont="1" applyFill="1" applyBorder="1" applyAlignment="1">
      <alignment vertical="center"/>
    </xf>
    <xf numFmtId="49" fontId="49" fillId="27" borderId="23" xfId="0" applyNumberFormat="1" applyFont="1" applyFill="1" applyBorder="1" applyAlignment="1">
      <alignment horizontal="left" vertical="center"/>
    </xf>
    <xf numFmtId="49" fontId="49" fillId="27" borderId="5" xfId="0" applyNumberFormat="1" applyFont="1" applyFill="1" applyBorder="1" applyAlignment="1">
      <alignment horizontal="left" vertical="center"/>
    </xf>
    <xf numFmtId="0" fontId="46" fillId="27" borderId="6" xfId="0" applyFont="1" applyFill="1" applyBorder="1" applyAlignment="1">
      <alignment horizontal="left" vertical="center"/>
    </xf>
    <xf numFmtId="49" fontId="0" fillId="3" borderId="88" xfId="0" applyNumberFormat="1" applyFill="1" applyBorder="1"/>
    <xf numFmtId="49" fontId="0" fillId="3" borderId="88" xfId="0" applyNumberFormat="1" applyFill="1" applyBorder="1" applyAlignment="1">
      <alignment horizontal="left" vertical="top"/>
    </xf>
    <xf numFmtId="0" fontId="46" fillId="27" borderId="5" xfId="0" applyFont="1" applyFill="1" applyBorder="1" applyAlignment="1">
      <alignment vertical="center"/>
    </xf>
    <xf numFmtId="49" fontId="0" fillId="0" borderId="88" xfId="0" applyNumberFormat="1" applyBorder="1" applyAlignment="1">
      <alignment vertical="top"/>
    </xf>
    <xf numFmtId="49" fontId="46" fillId="27" borderId="5" xfId="0" applyNumberFormat="1" applyFont="1" applyFill="1" applyBorder="1" applyAlignment="1">
      <alignment vertical="top"/>
    </xf>
    <xf numFmtId="49" fontId="46" fillId="27" borderId="6" xfId="0" applyNumberFormat="1" applyFont="1" applyFill="1" applyBorder="1" applyAlignment="1">
      <alignment vertical="top"/>
    </xf>
    <xf numFmtId="49" fontId="46" fillId="27" borderId="23" xfId="0" applyNumberFormat="1" applyFont="1" applyFill="1" applyBorder="1" applyAlignment="1">
      <alignment vertical="top"/>
    </xf>
    <xf numFmtId="0" fontId="106" fillId="5" borderId="47" xfId="0" applyFont="1" applyFill="1" applyBorder="1" applyAlignment="1">
      <alignment horizontal="left" vertical="center"/>
    </xf>
    <xf numFmtId="0" fontId="70" fillId="5" borderId="0" xfId="0" applyFont="1" applyFill="1" applyAlignment="1">
      <alignment vertical="center"/>
    </xf>
    <xf numFmtId="0" fontId="17" fillId="3" borderId="4" xfId="1" applyFill="1" applyBorder="1" applyAlignment="1">
      <alignment vertical="center"/>
    </xf>
    <xf numFmtId="0" fontId="6" fillId="28" borderId="4" xfId="0" applyFont="1" applyFill="1" applyBorder="1" applyAlignment="1">
      <alignment horizontal="left" vertical="center" wrapText="1"/>
    </xf>
    <xf numFmtId="164" fontId="6" fillId="3" borderId="210" xfId="0" applyNumberFormat="1" applyFont="1" applyFill="1" applyBorder="1" applyAlignment="1" applyProtection="1">
      <alignment horizontal="center" vertical="center" wrapText="1"/>
      <protection locked="0" hidden="1"/>
    </xf>
    <xf numFmtId="164" fontId="6" fillId="3" borderId="101"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2"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6" fillId="0" borderId="0" xfId="0" applyFont="1" applyAlignment="1">
      <alignment vertical="top"/>
    </xf>
    <xf numFmtId="164" fontId="16" fillId="0" borderId="0" xfId="0" applyNumberFormat="1" applyFont="1" applyAlignment="1">
      <alignment horizontal="center" vertical="top"/>
    </xf>
    <xf numFmtId="171" fontId="0" fillId="3" borderId="0" xfId="0" applyNumberFormat="1" applyFill="1" applyProtection="1">
      <protection hidden="1"/>
    </xf>
    <xf numFmtId="0" fontId="6" fillId="0" borderId="0" xfId="0" applyFont="1" applyAlignment="1">
      <alignment vertical="top"/>
    </xf>
    <xf numFmtId="2" fontId="6" fillId="0" borderId="0" xfId="0" applyNumberFormat="1" applyFont="1" applyAlignment="1">
      <alignment horizontal="center" vertical="top" wrapText="1"/>
    </xf>
    <xf numFmtId="165" fontId="16" fillId="0" borderId="0" xfId="0" applyNumberFormat="1" applyFont="1" applyAlignment="1">
      <alignment vertical="top"/>
    </xf>
    <xf numFmtId="0" fontId="49"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5" borderId="6" xfId="0" applyFont="1" applyFill="1" applyBorder="1" applyAlignment="1" applyProtection="1">
      <alignment horizontal="center" vertical="center"/>
      <protection hidden="1"/>
    </xf>
    <xf numFmtId="164" fontId="6" fillId="0" borderId="8" xfId="0" applyNumberFormat="1" applyFont="1" applyBorder="1" applyAlignment="1" applyProtection="1">
      <alignment horizontal="center" vertical="center" wrapText="1"/>
      <protection locked="0" hidden="1"/>
    </xf>
    <xf numFmtId="0" fontId="3" fillId="27" borderId="49" xfId="0" applyFont="1" applyFill="1" applyBorder="1" applyAlignment="1" applyProtection="1">
      <alignment horizontal="center" vertical="center"/>
      <protection hidden="1"/>
    </xf>
    <xf numFmtId="0" fontId="37" fillId="25" borderId="4" xfId="0" applyFont="1" applyFill="1" applyBorder="1" applyAlignment="1" applyProtection="1">
      <alignment horizontal="center" vertical="center"/>
      <protection hidden="1"/>
    </xf>
    <xf numFmtId="0" fontId="16" fillId="0" borderId="213" xfId="2" applyBorder="1" applyAlignment="1" applyProtection="1">
      <alignment horizontal="center" vertical="center"/>
      <protection locked="0" hidden="1"/>
    </xf>
    <xf numFmtId="0" fontId="42" fillId="28" borderId="214" xfId="2" applyFont="1" applyFill="1" applyBorder="1" applyAlignment="1" applyProtection="1">
      <alignment horizontal="center" vertical="center"/>
      <protection locked="0" hidden="1"/>
    </xf>
    <xf numFmtId="0" fontId="16" fillId="0" borderId="214" xfId="2" applyBorder="1" applyAlignment="1" applyProtection="1">
      <alignment horizontal="center" vertical="center"/>
      <protection locked="0" hidden="1"/>
    </xf>
    <xf numFmtId="0" fontId="16" fillId="28" borderId="214" xfId="2" applyFill="1" applyBorder="1" applyAlignment="1" applyProtection="1">
      <alignment horizontal="center" vertical="center"/>
      <protection locked="0" hidden="1"/>
    </xf>
    <xf numFmtId="0" fontId="16" fillId="28" borderId="215" xfId="2" applyFill="1" applyBorder="1" applyAlignment="1" applyProtection="1">
      <alignment horizontal="center" vertical="center"/>
      <protection hidden="1"/>
    </xf>
    <xf numFmtId="0" fontId="16" fillId="28" borderId="216" xfId="2" applyFill="1" applyBorder="1" applyAlignment="1" applyProtection="1">
      <alignment horizontal="center" vertical="center" wrapText="1"/>
      <protection hidden="1"/>
    </xf>
    <xf numFmtId="0" fontId="26" fillId="28" borderId="215" xfId="2" applyFont="1" applyFill="1" applyBorder="1" applyAlignment="1" applyProtection="1">
      <alignment horizontal="center" vertical="center"/>
      <protection hidden="1"/>
    </xf>
    <xf numFmtId="0" fontId="16" fillId="28" borderId="216" xfId="2" applyFill="1" applyBorder="1" applyAlignment="1" applyProtection="1">
      <alignment horizontal="center" vertical="center"/>
      <protection hidden="1"/>
    </xf>
    <xf numFmtId="0" fontId="16" fillId="28" borderId="217" xfId="2" applyFill="1" applyBorder="1" applyAlignment="1" applyProtection="1">
      <alignment horizontal="center" vertical="center"/>
      <protection hidden="1"/>
    </xf>
    <xf numFmtId="9" fontId="16" fillId="28" borderId="218" xfId="2" applyNumberFormat="1" applyFill="1" applyBorder="1" applyAlignment="1" applyProtection="1">
      <alignment horizontal="center" vertical="center"/>
      <protection hidden="1"/>
    </xf>
    <xf numFmtId="0" fontId="16" fillId="28" borderId="5" xfId="2" applyFill="1" applyBorder="1" applyAlignment="1" applyProtection="1">
      <alignment horizontal="center" vertical="center"/>
      <protection hidden="1"/>
    </xf>
    <xf numFmtId="0" fontId="16" fillId="28" borderId="8" xfId="2" applyFill="1" applyBorder="1" applyAlignment="1" applyProtection="1">
      <alignment horizontal="center" vertical="center" wrapText="1"/>
      <protection hidden="1"/>
    </xf>
    <xf numFmtId="0" fontId="16" fillId="28" borderId="8" xfId="2" applyFill="1" applyBorder="1" applyAlignment="1" applyProtection="1">
      <alignment horizontal="center" vertical="center"/>
      <protection hidden="1"/>
    </xf>
    <xf numFmtId="0" fontId="16" fillId="28" borderId="70" xfId="2" applyFill="1" applyBorder="1" applyAlignment="1" applyProtection="1">
      <alignment horizontal="center" vertical="center"/>
      <protection hidden="1"/>
    </xf>
    <xf numFmtId="9" fontId="16" fillId="28" borderId="71" xfId="2" applyNumberFormat="1" applyFill="1" applyBorder="1" applyAlignment="1" applyProtection="1">
      <alignment horizontal="center" vertical="center"/>
      <protection hidden="1"/>
    </xf>
    <xf numFmtId="0" fontId="16" fillId="0" borderId="219" xfId="2" applyBorder="1" applyAlignment="1" applyProtection="1">
      <alignment horizontal="center" vertical="center"/>
      <protection locked="0" hidden="1"/>
    </xf>
    <xf numFmtId="0" fontId="42" fillId="28" borderId="220" xfId="2" applyFont="1" applyFill="1" applyBorder="1" applyAlignment="1" applyProtection="1">
      <alignment horizontal="center" vertical="center"/>
      <protection locked="0" hidden="1"/>
    </xf>
    <xf numFmtId="0" fontId="16" fillId="0" borderId="220" xfId="2" applyBorder="1" applyAlignment="1" applyProtection="1">
      <alignment horizontal="center" vertical="center"/>
      <protection locked="0" hidden="1"/>
    </xf>
    <xf numFmtId="0" fontId="16" fillId="28" borderId="220" xfId="2" applyFill="1" applyBorder="1" applyAlignment="1" applyProtection="1">
      <alignment horizontal="center" vertical="center"/>
      <protection locked="0" hidden="1"/>
    </xf>
    <xf numFmtId="165" fontId="16" fillId="0" borderId="36" xfId="2" applyNumberFormat="1" applyBorder="1" applyAlignment="1" applyProtection="1">
      <alignment horizontal="center" vertical="center"/>
      <protection hidden="1"/>
    </xf>
    <xf numFmtId="0" fontId="42" fillId="28" borderId="89" xfId="2" applyFont="1" applyFill="1" applyBorder="1" applyAlignment="1" applyProtection="1">
      <alignment horizontal="center" vertical="center"/>
      <protection locked="0" hidden="1"/>
    </xf>
    <xf numFmtId="0" fontId="0" fillId="5" borderId="0" xfId="0" applyFill="1" applyAlignment="1">
      <alignment horizontal="right"/>
    </xf>
    <xf numFmtId="0" fontId="6" fillId="28" borderId="72" xfId="2" applyFont="1" applyFill="1" applyBorder="1" applyAlignment="1" applyProtection="1">
      <alignment horizontal="center" vertical="center"/>
      <protection hidden="1"/>
    </xf>
    <xf numFmtId="0" fontId="6" fillId="28" borderId="78" xfId="2" applyFont="1" applyFill="1" applyBorder="1" applyAlignment="1" applyProtection="1">
      <alignment horizontal="center" vertical="center"/>
      <protection hidden="1"/>
    </xf>
    <xf numFmtId="0" fontId="103" fillId="28" borderId="79" xfId="2" applyFont="1" applyFill="1" applyBorder="1" applyAlignment="1" applyProtection="1">
      <alignment horizontal="center" vertical="center"/>
      <protection hidden="1"/>
    </xf>
    <xf numFmtId="0" fontId="6" fillId="28" borderId="215" xfId="2" applyFont="1" applyFill="1" applyBorder="1" applyAlignment="1" applyProtection="1">
      <alignment horizontal="center" vertical="center"/>
      <protection hidden="1"/>
    </xf>
    <xf numFmtId="1" fontId="106" fillId="7" borderId="0" xfId="0" applyNumberFormat="1" applyFont="1" applyFill="1"/>
    <xf numFmtId="0" fontId="33" fillId="26" borderId="23" xfId="0" applyFont="1" applyFill="1" applyBorder="1" applyAlignment="1">
      <alignment vertical="center"/>
    </xf>
    <xf numFmtId="0" fontId="33" fillId="26" borderId="5" xfId="0" applyFont="1" applyFill="1" applyBorder="1" applyAlignment="1">
      <alignment horizontal="left" vertical="center"/>
    </xf>
    <xf numFmtId="0" fontId="113" fillId="3" borderId="0" xfId="0" applyFont="1" applyFill="1" applyAlignment="1">
      <alignment horizontal="center" vertical="center" wrapText="1"/>
    </xf>
    <xf numFmtId="0" fontId="114" fillId="27" borderId="15" xfId="0" applyFont="1" applyFill="1" applyBorder="1" applyAlignment="1">
      <alignment horizontal="right" vertical="center" wrapText="1"/>
    </xf>
    <xf numFmtId="0" fontId="114" fillId="27" borderId="50" xfId="0" applyFont="1" applyFill="1" applyBorder="1" applyAlignment="1">
      <alignment horizontal="right" vertical="center" wrapText="1"/>
    </xf>
    <xf numFmtId="0" fontId="114" fillId="27" borderId="51" xfId="0" applyFont="1" applyFill="1" applyBorder="1" applyAlignment="1">
      <alignment horizontal="right" vertical="center" wrapText="1"/>
    </xf>
    <xf numFmtId="0" fontId="115" fillId="3" borderId="0" xfId="0" applyFont="1" applyFill="1" applyAlignment="1" applyProtection="1">
      <alignment horizontal="center" vertical="center" wrapText="1"/>
      <protection locked="0"/>
    </xf>
    <xf numFmtId="0" fontId="115" fillId="3" borderId="0" xfId="0" applyFont="1" applyFill="1" applyAlignment="1" applyProtection="1">
      <alignment horizontal="left" vertical="center" wrapText="1"/>
      <protection locked="0"/>
    </xf>
    <xf numFmtId="0" fontId="37" fillId="25" borderId="5" xfId="0" applyFont="1" applyFill="1" applyBorder="1" applyAlignment="1">
      <alignment vertical="center"/>
    </xf>
    <xf numFmtId="0" fontId="6" fillId="3" borderId="88" xfId="0" applyFont="1" applyFill="1" applyBorder="1" applyAlignment="1">
      <alignment horizontal="right" vertical="top"/>
    </xf>
    <xf numFmtId="0" fontId="0" fillId="30" borderId="88" xfId="0" applyFill="1" applyBorder="1" applyAlignment="1" applyProtection="1">
      <alignment vertical="top"/>
      <protection locked="0"/>
    </xf>
    <xf numFmtId="0" fontId="3" fillId="3" borderId="88" xfId="0" applyFont="1" applyFill="1" applyBorder="1" applyAlignment="1">
      <alignment horizontal="right" vertical="top"/>
    </xf>
    <xf numFmtId="0" fontId="6" fillId="0" borderId="88" xfId="0" applyFont="1" applyBorder="1" applyAlignment="1">
      <alignment horizontal="right" vertical="top"/>
    </xf>
    <xf numFmtId="0" fontId="0" fillId="30" borderId="113" xfId="0" applyFill="1" applyBorder="1" applyAlignment="1" applyProtection="1">
      <alignment vertical="top"/>
      <protection locked="0"/>
    </xf>
    <xf numFmtId="0" fontId="6" fillId="3" borderId="4" xfId="0" applyFont="1" applyFill="1" applyBorder="1" applyAlignment="1" applyProtection="1">
      <alignment horizontal="right" vertical="top" wrapText="1"/>
      <protection locked="0"/>
    </xf>
    <xf numFmtId="0" fontId="0" fillId="30" borderId="4" xfId="0"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30" borderId="48" xfId="0" applyFill="1" applyBorder="1" applyAlignment="1" applyProtection="1">
      <alignment vertical="top"/>
      <protection locked="0"/>
    </xf>
    <xf numFmtId="0" fontId="6"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3" fillId="3" borderId="0" xfId="0" applyFont="1" applyFill="1" applyAlignment="1">
      <alignment horizontal="right" vertical="top"/>
    </xf>
    <xf numFmtId="0" fontId="0" fillId="3" borderId="2" xfId="0" applyFill="1" applyBorder="1" applyAlignment="1" applyProtection="1">
      <alignment vertical="top"/>
      <protection locked="0"/>
    </xf>
    <xf numFmtId="0" fontId="6" fillId="3" borderId="0" xfId="0" applyFont="1" applyFill="1" applyAlignment="1">
      <alignment horizontal="right" vertical="top"/>
    </xf>
    <xf numFmtId="166" fontId="6" fillId="0" borderId="4" xfId="0" applyNumberFormat="1" applyFont="1" applyBorder="1" applyAlignment="1">
      <alignment vertical="center"/>
    </xf>
    <xf numFmtId="166" fontId="0" fillId="30"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2" fillId="25" borderId="11" xfId="0" applyFont="1" applyFill="1" applyBorder="1" applyAlignment="1">
      <alignment vertical="center"/>
    </xf>
    <xf numFmtId="0" fontId="2" fillId="25" borderId="44" xfId="0" applyFont="1" applyFill="1" applyBorder="1" applyAlignment="1">
      <alignment vertical="center"/>
    </xf>
    <xf numFmtId="0" fontId="3" fillId="27" borderId="221" xfId="0" applyFont="1" applyFill="1" applyBorder="1" applyAlignment="1" applyProtection="1">
      <alignment horizontal="center" vertical="center"/>
      <protection hidden="1"/>
    </xf>
    <xf numFmtId="164" fontId="6" fillId="3" borderId="4" xfId="0" applyNumberFormat="1" applyFont="1" applyFill="1" applyBorder="1" applyAlignment="1" applyProtection="1">
      <alignment horizontal="center" vertical="center" wrapText="1"/>
      <protection locked="0" hidden="1"/>
    </xf>
    <xf numFmtId="0" fontId="3" fillId="27" borderId="222" xfId="0" applyFont="1" applyFill="1" applyBorder="1" applyAlignment="1" applyProtection="1">
      <alignment horizontal="center" vertical="center"/>
      <protection hidden="1"/>
    </xf>
    <xf numFmtId="0" fontId="2" fillId="25" borderId="5" xfId="0" applyFont="1" applyFill="1" applyBorder="1" applyAlignment="1">
      <alignment horizontal="center" vertical="center"/>
    </xf>
    <xf numFmtId="0" fontId="2" fillId="25" borderId="8" xfId="0" applyFont="1" applyFill="1" applyBorder="1" applyAlignment="1">
      <alignment horizontal="center" vertical="center"/>
    </xf>
    <xf numFmtId="164" fontId="16" fillId="3" borderId="223" xfId="0" applyNumberFormat="1" applyFont="1" applyFill="1" applyBorder="1" applyAlignment="1" applyProtection="1">
      <alignment vertical="center" wrapText="1"/>
      <protection locked="0" hidden="1"/>
    </xf>
    <xf numFmtId="1" fontId="16"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5" borderId="5" xfId="0" applyFont="1" applyFill="1" applyBorder="1" applyAlignment="1" applyProtection="1">
      <alignment vertical="center"/>
      <protection hidden="1"/>
    </xf>
    <xf numFmtId="0" fontId="37" fillId="25" borderId="6" xfId="0" applyFont="1" applyFill="1" applyBorder="1" applyAlignment="1" applyProtection="1">
      <alignment vertical="center"/>
      <protection hidden="1"/>
    </xf>
    <xf numFmtId="0" fontId="37" fillId="25" borderId="23" xfId="0" applyFont="1" applyFill="1" applyBorder="1" applyAlignment="1" applyProtection="1">
      <alignment vertical="center"/>
      <protection hidden="1"/>
    </xf>
    <xf numFmtId="0" fontId="116" fillId="3" borderId="0" xfId="0" applyFont="1" applyFill="1" applyAlignment="1" applyProtection="1">
      <alignment vertical="center"/>
      <protection locked="0"/>
    </xf>
    <xf numFmtId="0" fontId="83" fillId="5" borderId="0" xfId="0" applyFont="1" applyFill="1" applyAlignment="1">
      <alignment horizontal="right"/>
    </xf>
    <xf numFmtId="0" fontId="83" fillId="3" borderId="0" xfId="0" applyFont="1" applyFill="1"/>
    <xf numFmtId="0" fontId="2" fillId="18" borderId="53" xfId="0" applyFont="1" applyFill="1" applyBorder="1" applyAlignment="1" applyProtection="1">
      <alignment horizontal="center" vertical="center" wrapText="1"/>
      <protection hidden="1"/>
    </xf>
    <xf numFmtId="0" fontId="6" fillId="28" borderId="4" xfId="0" applyFont="1" applyFill="1" applyBorder="1" applyAlignment="1">
      <alignment horizontal="center" vertical="center" wrapText="1"/>
    </xf>
    <xf numFmtId="0" fontId="4" fillId="5" borderId="0" xfId="0" applyFont="1" applyFill="1" applyAlignment="1">
      <alignment horizontal="center" vertical="center"/>
    </xf>
    <xf numFmtId="0" fontId="4" fillId="5" borderId="47" xfId="0" applyFont="1" applyFill="1" applyBorder="1" applyAlignment="1">
      <alignment horizontal="center" vertical="center"/>
    </xf>
    <xf numFmtId="0" fontId="17" fillId="31" borderId="193" xfId="1" applyFill="1" applyBorder="1" applyAlignment="1">
      <alignment horizontal="center" vertical="center"/>
    </xf>
    <xf numFmtId="0" fontId="117" fillId="26" borderId="193"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3" fillId="3" borderId="0" xfId="0" applyNumberFormat="1" applyFont="1" applyFill="1" applyAlignment="1">
      <alignment vertical="top"/>
    </xf>
    <xf numFmtId="0" fontId="32" fillId="5" borderId="0" xfId="0" applyFont="1" applyFill="1" applyAlignment="1">
      <alignment horizontal="center" vertical="center"/>
    </xf>
    <xf numFmtId="0" fontId="6" fillId="3" borderId="45" xfId="0" applyFont="1" applyFill="1" applyBorder="1" applyAlignment="1" applyProtection="1">
      <alignment vertical="center"/>
      <protection locked="0"/>
    </xf>
    <xf numFmtId="14" fontId="6" fillId="3" borderId="54" xfId="0" applyNumberFormat="1"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6" fillId="3" borderId="54" xfId="0" applyFont="1" applyFill="1" applyBorder="1" applyAlignment="1">
      <alignment horizontal="center" vertical="center" wrapText="1"/>
    </xf>
    <xf numFmtId="0" fontId="6"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16" fillId="31" borderId="193" xfId="0" applyFont="1" applyFill="1" applyBorder="1" applyAlignment="1">
      <alignment horizontal="center" vertical="center" wrapText="1"/>
    </xf>
    <xf numFmtId="0" fontId="6" fillId="3" borderId="109" xfId="0" applyFont="1" applyFill="1" applyBorder="1" applyAlignment="1" applyProtection="1">
      <alignment vertical="center"/>
      <protection locked="0"/>
    </xf>
    <xf numFmtId="0" fontId="6" fillId="28" borderId="2" xfId="0" applyFont="1" applyFill="1" applyBorder="1" applyAlignment="1">
      <alignment vertical="center" wrapText="1"/>
    </xf>
    <xf numFmtId="0" fontId="6" fillId="27" borderId="21" xfId="0" applyFont="1" applyFill="1" applyBorder="1" applyAlignment="1">
      <alignment horizontal="center" vertical="center" wrapText="1"/>
    </xf>
    <xf numFmtId="0" fontId="6" fillId="27" borderId="86" xfId="0" applyFont="1" applyFill="1" applyBorder="1" applyAlignment="1">
      <alignment horizontal="center" vertical="center" wrapText="1"/>
    </xf>
    <xf numFmtId="0" fontId="37" fillId="25" borderId="5" xfId="0" applyFont="1" applyFill="1" applyBorder="1" applyAlignment="1" applyProtection="1">
      <alignment horizontal="left" vertical="center"/>
      <protection hidden="1"/>
    </xf>
    <xf numFmtId="0" fontId="37" fillId="25"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8" xfId="0" applyFill="1" applyBorder="1" applyAlignment="1" applyProtection="1">
      <alignment horizontal="center" vertical="top" wrapText="1"/>
      <protection hidden="1"/>
    </xf>
    <xf numFmtId="0" fontId="3" fillId="0" borderId="0" xfId="0" applyFont="1"/>
    <xf numFmtId="0" fontId="55" fillId="27" borderId="11" xfId="0" applyFont="1" applyFill="1" applyBorder="1" applyAlignment="1">
      <alignment horizontal="center" vertical="center"/>
    </xf>
    <xf numFmtId="0" fontId="55" fillId="27" borderId="44" xfId="0" applyFont="1" applyFill="1" applyBorder="1" applyAlignment="1">
      <alignment horizontal="center" vertical="center"/>
    </xf>
    <xf numFmtId="0" fontId="55" fillId="27" borderId="45" xfId="0" applyFont="1" applyFill="1" applyBorder="1" applyAlignment="1">
      <alignment horizontal="center" vertical="center"/>
    </xf>
    <xf numFmtId="0" fontId="55" fillId="27" borderId="28" xfId="0" applyFont="1" applyFill="1" applyBorder="1" applyAlignment="1">
      <alignment horizontal="center" vertical="center"/>
    </xf>
    <xf numFmtId="0" fontId="55" fillId="27" borderId="29" xfId="0" applyFont="1" applyFill="1" applyBorder="1" applyAlignment="1">
      <alignment horizontal="center" vertical="center"/>
    </xf>
    <xf numFmtId="0" fontId="55" fillId="27" borderId="30" xfId="0" applyFont="1" applyFill="1" applyBorder="1" applyAlignment="1">
      <alignment horizontal="center" vertical="center"/>
    </xf>
    <xf numFmtId="0" fontId="11" fillId="18" borderId="53"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3" fillId="27" borderId="91" xfId="0" applyFont="1" applyFill="1" applyBorder="1" applyAlignment="1" applyProtection="1">
      <alignment horizontal="center" vertical="center"/>
      <protection hidden="1"/>
    </xf>
    <xf numFmtId="0" fontId="3" fillId="27" borderId="2" xfId="0" applyFont="1" applyFill="1" applyBorder="1" applyAlignment="1" applyProtection="1">
      <alignment horizontal="center" vertical="center"/>
      <protection hidden="1"/>
    </xf>
    <xf numFmtId="0" fontId="3" fillId="5" borderId="91"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5" borderId="53" xfId="0" applyFont="1" applyFill="1" applyBorder="1" applyAlignment="1" applyProtection="1">
      <alignment horizontal="center" vertical="center" wrapText="1"/>
      <protection hidden="1"/>
    </xf>
    <xf numFmtId="0" fontId="11" fillId="25" borderId="134" xfId="0" applyFont="1" applyFill="1" applyBorder="1" applyAlignment="1" applyProtection="1">
      <alignment horizontal="center" vertical="center" wrapText="1"/>
      <protection hidden="1"/>
    </xf>
    <xf numFmtId="0" fontId="11" fillId="18" borderId="5" xfId="0" applyFont="1" applyFill="1" applyBorder="1" applyAlignment="1" applyProtection="1">
      <alignment horizontal="center" vertical="center" wrapText="1"/>
      <protection hidden="1"/>
    </xf>
    <xf numFmtId="0" fontId="11" fillId="18" borderId="6" xfId="0" applyFont="1" applyFill="1" applyBorder="1" applyAlignment="1" applyProtection="1">
      <alignment horizontal="center" vertical="center" wrapText="1"/>
      <protection hidden="1"/>
    </xf>
    <xf numFmtId="0" fontId="11" fillId="18" borderId="23" xfId="0" applyFont="1" applyFill="1" applyBorder="1" applyAlignment="1" applyProtection="1">
      <alignment horizontal="center" vertical="center" wrapText="1"/>
      <protection hidden="1"/>
    </xf>
    <xf numFmtId="0" fontId="22" fillId="0" borderId="127" xfId="0" applyFont="1" applyBorder="1" applyAlignment="1" applyProtection="1">
      <alignment horizontal="center" vertical="center"/>
      <protection locked="0" hidden="1"/>
    </xf>
    <xf numFmtId="0" fontId="22" fillId="0" borderId="128" xfId="0" applyFont="1" applyBorder="1" applyAlignment="1" applyProtection="1">
      <alignment horizontal="center" vertical="center"/>
      <protection locked="0"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11" fillId="25" borderId="46" xfId="0" applyFont="1" applyFill="1" applyBorder="1" applyAlignment="1" applyProtection="1">
      <alignment horizontal="center" vertical="center" wrapText="1"/>
      <protection hidden="1"/>
    </xf>
    <xf numFmtId="0" fontId="11" fillId="25" borderId="0" xfId="0" applyFont="1" applyFill="1" applyAlignment="1" applyProtection="1">
      <alignment horizontal="center" vertical="center" wrapText="1"/>
      <protection hidden="1"/>
    </xf>
    <xf numFmtId="0" fontId="11" fillId="25" borderId="47" xfId="0" applyFont="1" applyFill="1" applyBorder="1" applyAlignment="1" applyProtection="1">
      <alignment horizontal="center" vertical="center" wrapText="1"/>
      <protection hidden="1"/>
    </xf>
    <xf numFmtId="0" fontId="21" fillId="0" borderId="127" xfId="0" applyFont="1" applyBorder="1" applyAlignment="1" applyProtection="1">
      <alignment horizontal="center" vertical="center"/>
      <protection hidden="1"/>
    </xf>
    <xf numFmtId="0" fontId="21" fillId="0" borderId="128" xfId="0" applyFont="1" applyBorder="1" applyAlignment="1" applyProtection="1">
      <alignment horizontal="center" vertical="center"/>
      <protection hidden="1"/>
    </xf>
    <xf numFmtId="0" fontId="22" fillId="0" borderId="96" xfId="0" applyFont="1" applyBorder="1" applyAlignment="1" applyProtection="1">
      <alignment horizontal="center" vertical="center"/>
      <protection locked="0" hidden="1"/>
    </xf>
    <xf numFmtId="0" fontId="22" fillId="0" borderId="97" xfId="0" applyFont="1" applyBorder="1" applyAlignment="1" applyProtection="1">
      <alignment horizontal="center" vertical="center"/>
      <protection locked="0" hidden="1"/>
    </xf>
    <xf numFmtId="0" fontId="37" fillId="28" borderId="5" xfId="0" applyFont="1" applyFill="1" applyBorder="1" applyAlignment="1" applyProtection="1">
      <alignment horizontal="center"/>
      <protection hidden="1"/>
    </xf>
    <xf numFmtId="0" fontId="37" fillId="28" borderId="6" xfId="0" applyFont="1" applyFill="1" applyBorder="1" applyAlignment="1" applyProtection="1">
      <alignment horizontal="center"/>
      <protection hidden="1"/>
    </xf>
    <xf numFmtId="0" fontId="37" fillId="28" borderId="23" xfId="0" applyFont="1" applyFill="1" applyBorder="1" applyAlignment="1" applyProtection="1">
      <alignment horizontal="center"/>
      <protection hidden="1"/>
    </xf>
    <xf numFmtId="0" fontId="37" fillId="28" borderId="44" xfId="0" applyFont="1" applyFill="1" applyBorder="1" applyAlignment="1" applyProtection="1">
      <alignment horizontal="center"/>
      <protection hidden="1"/>
    </xf>
    <xf numFmtId="0" fontId="37" fillId="28" borderId="45" xfId="0" applyFont="1" applyFill="1" applyBorder="1" applyAlignment="1" applyProtection="1">
      <alignment horizontal="center"/>
      <protection hidden="1"/>
    </xf>
    <xf numFmtId="0" fontId="11" fillId="25" borderId="110" xfId="0" applyFont="1" applyFill="1" applyBorder="1" applyAlignment="1" applyProtection="1">
      <alignment horizontal="center" vertical="center" wrapText="1"/>
      <protection hidden="1"/>
    </xf>
    <xf numFmtId="0" fontId="11" fillId="25" borderId="88" xfId="0" applyFont="1" applyFill="1" applyBorder="1" applyAlignment="1" applyProtection="1">
      <alignment horizontal="center" vertical="center" wrapText="1"/>
      <protection hidden="1"/>
    </xf>
    <xf numFmtId="0" fontId="11" fillId="25" borderId="21" xfId="0" applyFont="1" applyFill="1" applyBorder="1" applyAlignment="1" applyProtection="1">
      <alignment horizontal="center" vertical="center" wrapText="1"/>
      <protection hidden="1"/>
    </xf>
    <xf numFmtId="0" fontId="11" fillId="25" borderId="38" xfId="0" applyFont="1" applyFill="1" applyBorder="1" applyAlignment="1" applyProtection="1">
      <alignment horizontal="center" vertical="center" wrapText="1"/>
      <protection hidden="1"/>
    </xf>
    <xf numFmtId="0" fontId="11" fillId="25" borderId="125" xfId="0" applyFont="1" applyFill="1" applyBorder="1" applyAlignment="1" applyProtection="1">
      <alignment horizontal="center" vertical="center" wrapText="1"/>
      <protection hidden="1"/>
    </xf>
    <xf numFmtId="0" fontId="22" fillId="0" borderId="131" xfId="0" applyFont="1" applyBorder="1" applyAlignment="1" applyProtection="1">
      <alignment horizontal="center" vertical="center"/>
      <protection locked="0" hidden="1"/>
    </xf>
    <xf numFmtId="0" fontId="22" fillId="0" borderId="132" xfId="0" applyFont="1" applyBorder="1" applyAlignment="1" applyProtection="1">
      <alignment horizontal="center" vertical="center"/>
      <protection locked="0" hidden="1"/>
    </xf>
    <xf numFmtId="0" fontId="11" fillId="25" borderId="129" xfId="0" applyFont="1" applyFill="1" applyBorder="1" applyAlignment="1" applyProtection="1">
      <alignment horizontal="center" vertical="center" wrapText="1"/>
      <protection hidden="1"/>
    </xf>
    <xf numFmtId="0" fontId="11" fillId="25" borderId="130"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6" fillId="28" borderId="32" xfId="0" applyFont="1" applyFill="1" applyBorder="1" applyAlignment="1" applyProtection="1">
      <alignment horizontal="center" vertical="center"/>
      <protection hidden="1"/>
    </xf>
    <xf numFmtId="0" fontId="6" fillId="28"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0" fillId="5" borderId="58" xfId="0" applyNumberFormat="1" applyFont="1" applyFill="1" applyBorder="1" applyAlignment="1" applyProtection="1">
      <alignment horizontal="center" vertical="center" wrapText="1"/>
      <protection hidden="1"/>
    </xf>
    <xf numFmtId="164" fontId="10" fillId="5" borderId="43" xfId="0" applyNumberFormat="1" applyFont="1" applyFill="1" applyBorder="1" applyAlignment="1" applyProtection="1">
      <alignment horizontal="center" vertical="center" wrapText="1"/>
      <protection hidden="1"/>
    </xf>
    <xf numFmtId="0" fontId="16" fillId="5" borderId="28" xfId="0" applyFont="1" applyFill="1" applyBorder="1" applyAlignment="1" applyProtection="1">
      <alignment horizontal="left" vertical="center" wrapText="1"/>
      <protection hidden="1"/>
    </xf>
    <xf numFmtId="0" fontId="16" fillId="5" borderId="29" xfId="0" applyFont="1" applyFill="1" applyBorder="1" applyAlignment="1" applyProtection="1">
      <alignment horizontal="left" vertical="center" wrapText="1"/>
      <protection hidden="1"/>
    </xf>
    <xf numFmtId="0" fontId="16" fillId="5" borderId="30" xfId="0" applyFont="1" applyFill="1" applyBorder="1" applyAlignment="1" applyProtection="1">
      <alignment horizontal="left" vertical="center" wrapText="1"/>
      <protection hidden="1"/>
    </xf>
    <xf numFmtId="0" fontId="52" fillId="27" borderId="11" xfId="0" applyFont="1" applyFill="1" applyBorder="1" applyAlignment="1" applyProtection="1">
      <alignment horizontal="center" vertical="center" wrapText="1"/>
      <protection hidden="1"/>
    </xf>
    <xf numFmtId="0" fontId="52" fillId="27" borderId="44" xfId="0" applyFont="1" applyFill="1" applyBorder="1" applyAlignment="1" applyProtection="1">
      <alignment horizontal="center" vertical="center" wrapText="1"/>
      <protection hidden="1"/>
    </xf>
    <xf numFmtId="0" fontId="52" fillId="27" borderId="45" xfId="0" applyFont="1" applyFill="1" applyBorder="1" applyAlignment="1" applyProtection="1">
      <alignment horizontal="center" vertical="center" wrapText="1"/>
      <protection hidden="1"/>
    </xf>
    <xf numFmtId="0" fontId="52" fillId="27" borderId="28" xfId="0" applyFont="1" applyFill="1" applyBorder="1" applyAlignment="1" applyProtection="1">
      <alignment horizontal="center" vertical="center" wrapText="1"/>
      <protection hidden="1"/>
    </xf>
    <xf numFmtId="0" fontId="52" fillId="27" borderId="29" xfId="0" applyFont="1" applyFill="1" applyBorder="1" applyAlignment="1" applyProtection="1">
      <alignment horizontal="center" vertical="center" wrapText="1"/>
      <protection hidden="1"/>
    </xf>
    <xf numFmtId="0" fontId="52" fillId="27" borderId="30" xfId="0" applyFont="1" applyFill="1" applyBorder="1" applyAlignment="1" applyProtection="1">
      <alignment horizontal="center" vertical="center" wrapText="1"/>
      <protection hidden="1"/>
    </xf>
    <xf numFmtId="0" fontId="16" fillId="5" borderId="25" xfId="0" applyFont="1" applyFill="1" applyBorder="1" applyAlignment="1" applyProtection="1">
      <alignment horizontal="left" vertical="center" wrapText="1"/>
      <protection hidden="1"/>
    </xf>
    <xf numFmtId="0" fontId="16" fillId="5" borderId="26" xfId="0" applyFont="1" applyFill="1" applyBorder="1" applyAlignment="1" applyProtection="1">
      <alignment horizontal="left" vertical="center" wrapText="1"/>
      <protection hidden="1"/>
    </xf>
    <xf numFmtId="0" fontId="16" fillId="5" borderId="27" xfId="0" applyFont="1" applyFill="1" applyBorder="1" applyAlignment="1" applyProtection="1">
      <alignment horizontal="left" vertical="center" wrapText="1"/>
      <protection hidden="1"/>
    </xf>
    <xf numFmtId="164" fontId="10" fillId="5" borderId="37" xfId="0" applyNumberFormat="1" applyFont="1" applyFill="1" applyBorder="1" applyAlignment="1" applyProtection="1">
      <alignment horizontal="center" vertical="center" wrapText="1"/>
      <protection hidden="1"/>
    </xf>
    <xf numFmtId="164" fontId="10" fillId="5" borderId="19" xfId="0" applyNumberFormat="1" applyFont="1" applyFill="1" applyBorder="1" applyAlignment="1" applyProtection="1">
      <alignment horizontal="center" vertical="center" wrapText="1"/>
      <protection hidden="1"/>
    </xf>
    <xf numFmtId="164" fontId="33" fillId="20" borderId="52" xfId="0" applyNumberFormat="1" applyFont="1" applyFill="1" applyBorder="1" applyAlignment="1" applyProtection="1">
      <alignment horizontal="center" vertical="center"/>
      <protection hidden="1"/>
    </xf>
    <xf numFmtId="164" fontId="33" fillId="20" borderId="40" xfId="0" applyNumberFormat="1" applyFont="1" applyFill="1" applyBorder="1" applyAlignment="1" applyProtection="1">
      <alignment horizontal="center" vertical="center"/>
      <protection hidden="1"/>
    </xf>
    <xf numFmtId="164" fontId="33" fillId="20" borderId="18" xfId="0" applyNumberFormat="1" applyFont="1" applyFill="1" applyBorder="1" applyAlignment="1" applyProtection="1">
      <alignment horizontal="center" vertical="center"/>
      <protection hidden="1"/>
    </xf>
    <xf numFmtId="164" fontId="33" fillId="20" borderId="42" xfId="0" applyNumberFormat="1" applyFont="1" applyFill="1" applyBorder="1" applyAlignment="1" applyProtection="1">
      <alignment horizontal="center" vertical="center"/>
      <protection hidden="1"/>
    </xf>
    <xf numFmtId="164" fontId="33" fillId="20" borderId="53" xfId="0" applyNumberFormat="1" applyFont="1" applyFill="1" applyBorder="1" applyAlignment="1" applyProtection="1">
      <alignment horizontal="center" vertical="center"/>
      <protection hidden="1"/>
    </xf>
    <xf numFmtId="164" fontId="33" fillId="20" borderId="54" xfId="0" applyNumberFormat="1" applyFont="1" applyFill="1" applyBorder="1" applyAlignment="1" applyProtection="1">
      <alignment horizontal="center" vertical="center"/>
      <protection hidden="1"/>
    </xf>
    <xf numFmtId="164" fontId="33" fillId="20" borderId="8" xfId="0" applyNumberFormat="1"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0" fontId="16" fillId="3" borderId="5" xfId="0" applyFont="1" applyFill="1" applyBorder="1" applyAlignment="1" applyProtection="1">
      <alignment horizontal="left" vertical="top" wrapText="1"/>
      <protection locked="0"/>
    </xf>
    <xf numFmtId="0" fontId="16" fillId="3" borderId="6" xfId="0" applyFont="1" applyFill="1" applyBorder="1" applyAlignment="1" applyProtection="1">
      <alignment horizontal="left" vertical="top" wrapText="1"/>
      <protection locked="0"/>
    </xf>
    <xf numFmtId="0" fontId="16" fillId="3" borderId="23"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36" xfId="0" applyNumberFormat="1" applyFont="1" applyFill="1" applyBorder="1" applyAlignment="1" applyProtection="1">
      <alignment horizontal="center" vertical="center" textRotation="90" wrapText="1"/>
      <protection hidden="1"/>
    </xf>
    <xf numFmtId="0" fontId="22" fillId="27" borderId="11" xfId="0" applyFont="1" applyFill="1" applyBorder="1" applyAlignment="1" applyProtection="1">
      <alignment horizontal="center" vertical="center"/>
      <protection hidden="1"/>
    </xf>
    <xf numFmtId="0" fontId="22" fillId="27" borderId="44" xfId="0" applyFont="1" applyFill="1" applyBorder="1" applyAlignment="1" applyProtection="1">
      <alignment horizontal="center" vertical="center"/>
      <protection hidden="1"/>
    </xf>
    <xf numFmtId="0" fontId="22" fillId="27" borderId="45" xfId="0" applyFont="1" applyFill="1" applyBorder="1" applyAlignment="1" applyProtection="1">
      <alignment horizontal="center" vertical="center"/>
      <protection hidden="1"/>
    </xf>
    <xf numFmtId="0" fontId="22" fillId="27" borderId="28" xfId="0" applyFont="1" applyFill="1" applyBorder="1" applyAlignment="1" applyProtection="1">
      <alignment horizontal="center" vertical="center"/>
      <protection hidden="1"/>
    </xf>
    <xf numFmtId="0" fontId="22" fillId="27" borderId="29" xfId="0" applyFont="1" applyFill="1" applyBorder="1" applyAlignment="1" applyProtection="1">
      <alignment horizontal="center" vertical="center"/>
      <protection hidden="1"/>
    </xf>
    <xf numFmtId="0" fontId="22" fillId="27" borderId="30" xfId="0" applyFont="1" applyFill="1" applyBorder="1" applyAlignment="1" applyProtection="1">
      <alignment horizontal="center" vertical="center"/>
      <protection hidden="1"/>
    </xf>
    <xf numFmtId="0" fontId="11" fillId="28" borderId="24" xfId="0" applyFont="1" applyFill="1" applyBorder="1" applyAlignment="1" applyProtection="1">
      <alignment horizontal="center" vertical="center" textRotation="90" wrapText="1"/>
      <protection hidden="1"/>
    </xf>
    <xf numFmtId="0" fontId="11" fillId="28" borderId="31" xfId="0" applyFont="1" applyFill="1" applyBorder="1" applyAlignment="1" applyProtection="1">
      <alignment horizontal="center" vertical="center" textRotation="90" wrapText="1"/>
      <protection hidden="1"/>
    </xf>
    <xf numFmtId="0" fontId="3" fillId="27" borderId="24" xfId="0" applyFont="1" applyFill="1" applyBorder="1" applyAlignment="1" applyProtection="1">
      <alignment horizontal="center" vertical="center"/>
      <protection hidden="1"/>
    </xf>
    <xf numFmtId="0" fontId="3" fillId="27" borderId="31" xfId="0" applyFont="1" applyFill="1" applyBorder="1" applyAlignment="1" applyProtection="1">
      <alignment horizontal="center" vertical="center"/>
      <protection hidden="1"/>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0" fontId="65" fillId="3" borderId="119"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20"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6" xfId="0" applyFont="1" applyFill="1" applyBorder="1" applyAlignment="1" applyProtection="1">
      <alignment horizontal="left" vertical="top" wrapText="1"/>
      <protection locked="0"/>
    </xf>
    <xf numFmtId="164" fontId="13" fillId="5" borderId="34" xfId="0" applyNumberFormat="1" applyFont="1" applyFill="1" applyBorder="1" applyAlignment="1" applyProtection="1">
      <alignment horizontal="center" vertical="center" textRotation="90" wrapText="1"/>
      <protection hidden="1"/>
    </xf>
    <xf numFmtId="164" fontId="13" fillId="5" borderId="89" xfId="0" applyNumberFormat="1" applyFont="1" applyFill="1" applyBorder="1" applyAlignment="1" applyProtection="1">
      <alignment horizontal="center" vertical="center" textRotation="90" wrapText="1"/>
      <protection hidden="1"/>
    </xf>
    <xf numFmtId="0" fontId="33" fillId="20" borderId="32" xfId="0" applyFont="1" applyFill="1" applyBorder="1" applyAlignment="1" applyProtection="1">
      <alignment horizontal="center" vertical="center" wrapText="1"/>
      <protection hidden="1"/>
    </xf>
    <xf numFmtId="0" fontId="33" fillId="20" borderId="35" xfId="0" applyFont="1" applyFill="1" applyBorder="1" applyAlignment="1" applyProtection="1">
      <alignment horizontal="center" vertical="center" wrapText="1"/>
      <protection hidden="1"/>
    </xf>
    <xf numFmtId="0" fontId="36" fillId="16" borderId="105" xfId="0" applyFont="1" applyFill="1" applyBorder="1" applyAlignment="1" applyProtection="1">
      <alignment horizontal="center" vertical="center" wrapText="1"/>
      <protection locked="0" hidden="1"/>
    </xf>
    <xf numFmtId="0" fontId="36" fillId="16" borderId="54" xfId="0" applyFont="1" applyFill="1" applyBorder="1" applyAlignment="1" applyProtection="1">
      <alignment horizontal="center" vertical="center" wrapText="1"/>
      <protection locked="0" hidden="1"/>
    </xf>
    <xf numFmtId="0" fontId="27" fillId="28" borderId="18" xfId="0" applyFont="1" applyFill="1" applyBorder="1" applyAlignment="1" applyProtection="1">
      <alignment horizontal="center" vertical="center" wrapText="1"/>
      <protection hidden="1"/>
    </xf>
    <xf numFmtId="0" fontId="27" fillId="28" borderId="41" xfId="0" applyFont="1" applyFill="1" applyBorder="1" applyAlignment="1" applyProtection="1">
      <alignment horizontal="center" vertical="center" wrapText="1"/>
      <protection hidden="1"/>
    </xf>
    <xf numFmtId="0" fontId="27" fillId="28"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36" fillId="28" borderId="53" xfId="0" applyFont="1" applyFill="1" applyBorder="1" applyAlignment="1" applyProtection="1">
      <alignment horizontal="center" vertical="center" wrapText="1"/>
      <protection hidden="1"/>
    </xf>
    <xf numFmtId="0" fontId="36" fillId="28" borderId="2" xfId="0" applyFont="1" applyFill="1" applyBorder="1" applyAlignment="1" applyProtection="1">
      <alignment horizontal="center" vertical="center" wrapText="1"/>
      <protection hidden="1"/>
    </xf>
    <xf numFmtId="0" fontId="36" fillId="28" borderId="3" xfId="0" applyFont="1" applyFill="1" applyBorder="1" applyAlignment="1" applyProtection="1">
      <alignment horizontal="center" vertical="center" wrapText="1"/>
      <protection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7" xfId="0" applyFont="1" applyFill="1" applyBorder="1" applyAlignment="1" applyProtection="1">
      <alignment horizontal="center" vertical="center" wrapText="1"/>
      <protection locked="0" hidden="1"/>
    </xf>
    <xf numFmtId="0" fontId="46" fillId="27" borderId="29" xfId="0" applyFont="1" applyFill="1" applyBorder="1" applyAlignment="1" applyProtection="1">
      <alignment horizontal="center" vertical="center"/>
      <protection hidden="1"/>
    </xf>
    <xf numFmtId="0" fontId="46" fillId="27" borderId="30" xfId="0" applyFont="1" applyFill="1" applyBorder="1" applyAlignment="1" applyProtection="1">
      <alignment horizontal="center" vertical="center"/>
      <protection hidden="1"/>
    </xf>
    <xf numFmtId="0" fontId="22" fillId="27"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hidden="1"/>
    </xf>
    <xf numFmtId="0" fontId="36" fillId="16"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28" borderId="1" xfId="0" applyFont="1" applyFill="1" applyBorder="1" applyAlignment="1" applyProtection="1">
      <alignment horizontal="center" vertical="center" wrapText="1"/>
      <protection hidden="1"/>
    </xf>
    <xf numFmtId="0" fontId="36" fillId="28" borderId="37" xfId="0" applyFont="1" applyFill="1" applyBorder="1" applyAlignment="1" applyProtection="1">
      <alignment horizontal="center" vertical="center" wrapText="1"/>
      <protection hidden="1"/>
    </xf>
    <xf numFmtId="0" fontId="36" fillId="28" borderId="41" xfId="0" applyFont="1" applyFill="1" applyBorder="1" applyAlignment="1" applyProtection="1">
      <alignment horizontal="center" vertical="center" wrapText="1"/>
      <protection hidden="1"/>
    </xf>
    <xf numFmtId="0" fontId="0" fillId="25" borderId="11" xfId="0" applyFill="1" applyBorder="1" applyAlignment="1" applyProtection="1">
      <alignment horizontal="center"/>
      <protection hidden="1"/>
    </xf>
    <xf numFmtId="0" fontId="0" fillId="25" borderId="44" xfId="0" applyFill="1" applyBorder="1" applyAlignment="1" applyProtection="1">
      <alignment horizontal="center"/>
      <protection hidden="1"/>
    </xf>
    <xf numFmtId="0" fontId="5" fillId="20" borderId="9" xfId="0" applyFont="1" applyFill="1" applyBorder="1" applyAlignment="1" applyProtection="1">
      <alignment horizontal="center" vertical="center" wrapText="1"/>
      <protection hidden="1"/>
    </xf>
    <xf numFmtId="0" fontId="5" fillId="20" borderId="62" xfId="0" applyFont="1" applyFill="1" applyBorder="1" applyAlignment="1" applyProtection="1">
      <alignment horizontal="center" vertical="center" wrapText="1"/>
      <protection hidden="1"/>
    </xf>
    <xf numFmtId="0" fontId="5" fillId="20" borderId="7" xfId="0" applyFont="1" applyFill="1" applyBorder="1" applyAlignment="1" applyProtection="1">
      <alignment horizontal="center" vertical="center" wrapText="1"/>
      <protection hidden="1"/>
    </xf>
    <xf numFmtId="0" fontId="36" fillId="28" borderId="52" xfId="0" applyFont="1" applyFill="1" applyBorder="1" applyAlignment="1" applyProtection="1">
      <alignment horizontal="center" vertical="center" wrapText="1"/>
      <protection hidden="1"/>
    </xf>
    <xf numFmtId="0" fontId="36" fillId="28" borderId="39" xfId="0" applyFont="1" applyFill="1" applyBorder="1" applyAlignment="1" applyProtection="1">
      <alignment horizontal="center" vertical="center" wrapText="1"/>
      <protection hidden="1"/>
    </xf>
    <xf numFmtId="0" fontId="36" fillId="28" borderId="86"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28" borderId="139" xfId="0" applyFont="1" applyFill="1" applyBorder="1" applyAlignment="1" applyProtection="1">
      <alignment horizontal="center" vertical="center" wrapText="1"/>
      <protection hidden="1"/>
    </xf>
    <xf numFmtId="0" fontId="27" fillId="28" borderId="57" xfId="0" applyFont="1" applyFill="1" applyBorder="1" applyAlignment="1" applyProtection="1">
      <alignment horizontal="center" vertical="center" wrapText="1"/>
      <protection hidden="1"/>
    </xf>
    <xf numFmtId="14" fontId="36" fillId="16" borderId="105" xfId="0" applyNumberFormat="1" applyFont="1" applyFill="1" applyBorder="1" applyAlignment="1" applyProtection="1">
      <alignment horizontal="center" vertical="center" wrapText="1"/>
      <protection locked="0" hidden="1"/>
    </xf>
    <xf numFmtId="0" fontId="3" fillId="27" borderId="8" xfId="0" applyFont="1" applyFill="1" applyBorder="1" applyAlignment="1" applyProtection="1">
      <alignment horizontal="center" vertical="center"/>
      <protection hidden="1"/>
    </xf>
    <xf numFmtId="0" fontId="3" fillId="27" borderId="164" xfId="0" applyFont="1" applyFill="1" applyBorder="1" applyAlignment="1" applyProtection="1">
      <alignment horizontal="center" vertical="center"/>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20" borderId="5" xfId="0" applyFont="1" applyFill="1" applyBorder="1" applyAlignment="1" applyProtection="1">
      <alignment horizontal="center" vertical="center" wrapText="1"/>
      <protection hidden="1"/>
    </xf>
    <xf numFmtId="0" fontId="37" fillId="20" borderId="6" xfId="0" applyFont="1" applyFill="1" applyBorder="1" applyAlignment="1" applyProtection="1">
      <alignment horizontal="center" vertical="center" wrapText="1"/>
      <protection hidden="1"/>
    </xf>
    <xf numFmtId="0" fontId="37" fillId="20" borderId="23" xfId="0" applyFont="1" applyFill="1" applyBorder="1" applyAlignment="1" applyProtection="1">
      <alignment horizontal="center" vertical="center" wrapText="1"/>
      <protection hidden="1"/>
    </xf>
    <xf numFmtId="0" fontId="11" fillId="13" borderId="24" xfId="0" applyFont="1" applyFill="1" applyBorder="1" applyAlignment="1" applyProtection="1">
      <alignment horizontal="center" vertical="center" textRotation="90" wrapText="1"/>
      <protection hidden="1"/>
    </xf>
    <xf numFmtId="0" fontId="11" fillId="13" borderId="31" xfId="0" applyFont="1" applyFill="1" applyBorder="1" applyAlignment="1" applyProtection="1">
      <alignment horizontal="center" vertical="center" textRotation="90" wrapText="1"/>
      <protection hidden="1"/>
    </xf>
    <xf numFmtId="0" fontId="8" fillId="20" borderId="5" xfId="0" applyFont="1" applyFill="1" applyBorder="1" applyAlignment="1" applyProtection="1">
      <alignment horizontal="right" vertical="center" wrapText="1"/>
      <protection hidden="1"/>
    </xf>
    <xf numFmtId="0" fontId="8" fillId="20" borderId="6" xfId="0" applyFont="1" applyFill="1" applyBorder="1" applyAlignment="1" applyProtection="1">
      <alignment horizontal="right" vertical="center" wrapText="1"/>
      <protection hidden="1"/>
    </xf>
    <xf numFmtId="0" fontId="8" fillId="20" borderId="29" xfId="0" applyFont="1" applyFill="1" applyBorder="1" applyAlignment="1" applyProtection="1">
      <alignment horizontal="center" vertical="center" wrapText="1"/>
      <protection hidden="1"/>
    </xf>
    <xf numFmtId="0" fontId="8" fillId="20"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12" fillId="20" borderId="121" xfId="0" applyFont="1" applyFill="1" applyBorder="1" applyAlignment="1" applyProtection="1">
      <alignment horizontal="center" vertical="center" wrapText="1"/>
      <protection hidden="1"/>
    </xf>
    <xf numFmtId="0" fontId="12" fillId="20" borderId="144" xfId="0" applyFont="1" applyFill="1" applyBorder="1" applyAlignment="1" applyProtection="1">
      <alignment horizontal="center" vertical="center" wrapText="1"/>
      <protection hidden="1"/>
    </xf>
    <xf numFmtId="0" fontId="16" fillId="27" borderId="4" xfId="2" applyFill="1" applyBorder="1" applyAlignment="1" applyProtection="1">
      <alignment horizontal="center" vertical="center"/>
      <protection hidden="1"/>
    </xf>
    <xf numFmtId="0" fontId="12" fillId="20" borderId="142" xfId="0" applyFont="1" applyFill="1" applyBorder="1" applyAlignment="1" applyProtection="1">
      <alignment horizontal="center" vertical="center" wrapText="1"/>
      <protection hidden="1"/>
    </xf>
    <xf numFmtId="0" fontId="12" fillId="20" borderId="143" xfId="0" applyFont="1" applyFill="1" applyBorder="1" applyAlignment="1" applyProtection="1">
      <alignment horizontal="center" vertical="center" wrapText="1"/>
      <protection hidden="1"/>
    </xf>
    <xf numFmtId="0" fontId="33" fillId="20" borderId="0" xfId="2" applyFont="1" applyFill="1" applyAlignment="1" applyProtection="1">
      <alignment horizontal="left" vertical="center"/>
      <protection hidden="1"/>
    </xf>
    <xf numFmtId="0" fontId="33" fillId="20" borderId="0" xfId="2" applyFont="1" applyFill="1" applyAlignment="1" applyProtection="1">
      <alignment horizontal="center" vertical="center"/>
      <protection hidden="1"/>
    </xf>
    <xf numFmtId="0" fontId="6" fillId="7" borderId="14" xfId="2" applyFont="1" applyFill="1" applyBorder="1" applyAlignment="1" applyProtection="1">
      <alignment horizontal="center" wrapText="1"/>
      <protection hidden="1"/>
    </xf>
    <xf numFmtId="0" fontId="6" fillId="7" borderId="88" xfId="2" applyFont="1" applyFill="1" applyBorder="1" applyAlignment="1" applyProtection="1">
      <alignment horizontal="center" wrapText="1"/>
      <protection hidden="1"/>
    </xf>
    <xf numFmtId="0" fontId="2" fillId="20" borderId="14" xfId="2" applyFont="1" applyFill="1" applyBorder="1" applyAlignment="1" applyProtection="1">
      <alignment horizontal="center" vertical="center" wrapText="1"/>
      <protection hidden="1"/>
    </xf>
    <xf numFmtId="0" fontId="2" fillId="20" borderId="88" xfId="2" applyFont="1" applyFill="1" applyBorder="1" applyAlignment="1" applyProtection="1">
      <alignment horizontal="center" vertical="center" wrapText="1"/>
      <protection hidden="1"/>
    </xf>
    <xf numFmtId="0" fontId="8" fillId="20" borderId="4" xfId="2" applyFont="1" applyFill="1" applyBorder="1" applyAlignment="1" applyProtection="1">
      <alignment horizontal="center" vertical="center"/>
      <protection hidden="1"/>
    </xf>
    <xf numFmtId="0" fontId="2" fillId="20" borderId="83" xfId="2" applyFont="1" applyFill="1" applyBorder="1" applyAlignment="1" applyProtection="1">
      <alignment horizontal="center" vertical="center" wrapText="1"/>
      <protection hidden="1"/>
    </xf>
    <xf numFmtId="0" fontId="2" fillId="20" borderId="84" xfId="2" applyFont="1" applyFill="1" applyBorder="1" applyAlignment="1" applyProtection="1">
      <alignment horizontal="center" vertical="center" wrapText="1"/>
      <protection hidden="1"/>
    </xf>
    <xf numFmtId="0" fontId="2" fillId="20" borderId="85" xfId="2" applyFont="1" applyFill="1" applyBorder="1" applyAlignment="1" applyProtection="1">
      <alignment horizontal="center" vertical="center" wrapText="1"/>
      <protection hidden="1"/>
    </xf>
    <xf numFmtId="0" fontId="2" fillId="20" borderId="21" xfId="2" applyFont="1" applyFill="1" applyBorder="1" applyAlignment="1" applyProtection="1">
      <alignment horizontal="center" vertical="center" wrapText="1"/>
      <protection hidden="1"/>
    </xf>
    <xf numFmtId="0" fontId="2" fillId="20" borderId="22" xfId="2" applyFont="1" applyFill="1" applyBorder="1" applyAlignment="1" applyProtection="1">
      <alignment horizontal="center" vertical="center" wrapText="1"/>
      <protection hidden="1"/>
    </xf>
    <xf numFmtId="0" fontId="2" fillId="20" borderId="86" xfId="2" applyFont="1" applyFill="1" applyBorder="1" applyAlignment="1" applyProtection="1">
      <alignment horizontal="center" vertical="center" wrapText="1"/>
      <protection hidden="1"/>
    </xf>
    <xf numFmtId="0" fontId="16" fillId="5" borderId="83" xfId="2" applyFill="1" applyBorder="1" applyAlignment="1" applyProtection="1">
      <alignment horizontal="left" vertical="top"/>
      <protection locked="0" hidden="1"/>
    </xf>
    <xf numFmtId="0" fontId="16" fillId="5" borderId="84" xfId="2" applyFill="1" applyBorder="1" applyAlignment="1" applyProtection="1">
      <alignment horizontal="left" vertical="top"/>
      <protection locked="0" hidden="1"/>
    </xf>
    <xf numFmtId="0" fontId="16" fillId="5" borderId="85" xfId="2" applyFill="1" applyBorder="1" applyAlignment="1" applyProtection="1">
      <alignment horizontal="left" vertical="top"/>
      <protection locked="0" hidden="1"/>
    </xf>
    <xf numFmtId="0" fontId="16" fillId="5" borderId="119" xfId="2" applyFill="1" applyBorder="1" applyAlignment="1" applyProtection="1">
      <alignment horizontal="left" vertical="top"/>
      <protection locked="0" hidden="1"/>
    </xf>
    <xf numFmtId="0" fontId="16" fillId="5" borderId="0" xfId="2" applyFill="1" applyAlignment="1" applyProtection="1">
      <alignment horizontal="left" vertical="top"/>
      <protection locked="0" hidden="1"/>
    </xf>
    <xf numFmtId="0" fontId="16" fillId="5" borderId="120" xfId="2" applyFill="1" applyBorder="1" applyAlignment="1" applyProtection="1">
      <alignment horizontal="left" vertical="top"/>
      <protection locked="0" hidden="1"/>
    </xf>
    <xf numFmtId="0" fontId="16" fillId="5" borderId="21" xfId="2" applyFill="1" applyBorder="1" applyAlignment="1" applyProtection="1">
      <alignment horizontal="left" vertical="top"/>
      <protection locked="0" hidden="1"/>
    </xf>
    <xf numFmtId="0" fontId="16" fillId="5" borderId="22" xfId="2" applyFill="1" applyBorder="1" applyAlignment="1" applyProtection="1">
      <alignment horizontal="left" vertical="top"/>
      <protection locked="0" hidden="1"/>
    </xf>
    <xf numFmtId="0" fontId="16" fillId="5" borderId="86" xfId="2" applyFill="1" applyBorder="1" applyAlignment="1" applyProtection="1">
      <alignment horizontal="left" vertical="top"/>
      <protection locked="0" hidden="1"/>
    </xf>
    <xf numFmtId="0" fontId="31" fillId="20" borderId="5" xfId="2" applyFont="1" applyFill="1" applyBorder="1" applyAlignment="1" applyProtection="1">
      <alignment horizontal="center" vertical="center"/>
      <protection hidden="1"/>
    </xf>
    <xf numFmtId="0" fontId="31" fillId="20" borderId="6" xfId="2" applyFont="1" applyFill="1" applyBorder="1" applyAlignment="1" applyProtection="1">
      <alignment horizontal="center" vertical="center"/>
      <protection hidden="1"/>
    </xf>
    <xf numFmtId="0" fontId="31" fillId="20" borderId="23" xfId="2" applyFont="1" applyFill="1" applyBorder="1" applyAlignment="1" applyProtection="1">
      <alignment horizontal="center" vertical="center"/>
      <protection hidden="1"/>
    </xf>
    <xf numFmtId="0" fontId="6" fillId="28" borderId="11" xfId="0" applyFont="1" applyFill="1" applyBorder="1" applyAlignment="1" applyProtection="1">
      <alignment horizontal="right" vertical="center" wrapText="1"/>
      <protection hidden="1"/>
    </xf>
    <xf numFmtId="0" fontId="6" fillId="28" borderId="44" xfId="0" applyFont="1" applyFill="1" applyBorder="1" applyAlignment="1" applyProtection="1">
      <alignment horizontal="right" vertical="center" wrapText="1"/>
      <protection hidden="1"/>
    </xf>
    <xf numFmtId="0" fontId="6" fillId="5" borderId="44" xfId="2" applyFont="1" applyFill="1" applyBorder="1" applyAlignment="1" applyProtection="1">
      <alignment horizontal="left" vertical="center"/>
      <protection hidden="1"/>
    </xf>
    <xf numFmtId="0" fontId="6" fillId="5" borderId="45" xfId="2" applyFont="1" applyFill="1" applyBorder="1" applyAlignment="1" applyProtection="1">
      <alignment horizontal="left" vertical="center"/>
      <protection hidden="1"/>
    </xf>
    <xf numFmtId="0" fontId="6" fillId="28" borderId="59" xfId="0" applyFont="1" applyFill="1" applyBorder="1" applyAlignment="1" applyProtection="1">
      <alignment horizontal="right" vertical="center" wrapText="1"/>
      <protection hidden="1"/>
    </xf>
    <xf numFmtId="0" fontId="6" fillId="28" borderId="60" xfId="0" applyFont="1" applyFill="1" applyBorder="1" applyAlignment="1" applyProtection="1">
      <alignment horizontal="right" vertical="center" wrapText="1"/>
      <protection hidden="1"/>
    </xf>
    <xf numFmtId="0" fontId="6" fillId="5" borderId="60" xfId="2" applyFont="1" applyFill="1" applyBorder="1" applyAlignment="1" applyProtection="1">
      <alignment horizontal="left" vertical="center"/>
      <protection hidden="1"/>
    </xf>
    <xf numFmtId="0" fontId="6" fillId="5" borderId="104" xfId="2" applyFont="1" applyFill="1" applyBorder="1" applyAlignment="1" applyProtection="1">
      <alignment horizontal="left" vertical="center"/>
      <protection hidden="1"/>
    </xf>
    <xf numFmtId="0" fontId="11" fillId="20" borderId="0" xfId="2" applyFont="1" applyFill="1" applyAlignment="1" applyProtection="1">
      <alignment horizontal="center" vertical="center"/>
      <protection hidden="1"/>
    </xf>
    <xf numFmtId="9" fontId="16" fillId="5" borderId="1" xfId="3" applyFont="1" applyFill="1" applyBorder="1" applyAlignment="1" applyProtection="1">
      <alignment horizontal="center" vertical="center"/>
      <protection hidden="1"/>
    </xf>
    <xf numFmtId="9" fontId="16" fillId="5" borderId="3" xfId="3" applyFont="1" applyFill="1" applyBorder="1" applyAlignment="1" applyProtection="1">
      <alignment horizontal="center" vertical="center"/>
      <protection hidden="1"/>
    </xf>
    <xf numFmtId="9" fontId="16" fillId="5" borderId="4" xfId="3" applyFont="1" applyFill="1" applyBorder="1" applyAlignment="1" applyProtection="1">
      <alignment horizontal="center" vertical="center"/>
      <protection hidden="1"/>
    </xf>
    <xf numFmtId="0" fontId="3" fillId="27" borderId="0" xfId="2" applyFont="1" applyFill="1" applyAlignment="1" applyProtection="1">
      <alignment horizontal="right" vertical="top" wrapText="1"/>
      <protection hidden="1"/>
    </xf>
    <xf numFmtId="0" fontId="11" fillId="20" borderId="46" xfId="0" applyFont="1" applyFill="1" applyBorder="1" applyAlignment="1" applyProtection="1">
      <alignment horizontal="center" vertical="center" wrapText="1"/>
      <protection hidden="1"/>
    </xf>
    <xf numFmtId="0" fontId="11" fillId="20" borderId="0" xfId="0" applyFont="1" applyFill="1" applyAlignment="1" applyProtection="1">
      <alignment horizontal="center" vertical="center" wrapText="1"/>
      <protection hidden="1"/>
    </xf>
    <xf numFmtId="0" fontId="11" fillId="20" borderId="47" xfId="0" applyFont="1" applyFill="1" applyBorder="1" applyAlignment="1" applyProtection="1">
      <alignment horizontal="center" vertical="center" wrapText="1"/>
      <protection hidden="1"/>
    </xf>
    <xf numFmtId="0" fontId="11" fillId="20" borderId="110" xfId="0" applyFont="1" applyFill="1" applyBorder="1" applyAlignment="1" applyProtection="1">
      <alignment horizontal="center" vertical="center" wrapText="1"/>
      <protection hidden="1"/>
    </xf>
    <xf numFmtId="0" fontId="11" fillId="20" borderId="88" xfId="0" applyFont="1" applyFill="1" applyBorder="1" applyAlignment="1" applyProtection="1">
      <alignment horizontal="center" vertical="center" wrapText="1"/>
      <protection hidden="1"/>
    </xf>
    <xf numFmtId="0" fontId="11" fillId="20" borderId="53" xfId="0" applyFont="1" applyFill="1" applyBorder="1" applyAlignment="1" applyProtection="1">
      <alignment horizontal="center" vertical="center" wrapText="1"/>
      <protection hidden="1"/>
    </xf>
    <xf numFmtId="0" fontId="11" fillId="20" borderId="134" xfId="0" applyFont="1" applyFill="1" applyBorder="1" applyAlignment="1" applyProtection="1">
      <alignment horizontal="center" vertical="center" wrapText="1"/>
      <protection hidden="1"/>
    </xf>
    <xf numFmtId="0" fontId="11" fillId="20" borderId="38" xfId="0" applyFont="1" applyFill="1" applyBorder="1" applyAlignment="1" applyProtection="1">
      <alignment horizontal="center" vertical="center" wrapText="1"/>
      <protection hidden="1"/>
    </xf>
    <xf numFmtId="0" fontId="11" fillId="20" borderId="125" xfId="0" applyFont="1" applyFill="1" applyBorder="1" applyAlignment="1" applyProtection="1">
      <alignment horizontal="center" vertical="center" wrapText="1"/>
      <protection hidden="1"/>
    </xf>
    <xf numFmtId="0" fontId="11" fillId="20" borderId="129" xfId="0" applyFont="1" applyFill="1" applyBorder="1" applyAlignment="1" applyProtection="1">
      <alignment horizontal="center" vertical="center" wrapText="1"/>
      <protection hidden="1"/>
    </xf>
    <xf numFmtId="0" fontId="11" fillId="20" borderId="130" xfId="0" applyFont="1" applyFill="1" applyBorder="1" applyAlignment="1" applyProtection="1">
      <alignment horizontal="center" vertical="center" wrapText="1"/>
      <protection hidden="1"/>
    </xf>
    <xf numFmtId="0" fontId="11" fillId="20" borderId="21" xfId="0" applyFont="1" applyFill="1" applyBorder="1" applyAlignment="1" applyProtection="1">
      <alignment horizontal="center" vertical="center" wrapText="1"/>
      <protection hidden="1"/>
    </xf>
    <xf numFmtId="0" fontId="12" fillId="25" borderId="121" xfId="0" applyFont="1" applyFill="1" applyBorder="1" applyAlignment="1">
      <alignment horizontal="center" vertical="center" wrapText="1"/>
    </xf>
    <xf numFmtId="0" fontId="12" fillId="25" borderId="144" xfId="0" applyFont="1" applyFill="1" applyBorder="1" applyAlignment="1">
      <alignment horizontal="center" vertical="center" wrapText="1"/>
    </xf>
    <xf numFmtId="0" fontId="13" fillId="7" borderId="1" xfId="2" quotePrefix="1" applyFont="1" applyFill="1" applyBorder="1" applyAlignment="1">
      <alignment horizontal="center" vertical="center" wrapText="1"/>
    </xf>
    <xf numFmtId="0" fontId="13" fillId="7" borderId="2" xfId="2" quotePrefix="1" applyFont="1" applyFill="1" applyBorder="1" applyAlignment="1">
      <alignment horizontal="center" vertical="center" wrapText="1"/>
    </xf>
    <xf numFmtId="0" fontId="13" fillId="7" borderId="3" xfId="2" quotePrefix="1" applyFont="1" applyFill="1" applyBorder="1" applyAlignment="1">
      <alignment horizontal="center" vertical="center" wrapText="1"/>
    </xf>
    <xf numFmtId="0" fontId="13" fillId="27" borderId="1" xfId="2" quotePrefix="1" applyFont="1" applyFill="1" applyBorder="1" applyAlignment="1">
      <alignment horizontal="center" vertical="center" wrapText="1"/>
    </xf>
    <xf numFmtId="0" fontId="13" fillId="27" borderId="2" xfId="2" quotePrefix="1" applyFont="1" applyFill="1" applyBorder="1" applyAlignment="1">
      <alignment horizontal="center" vertical="center" wrapText="1"/>
    </xf>
    <xf numFmtId="0" fontId="13" fillId="27" borderId="3" xfId="2" quotePrefix="1" applyFont="1" applyFill="1" applyBorder="1" applyAlignment="1">
      <alignment horizontal="center" vertical="center" wrapText="1"/>
    </xf>
    <xf numFmtId="0" fontId="33" fillId="25" borderId="0" xfId="2" applyFont="1" applyFill="1" applyAlignment="1">
      <alignment horizontal="center" vertical="center"/>
    </xf>
    <xf numFmtId="0" fontId="6" fillId="27" borderId="0" xfId="2" applyFont="1" applyFill="1" applyAlignment="1">
      <alignment horizontal="right" vertical="top" wrapText="1"/>
    </xf>
    <xf numFmtId="0" fontId="33" fillId="25" borderId="0" xfId="2" applyFont="1" applyFill="1" applyAlignment="1" applyProtection="1">
      <alignment horizontal="left" vertical="center"/>
      <protection hidden="1"/>
    </xf>
    <xf numFmtId="0" fontId="33" fillId="14" borderId="0" xfId="2" applyFont="1" applyFill="1" applyAlignment="1" applyProtection="1">
      <alignment horizontal="left" vertical="center"/>
      <protection hidden="1"/>
    </xf>
    <xf numFmtId="0" fontId="12" fillId="25" borderId="142" xfId="0" applyFont="1" applyFill="1" applyBorder="1" applyAlignment="1">
      <alignment horizontal="center" vertical="center" wrapText="1"/>
    </xf>
    <xf numFmtId="0" fontId="12" fillId="25" borderId="143" xfId="0" applyFont="1" applyFill="1" applyBorder="1" applyAlignment="1">
      <alignment horizontal="center" vertical="center" wrapText="1"/>
    </xf>
    <xf numFmtId="0" fontId="2" fillId="25" borderId="83" xfId="2" applyFont="1" applyFill="1" applyBorder="1" applyAlignment="1">
      <alignment horizontal="center" vertical="center" wrapText="1"/>
    </xf>
    <xf numFmtId="0" fontId="2" fillId="25" borderId="85" xfId="2" applyFont="1" applyFill="1" applyBorder="1" applyAlignment="1">
      <alignment horizontal="center" vertical="center" wrapText="1"/>
    </xf>
    <xf numFmtId="0" fontId="2" fillId="25" borderId="21" xfId="2" applyFont="1" applyFill="1" applyBorder="1" applyAlignment="1">
      <alignment horizontal="center" vertical="center" wrapText="1"/>
    </xf>
    <xf numFmtId="0" fontId="2" fillId="25" borderId="86" xfId="2" applyFont="1" applyFill="1" applyBorder="1" applyAlignment="1">
      <alignment horizontal="center" vertical="center" wrapText="1"/>
    </xf>
    <xf numFmtId="0" fontId="16" fillId="27" borderId="1" xfId="2" applyFill="1" applyBorder="1" applyAlignment="1" applyProtection="1">
      <alignment horizontal="center" vertical="center"/>
      <protection hidden="1"/>
    </xf>
    <xf numFmtId="0" fontId="16" fillId="27" borderId="3" xfId="2" applyFill="1" applyBorder="1" applyAlignment="1" applyProtection="1">
      <alignment horizontal="center" vertical="center"/>
      <protection hidden="1"/>
    </xf>
    <xf numFmtId="0" fontId="2" fillId="25" borderId="14" xfId="2" applyFont="1" applyFill="1" applyBorder="1" applyAlignment="1">
      <alignment horizontal="center" wrapText="1"/>
    </xf>
    <xf numFmtId="0" fontId="2" fillId="25" borderId="88" xfId="2" applyFont="1" applyFill="1" applyBorder="1" applyAlignment="1">
      <alignment horizontal="center" wrapText="1"/>
    </xf>
    <xf numFmtId="0" fontId="8" fillId="25" borderId="4" xfId="2" applyFont="1" applyFill="1" applyBorder="1" applyAlignment="1">
      <alignment horizontal="center" vertical="center"/>
    </xf>
    <xf numFmtId="0" fontId="2" fillId="25" borderId="14" xfId="2" applyFont="1" applyFill="1" applyBorder="1" applyAlignment="1">
      <alignment horizontal="center" vertical="center" wrapText="1"/>
    </xf>
    <xf numFmtId="0" fontId="2" fillId="25" borderId="88" xfId="2" applyFont="1" applyFill="1" applyBorder="1" applyAlignment="1">
      <alignment horizontal="center" vertical="center" wrapText="1"/>
    </xf>
    <xf numFmtId="0" fontId="31" fillId="25" borderId="5" xfId="2" applyFont="1" applyFill="1" applyBorder="1" applyAlignment="1" applyProtection="1">
      <alignment horizontal="center" vertical="center"/>
      <protection hidden="1"/>
    </xf>
    <xf numFmtId="0" fontId="31" fillId="25" borderId="6" xfId="2" applyFont="1" applyFill="1" applyBorder="1" applyAlignment="1" applyProtection="1">
      <alignment horizontal="center" vertical="center"/>
      <protection hidden="1"/>
    </xf>
    <xf numFmtId="0" fontId="31" fillId="25" borderId="23" xfId="2" applyFont="1" applyFill="1" applyBorder="1" applyAlignment="1" applyProtection="1">
      <alignment horizontal="center" vertical="center"/>
      <protection hidden="1"/>
    </xf>
    <xf numFmtId="0" fontId="6" fillId="28" borderId="11" xfId="0" applyFont="1" applyFill="1" applyBorder="1" applyAlignment="1">
      <alignment horizontal="right" vertical="center" wrapText="1"/>
    </xf>
    <xf numFmtId="0" fontId="6" fillId="28" borderId="44" xfId="0" applyFont="1" applyFill="1" applyBorder="1" applyAlignment="1">
      <alignment horizontal="right" vertical="center" wrapText="1"/>
    </xf>
    <xf numFmtId="0" fontId="6" fillId="28" borderId="59" xfId="0" applyFont="1" applyFill="1" applyBorder="1" applyAlignment="1">
      <alignment horizontal="right" vertical="center" wrapText="1"/>
    </xf>
    <xf numFmtId="0" fontId="6" fillId="28" borderId="60" xfId="0" applyFont="1" applyFill="1" applyBorder="1" applyAlignment="1">
      <alignment horizontal="right" vertical="center" wrapText="1"/>
    </xf>
    <xf numFmtId="0" fontId="2" fillId="25" borderId="84" xfId="2" applyFont="1" applyFill="1" applyBorder="1" applyAlignment="1">
      <alignment horizontal="center" vertical="center" wrapText="1"/>
    </xf>
    <xf numFmtId="0" fontId="2" fillId="25" borderId="22" xfId="2" applyFont="1" applyFill="1" applyBorder="1" applyAlignment="1">
      <alignment horizontal="center" vertical="center" wrapText="1"/>
    </xf>
    <xf numFmtId="0" fontId="75" fillId="19" borderId="52" xfId="0" applyFont="1" applyFill="1" applyBorder="1" applyAlignment="1">
      <alignment horizontal="right" vertical="center" wrapText="1"/>
    </xf>
    <xf numFmtId="0" fontId="75" fillId="19" borderId="43" xfId="0" applyFont="1" applyFill="1" applyBorder="1" applyAlignment="1">
      <alignment horizontal="right" vertical="center" wrapText="1"/>
    </xf>
    <xf numFmtId="14" fontId="36" fillId="3" borderId="112"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5" borderId="52" xfId="0" applyFont="1" applyFill="1" applyBorder="1" applyAlignment="1">
      <alignment horizontal="right" vertical="center" wrapText="1"/>
    </xf>
    <xf numFmtId="0" fontId="75" fillId="25" borderId="43" xfId="0" applyFont="1" applyFill="1" applyBorder="1" applyAlignment="1">
      <alignment horizontal="right" vertical="center" wrapText="1"/>
    </xf>
    <xf numFmtId="0" fontId="62" fillId="27" borderId="40" xfId="0" applyFont="1" applyFill="1" applyBorder="1" applyAlignment="1">
      <alignment horizontal="center" vertical="center"/>
    </xf>
    <xf numFmtId="0" fontId="62" fillId="27" borderId="54" xfId="0" applyFont="1" applyFill="1" applyBorder="1" applyAlignment="1">
      <alignment horizontal="center" vertical="center"/>
    </xf>
    <xf numFmtId="0" fontId="62" fillId="27" borderId="32" xfId="0" applyFont="1" applyFill="1" applyBorder="1" applyAlignment="1">
      <alignment horizontal="center" vertical="center" wrapText="1"/>
    </xf>
    <xf numFmtId="0" fontId="62" fillId="27" borderId="110" xfId="0" applyFont="1" applyFill="1" applyBorder="1" applyAlignment="1">
      <alignment horizontal="center" vertical="center" wrapText="1"/>
    </xf>
    <xf numFmtId="0" fontId="62" fillId="27" borderId="24" xfId="0" applyFont="1" applyFill="1" applyBorder="1" applyAlignment="1">
      <alignment horizontal="left" vertical="center" wrapText="1"/>
    </xf>
    <xf numFmtId="0" fontId="62" fillId="27" borderId="108" xfId="0" applyFont="1" applyFill="1" applyBorder="1" applyAlignment="1">
      <alignment horizontal="left"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59" fillId="27" borderId="83" xfId="0" applyFont="1" applyFill="1" applyBorder="1" applyAlignment="1">
      <alignment horizontal="center" vertical="center" wrapText="1"/>
    </xf>
    <xf numFmtId="0" fontId="59" fillId="27" borderId="22" xfId="0" applyFont="1" applyFill="1" applyBorder="1" applyAlignment="1">
      <alignment horizontal="center" vertical="center" wrapText="1"/>
    </xf>
    <xf numFmtId="0" fontId="59" fillId="27" borderId="15" xfId="0" applyFont="1" applyFill="1" applyBorder="1" applyAlignment="1">
      <alignment horizontal="center" vertical="center" wrapText="1"/>
    </xf>
    <xf numFmtId="0" fontId="59" fillId="27" borderId="50" xfId="0" applyFont="1" applyFill="1" applyBorder="1" applyAlignment="1">
      <alignment horizontal="center" vertical="center" wrapText="1"/>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7" borderId="58" xfId="0" applyFont="1" applyFill="1" applyBorder="1" applyAlignment="1">
      <alignment horizontal="center" vertical="center" wrapText="1"/>
    </xf>
    <xf numFmtId="0" fontId="59" fillId="27" borderId="40" xfId="0" applyFont="1" applyFill="1" applyBorder="1" applyAlignment="1">
      <alignment horizontal="center" vertical="center" wrapText="1"/>
    </xf>
    <xf numFmtId="0" fontId="59" fillId="27" borderId="52" xfId="0" applyFont="1" applyFill="1" applyBorder="1" applyAlignment="1">
      <alignment horizontal="center" vertical="center" wrapText="1"/>
    </xf>
    <xf numFmtId="0" fontId="59" fillId="27" borderId="18" xfId="0" applyFont="1" applyFill="1" applyBorder="1" applyAlignment="1">
      <alignment horizontal="center" vertical="center" wrapText="1"/>
    </xf>
    <xf numFmtId="0" fontId="59" fillId="27" borderId="21" xfId="0" applyFont="1" applyFill="1" applyBorder="1" applyAlignment="1">
      <alignment horizontal="center" vertical="center" wrapText="1"/>
    </xf>
    <xf numFmtId="0" fontId="59" fillId="27" borderId="56" xfId="0" applyFont="1" applyFill="1" applyBorder="1" applyAlignment="1">
      <alignment horizontal="center" vertical="center" wrapText="1"/>
    </xf>
    <xf numFmtId="0" fontId="59" fillId="27" borderId="114" xfId="0" applyFont="1" applyFill="1" applyBorder="1" applyAlignment="1">
      <alignment horizontal="center" vertical="center" wrapText="1"/>
    </xf>
    <xf numFmtId="0" fontId="62" fillId="27" borderId="45" xfId="0" applyFont="1" applyFill="1" applyBorder="1" applyAlignment="1">
      <alignment horizontal="center" vertical="center"/>
    </xf>
    <xf numFmtId="0" fontId="62" fillId="27" borderId="57" xfId="0" applyFont="1" applyFill="1" applyBorder="1" applyAlignment="1">
      <alignment horizontal="center" vertical="center"/>
    </xf>
    <xf numFmtId="0" fontId="62" fillId="27" borderId="34" xfId="0" applyFont="1" applyFill="1" applyBorder="1" applyAlignment="1">
      <alignment horizontal="center" vertical="center"/>
    </xf>
    <xf numFmtId="0" fontId="62" fillId="27" borderId="113" xfId="0" applyFont="1" applyFill="1" applyBorder="1" applyAlignment="1">
      <alignment horizontal="center" vertical="center"/>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108" fillId="0" borderId="4" xfId="0" applyFont="1" applyBorder="1" applyAlignment="1">
      <alignment horizontal="left" vertical="top" wrapText="1"/>
    </xf>
    <xf numFmtId="0" fontId="108" fillId="0" borderId="48" xfId="0" applyFont="1" applyBorder="1" applyAlignment="1">
      <alignment horizontal="left" vertical="top" wrapText="1"/>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85"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6" xfId="0" applyNumberFormat="1" applyFill="1" applyBorder="1" applyAlignment="1">
      <alignment horizontal="center" vertical="top"/>
    </xf>
    <xf numFmtId="0" fontId="0" fillId="0" borderId="4" xfId="0" applyBorder="1" applyAlignment="1">
      <alignment horizontal="left" vertical="top"/>
    </xf>
    <xf numFmtId="0" fontId="0" fillId="0" borderId="88" xfId="0" applyBorder="1" applyAlignment="1">
      <alignment horizontal="left" vertical="top"/>
    </xf>
    <xf numFmtId="0" fontId="110" fillId="0" borderId="0" xfId="0" applyFont="1" applyAlignment="1">
      <alignment horizontal="left" vertical="center"/>
    </xf>
    <xf numFmtId="0" fontId="0" fillId="0" borderId="4" xfId="0" applyBorder="1" applyAlignment="1">
      <alignment horizontal="left" vertical="top" wrapText="1"/>
    </xf>
    <xf numFmtId="0" fontId="0" fillId="0" borderId="88" xfId="0" applyBorder="1" applyAlignment="1">
      <alignment horizontal="left"/>
    </xf>
    <xf numFmtId="0" fontId="108" fillId="0" borderId="21" xfId="0" applyFont="1" applyBorder="1" applyAlignment="1">
      <alignment horizontal="left" vertical="top"/>
    </xf>
    <xf numFmtId="0" fontId="108" fillId="0" borderId="22" xfId="0" applyFont="1" applyBorder="1" applyAlignment="1">
      <alignment horizontal="left" vertical="top"/>
    </xf>
    <xf numFmtId="0" fontId="108" fillId="0" borderId="57" xfId="0" applyFont="1" applyBorder="1" applyAlignment="1">
      <alignment horizontal="left" vertical="top"/>
    </xf>
    <xf numFmtId="0" fontId="108" fillId="0" borderId="88" xfId="0" applyFont="1" applyBorder="1" applyAlignment="1">
      <alignment horizontal="left" vertical="top" wrapText="1"/>
    </xf>
    <xf numFmtId="0" fontId="108" fillId="0" borderId="113" xfId="0" applyFont="1" applyBorder="1" applyAlignment="1">
      <alignment horizontal="left" vertical="top" wrapText="1"/>
    </xf>
    <xf numFmtId="0" fontId="110" fillId="3" borderId="0" xfId="0" applyFont="1" applyFill="1" applyAlignment="1">
      <alignment horizontal="left" vertical="center"/>
    </xf>
    <xf numFmtId="49" fontId="0" fillId="0" borderId="88" xfId="0" applyNumberFormat="1" applyBorder="1" applyAlignment="1">
      <alignment horizontal="left" vertical="top" wrapText="1"/>
    </xf>
    <xf numFmtId="49" fontId="0" fillId="0" borderId="4" xfId="0" applyNumberFormat="1" applyBorder="1" applyAlignment="1">
      <alignment horizontal="left" vertical="top" wrapText="1"/>
    </xf>
    <xf numFmtId="49" fontId="3" fillId="3" borderId="0" xfId="0" applyNumberFormat="1" applyFont="1" applyFill="1" applyAlignment="1">
      <alignment horizontal="left" vertical="top"/>
    </xf>
    <xf numFmtId="0" fontId="6" fillId="28" borderId="41" xfId="0" applyFont="1" applyFill="1" applyBorder="1" applyAlignment="1">
      <alignment horizontal="center" vertical="center" wrapText="1"/>
    </xf>
    <xf numFmtId="0" fontId="6" fillId="28" borderId="42" xfId="0" applyFont="1" applyFill="1" applyBorder="1" applyAlignment="1">
      <alignment horizontal="center" vertical="center" wrapText="1"/>
    </xf>
    <xf numFmtId="0" fontId="6" fillId="3" borderId="2" xfId="0" applyFont="1" applyFill="1" applyBorder="1" applyAlignment="1" applyProtection="1">
      <alignment horizontal="center" vertical="center"/>
      <protection locked="0"/>
    </xf>
    <xf numFmtId="0" fontId="6" fillId="3" borderId="3" xfId="0" applyFont="1" applyFill="1" applyBorder="1" applyAlignment="1" applyProtection="1">
      <alignment horizontal="center" vertical="center"/>
      <protection locked="0"/>
    </xf>
    <xf numFmtId="0" fontId="6" fillId="28" borderId="1" xfId="0" applyFont="1" applyFill="1" applyBorder="1" applyAlignment="1">
      <alignment horizontal="center" vertical="center" wrapText="1"/>
    </xf>
    <xf numFmtId="0" fontId="6" fillId="28" borderId="3" xfId="0" applyFont="1" applyFill="1" applyBorder="1" applyAlignment="1">
      <alignment horizontal="center" vertical="center" wrapText="1"/>
    </xf>
    <xf numFmtId="14" fontId="6" fillId="3" borderId="2" xfId="0" applyNumberFormat="1" applyFont="1" applyFill="1" applyBorder="1" applyAlignment="1" applyProtection="1">
      <alignment horizontal="center" vertical="center"/>
      <protection locked="0"/>
    </xf>
    <xf numFmtId="0" fontId="6" fillId="28" borderId="4" xfId="0" applyFont="1" applyFill="1" applyBorder="1" applyAlignment="1">
      <alignment horizontal="center" vertical="center" wrapText="1"/>
    </xf>
    <xf numFmtId="14" fontId="6" fillId="3" borderId="14" xfId="0" applyNumberFormat="1" applyFont="1" applyFill="1" applyBorder="1" applyAlignment="1" applyProtection="1">
      <alignment horizontal="center" vertical="center"/>
      <protection locked="0"/>
    </xf>
    <xf numFmtId="0" fontId="6" fillId="28" borderId="83" xfId="0" applyFont="1" applyFill="1" applyBorder="1" applyAlignment="1">
      <alignment horizontal="center" vertical="center" wrapText="1"/>
    </xf>
    <xf numFmtId="0" fontId="6" fillId="28" borderId="85" xfId="0" applyFont="1" applyFill="1" applyBorder="1" applyAlignment="1">
      <alignment horizontal="center" vertical="center" wrapText="1"/>
    </xf>
    <xf numFmtId="49" fontId="107" fillId="0" borderId="4" xfId="0" applyNumberFormat="1" applyFont="1" applyBorder="1" applyAlignment="1">
      <alignment horizontal="center" vertical="top" wrapText="1"/>
    </xf>
    <xf numFmtId="49" fontId="107" fillId="0" borderId="48" xfId="0" applyNumberFormat="1" applyFont="1" applyBorder="1" applyAlignment="1">
      <alignment horizontal="center" vertical="top" wrapText="1"/>
    </xf>
    <xf numFmtId="49" fontId="107" fillId="0" borderId="4" xfId="0" applyNumberFormat="1" applyFont="1" applyBorder="1" applyAlignment="1">
      <alignment horizontal="center" vertical="center" wrapText="1"/>
    </xf>
    <xf numFmtId="49" fontId="107" fillId="0" borderId="48" xfId="0" applyNumberFormat="1" applyFont="1" applyBorder="1" applyAlignment="1">
      <alignment horizontal="center" vertical="center" wrapText="1"/>
    </xf>
    <xf numFmtId="49" fontId="0" fillId="3" borderId="88" xfId="0" applyNumberFormat="1" applyFill="1" applyBorder="1" applyAlignment="1">
      <alignment horizontal="left" vertical="top" wrapText="1"/>
    </xf>
    <xf numFmtId="49" fontId="0" fillId="3" borderId="113" xfId="0" applyNumberFormat="1" applyFill="1" applyBorder="1" applyAlignment="1">
      <alignment horizontal="left" vertical="top" wrapText="1"/>
    </xf>
    <xf numFmtId="0" fontId="5" fillId="25" borderId="6" xfId="0" applyFont="1" applyFill="1" applyBorder="1" applyAlignment="1">
      <alignment horizontal="center" vertical="center" wrapText="1"/>
    </xf>
    <xf numFmtId="0" fontId="5" fillId="25" borderId="23" xfId="0" applyFont="1" applyFill="1" applyBorder="1" applyAlignment="1">
      <alignment horizontal="center" vertical="center" wrapText="1"/>
    </xf>
    <xf numFmtId="49" fontId="37" fillId="25" borderId="5" xfId="0" applyNumberFormat="1" applyFont="1" applyFill="1" applyBorder="1" applyAlignment="1">
      <alignment horizontal="center" vertical="center"/>
    </xf>
    <xf numFmtId="49" fontId="37" fillId="25" borderId="6" xfId="0" applyNumberFormat="1" applyFont="1" applyFill="1" applyBorder="1" applyAlignment="1">
      <alignment horizontal="center" vertical="center"/>
    </xf>
    <xf numFmtId="49" fontId="37" fillId="25" borderId="23" xfId="0" applyNumberFormat="1" applyFont="1" applyFill="1" applyBorder="1" applyAlignment="1">
      <alignment horizontal="center" vertical="center"/>
    </xf>
    <xf numFmtId="49" fontId="107" fillId="0" borderId="88" xfId="0" applyNumberFormat="1" applyFont="1" applyBorder="1" applyAlignment="1">
      <alignment horizontal="center" vertical="top" wrapText="1"/>
    </xf>
    <xf numFmtId="49" fontId="107" fillId="0" borderId="113" xfId="0" applyNumberFormat="1" applyFont="1" applyBorder="1" applyAlignment="1">
      <alignment horizontal="center" vertical="top" wrapText="1"/>
    </xf>
    <xf numFmtId="0" fontId="6" fillId="28" borderId="39" xfId="0" applyFont="1" applyFill="1" applyBorder="1" applyAlignment="1">
      <alignment horizontal="center" vertical="center" wrapText="1"/>
    </xf>
    <xf numFmtId="0" fontId="6" fillId="28" borderId="40" xfId="0" applyFont="1" applyFill="1" applyBorder="1" applyAlignment="1">
      <alignment horizontal="center" vertical="center" wrapText="1"/>
    </xf>
    <xf numFmtId="0" fontId="6" fillId="28" borderId="2" xfId="0" applyFont="1" applyFill="1" applyBorder="1" applyAlignment="1">
      <alignment horizontal="center" vertical="center" wrapText="1"/>
    </xf>
    <xf numFmtId="0" fontId="6" fillId="28" borderId="54" xfId="0" applyFont="1" applyFill="1" applyBorder="1" applyAlignment="1">
      <alignment horizontal="center" vertical="center" wrapText="1"/>
    </xf>
    <xf numFmtId="14" fontId="6" fillId="3" borderId="1" xfId="0" applyNumberFormat="1" applyFont="1" applyFill="1" applyBorder="1" applyAlignment="1" applyProtection="1">
      <alignment horizontal="center" vertical="center"/>
      <protection locked="0"/>
    </xf>
    <xf numFmtId="14" fontId="6" fillId="3" borderId="3" xfId="0" applyNumberFormat="1" applyFont="1" applyFill="1" applyBorder="1" applyAlignment="1" applyProtection="1">
      <alignment horizontal="center" vertical="center"/>
      <protection locked="0"/>
    </xf>
    <xf numFmtId="14" fontId="6" fillId="3" borderId="37" xfId="0" applyNumberFormat="1" applyFont="1" applyFill="1" applyBorder="1" applyAlignment="1" applyProtection="1">
      <alignment horizontal="center" vertical="center"/>
      <protection locked="0"/>
    </xf>
    <xf numFmtId="14" fontId="6" fillId="3" borderId="19" xfId="0" applyNumberFormat="1" applyFont="1" applyFill="1" applyBorder="1" applyAlignment="1" applyProtection="1">
      <alignment horizontal="center" vertical="center"/>
      <protection locked="0"/>
    </xf>
    <xf numFmtId="0" fontId="6" fillId="28" borderId="20" xfId="0" applyFont="1" applyFill="1" applyBorder="1" applyAlignment="1">
      <alignment horizontal="center" vertical="center" wrapText="1"/>
    </xf>
    <xf numFmtId="49" fontId="3" fillId="3" borderId="83" xfId="0" applyNumberFormat="1" applyFont="1" applyFill="1" applyBorder="1" applyAlignment="1">
      <alignment horizontal="center" vertical="top"/>
    </xf>
    <xf numFmtId="49" fontId="3" fillId="3" borderId="84" xfId="0" applyNumberFormat="1" applyFont="1" applyFill="1" applyBorder="1" applyAlignment="1">
      <alignment horizontal="center" vertical="top"/>
    </xf>
    <xf numFmtId="49" fontId="3" fillId="3" borderId="85" xfId="0" applyNumberFormat="1" applyFont="1" applyFill="1" applyBorder="1" applyAlignment="1">
      <alignment horizontal="center" vertical="top"/>
    </xf>
    <xf numFmtId="49" fontId="3" fillId="3" borderId="21" xfId="0" applyNumberFormat="1" applyFont="1" applyFill="1" applyBorder="1" applyAlignment="1">
      <alignment horizontal="center" vertical="top"/>
    </xf>
    <xf numFmtId="49" fontId="3" fillId="3" borderId="22" xfId="0" applyNumberFormat="1" applyFont="1" applyFill="1" applyBorder="1" applyAlignment="1">
      <alignment horizontal="center" vertical="top"/>
    </xf>
    <xf numFmtId="49" fontId="3" fillId="3" borderId="86" xfId="0" applyNumberFormat="1" applyFont="1" applyFill="1" applyBorder="1" applyAlignment="1">
      <alignment horizontal="center" vertical="top"/>
    </xf>
    <xf numFmtId="49" fontId="0" fillId="3" borderId="4" xfId="0" applyNumberFormat="1" applyFill="1" applyBorder="1" applyAlignment="1">
      <alignment horizontal="center" vertical="top"/>
    </xf>
    <xf numFmtId="0" fontId="110" fillId="0" borderId="83" xfId="0" applyFont="1" applyBorder="1" applyAlignment="1">
      <alignment horizontal="center" vertical="center"/>
    </xf>
    <xf numFmtId="0" fontId="110" fillId="0" borderId="84" xfId="0" applyFont="1" applyBorder="1" applyAlignment="1">
      <alignment horizontal="center" vertical="center"/>
    </xf>
    <xf numFmtId="0" fontId="110" fillId="0" borderId="85" xfId="0" applyFont="1" applyBorder="1" applyAlignment="1">
      <alignment horizontal="center" vertical="center"/>
    </xf>
    <xf numFmtId="0" fontId="110" fillId="0" borderId="21" xfId="0" applyFont="1" applyBorder="1" applyAlignment="1">
      <alignment horizontal="center" vertical="center"/>
    </xf>
    <xf numFmtId="0" fontId="110" fillId="0" borderId="22" xfId="0" applyFont="1" applyBorder="1" applyAlignment="1">
      <alignment horizontal="center" vertical="center"/>
    </xf>
    <xf numFmtId="0" fontId="110" fillId="0" borderId="86" xfId="0" applyFont="1" applyBorder="1" applyAlignment="1">
      <alignment horizontal="center" vertical="center"/>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08" fillId="0" borderId="4" xfId="0" applyFont="1" applyBorder="1" applyAlignment="1">
      <alignment horizontal="left" vertical="top"/>
    </xf>
    <xf numFmtId="0" fontId="108" fillId="0" borderId="48" xfId="0" applyFont="1" applyBorder="1" applyAlignment="1">
      <alignment horizontal="left" vertical="top"/>
    </xf>
    <xf numFmtId="0" fontId="0" fillId="0" borderId="88" xfId="0" applyBorder="1" applyAlignment="1">
      <alignment horizontal="left" vertical="top" wrapText="1"/>
    </xf>
    <xf numFmtId="0" fontId="0" fillId="0" borderId="21" xfId="0" applyBorder="1" applyAlignment="1">
      <alignment horizontal="left" vertical="top"/>
    </xf>
    <xf numFmtId="0" fontId="0" fillId="0" borderId="22" xfId="0" applyBorder="1" applyAlignment="1">
      <alignment horizontal="left" vertical="top"/>
    </xf>
    <xf numFmtId="0" fontId="0" fillId="0" borderId="86"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08" fillId="0" borderId="88" xfId="0" applyFont="1" applyBorder="1" applyAlignment="1">
      <alignment horizontal="left" vertical="top"/>
    </xf>
    <xf numFmtId="0" fontId="108" fillId="0" borderId="113" xfId="0" applyFont="1" applyBorder="1" applyAlignment="1">
      <alignment horizontal="left" vertical="top"/>
    </xf>
    <xf numFmtId="0" fontId="109" fillId="0" borderId="21" xfId="0" applyFont="1" applyBorder="1" applyAlignment="1">
      <alignment horizontal="center" vertical="top"/>
    </xf>
    <xf numFmtId="0" fontId="109" fillId="0" borderId="22" xfId="0" applyFont="1" applyBorder="1" applyAlignment="1">
      <alignment horizontal="center" vertical="top"/>
    </xf>
    <xf numFmtId="0" fontId="109" fillId="0" borderId="57" xfId="0" applyFont="1" applyBorder="1" applyAlignment="1">
      <alignment horizontal="center" vertical="top"/>
    </xf>
    <xf numFmtId="49" fontId="3" fillId="32" borderId="61" xfId="0" applyNumberFormat="1" applyFont="1" applyFill="1" applyBorder="1" applyAlignment="1">
      <alignment horizontal="center" vertical="center" wrapText="1"/>
    </xf>
    <xf numFmtId="49" fontId="3" fillId="32" borderId="62" xfId="0" applyNumberFormat="1" applyFont="1" applyFill="1" applyBorder="1" applyAlignment="1">
      <alignment horizontal="center" vertical="center" wrapText="1"/>
    </xf>
    <xf numFmtId="164" fontId="16" fillId="3" borderId="62" xfId="0" applyNumberFormat="1" applyFont="1" applyFill="1" applyBorder="1" applyAlignment="1" applyProtection="1">
      <alignment horizontal="center" vertical="center" wrapText="1"/>
      <protection locked="0"/>
    </xf>
    <xf numFmtId="164" fontId="16" fillId="3" borderId="7" xfId="0" applyNumberFormat="1" applyFont="1" applyFill="1" applyBorder="1" applyAlignment="1" applyProtection="1">
      <alignment horizontal="center" vertical="center" wrapText="1"/>
      <protection locked="0"/>
    </xf>
    <xf numFmtId="0" fontId="6" fillId="3" borderId="52" xfId="0" applyFont="1" applyFill="1" applyBorder="1" applyAlignment="1" applyProtection="1">
      <alignment horizontal="center" vertical="center"/>
      <protection locked="0"/>
    </xf>
    <xf numFmtId="0" fontId="6" fillId="3" borderId="39" xfId="0" applyFont="1" applyFill="1" applyBorder="1" applyAlignment="1" applyProtection="1">
      <alignment horizontal="center" vertical="center"/>
      <protection locked="0"/>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6" fillId="3" borderId="125" xfId="0" applyNumberFormat="1" applyFont="1" applyFill="1" applyBorder="1" applyAlignment="1" applyProtection="1">
      <alignment horizontal="center" vertical="center" wrapText="1"/>
      <protection locked="0"/>
    </xf>
    <xf numFmtId="49" fontId="3" fillId="3" borderId="125" xfId="0" applyNumberFormat="1" applyFont="1" applyFill="1" applyBorder="1" applyAlignment="1">
      <alignment horizontal="left" vertical="top" wrapText="1"/>
    </xf>
    <xf numFmtId="0" fontId="111" fillId="0" borderId="0" xfId="0" applyFont="1" applyAlignment="1">
      <alignment horizontal="left" vertical="center" wrapText="1"/>
    </xf>
    <xf numFmtId="0" fontId="111" fillId="0" borderId="0" xfId="0" applyFont="1" applyAlignment="1">
      <alignment horizontal="left" vertical="center"/>
    </xf>
    <xf numFmtId="0" fontId="108" fillId="0" borderId="1" xfId="0" applyFont="1" applyBorder="1" applyAlignment="1">
      <alignment horizontal="center"/>
    </xf>
    <xf numFmtId="0" fontId="108"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0" fillId="3" borderId="14" xfId="0" applyFill="1" applyBorder="1" applyAlignment="1">
      <alignment horizontal="center" vertical="center"/>
    </xf>
    <xf numFmtId="0" fontId="0" fillId="3" borderId="88" xfId="0" applyFill="1" applyBorder="1" applyAlignment="1">
      <alignment horizontal="center" vertical="center"/>
    </xf>
    <xf numFmtId="0" fontId="6" fillId="3" borderId="1" xfId="0" applyFont="1" applyFill="1" applyBorder="1" applyAlignment="1" applyProtection="1">
      <alignment horizontal="center" vertical="center" wrapText="1"/>
      <protection locked="0"/>
    </xf>
    <xf numFmtId="0" fontId="6" fillId="3" borderId="107" xfId="0" applyFont="1" applyFill="1" applyBorder="1" applyAlignment="1" applyProtection="1">
      <alignment horizontal="center" vertical="center" wrapText="1"/>
      <protection locked="0"/>
    </xf>
    <xf numFmtId="9" fontId="16" fillId="3" borderId="50" xfId="3" applyFont="1" applyFill="1" applyBorder="1" applyAlignment="1" applyProtection="1">
      <alignment horizontal="center" vertical="center"/>
      <protection hidden="1"/>
    </xf>
    <xf numFmtId="9" fontId="16"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6" fillId="5" borderId="46" xfId="0" applyFont="1" applyFill="1" applyBorder="1" applyAlignment="1">
      <alignment horizontal="left" vertical="top" wrapText="1"/>
    </xf>
    <xf numFmtId="0" fontId="6"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horizontal="left" wrapText="1"/>
    </xf>
    <xf numFmtId="0" fontId="10" fillId="28" borderId="15" xfId="2" applyFont="1" applyFill="1" applyBorder="1" applyAlignment="1">
      <alignment horizontal="center" vertical="center"/>
    </xf>
    <xf numFmtId="0" fontId="10" fillId="28" borderId="17" xfId="2" applyFont="1" applyFill="1" applyBorder="1" applyAlignment="1">
      <alignment horizontal="center" vertical="center"/>
    </xf>
    <xf numFmtId="0" fontId="6" fillId="28" borderId="52" xfId="0" applyFont="1" applyFill="1" applyBorder="1" applyAlignment="1">
      <alignment horizontal="center" vertical="center" wrapText="1"/>
    </xf>
    <xf numFmtId="0" fontId="0" fillId="3" borderId="4" xfId="0" applyFill="1" applyBorder="1" applyAlignment="1">
      <alignment horizontal="center"/>
    </xf>
    <xf numFmtId="0" fontId="4" fillId="25" borderId="33" xfId="2" applyFont="1" applyFill="1" applyBorder="1" applyAlignment="1" applyProtection="1">
      <alignment horizontal="center" vertical="center" textRotation="90" wrapText="1"/>
      <protection hidden="1"/>
    </xf>
    <xf numFmtId="0" fontId="4" fillId="25" borderId="125" xfId="2" applyFont="1" applyFill="1" applyBorder="1" applyAlignment="1" applyProtection="1">
      <alignment horizontal="center" vertical="center" textRotation="90" wrapText="1"/>
      <protection hidden="1"/>
    </xf>
    <xf numFmtId="0" fontId="4" fillId="25" borderId="36" xfId="2" applyFont="1" applyFill="1" applyBorder="1" applyAlignment="1" applyProtection="1">
      <alignment horizontal="center" vertical="center" textRotation="90" wrapText="1"/>
      <protection hidden="1"/>
    </xf>
    <xf numFmtId="0" fontId="4" fillId="25" borderId="173" xfId="2" applyFont="1" applyFill="1" applyBorder="1" applyAlignment="1" applyProtection="1">
      <alignment horizontal="center" vertical="center" textRotation="90" wrapText="1"/>
      <protection hidden="1"/>
    </xf>
    <xf numFmtId="0" fontId="4" fillId="25" borderId="89" xfId="2" applyFont="1" applyFill="1" applyBorder="1" applyAlignment="1" applyProtection="1">
      <alignment horizontal="center" vertical="center" textRotation="90" wrapText="1"/>
      <protection hidden="1"/>
    </xf>
    <xf numFmtId="0" fontId="3" fillId="5" borderId="0" xfId="0" applyFont="1" applyFill="1" applyAlignment="1">
      <alignment horizontal="center"/>
    </xf>
    <xf numFmtId="0" fontId="4" fillId="25" borderId="33" xfId="2" applyFont="1" applyFill="1" applyBorder="1" applyAlignment="1" applyProtection="1">
      <alignment horizontal="center" vertical="center" wrapText="1"/>
      <protection hidden="1"/>
    </xf>
    <xf numFmtId="0" fontId="4" fillId="25" borderId="125" xfId="2" applyFont="1" applyFill="1" applyBorder="1" applyAlignment="1" applyProtection="1">
      <alignment horizontal="center" vertical="center" wrapText="1"/>
      <protection hidden="1"/>
    </xf>
    <xf numFmtId="0" fontId="4" fillId="25" borderId="36" xfId="2" applyFont="1" applyFill="1" applyBorder="1" applyAlignment="1" applyProtection="1">
      <alignment horizontal="center" vertical="center" wrapText="1"/>
      <protection hidden="1"/>
    </xf>
    <xf numFmtId="0" fontId="4" fillId="25" borderId="32" xfId="2" applyFont="1" applyFill="1" applyBorder="1" applyAlignment="1" applyProtection="1">
      <alignment horizontal="center" vertical="center" wrapText="1"/>
      <protection hidden="1"/>
    </xf>
    <xf numFmtId="0" fontId="4" fillId="25" borderId="38" xfId="2" applyFont="1" applyFill="1" applyBorder="1" applyAlignment="1" applyProtection="1">
      <alignment horizontal="center" vertical="center" wrapText="1"/>
      <protection hidden="1"/>
    </xf>
    <xf numFmtId="0" fontId="4" fillId="25" borderId="35" xfId="2" applyFont="1" applyFill="1" applyBorder="1" applyAlignment="1" applyProtection="1">
      <alignment horizontal="center" vertical="center" wrapText="1"/>
      <protection hidden="1"/>
    </xf>
    <xf numFmtId="0" fontId="37" fillId="25" borderId="1" xfId="0" applyFont="1" applyFill="1" applyBorder="1" applyAlignment="1">
      <alignment horizontal="center" vertical="center"/>
    </xf>
    <xf numFmtId="0" fontId="37" fillId="25" borderId="2" xfId="0" applyFont="1" applyFill="1" applyBorder="1" applyAlignment="1">
      <alignment horizontal="center" vertical="center"/>
    </xf>
    <xf numFmtId="0" fontId="4" fillId="25" borderId="14" xfId="2" applyFont="1" applyFill="1" applyBorder="1" applyAlignment="1" applyProtection="1">
      <alignment horizontal="center" vertical="center" wrapText="1"/>
      <protection hidden="1"/>
    </xf>
    <xf numFmtId="0" fontId="3" fillId="5" borderId="119" xfId="0" applyFont="1" applyFill="1" applyBorder="1" applyAlignment="1">
      <alignment horizontal="center" wrapText="1"/>
    </xf>
    <xf numFmtId="0" fontId="3" fillId="5" borderId="0" xfId="0" applyFont="1" applyFill="1" applyAlignment="1">
      <alignment horizontal="center" wrapText="1"/>
    </xf>
    <xf numFmtId="164" fontId="45" fillId="5" borderId="5" xfId="0"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46" fillId="27" borderId="29" xfId="0" applyFont="1" applyFill="1" applyBorder="1" applyAlignment="1">
      <alignment horizontal="center" wrapText="1"/>
    </xf>
    <xf numFmtId="0" fontId="46" fillId="27" borderId="30" xfId="0" applyFont="1" applyFill="1" applyBorder="1" applyAlignment="1">
      <alignment horizontal="center" wrapText="1"/>
    </xf>
    <xf numFmtId="164" fontId="53" fillId="25" borderId="5" xfId="0" applyNumberFormat="1" applyFont="1" applyFill="1" applyBorder="1" applyAlignment="1">
      <alignment horizontal="center" vertical="center"/>
    </xf>
    <xf numFmtId="164" fontId="53" fillId="25" borderId="9" xfId="0" applyNumberFormat="1" applyFont="1" applyFill="1" applyBorder="1" applyAlignment="1">
      <alignment horizontal="center" vertical="center"/>
    </xf>
    <xf numFmtId="0" fontId="33" fillId="25" borderId="5" xfId="0" applyFont="1" applyFill="1" applyBorder="1" applyAlignment="1" applyProtection="1">
      <alignment horizontal="center" vertical="center" wrapText="1"/>
      <protection hidden="1"/>
    </xf>
    <xf numFmtId="0" fontId="33" fillId="25" borderId="6" xfId="0" applyFont="1" applyFill="1" applyBorder="1" applyAlignment="1" applyProtection="1">
      <alignment horizontal="center" vertical="center" wrapText="1"/>
      <protection hidden="1"/>
    </xf>
    <xf numFmtId="0" fontId="33" fillId="25" borderId="23" xfId="0" applyFont="1" applyFill="1" applyBorder="1" applyAlignment="1" applyProtection="1">
      <alignment horizontal="center" vertical="center" wrapText="1"/>
      <protection hidden="1"/>
    </xf>
    <xf numFmtId="0" fontId="16" fillId="5" borderId="11" xfId="0" applyFont="1" applyFill="1" applyBorder="1" applyAlignment="1" applyProtection="1">
      <alignment horizontal="left" vertical="center" wrapText="1"/>
      <protection locked="0"/>
    </xf>
    <xf numFmtId="0" fontId="16" fillId="5" borderId="44" xfId="0" applyFont="1" applyFill="1" applyBorder="1" applyAlignment="1" applyProtection="1">
      <alignment horizontal="left" vertical="center" wrapText="1"/>
      <protection locked="0"/>
    </xf>
    <xf numFmtId="0" fontId="16" fillId="5" borderId="45" xfId="0" applyFont="1" applyFill="1" applyBorder="1" applyAlignment="1" applyProtection="1">
      <alignment horizontal="left" vertical="center" wrapText="1"/>
      <protection locked="0"/>
    </xf>
    <xf numFmtId="0" fontId="16" fillId="5" borderId="28" xfId="0" applyFont="1" applyFill="1" applyBorder="1" applyAlignment="1" applyProtection="1">
      <alignment horizontal="left" vertical="center" wrapText="1"/>
      <protection locked="0"/>
    </xf>
    <xf numFmtId="0" fontId="16" fillId="5" borderId="29" xfId="0" applyFont="1" applyFill="1" applyBorder="1" applyAlignment="1" applyProtection="1">
      <alignment horizontal="left" vertical="center" wrapText="1"/>
      <protection locked="0"/>
    </xf>
    <xf numFmtId="0" fontId="16" fillId="5" borderId="30" xfId="0" applyFont="1" applyFill="1" applyBorder="1" applyAlignment="1" applyProtection="1">
      <alignment horizontal="left" vertical="center" wrapText="1"/>
      <protection locked="0"/>
    </xf>
    <xf numFmtId="0" fontId="16" fillId="5" borderId="11" xfId="0" applyFont="1" applyFill="1" applyBorder="1" applyAlignment="1" applyProtection="1">
      <alignment horizontal="center" vertical="center" wrapText="1"/>
      <protection locked="0"/>
    </xf>
    <xf numFmtId="0" fontId="16" fillId="5" borderId="44" xfId="0" applyFont="1" applyFill="1" applyBorder="1" applyAlignment="1" applyProtection="1">
      <alignment horizontal="center" vertical="center" wrapText="1"/>
      <protection locked="0"/>
    </xf>
    <xf numFmtId="0" fontId="16" fillId="5" borderId="45" xfId="0" applyFont="1" applyFill="1" applyBorder="1" applyAlignment="1" applyProtection="1">
      <alignment horizontal="center" vertical="center" wrapText="1"/>
      <protection locked="0"/>
    </xf>
    <xf numFmtId="0" fontId="16" fillId="5" borderId="28" xfId="0" applyFont="1" applyFill="1" applyBorder="1" applyAlignment="1" applyProtection="1">
      <alignment horizontal="center" vertical="center" wrapText="1"/>
      <protection locked="0"/>
    </xf>
    <xf numFmtId="0" fontId="16" fillId="5" borderId="29" xfId="0" applyFont="1" applyFill="1" applyBorder="1" applyAlignment="1" applyProtection="1">
      <alignment horizontal="center" vertical="center" wrapText="1"/>
      <protection locked="0"/>
    </xf>
    <xf numFmtId="0" fontId="16" fillId="5" borderId="30" xfId="0" applyFont="1" applyFill="1" applyBorder="1" applyAlignment="1" applyProtection="1">
      <alignment horizontal="center" vertical="center" wrapText="1"/>
      <protection locked="0"/>
    </xf>
    <xf numFmtId="0" fontId="22" fillId="27"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5" borderId="5" xfId="0" applyFont="1" applyFill="1" applyBorder="1" applyAlignment="1">
      <alignment horizontal="center" vertical="center"/>
    </xf>
    <xf numFmtId="0" fontId="33" fillId="25" borderId="6" xfId="0" applyFont="1" applyFill="1" applyBorder="1" applyAlignment="1">
      <alignment horizontal="center" vertical="center"/>
    </xf>
    <xf numFmtId="0" fontId="33" fillId="25" borderId="23" xfId="0" applyFont="1" applyFill="1" applyBorder="1" applyAlignment="1">
      <alignment horizontal="center" vertical="center"/>
    </xf>
    <xf numFmtId="0" fontId="33" fillId="25" borderId="32" xfId="0" applyFont="1" applyFill="1" applyBorder="1" applyAlignment="1">
      <alignment horizontal="center" vertical="center" wrapText="1"/>
    </xf>
    <xf numFmtId="0" fontId="33" fillId="25" borderId="33" xfId="0" applyFont="1" applyFill="1" applyBorder="1" applyAlignment="1">
      <alignment horizontal="center" vertical="center" wrapText="1"/>
    </xf>
    <xf numFmtId="0" fontId="33" fillId="25" borderId="35" xfId="0" applyFont="1" applyFill="1" applyBorder="1" applyAlignment="1">
      <alignment horizontal="center" vertical="center" wrapText="1"/>
    </xf>
    <xf numFmtId="0" fontId="33" fillId="25" borderId="36" xfId="0" applyFont="1" applyFill="1" applyBorder="1" applyAlignment="1">
      <alignment horizontal="center" vertical="center" wrapText="1"/>
    </xf>
    <xf numFmtId="0" fontId="33" fillId="14" borderId="32" xfId="2" applyFont="1" applyFill="1" applyBorder="1" applyAlignment="1" applyProtection="1">
      <alignment horizontal="center" vertical="center"/>
      <protection hidden="1"/>
    </xf>
    <xf numFmtId="0" fontId="33" fillId="14"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5" borderId="11" xfId="0" applyNumberFormat="1" applyFont="1" applyFill="1" applyBorder="1" applyAlignment="1">
      <alignment horizontal="center" vertical="center"/>
    </xf>
    <xf numFmtId="164" fontId="53" fillId="25" borderId="12" xfId="0" applyNumberFormat="1" applyFont="1" applyFill="1" applyBorder="1" applyAlignment="1">
      <alignment horizontal="center" vertical="center"/>
    </xf>
    <xf numFmtId="164" fontId="53" fillId="25" borderId="23" xfId="0" applyNumberFormat="1" applyFont="1" applyFill="1" applyBorder="1" applyAlignment="1">
      <alignment horizontal="center" vertical="center"/>
    </xf>
    <xf numFmtId="0" fontId="2" fillId="25" borderId="5" xfId="0" applyFont="1" applyFill="1" applyBorder="1" applyAlignment="1">
      <alignment horizontal="center" vertical="center" wrapText="1"/>
    </xf>
    <xf numFmtId="0" fontId="2" fillId="25" borderId="6" xfId="0" applyFont="1" applyFill="1" applyBorder="1" applyAlignment="1">
      <alignment horizontal="center" vertical="center" wrapText="1"/>
    </xf>
    <xf numFmtId="0" fontId="33" fillId="25" borderId="32" xfId="2" applyFont="1" applyFill="1" applyBorder="1" applyAlignment="1" applyProtection="1">
      <alignment horizontal="center" vertical="center"/>
      <protection hidden="1"/>
    </xf>
    <xf numFmtId="0" fontId="33" fillId="25" borderId="35" xfId="2" applyFont="1" applyFill="1" applyBorder="1" applyAlignment="1" applyProtection="1">
      <alignment horizontal="center" vertical="center"/>
      <protection hidden="1"/>
    </xf>
    <xf numFmtId="0" fontId="0" fillId="25" borderId="11" xfId="0" applyFill="1" applyBorder="1" applyAlignment="1">
      <alignment horizontal="center"/>
    </xf>
    <xf numFmtId="0" fontId="0" fillId="25" borderId="44" xfId="0" applyFill="1" applyBorder="1" applyAlignment="1">
      <alignment horizontal="center"/>
    </xf>
    <xf numFmtId="0" fontId="5" fillId="25" borderId="61" xfId="0" applyFont="1" applyFill="1" applyBorder="1" applyAlignment="1">
      <alignment horizontal="center" vertical="center" wrapText="1"/>
    </xf>
    <xf numFmtId="0" fontId="5" fillId="25" borderId="62" xfId="0" applyFont="1" applyFill="1" applyBorder="1" applyAlignment="1">
      <alignment horizontal="center" vertical="center" wrapText="1"/>
    </xf>
    <xf numFmtId="0" fontId="5" fillId="25" borderId="7" xfId="0" applyFont="1" applyFill="1" applyBorder="1" applyAlignment="1">
      <alignment horizontal="center" vertical="center" wrapText="1"/>
    </xf>
    <xf numFmtId="0" fontId="36" fillId="28" borderId="52" xfId="0" applyFont="1" applyFill="1" applyBorder="1" applyAlignment="1">
      <alignment horizontal="center" vertical="center" wrapText="1"/>
    </xf>
    <xf numFmtId="0" fontId="36" fillId="28" borderId="39" xfId="0" applyFont="1" applyFill="1" applyBorder="1" applyAlignment="1">
      <alignment horizontal="center" vertical="center" wrapText="1"/>
    </xf>
    <xf numFmtId="0" fontId="36" fillId="28" borderId="86" xfId="0" applyFont="1" applyFill="1" applyBorder="1" applyAlignment="1">
      <alignment horizontal="center" vertical="center" wrapText="1"/>
    </xf>
    <xf numFmtId="0" fontId="36" fillId="28" borderId="53" xfId="0" applyFont="1" applyFill="1" applyBorder="1" applyAlignment="1">
      <alignment horizontal="center" vertical="center" wrapText="1"/>
    </xf>
    <xf numFmtId="0" fontId="36" fillId="28" borderId="2" xfId="0" applyFont="1" applyFill="1" applyBorder="1" applyAlignment="1">
      <alignment horizontal="center" vertical="center" wrapText="1"/>
    </xf>
    <xf numFmtId="0" fontId="36" fillId="28" borderId="3" xfId="0" applyFont="1" applyFill="1" applyBorder="1" applyAlignment="1">
      <alignment horizontal="center" vertical="center" wrapText="1"/>
    </xf>
    <xf numFmtId="0" fontId="56" fillId="28" borderId="18" xfId="0" applyFont="1" applyFill="1" applyBorder="1" applyAlignment="1">
      <alignment horizontal="center" vertical="center" wrapText="1"/>
    </xf>
    <xf numFmtId="0" fontId="56" fillId="28" borderId="41" xfId="0" applyFont="1" applyFill="1" applyBorder="1" applyAlignment="1">
      <alignment horizontal="center" vertical="center" wrapText="1"/>
    </xf>
    <xf numFmtId="0" fontId="56" fillId="28" borderId="19" xfId="0" applyFont="1" applyFill="1" applyBorder="1" applyAlignment="1">
      <alignment horizontal="center" vertical="center" wrapText="1"/>
    </xf>
    <xf numFmtId="0" fontId="50" fillId="3" borderId="1" xfId="0" applyFont="1" applyFill="1" applyBorder="1" applyAlignment="1" applyProtection="1">
      <alignment horizontal="center" vertical="center"/>
      <protection locked="0"/>
    </xf>
    <xf numFmtId="0" fontId="50" fillId="3" borderId="2" xfId="0" applyFont="1" applyFill="1" applyBorder="1" applyAlignment="1" applyProtection="1">
      <alignment horizontal="center" vertical="center"/>
      <protection locked="0"/>
    </xf>
    <xf numFmtId="0" fontId="36" fillId="16" borderId="105" xfId="0" applyFont="1" applyFill="1" applyBorder="1" applyAlignment="1" applyProtection="1">
      <alignment horizontal="center" vertical="center" wrapText="1"/>
      <protection locked="0"/>
    </xf>
    <xf numFmtId="0" fontId="36" fillId="16" borderId="54" xfId="0" applyFont="1" applyFill="1" applyBorder="1" applyAlignment="1" applyProtection="1">
      <alignment horizontal="center" vertical="center" wrapText="1"/>
      <protection locked="0"/>
    </xf>
    <xf numFmtId="0" fontId="27" fillId="28" borderId="139" xfId="0" applyFont="1" applyFill="1" applyBorder="1" applyAlignment="1">
      <alignment horizontal="center" vertical="center" wrapText="1"/>
    </xf>
    <xf numFmtId="0" fontId="27" fillId="28" borderId="57" xfId="0" applyFont="1" applyFill="1" applyBorder="1" applyAlignment="1">
      <alignment horizontal="center" vertical="center" wrapText="1"/>
    </xf>
    <xf numFmtId="0" fontId="36" fillId="3" borderId="1" xfId="0" applyFont="1" applyFill="1" applyBorder="1" applyAlignment="1" applyProtection="1">
      <alignment horizontal="center" vertical="center" wrapText="1"/>
      <protection locked="0"/>
    </xf>
    <xf numFmtId="0" fontId="36" fillId="3" borderId="2" xfId="0"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xf>
    <xf numFmtId="0" fontId="36" fillId="16" borderId="42" xfId="0" applyFont="1" applyFill="1" applyBorder="1" applyAlignment="1" applyProtection="1">
      <alignment horizontal="center" vertical="center" wrapText="1"/>
      <protection locked="0"/>
    </xf>
    <xf numFmtId="0" fontId="30" fillId="3" borderId="21" xfId="0" applyFont="1" applyFill="1" applyBorder="1" applyAlignment="1" applyProtection="1">
      <alignment horizontal="center" vertical="center"/>
      <protection locked="0"/>
    </xf>
    <xf numFmtId="0" fontId="30" fillId="3" borderId="22" xfId="0" applyFont="1" applyFill="1" applyBorder="1" applyAlignment="1" applyProtection="1">
      <alignment horizontal="center" vertical="center"/>
      <protection locked="0"/>
    </xf>
    <xf numFmtId="0" fontId="30" fillId="3" borderId="138" xfId="0" applyFont="1" applyFill="1" applyBorder="1" applyAlignment="1" applyProtection="1">
      <alignment horizontal="center" vertical="center"/>
      <protection locked="0"/>
    </xf>
    <xf numFmtId="0" fontId="36" fillId="28" borderId="1" xfId="0" applyFont="1" applyFill="1" applyBorder="1" applyAlignment="1">
      <alignment horizontal="center" vertical="center" wrapText="1"/>
    </xf>
    <xf numFmtId="164" fontId="45" fillId="5" borderId="5" xfId="0" quotePrefix="1" applyNumberFormat="1" applyFont="1" applyFill="1" applyBorder="1" applyAlignment="1" applyProtection="1">
      <alignment horizontal="center" vertical="center" wrapText="1"/>
      <protection locked="0"/>
    </xf>
    <xf numFmtId="0" fontId="36" fillId="28" borderId="37" xfId="0" applyFont="1" applyFill="1" applyBorder="1" applyAlignment="1">
      <alignment horizontal="center" vertical="center" wrapText="1"/>
    </xf>
    <xf numFmtId="0" fontId="36" fillId="28" borderId="41" xfId="0" applyFont="1" applyFill="1" applyBorder="1" applyAlignment="1">
      <alignment horizontal="center" vertical="center" wrapText="1"/>
    </xf>
    <xf numFmtId="0" fontId="27" fillId="3" borderId="37" xfId="0" applyFont="1" applyFill="1" applyBorder="1" applyAlignment="1" applyProtection="1">
      <alignment horizontal="center" vertical="center" wrapText="1"/>
      <protection locked="0"/>
    </xf>
    <xf numFmtId="0" fontId="27" fillId="3" borderId="41" xfId="0" applyFont="1" applyFill="1" applyBorder="1" applyAlignment="1" applyProtection="1">
      <alignment horizontal="center" vertical="center" wrapText="1"/>
      <protection locked="0"/>
    </xf>
    <xf numFmtId="0" fontId="27" fillId="3" borderId="19" xfId="0" applyFont="1" applyFill="1" applyBorder="1" applyAlignment="1" applyProtection="1">
      <alignment horizontal="center" vertical="center" wrapText="1"/>
      <protection locked="0"/>
    </xf>
    <xf numFmtId="14" fontId="36" fillId="3" borderId="37" xfId="0" applyNumberFormat="1" applyFont="1" applyFill="1" applyBorder="1" applyAlignment="1" applyProtection="1">
      <alignment horizontal="center" vertical="center"/>
      <protection locked="0"/>
    </xf>
    <xf numFmtId="14" fontId="36" fillId="3" borderId="41" xfId="0" applyNumberFormat="1" applyFont="1" applyFill="1" applyBorder="1" applyAlignment="1" applyProtection="1">
      <alignment horizontal="center" vertical="center"/>
      <protection locked="0"/>
    </xf>
    <xf numFmtId="14" fontId="36" fillId="3" borderId="1" xfId="0" applyNumberFormat="1" applyFont="1" applyFill="1" applyBorder="1" applyAlignment="1" applyProtection="1">
      <alignment horizontal="center" vertical="center"/>
      <protection locked="0"/>
    </xf>
    <xf numFmtId="14" fontId="36" fillId="3" borderId="2" xfId="0" applyNumberFormat="1" applyFont="1" applyFill="1" applyBorder="1" applyAlignment="1" applyProtection="1">
      <alignment horizontal="center" vertical="center"/>
      <protection locked="0"/>
    </xf>
    <xf numFmtId="0" fontId="52" fillId="27" borderId="11" xfId="0" applyFont="1" applyFill="1" applyBorder="1" applyAlignment="1">
      <alignment horizontal="center" vertical="center" wrapText="1"/>
    </xf>
    <xf numFmtId="0" fontId="52" fillId="27" borderId="44" xfId="0" applyFont="1" applyFill="1" applyBorder="1" applyAlignment="1">
      <alignment horizontal="center" vertical="center" wrapText="1"/>
    </xf>
    <xf numFmtId="0" fontId="52" fillId="27" borderId="45" xfId="0" applyFont="1" applyFill="1" applyBorder="1" applyAlignment="1">
      <alignment horizontal="center" vertical="center" wrapText="1"/>
    </xf>
    <xf numFmtId="0" fontId="52" fillId="27" borderId="28" xfId="0" applyFont="1" applyFill="1" applyBorder="1" applyAlignment="1">
      <alignment horizontal="center" vertical="center" wrapText="1"/>
    </xf>
    <xf numFmtId="0" fontId="52" fillId="27" borderId="29" xfId="0" applyFont="1" applyFill="1" applyBorder="1" applyAlignment="1">
      <alignment horizontal="center" vertical="center" wrapText="1"/>
    </xf>
    <xf numFmtId="0" fontId="52" fillId="27" borderId="30" xfId="0" applyFont="1" applyFill="1" applyBorder="1" applyAlignment="1">
      <alignment horizontal="center" vertical="center" wrapText="1"/>
    </xf>
    <xf numFmtId="0" fontId="37" fillId="25" borderId="5" xfId="0" applyFont="1" applyFill="1" applyBorder="1" applyAlignment="1">
      <alignment horizontal="center" vertical="center" wrapText="1"/>
    </xf>
    <xf numFmtId="0" fontId="37" fillId="25" borderId="6" xfId="0" applyFont="1" applyFill="1" applyBorder="1" applyAlignment="1">
      <alignment horizontal="center" vertical="center" wrapText="1"/>
    </xf>
    <xf numFmtId="0" fontId="37" fillId="25" borderId="23" xfId="0" applyFont="1" applyFill="1" applyBorder="1" applyAlignment="1">
      <alignment horizontal="center" vertical="center" wrapText="1"/>
    </xf>
    <xf numFmtId="0" fontId="11" fillId="13" borderId="24" xfId="0" applyFont="1" applyFill="1" applyBorder="1" applyAlignment="1">
      <alignment horizontal="center" vertical="center" textRotation="90" wrapText="1"/>
    </xf>
    <xf numFmtId="0" fontId="11" fillId="13" borderId="31" xfId="0" applyFont="1" applyFill="1" applyBorder="1" applyAlignment="1">
      <alignment horizontal="center" vertical="center" textRotation="90" wrapText="1"/>
    </xf>
    <xf numFmtId="0" fontId="2" fillId="25" borderId="25" xfId="0" applyFont="1" applyFill="1" applyBorder="1" applyAlignment="1" applyProtection="1">
      <alignment horizontal="center"/>
      <protection hidden="1"/>
    </xf>
    <xf numFmtId="0" fontId="2" fillId="25" borderId="26" xfId="0" applyFont="1" applyFill="1" applyBorder="1" applyAlignment="1" applyProtection="1">
      <alignment horizontal="center"/>
      <protection hidden="1"/>
    </xf>
    <xf numFmtId="0" fontId="2" fillId="25" borderId="27" xfId="0" applyFont="1" applyFill="1" applyBorder="1" applyAlignment="1" applyProtection="1">
      <alignment horizontal="center"/>
      <protection hidden="1"/>
    </xf>
    <xf numFmtId="0" fontId="8" fillId="25" borderId="5" xfId="0" applyFont="1" applyFill="1" applyBorder="1" applyAlignment="1">
      <alignment horizontal="right" vertical="center" wrapText="1"/>
    </xf>
    <xf numFmtId="0" fontId="8" fillId="25" borderId="6" xfId="0" applyFont="1" applyFill="1" applyBorder="1" applyAlignment="1">
      <alignment horizontal="right" vertical="center" wrapText="1"/>
    </xf>
    <xf numFmtId="0" fontId="8" fillId="25" borderId="29" xfId="0" applyFont="1" applyFill="1" applyBorder="1" applyAlignment="1">
      <alignment horizontal="center" vertical="center" wrapText="1"/>
    </xf>
    <xf numFmtId="0" fontId="8" fillId="25" borderId="30" xfId="0" applyFont="1" applyFill="1" applyBorder="1" applyAlignment="1">
      <alignment horizontal="center" vertical="center" wrapText="1"/>
    </xf>
    <xf numFmtId="0" fontId="16" fillId="5" borderId="145" xfId="0" applyFont="1" applyFill="1" applyBorder="1" applyAlignment="1" applyProtection="1">
      <alignment horizontal="left" vertical="top" wrapText="1"/>
      <protection hidden="1"/>
    </xf>
    <xf numFmtId="0" fontId="16" fillId="5" borderId="146" xfId="0" applyFont="1" applyFill="1" applyBorder="1" applyAlignment="1" applyProtection="1">
      <alignment horizontal="left" vertical="top" wrapText="1"/>
      <protection hidden="1"/>
    </xf>
    <xf numFmtId="0" fontId="16" fillId="5" borderId="147" xfId="0" applyFont="1" applyFill="1" applyBorder="1" applyAlignment="1" applyProtection="1">
      <alignment horizontal="left" vertical="top" wrapText="1"/>
      <protection hidden="1"/>
    </xf>
    <xf numFmtId="164" fontId="15" fillId="5" borderId="37" xfId="0" applyNumberFormat="1" applyFont="1" applyFill="1" applyBorder="1" applyAlignment="1" applyProtection="1">
      <alignment horizontal="center" vertical="center" wrapText="1"/>
      <protection hidden="1"/>
    </xf>
    <xf numFmtId="164" fontId="15" fillId="5" borderId="19" xfId="0" applyNumberFormat="1" applyFont="1" applyFill="1" applyBorder="1" applyAlignment="1" applyProtection="1">
      <alignment horizontal="center" vertical="center" wrapText="1"/>
      <protection hidden="1"/>
    </xf>
    <xf numFmtId="0" fontId="16" fillId="5" borderId="157" xfId="0" applyFont="1" applyFill="1" applyBorder="1" applyAlignment="1" applyProtection="1">
      <alignment horizontal="left" vertical="top" wrapText="1"/>
      <protection hidden="1"/>
    </xf>
    <xf numFmtId="0" fontId="16" fillId="5" borderId="158" xfId="0" applyFont="1" applyFill="1" applyBorder="1" applyAlignment="1" applyProtection="1">
      <alignment horizontal="left" vertical="top" wrapText="1"/>
      <protection hidden="1"/>
    </xf>
    <xf numFmtId="0" fontId="16" fillId="5" borderId="159" xfId="0" applyFont="1" applyFill="1" applyBorder="1" applyAlignment="1" applyProtection="1">
      <alignment horizontal="left" vertical="top" wrapText="1"/>
      <protection hidden="1"/>
    </xf>
    <xf numFmtId="0" fontId="6" fillId="28" borderId="32" xfId="0" applyFont="1" applyFill="1" applyBorder="1" applyAlignment="1">
      <alignment horizontal="center" vertical="center"/>
    </xf>
    <xf numFmtId="0" fontId="6" fillId="28" borderId="35" xfId="0" applyFont="1" applyFill="1" applyBorder="1" applyAlignment="1">
      <alignment horizontal="center" vertical="center"/>
    </xf>
    <xf numFmtId="164" fontId="15" fillId="5" borderId="58" xfId="0" applyNumberFormat="1" applyFont="1" applyFill="1" applyBorder="1" applyAlignment="1" applyProtection="1">
      <alignment horizontal="center" vertical="center" wrapText="1"/>
      <protection hidden="1"/>
    </xf>
    <xf numFmtId="164" fontId="15" fillId="5" borderId="43" xfId="0" applyNumberFormat="1" applyFont="1" applyFill="1" applyBorder="1" applyAlignment="1" applyProtection="1">
      <alignment horizontal="center" vertical="center" wrapText="1"/>
      <protection hidden="1"/>
    </xf>
    <xf numFmtId="0" fontId="16" fillId="5" borderId="151" xfId="0" applyFont="1" applyFill="1" applyBorder="1" applyAlignment="1" applyProtection="1">
      <alignment horizontal="left" vertical="top" wrapText="1"/>
      <protection hidden="1"/>
    </xf>
    <xf numFmtId="0" fontId="16" fillId="5" borderId="152" xfId="0" applyFont="1" applyFill="1" applyBorder="1" applyAlignment="1" applyProtection="1">
      <alignment horizontal="left" vertical="top" wrapText="1"/>
      <protection hidden="1"/>
    </xf>
    <xf numFmtId="0" fontId="16" fillId="5" borderId="153" xfId="0" applyFont="1" applyFill="1" applyBorder="1" applyAlignment="1" applyProtection="1">
      <alignment horizontal="left" vertical="top" wrapText="1"/>
      <protection hidden="1"/>
    </xf>
    <xf numFmtId="0" fontId="16" fillId="5" borderId="154" xfId="0" applyFont="1" applyFill="1" applyBorder="1" applyAlignment="1" applyProtection="1">
      <alignment horizontal="left" vertical="top" wrapText="1"/>
      <protection hidden="1"/>
    </xf>
    <xf numFmtId="0" fontId="16" fillId="5" borderId="155" xfId="0" applyFont="1" applyFill="1" applyBorder="1" applyAlignment="1" applyProtection="1">
      <alignment horizontal="left" vertical="top" wrapText="1"/>
      <protection hidden="1"/>
    </xf>
    <xf numFmtId="0" fontId="16" fillId="5" borderId="156" xfId="0" applyFont="1" applyFill="1" applyBorder="1" applyAlignment="1" applyProtection="1">
      <alignment horizontal="left" vertical="top" wrapText="1"/>
      <protection hidden="1"/>
    </xf>
    <xf numFmtId="0" fontId="16" fillId="5" borderId="69" xfId="0" applyFont="1" applyFill="1" applyBorder="1" applyAlignment="1" applyProtection="1">
      <alignment horizontal="left" vertical="top" wrapText="1"/>
      <protection hidden="1"/>
    </xf>
    <xf numFmtId="0" fontId="16" fillId="5" borderId="160" xfId="0" applyFont="1" applyFill="1" applyBorder="1" applyAlignment="1" applyProtection="1">
      <alignment horizontal="left" vertical="top" wrapText="1"/>
      <protection hidden="1"/>
    </xf>
    <xf numFmtId="0" fontId="16" fillId="5" borderId="161" xfId="0" applyFont="1" applyFill="1" applyBorder="1" applyAlignment="1" applyProtection="1">
      <alignment horizontal="left" vertical="top" wrapText="1"/>
      <protection hidden="1"/>
    </xf>
    <xf numFmtId="0" fontId="16" fillId="5" borderId="64" xfId="0" applyFont="1" applyFill="1" applyBorder="1" applyAlignment="1" applyProtection="1">
      <alignment horizontal="left" vertical="top" wrapText="1"/>
      <protection hidden="1"/>
    </xf>
    <xf numFmtId="0" fontId="16" fillId="5" borderId="162" xfId="0" applyFont="1" applyFill="1" applyBorder="1" applyAlignment="1" applyProtection="1">
      <alignment horizontal="left" vertical="top" wrapText="1"/>
      <protection hidden="1"/>
    </xf>
    <xf numFmtId="0" fontId="16" fillId="5" borderId="163" xfId="0" applyFont="1" applyFill="1" applyBorder="1" applyAlignment="1" applyProtection="1">
      <alignment horizontal="left" vertical="top" wrapText="1"/>
      <protection hidden="1"/>
    </xf>
    <xf numFmtId="0" fontId="16" fillId="5" borderId="25" xfId="0" applyFont="1" applyFill="1" applyBorder="1" applyAlignment="1" applyProtection="1">
      <alignment horizontal="left" vertical="top" wrapText="1"/>
      <protection hidden="1"/>
    </xf>
    <xf numFmtId="0" fontId="16" fillId="5" borderId="26" xfId="0" applyFont="1" applyFill="1" applyBorder="1" applyAlignment="1" applyProtection="1">
      <alignment horizontal="left" vertical="top" wrapText="1"/>
      <protection hidden="1"/>
    </xf>
    <xf numFmtId="0" fontId="16" fillId="5" borderId="27" xfId="0" applyFont="1" applyFill="1" applyBorder="1" applyAlignment="1" applyProtection="1">
      <alignment horizontal="left" vertical="top" wrapText="1"/>
      <protection hidden="1"/>
    </xf>
    <xf numFmtId="0" fontId="16" fillId="5" borderId="59" xfId="0" applyFont="1" applyFill="1" applyBorder="1" applyAlignment="1" applyProtection="1">
      <alignment horizontal="left" vertical="top" wrapText="1"/>
      <protection hidden="1"/>
    </xf>
    <xf numFmtId="0" fontId="16" fillId="5" borderId="60" xfId="0" applyFont="1" applyFill="1" applyBorder="1" applyAlignment="1" applyProtection="1">
      <alignment horizontal="left" vertical="top" wrapText="1"/>
      <protection hidden="1"/>
    </xf>
    <xf numFmtId="0" fontId="16" fillId="5" borderId="104" xfId="0" applyFont="1" applyFill="1" applyBorder="1" applyAlignment="1" applyProtection="1">
      <alignment horizontal="left" vertical="top" wrapText="1"/>
      <protection hidden="1"/>
    </xf>
    <xf numFmtId="0" fontId="5" fillId="25" borderId="44" xfId="0" applyFont="1" applyFill="1" applyBorder="1" applyAlignment="1">
      <alignment horizontal="center" vertical="center" wrapText="1"/>
    </xf>
    <xf numFmtId="0" fontId="6" fillId="3" borderId="83" xfId="0" applyFont="1" applyFill="1" applyBorder="1" applyAlignment="1" applyProtection="1">
      <alignment horizontal="center" vertical="center" wrapText="1"/>
      <protection locked="0"/>
    </xf>
    <xf numFmtId="0" fontId="6" fillId="3" borderId="84"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5" borderId="0" xfId="0" applyFont="1" applyFill="1" applyAlignment="1" applyProtection="1">
      <alignment horizontal="center" vertical="center" wrapText="1"/>
      <protection hidden="1"/>
    </xf>
    <xf numFmtId="164" fontId="16" fillId="3" borderId="4" xfId="0" applyNumberFormat="1" applyFont="1" applyFill="1" applyBorder="1" applyAlignment="1" applyProtection="1">
      <alignment horizontal="center" vertical="center" wrapText="1"/>
      <protection locked="0"/>
    </xf>
    <xf numFmtId="0" fontId="16" fillId="3" borderId="83" xfId="2" applyFill="1" applyBorder="1" applyAlignment="1" applyProtection="1">
      <alignment horizontal="left" vertical="top"/>
      <protection locked="0"/>
    </xf>
    <xf numFmtId="0" fontId="16" fillId="3" borderId="84" xfId="2" applyFill="1" applyBorder="1" applyAlignment="1" applyProtection="1">
      <alignment horizontal="left" vertical="top"/>
      <protection locked="0"/>
    </xf>
    <xf numFmtId="0" fontId="16" fillId="3" borderId="85" xfId="2" applyFill="1" applyBorder="1" applyAlignment="1" applyProtection="1">
      <alignment horizontal="left" vertical="top"/>
      <protection locked="0"/>
    </xf>
    <xf numFmtId="0" fontId="16" fillId="3" borderId="119" xfId="2" applyFill="1" applyBorder="1" applyAlignment="1" applyProtection="1">
      <alignment horizontal="left" vertical="top"/>
      <protection locked="0"/>
    </xf>
    <xf numFmtId="0" fontId="16" fillId="3" borderId="0" xfId="2" applyFill="1" applyAlignment="1" applyProtection="1">
      <alignment horizontal="left" vertical="top"/>
      <protection locked="0"/>
    </xf>
    <xf numFmtId="0" fontId="16" fillId="3" borderId="120" xfId="2" applyFill="1" applyBorder="1" applyAlignment="1" applyProtection="1">
      <alignment horizontal="left" vertical="top"/>
      <protection locked="0"/>
    </xf>
    <xf numFmtId="0" fontId="16" fillId="3" borderId="21" xfId="2" applyFill="1" applyBorder="1" applyAlignment="1" applyProtection="1">
      <alignment horizontal="left" vertical="top"/>
      <protection locked="0"/>
    </xf>
    <xf numFmtId="0" fontId="16" fillId="3" borderId="22" xfId="2" applyFill="1" applyBorder="1" applyAlignment="1" applyProtection="1">
      <alignment horizontal="left" vertical="top"/>
      <protection locked="0"/>
    </xf>
    <xf numFmtId="0" fontId="16" fillId="3" borderId="86" xfId="2" applyFill="1" applyBorder="1" applyAlignment="1" applyProtection="1">
      <alignment horizontal="left" vertical="top"/>
      <protection locked="0"/>
    </xf>
    <xf numFmtId="0" fontId="3" fillId="28" borderId="58" xfId="0" applyFont="1" applyFill="1" applyBorder="1" applyAlignment="1">
      <alignment horizontal="center" vertical="center"/>
    </xf>
    <xf numFmtId="0" fontId="3" fillId="28" borderId="43" xfId="0" applyFont="1" applyFill="1" applyBorder="1" applyAlignment="1">
      <alignment horizontal="center" vertical="center"/>
    </xf>
    <xf numFmtId="0" fontId="85" fillId="25" borderId="6" xfId="0" applyFont="1" applyFill="1" applyBorder="1" applyAlignment="1">
      <alignment horizontal="left" vertical="center"/>
    </xf>
    <xf numFmtId="0" fontId="85" fillId="25" borderId="23" xfId="0" applyFont="1" applyFill="1" applyBorder="1" applyAlignment="1">
      <alignment horizontal="left" vertical="center"/>
    </xf>
    <xf numFmtId="0" fontId="6" fillId="3" borderId="37" xfId="0" applyFont="1" applyFill="1" applyBorder="1" applyAlignment="1" applyProtection="1">
      <alignment horizontal="center" vertical="center" wrapText="1"/>
      <protection locked="0"/>
    </xf>
    <xf numFmtId="0" fontId="6" fillId="3" borderId="41" xfId="0" applyFont="1" applyFill="1" applyBorder="1" applyAlignment="1" applyProtection="1">
      <alignment horizontal="center" vertical="center" wrapText="1"/>
      <protection locked="0"/>
    </xf>
    <xf numFmtId="0" fontId="0" fillId="3" borderId="4" xfId="0" applyFill="1" applyBorder="1"/>
    <xf numFmtId="0" fontId="0" fillId="3" borderId="83" xfId="0" applyFill="1" applyBorder="1" applyAlignment="1">
      <alignment horizontal="center"/>
    </xf>
    <xf numFmtId="0" fontId="0" fillId="3" borderId="84" xfId="0" applyFill="1" applyBorder="1" applyAlignment="1">
      <alignment horizontal="center"/>
    </xf>
    <xf numFmtId="0" fontId="0" fillId="3" borderId="85"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6" xfId="0" applyFill="1" applyBorder="1" applyAlignment="1">
      <alignment horizontal="center"/>
    </xf>
    <xf numFmtId="0" fontId="2" fillId="25" borderId="6" xfId="0" applyFont="1" applyFill="1" applyBorder="1" applyAlignment="1" applyProtection="1">
      <alignment horizontal="left" vertical="center"/>
      <protection hidden="1"/>
    </xf>
    <xf numFmtId="0" fontId="2" fillId="25" borderId="23" xfId="0" applyFont="1" applyFill="1" applyBorder="1" applyAlignment="1" applyProtection="1">
      <alignment horizontal="left" vertic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0" fillId="3" borderId="119"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120"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6" xfId="0" applyFill="1" applyBorder="1" applyAlignment="1" applyProtection="1">
      <alignment horizontal="center"/>
      <protection hidden="1"/>
    </xf>
    <xf numFmtId="0" fontId="16" fillId="3" borderId="21" xfId="0" applyFont="1" applyFill="1" applyBorder="1" applyAlignment="1" applyProtection="1">
      <alignment horizontal="center" vertical="top" wrapText="1"/>
      <protection hidden="1"/>
    </xf>
    <xf numFmtId="0" fontId="16" fillId="3" borderId="22"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16" fillId="3" borderId="119" xfId="0" applyFont="1" applyFill="1" applyBorder="1" applyAlignment="1" applyProtection="1">
      <alignment horizontal="center" vertical="top" wrapText="1"/>
      <protection hidden="1"/>
    </xf>
    <xf numFmtId="0" fontId="16" fillId="3" borderId="0" xfId="0" applyFont="1" applyFill="1" applyAlignment="1" applyProtection="1">
      <alignment horizontal="center" vertical="top" wrapText="1"/>
      <protection hidden="1"/>
    </xf>
    <xf numFmtId="0" fontId="37" fillId="25" borderId="1" xfId="0" applyFont="1" applyFill="1" applyBorder="1" applyAlignment="1" applyProtection="1">
      <alignment horizontal="center" vertical="center"/>
      <protection hidden="1"/>
    </xf>
    <xf numFmtId="0" fontId="37" fillId="25" borderId="2" xfId="0" applyFont="1" applyFill="1" applyBorder="1" applyAlignment="1" applyProtection="1">
      <alignment horizontal="center" vertical="center"/>
      <protection hidden="1"/>
    </xf>
    <xf numFmtId="0" fontId="37" fillId="25" borderId="3" xfId="0" applyFont="1" applyFill="1" applyBorder="1" applyAlignment="1" applyProtection="1">
      <alignment horizontal="center" vertical="center"/>
      <protection hidden="1"/>
    </xf>
    <xf numFmtId="0" fontId="16" fillId="3" borderId="28" xfId="0" applyFont="1" applyFill="1" applyBorder="1" applyAlignment="1" applyProtection="1">
      <alignment horizontal="center"/>
      <protection hidden="1"/>
    </xf>
    <xf numFmtId="0" fontId="16" fillId="3" borderId="29" xfId="0" applyFont="1" applyFill="1" applyBorder="1" applyAlignment="1" applyProtection="1">
      <alignment horizontal="center"/>
      <protection hidden="1"/>
    </xf>
    <xf numFmtId="0" fontId="16" fillId="3" borderId="212" xfId="0" applyFont="1" applyFill="1" applyBorder="1" applyAlignment="1" applyProtection="1">
      <alignment horizontal="center"/>
      <protection hidden="1"/>
    </xf>
    <xf numFmtId="0" fontId="37" fillId="25" borderId="5" xfId="0" applyFont="1" applyFill="1" applyBorder="1" applyAlignment="1" applyProtection="1">
      <alignment horizontal="center" vertical="center"/>
      <protection hidden="1"/>
    </xf>
    <xf numFmtId="0" fontId="37" fillId="25" borderId="6" xfId="0" applyFont="1" applyFill="1" applyBorder="1" applyAlignment="1" applyProtection="1">
      <alignment horizontal="center" vertical="center"/>
      <protection hidden="1"/>
    </xf>
    <xf numFmtId="0" fontId="37" fillId="25" borderId="211" xfId="0" applyFont="1" applyFill="1" applyBorder="1" applyAlignment="1" applyProtection="1">
      <alignment horizontal="center" vertical="center"/>
      <protection hidden="1"/>
    </xf>
    <xf numFmtId="0" fontId="37" fillId="25" borderId="23" xfId="0" applyFont="1" applyFill="1" applyBorder="1" applyAlignment="1" applyProtection="1">
      <alignment horizontal="center" vertical="center"/>
      <protection hidden="1"/>
    </xf>
    <xf numFmtId="0" fontId="0" fillId="3" borderId="88" xfId="0" applyFill="1" applyBorder="1" applyAlignment="1" applyProtection="1">
      <alignment horizontal="center" vertical="top" wrapText="1"/>
      <protection hidden="1"/>
    </xf>
    <xf numFmtId="0" fontId="6" fillId="27" borderId="88" xfId="0" applyFont="1" applyFill="1" applyBorder="1" applyAlignment="1">
      <alignment horizontal="center" vertical="center" wrapText="1"/>
    </xf>
    <xf numFmtId="0" fontId="0" fillId="30" borderId="119" xfId="0" applyFill="1" applyBorder="1" applyAlignment="1" applyProtection="1">
      <alignment horizontal="center" vertical="center" wrapText="1"/>
      <protection locked="0"/>
    </xf>
    <xf numFmtId="0" fontId="0" fillId="30" borderId="122" xfId="0" applyFill="1" applyBorder="1" applyAlignment="1" applyProtection="1">
      <alignment horizontal="center" vertical="center" wrapText="1"/>
      <protection locked="0"/>
    </xf>
    <xf numFmtId="0" fontId="3" fillId="27" borderId="4" xfId="0" applyFont="1" applyFill="1" applyBorder="1" applyAlignment="1">
      <alignment horizontal="center" vertical="center" wrapText="1"/>
    </xf>
    <xf numFmtId="0" fontId="6" fillId="27" borderId="4" xfId="0" applyFont="1" applyFill="1" applyBorder="1" applyAlignment="1">
      <alignment horizontal="center" vertical="center" wrapText="1"/>
    </xf>
    <xf numFmtId="0" fontId="3" fillId="27" borderId="4" xfId="0" applyFont="1" applyFill="1" applyBorder="1" applyAlignment="1">
      <alignment horizontal="center" vertical="center"/>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6" fillId="0" borderId="0" xfId="0" applyFont="1" applyAlignment="1">
      <alignment horizontal="center" vertical="center"/>
    </xf>
    <xf numFmtId="0" fontId="6" fillId="27" borderId="61" xfId="0" applyFont="1" applyFill="1" applyBorder="1" applyAlignment="1">
      <alignment horizontal="center" vertical="center"/>
    </xf>
    <xf numFmtId="0" fontId="6" fillId="27" borderId="62" xfId="0" applyFont="1" applyFill="1" applyBorder="1" applyAlignment="1">
      <alignment horizontal="center" vertical="center"/>
    </xf>
    <xf numFmtId="0" fontId="6" fillId="27" borderId="33" xfId="0" applyFont="1" applyFill="1" applyBorder="1" applyAlignment="1">
      <alignment horizontal="center" vertical="center"/>
    </xf>
    <xf numFmtId="0" fontId="6" fillId="27" borderId="7" xfId="0" applyFont="1" applyFill="1" applyBorder="1" applyAlignment="1">
      <alignment horizontal="center" vertical="center"/>
    </xf>
    <xf numFmtId="0" fontId="0" fillId="27" borderId="88" xfId="0" applyFill="1" applyBorder="1" applyAlignment="1" applyProtection="1">
      <alignment horizontal="center"/>
      <protection hidden="1"/>
    </xf>
    <xf numFmtId="0" fontId="3" fillId="3" borderId="44" xfId="0" applyFont="1" applyFill="1" applyBorder="1" applyAlignment="1" applyProtection="1">
      <alignment horizontal="center"/>
      <protection hidden="1"/>
    </xf>
    <xf numFmtId="0" fontId="3" fillId="3" borderId="0" xfId="0" applyFont="1" applyFill="1" applyAlignment="1" applyProtection="1">
      <alignment horizontal="center"/>
      <protection hidden="1"/>
    </xf>
    <xf numFmtId="0" fontId="6" fillId="28" borderId="53" xfId="0" applyFont="1" applyFill="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6" fillId="28" borderId="18" xfId="0" applyFont="1" applyFill="1" applyBorder="1" applyAlignment="1">
      <alignment horizontal="center" vertical="center" wrapText="1"/>
    </xf>
    <xf numFmtId="0" fontId="6" fillId="28" borderId="19" xfId="0" applyFont="1" applyFill="1" applyBorder="1" applyAlignment="1">
      <alignment horizontal="center" vertical="center" wrapText="1"/>
    </xf>
    <xf numFmtId="0" fontId="5" fillId="25" borderId="45" xfId="0" applyFont="1" applyFill="1" applyBorder="1" applyAlignment="1">
      <alignment horizontal="center" vertical="center" wrapText="1"/>
    </xf>
    <xf numFmtId="0" fontId="6" fillId="3" borderId="1" xfId="0" applyFont="1" applyFill="1" applyBorder="1" applyAlignment="1" applyProtection="1">
      <alignment horizontal="center" vertical="center"/>
      <protection locked="0"/>
    </xf>
    <xf numFmtId="0" fontId="16" fillId="3" borderId="18" xfId="0" applyFont="1" applyFill="1" applyBorder="1" applyAlignment="1" applyProtection="1">
      <alignment horizontal="center"/>
      <protection hidden="1"/>
    </xf>
    <xf numFmtId="0" fontId="16" fillId="3" borderId="41" xfId="0" applyFont="1" applyFill="1" applyBorder="1" applyAlignment="1" applyProtection="1">
      <alignment horizontal="center"/>
      <protection hidden="1"/>
    </xf>
    <xf numFmtId="0" fontId="16" fillId="3" borderId="176" xfId="0" applyFont="1" applyFill="1" applyBorder="1" applyAlignment="1" applyProtection="1">
      <alignment horizontal="center"/>
      <protection hidden="1"/>
    </xf>
    <xf numFmtId="164" fontId="16" fillId="3" borderId="175" xfId="0" applyNumberFormat="1" applyFont="1" applyFill="1" applyBorder="1" applyAlignment="1" applyProtection="1">
      <alignment horizontal="center" vertical="center" wrapText="1"/>
      <protection locked="0" hidden="1"/>
    </xf>
    <xf numFmtId="164" fontId="16" fillId="3" borderId="41" xfId="0" applyNumberFormat="1" applyFont="1" applyFill="1" applyBorder="1" applyAlignment="1" applyProtection="1">
      <alignment horizontal="center" vertical="center" wrapText="1"/>
      <protection locked="0" hidden="1"/>
    </xf>
    <xf numFmtId="0" fontId="0" fillId="3" borderId="47" xfId="0" applyFill="1"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85" xfId="0" applyBorder="1" applyAlignment="1" applyProtection="1">
      <alignment horizontal="center"/>
      <protection hidden="1"/>
    </xf>
    <xf numFmtId="0" fontId="0" fillId="0" borderId="119" xfId="0" applyBorder="1" applyAlignment="1" applyProtection="1">
      <alignment horizontal="center"/>
      <protection hidden="1"/>
    </xf>
    <xf numFmtId="0" fontId="0" fillId="0" borderId="0" xfId="0" applyAlignment="1" applyProtection="1">
      <alignment horizontal="center"/>
      <protection hidden="1"/>
    </xf>
    <xf numFmtId="0" fontId="0" fillId="0" borderId="1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6" xfId="0" applyBorder="1" applyAlignment="1" applyProtection="1">
      <alignment horizontal="center"/>
      <protection hidden="1"/>
    </xf>
    <xf numFmtId="0" fontId="16" fillId="3" borderId="4" xfId="0" applyFont="1" applyFill="1" applyBorder="1" applyAlignment="1" applyProtection="1">
      <alignment horizontal="center" vertical="top" wrapText="1"/>
      <protection hidden="1"/>
    </xf>
    <xf numFmtId="0" fontId="16" fillId="3" borderId="1" xfId="0" applyFont="1" applyFill="1" applyBorder="1" applyAlignment="1" applyProtection="1">
      <alignment horizontal="center" vertical="top" wrapText="1"/>
      <protection hidden="1"/>
    </xf>
    <xf numFmtId="164" fontId="16" fillId="3" borderId="5" xfId="0" applyNumberFormat="1" applyFont="1" applyFill="1" applyBorder="1" applyAlignment="1" applyProtection="1">
      <alignment horizontal="center" vertical="center" wrapText="1"/>
      <protection locked="0" hidden="1"/>
    </xf>
    <xf numFmtId="164" fontId="16" fillId="3" borderId="2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0" fontId="2" fillId="18" borderId="53"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2" fillId="18" borderId="3" xfId="0" applyFont="1" applyFill="1" applyBorder="1" applyAlignment="1" applyProtection="1">
      <alignment horizontal="center" vertical="center" wrapText="1"/>
      <protection hidden="1"/>
    </xf>
    <xf numFmtId="0" fontId="2" fillId="18" borderId="22" xfId="0" applyFont="1" applyFill="1" applyBorder="1" applyAlignment="1" applyProtection="1">
      <alignment horizontal="center" vertical="center" wrapText="1"/>
      <protection hidden="1"/>
    </xf>
    <xf numFmtId="0" fontId="2" fillId="18" borderId="86" xfId="0" applyFont="1" applyFill="1" applyBorder="1" applyAlignment="1" applyProtection="1">
      <alignment horizontal="center" vertical="center" wrapText="1"/>
      <protection hidden="1"/>
    </xf>
    <xf numFmtId="164" fontId="16" fillId="0" borderId="5" xfId="0" applyNumberFormat="1" applyFont="1" applyBorder="1" applyAlignment="1" applyProtection="1">
      <alignment horizontal="center" vertical="center" wrapText="1"/>
      <protection locked="0" hidden="1"/>
    </xf>
    <xf numFmtId="164" fontId="16" fillId="0" borderId="23" xfId="0" applyNumberFormat="1" applyFont="1" applyBorder="1" applyAlignment="1" applyProtection="1">
      <alignment horizontal="center" vertical="center" wrapText="1"/>
      <protection locked="0" hidden="1"/>
    </xf>
    <xf numFmtId="164" fontId="16" fillId="3" borderId="1" xfId="0" applyNumberFormat="1" applyFont="1" applyFill="1" applyBorder="1" applyAlignment="1" applyProtection="1">
      <alignment horizontal="center" vertical="center" wrapText="1"/>
      <protection locked="0" hidden="1"/>
    </xf>
    <xf numFmtId="164" fontId="16" fillId="3" borderId="3" xfId="0" applyNumberFormat="1" applyFont="1" applyFill="1" applyBorder="1" applyAlignment="1" applyProtection="1">
      <alignment horizontal="center" vertical="center" wrapText="1"/>
      <protection locked="0" hidden="1"/>
    </xf>
    <xf numFmtId="164" fontId="16" fillId="3" borderId="83" xfId="0" applyNumberFormat="1" applyFont="1" applyFill="1" applyBorder="1" applyAlignment="1" applyProtection="1">
      <alignment horizontal="center" vertical="center" wrapText="1"/>
      <protection locked="0" hidden="1"/>
    </xf>
    <xf numFmtId="164" fontId="16" fillId="3" borderId="85" xfId="0" applyNumberFormat="1" applyFont="1" applyFill="1" applyBorder="1" applyAlignment="1" applyProtection="1">
      <alignment horizontal="center" vertical="center" wrapText="1"/>
      <protection locked="0" hidden="1"/>
    </xf>
    <xf numFmtId="0" fontId="2" fillId="18" borderId="0" xfId="0" applyFont="1" applyFill="1" applyAlignment="1" applyProtection="1">
      <alignment horizontal="center" vertical="center" wrapText="1"/>
      <protection hidden="1"/>
    </xf>
    <xf numFmtId="0" fontId="2" fillId="18" borderId="47" xfId="0" applyFont="1" applyFill="1" applyBorder="1" applyAlignment="1" applyProtection="1">
      <alignment horizontal="center" vertical="center" wrapText="1"/>
      <protection hidden="1"/>
    </xf>
    <xf numFmtId="0" fontId="46" fillId="0" borderId="207"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57" xfId="0" applyFont="1" applyBorder="1" applyAlignment="1" applyProtection="1">
      <alignment horizontal="center" vertical="center"/>
      <protection locked="0" hidden="1"/>
    </xf>
    <xf numFmtId="0" fontId="2" fillId="18" borderId="91" xfId="0" applyFont="1" applyFill="1" applyBorder="1" applyAlignment="1" applyProtection="1">
      <alignment horizontal="center" vertical="center"/>
      <protection hidden="1"/>
    </xf>
    <xf numFmtId="0" fontId="2" fillId="18" borderId="84" xfId="0" applyFont="1" applyFill="1" applyBorder="1" applyAlignment="1" applyProtection="1">
      <alignment horizontal="center" vertical="center"/>
      <protection hidden="1"/>
    </xf>
    <xf numFmtId="0" fontId="2" fillId="18" borderId="208" xfId="0" applyFont="1" applyFill="1" applyBorder="1" applyAlignment="1" applyProtection="1">
      <alignment horizontal="center" vertical="center"/>
      <protection hidden="1"/>
    </xf>
    <xf numFmtId="0" fontId="2" fillId="18" borderId="174"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164" fontId="6" fillId="3" borderId="1" xfId="0" applyNumberFormat="1" applyFont="1" applyFill="1" applyBorder="1" applyAlignment="1" applyProtection="1">
      <alignment horizontal="center" vertical="center" wrapText="1"/>
      <protection locked="0" hidden="1"/>
    </xf>
    <xf numFmtId="164" fontId="6" fillId="3" borderId="3" xfId="0" applyNumberFormat="1" applyFont="1" applyFill="1" applyBorder="1" applyAlignment="1" applyProtection="1">
      <alignment horizontal="center" vertical="center" wrapText="1"/>
      <protection locked="0" hidden="1"/>
    </xf>
    <xf numFmtId="166" fontId="0" fillId="30" borderId="5" xfId="0" applyNumberFormat="1" applyFill="1" applyBorder="1" applyAlignment="1" applyProtection="1">
      <alignment horizontal="center" vertical="center"/>
      <protection locked="0"/>
    </xf>
    <xf numFmtId="166" fontId="0" fillId="30"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5" borderId="5" xfId="0" applyFont="1" applyFill="1" applyBorder="1" applyAlignment="1">
      <alignment horizontal="left" vertical="center"/>
    </xf>
    <xf numFmtId="0" fontId="37" fillId="25" borderId="6" xfId="0" applyFont="1" applyFill="1" applyBorder="1" applyAlignment="1">
      <alignment horizontal="left" vertical="center"/>
    </xf>
    <xf numFmtId="0" fontId="37" fillId="25" borderId="23" xfId="0" applyFont="1" applyFill="1" applyBorder="1" applyAlignment="1">
      <alignment horizontal="left" vertical="center"/>
    </xf>
    <xf numFmtId="0" fontId="6" fillId="28" borderId="11" xfId="0" applyFont="1" applyFill="1" applyBorder="1" applyAlignment="1">
      <alignment horizontal="left" vertical="center" wrapText="1"/>
    </xf>
    <xf numFmtId="0" fontId="6" fillId="28" borderId="44" xfId="0" applyFont="1" applyFill="1" applyBorder="1" applyAlignment="1">
      <alignment horizontal="left" vertical="center" wrapText="1"/>
    </xf>
    <xf numFmtId="0" fontId="6" fillId="28" borderId="45" xfId="0" applyFont="1" applyFill="1" applyBorder="1" applyAlignment="1">
      <alignment horizontal="left" vertical="center" wrapText="1"/>
    </xf>
    <xf numFmtId="0" fontId="6" fillId="28" borderId="28" xfId="0" applyFont="1" applyFill="1" applyBorder="1" applyAlignment="1">
      <alignment horizontal="left" vertical="center" wrapText="1"/>
    </xf>
    <xf numFmtId="0" fontId="6" fillId="28" borderId="29" xfId="0" applyFont="1" applyFill="1" applyBorder="1" applyAlignment="1">
      <alignment horizontal="left" vertical="center" wrapText="1"/>
    </xf>
    <xf numFmtId="0" fontId="6" fillId="28" borderId="30" xfId="0" applyFont="1" applyFill="1" applyBorder="1" applyAlignment="1">
      <alignment horizontal="left" vertical="center" wrapText="1"/>
    </xf>
    <xf numFmtId="0" fontId="6" fillId="27" borderId="5" xfId="0" applyFont="1" applyFill="1" applyBorder="1" applyAlignment="1">
      <alignment horizontal="center" vertical="center" wrapText="1"/>
    </xf>
    <xf numFmtId="0" fontId="6" fillId="27" borderId="23" xfId="0" applyFont="1" applyFill="1" applyBorder="1" applyAlignment="1">
      <alignment horizontal="center" vertical="center" wrapText="1"/>
    </xf>
    <xf numFmtId="0" fontId="6" fillId="27" borderId="11" xfId="0" applyFont="1" applyFill="1" applyBorder="1" applyAlignment="1">
      <alignment horizontal="center" vertical="center" wrapText="1"/>
    </xf>
    <xf numFmtId="0" fontId="6" fillId="27" borderId="45" xfId="0" applyFont="1" applyFill="1" applyBorder="1" applyAlignment="1">
      <alignment horizontal="center" vertical="center" wrapText="1"/>
    </xf>
    <xf numFmtId="0" fontId="6" fillId="27" borderId="1" xfId="0" applyFont="1" applyFill="1" applyBorder="1" applyAlignment="1">
      <alignment horizontal="center" vertical="center" wrapText="1"/>
    </xf>
    <xf numFmtId="0" fontId="6" fillId="27" borderId="3" xfId="0" applyFont="1" applyFill="1" applyBorder="1" applyAlignment="1">
      <alignment horizontal="center" vertical="center" wrapText="1"/>
    </xf>
    <xf numFmtId="3" fontId="0" fillId="30" borderId="4" xfId="0" applyNumberFormat="1" applyFill="1" applyBorder="1" applyAlignment="1" applyProtection="1">
      <alignment horizontal="center" vertical="center" wrapText="1"/>
      <protection locked="0"/>
    </xf>
    <xf numFmtId="3" fontId="6" fillId="27" borderId="4" xfId="0" applyNumberFormat="1" applyFont="1" applyFill="1" applyBorder="1" applyAlignment="1">
      <alignment horizontal="center" vertical="center" wrapText="1"/>
    </xf>
    <xf numFmtId="10" fontId="6" fillId="27" borderId="4" xfId="0" applyNumberFormat="1" applyFont="1" applyFill="1" applyBorder="1" applyAlignment="1">
      <alignment horizontal="center" vertical="center"/>
    </xf>
    <xf numFmtId="0" fontId="16" fillId="30" borderId="4" xfId="0" applyFont="1" applyFill="1" applyBorder="1" applyAlignment="1" applyProtection="1">
      <alignment horizontal="center" vertical="center" wrapText="1"/>
      <protection locked="0"/>
    </xf>
    <xf numFmtId="0" fontId="0" fillId="30" borderId="4" xfId="0" applyFill="1" applyBorder="1" applyAlignment="1" applyProtection="1">
      <alignment horizontal="center" vertical="center" wrapText="1"/>
      <protection locked="0"/>
    </xf>
    <xf numFmtId="10" fontId="16" fillId="0" borderId="4" xfId="3" applyNumberFormat="1" applyFont="1" applyBorder="1" applyAlignment="1" applyProtection="1">
      <alignment horizontal="center" vertical="center" wrapText="1"/>
    </xf>
    <xf numFmtId="0" fontId="6" fillId="28" borderId="5" xfId="0" applyFont="1" applyFill="1" applyBorder="1" applyAlignment="1">
      <alignment horizontal="left" vertical="center" wrapText="1"/>
    </xf>
    <xf numFmtId="0" fontId="6" fillId="28" borderId="6" xfId="0" applyFont="1" applyFill="1" applyBorder="1" applyAlignment="1">
      <alignment horizontal="left" vertical="center" wrapText="1"/>
    </xf>
    <xf numFmtId="0" fontId="6" fillId="28" borderId="23" xfId="0" applyFont="1" applyFill="1" applyBorder="1" applyAlignment="1">
      <alignment horizontal="left" vertical="center" wrapText="1"/>
    </xf>
    <xf numFmtId="0" fontId="6" fillId="27" borderId="4" xfId="0" applyFont="1" applyFill="1" applyBorder="1" applyAlignment="1">
      <alignment horizontal="center" vertical="center"/>
    </xf>
    <xf numFmtId="1" fontId="0" fillId="30" borderId="4" xfId="0" applyNumberFormat="1" applyFill="1" applyBorder="1" applyAlignment="1" applyProtection="1">
      <alignment horizontal="center" vertical="center"/>
      <protection locked="0"/>
    </xf>
    <xf numFmtId="1" fontId="6" fillId="27" borderId="4" xfId="0" applyNumberFormat="1" applyFont="1" applyFill="1" applyBorder="1" applyAlignment="1">
      <alignment horizontal="center" vertical="center"/>
    </xf>
    <xf numFmtId="167" fontId="0" fillId="30" borderId="4" xfId="0" applyNumberFormat="1" applyFill="1" applyBorder="1" applyAlignment="1" applyProtection="1">
      <alignment horizontal="center" vertical="center"/>
      <protection locked="0"/>
    </xf>
    <xf numFmtId="170" fontId="0" fillId="30" borderId="4" xfId="0" applyNumberFormat="1" applyFill="1" applyBorder="1" applyAlignment="1" applyProtection="1">
      <alignment horizontal="center" vertical="center"/>
      <protection locked="0"/>
    </xf>
    <xf numFmtId="0" fontId="6" fillId="27" borderId="51" xfId="0" applyFont="1" applyFill="1" applyBorder="1" applyAlignment="1">
      <alignment horizontal="center" vertical="center"/>
    </xf>
    <xf numFmtId="0" fontId="6" fillId="27" borderId="20" xfId="0" applyFont="1" applyFill="1" applyBorder="1" applyAlignment="1">
      <alignment horizontal="center" vertical="center"/>
    </xf>
    <xf numFmtId="164" fontId="6" fillId="27" borderId="20" xfId="0" applyNumberFormat="1" applyFont="1" applyFill="1" applyBorder="1" applyAlignment="1">
      <alignment horizontal="center" vertical="center"/>
    </xf>
    <xf numFmtId="164" fontId="6" fillId="27" borderId="10" xfId="0" applyNumberFormat="1" applyFont="1" applyFill="1" applyBorder="1" applyAlignment="1">
      <alignment horizontal="center" vertical="center"/>
    </xf>
    <xf numFmtId="0" fontId="0" fillId="30" borderId="4" xfId="0" applyFill="1" applyBorder="1" applyAlignment="1" applyProtection="1">
      <alignment horizontal="center" vertical="center"/>
      <protection locked="0"/>
    </xf>
    <xf numFmtId="0" fontId="3" fillId="28" borderId="5" xfId="0" applyFont="1" applyFill="1" applyBorder="1" applyAlignment="1" applyProtection="1">
      <alignment horizontal="left" vertical="top" wrapText="1"/>
      <protection hidden="1"/>
    </xf>
    <xf numFmtId="0" fontId="3" fillId="28" borderId="6" xfId="0" applyFont="1" applyFill="1" applyBorder="1" applyAlignment="1" applyProtection="1">
      <alignment horizontal="left" vertical="top" wrapText="1"/>
      <protection hidden="1"/>
    </xf>
    <xf numFmtId="0" fontId="3" fillId="28" borderId="23" xfId="0" applyFont="1" applyFill="1" applyBorder="1" applyAlignment="1" applyProtection="1">
      <alignment horizontal="left" vertical="top" wrapText="1"/>
      <protection hidden="1"/>
    </xf>
    <xf numFmtId="0" fontId="6" fillId="27" borderId="15" xfId="0" applyFont="1" applyFill="1" applyBorder="1" applyAlignment="1">
      <alignment horizontal="center" vertical="center"/>
    </xf>
    <xf numFmtId="0" fontId="6" fillId="27" borderId="16" xfId="0" applyFont="1" applyFill="1" applyBorder="1" applyAlignment="1">
      <alignment horizontal="center" vertical="center"/>
    </xf>
    <xf numFmtId="0" fontId="6" fillId="27" borderId="17" xfId="0" applyFont="1" applyFill="1" applyBorder="1" applyAlignment="1">
      <alignment horizontal="center" vertical="center"/>
    </xf>
    <xf numFmtId="0" fontId="6" fillId="27" borderId="50" xfId="0" applyFont="1" applyFill="1" applyBorder="1" applyAlignment="1">
      <alignment horizontal="center" vertical="center"/>
    </xf>
    <xf numFmtId="164" fontId="6" fillId="27" borderId="4" xfId="0" applyNumberFormat="1" applyFont="1" applyFill="1" applyBorder="1" applyAlignment="1">
      <alignment horizontal="center" vertical="center" wrapText="1"/>
    </xf>
    <xf numFmtId="164" fontId="6" fillId="27" borderId="48" xfId="0" applyNumberFormat="1" applyFont="1" applyFill="1" applyBorder="1" applyAlignment="1">
      <alignment horizontal="center" vertical="center" wrapText="1"/>
    </xf>
    <xf numFmtId="0" fontId="6" fillId="27" borderId="9" xfId="0" applyFont="1" applyFill="1" applyBorder="1" applyAlignment="1">
      <alignment horizontal="center" vertical="center" wrapText="1"/>
    </xf>
    <xf numFmtId="0" fontId="6" fillId="27" borderId="55" xfId="0" applyFont="1" applyFill="1" applyBorder="1" applyAlignment="1">
      <alignment horizontal="center" vertical="center" wrapText="1"/>
    </xf>
    <xf numFmtId="0" fontId="0" fillId="30" borderId="5" xfId="0" quotePrefix="1" applyFill="1" applyBorder="1" applyAlignment="1" applyProtection="1">
      <alignment horizontal="center" vertical="center"/>
      <protection locked="0"/>
    </xf>
    <xf numFmtId="0" fontId="0" fillId="30" borderId="23" xfId="0" quotePrefix="1" applyFill="1" applyBorder="1" applyAlignment="1" applyProtection="1">
      <alignment horizontal="center" vertical="center"/>
      <protection locked="0"/>
    </xf>
    <xf numFmtId="0" fontId="0" fillId="30" borderId="5" xfId="0" applyFill="1" applyBorder="1" applyAlignment="1" applyProtection="1">
      <alignment horizontal="center" vertical="center"/>
      <protection locked="0"/>
    </xf>
    <xf numFmtId="0" fontId="0" fillId="30" borderId="9" xfId="0" applyFill="1" applyBorder="1" applyAlignment="1" applyProtection="1">
      <alignment horizontal="center" vertical="center"/>
      <protection locked="0"/>
    </xf>
    <xf numFmtId="0" fontId="0" fillId="30" borderId="55" xfId="0" applyFill="1" applyBorder="1" applyAlignment="1" applyProtection="1">
      <alignment horizontal="center" vertical="center"/>
      <protection locked="0"/>
    </xf>
    <xf numFmtId="0" fontId="6" fillId="0" borderId="4" xfId="0" applyFont="1" applyBorder="1" applyAlignment="1">
      <alignment horizontal="center" vertical="center"/>
    </xf>
    <xf numFmtId="0" fontId="0" fillId="3" borderId="83"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6" xfId="0" applyFill="1" applyBorder="1" applyAlignment="1" applyProtection="1">
      <alignment horizontal="center" vertical="center"/>
      <protection locked="0"/>
    </xf>
    <xf numFmtId="0" fontId="0" fillId="30" borderId="48" xfId="0" applyFill="1" applyBorder="1" applyAlignment="1" applyProtection="1">
      <alignment horizontal="center" vertical="center"/>
      <protection locked="0"/>
    </xf>
    <xf numFmtId="0" fontId="37" fillId="25" borderId="11" xfId="0" applyFont="1" applyFill="1" applyBorder="1" applyAlignment="1">
      <alignment horizontal="left" vertical="center"/>
    </xf>
    <xf numFmtId="0" fontId="37" fillId="25" borderId="44" xfId="0" applyFont="1" applyFill="1" applyBorder="1" applyAlignment="1">
      <alignment horizontal="left" vertical="center"/>
    </xf>
    <xf numFmtId="0" fontId="37" fillId="25" borderId="45" xfId="0" applyFont="1" applyFill="1" applyBorder="1" applyAlignment="1">
      <alignment horizontal="left" vertical="center"/>
    </xf>
    <xf numFmtId="0" fontId="6" fillId="28" borderId="50" xfId="0" applyFont="1" applyFill="1" applyBorder="1" applyAlignment="1">
      <alignment horizontal="center" vertical="center" wrapText="1"/>
    </xf>
    <xf numFmtId="14" fontId="6" fillId="3" borderId="4" xfId="0" applyNumberFormat="1" applyFont="1" applyFill="1" applyBorder="1" applyAlignment="1" applyProtection="1">
      <alignment horizontal="center" vertical="center"/>
      <protection locked="0"/>
    </xf>
    <xf numFmtId="0" fontId="6" fillId="3" borderId="20" xfId="0" applyFont="1" applyFill="1" applyBorder="1" applyAlignment="1" applyProtection="1">
      <alignment horizontal="center" vertical="center" wrapText="1"/>
      <protection locked="0"/>
    </xf>
    <xf numFmtId="0" fontId="5" fillId="25" borderId="11" xfId="0" applyFont="1" applyFill="1" applyBorder="1" applyAlignment="1">
      <alignment horizontal="center" vertical="center" wrapText="1"/>
    </xf>
    <xf numFmtId="0" fontId="6" fillId="28" borderId="15" xfId="0" applyFont="1" applyFill="1" applyBorder="1" applyAlignment="1">
      <alignment horizontal="center" vertical="center" wrapText="1"/>
    </xf>
    <xf numFmtId="0" fontId="6" fillId="28" borderId="16" xfId="0" applyFont="1" applyFill="1" applyBorder="1" applyAlignment="1">
      <alignment horizontal="center" vertical="center" wrapText="1"/>
    </xf>
    <xf numFmtId="0" fontId="6" fillId="3" borderId="58" xfId="0" applyFont="1" applyFill="1" applyBorder="1" applyAlignment="1" applyProtection="1">
      <alignment horizontal="center" vertical="center"/>
      <protection locked="0"/>
    </xf>
    <xf numFmtId="0" fontId="6" fillId="3" borderId="4" xfId="0" applyFont="1" applyFill="1" applyBorder="1" applyAlignment="1" applyProtection="1">
      <alignment horizontal="center" vertical="center"/>
      <protection locked="0"/>
    </xf>
    <xf numFmtId="0" fontId="2" fillId="25" borderId="5" xfId="0" applyFont="1" applyFill="1" applyBorder="1" applyAlignment="1">
      <alignment horizontal="center" vertical="center"/>
    </xf>
    <xf numFmtId="0" fontId="2" fillId="25" borderId="23" xfId="0" applyFont="1" applyFill="1" applyBorder="1" applyAlignment="1">
      <alignment horizontal="center" vertical="center"/>
    </xf>
    <xf numFmtId="0" fontId="16" fillId="3" borderId="5" xfId="0" applyFont="1" applyFill="1" applyBorder="1" applyAlignment="1" applyProtection="1">
      <alignment horizontal="center"/>
      <protection hidden="1"/>
    </xf>
    <xf numFmtId="0" fontId="16" fillId="3" borderId="211" xfId="0" applyFont="1" applyFill="1" applyBorder="1" applyAlignment="1" applyProtection="1">
      <alignment horizontal="center"/>
      <protection hidden="1"/>
    </xf>
    <xf numFmtId="0" fontId="16" fillId="3" borderId="1" xfId="0" applyFont="1" applyFill="1" applyBorder="1" applyAlignment="1" applyProtection="1">
      <alignment horizontal="left" vertical="top" wrapText="1"/>
      <protection hidden="1"/>
    </xf>
    <xf numFmtId="0" fontId="16" fillId="3" borderId="3" xfId="0" applyFont="1" applyFill="1" applyBorder="1" applyAlignment="1" applyProtection="1">
      <alignment horizontal="left" vertical="top" wrapText="1"/>
      <protection hidden="1"/>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3" xfId="0" applyFont="1" applyBorder="1" applyAlignment="1" applyProtection="1">
      <alignment horizontal="center" vertical="center"/>
      <protection locked="0" hidden="1"/>
    </xf>
    <xf numFmtId="0" fontId="5" fillId="25" borderId="5" xfId="0" applyFont="1" applyFill="1" applyBorder="1" applyAlignment="1">
      <alignment horizontal="center" vertical="center" wrapText="1"/>
    </xf>
    <xf numFmtId="0" fontId="115" fillId="0" borderId="16" xfId="0" applyFont="1" applyBorder="1" applyAlignment="1">
      <alignment horizontal="center" vertical="center" wrapText="1"/>
    </xf>
    <xf numFmtId="0" fontId="115" fillId="0" borderId="17" xfId="0" applyFont="1" applyBorder="1" applyAlignment="1">
      <alignment horizontal="center" vertical="center" wrapText="1"/>
    </xf>
    <xf numFmtId="0" fontId="115" fillId="3" borderId="4" xfId="0" applyFont="1" applyFill="1" applyBorder="1" applyAlignment="1" applyProtection="1">
      <alignment horizontal="center" vertical="center" wrapText="1"/>
      <protection locked="0"/>
    </xf>
    <xf numFmtId="0" fontId="115" fillId="3" borderId="48" xfId="0" applyFont="1" applyFill="1" applyBorder="1" applyAlignment="1" applyProtection="1">
      <alignment horizontal="center" vertical="center" wrapText="1"/>
      <protection locked="0"/>
    </xf>
    <xf numFmtId="0" fontId="115" fillId="3" borderId="20" xfId="0" applyFont="1" applyFill="1" applyBorder="1" applyAlignment="1" applyProtection="1">
      <alignment horizontal="center" vertical="center" wrapText="1"/>
      <protection locked="0"/>
    </xf>
    <xf numFmtId="0" fontId="115" fillId="3" borderId="10" xfId="0" applyFont="1" applyFill="1" applyBorder="1" applyAlignment="1" applyProtection="1">
      <alignment horizontal="center" vertical="center" wrapText="1"/>
      <protection locked="0"/>
    </xf>
    <xf numFmtId="0" fontId="16" fillId="27" borderId="0" xfId="2" applyFill="1" applyAlignment="1" applyProtection="1">
      <alignment horizontal="center" vertical="center" wrapText="1"/>
      <protection hidden="1"/>
    </xf>
    <xf numFmtId="0" fontId="6" fillId="0" borderId="0" xfId="2" applyFont="1" applyAlignment="1" applyProtection="1">
      <alignment horizontal="left" vertical="center" wrapText="1"/>
      <protection hidden="1"/>
    </xf>
    <xf numFmtId="0" fontId="16" fillId="0" borderId="0" xfId="2" applyAlignment="1" applyProtection="1">
      <alignment horizontal="left" vertical="center" wrapText="1"/>
      <protection hidden="1"/>
    </xf>
    <xf numFmtId="0" fontId="0" fillId="0" borderId="5" xfId="0" applyBorder="1" applyAlignment="1">
      <alignment horizontal="center"/>
    </xf>
    <xf numFmtId="0" fontId="0" fillId="0" borderId="23"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3" xfId="0" applyFill="1" applyBorder="1" applyAlignment="1">
      <alignment horizontal="center"/>
    </xf>
    <xf numFmtId="0" fontId="0" fillId="0" borderId="6" xfId="0" applyBorder="1" applyAlignment="1">
      <alignment horizontal="center"/>
    </xf>
    <xf numFmtId="0" fontId="118" fillId="25" borderId="6" xfId="0" applyFont="1" applyFill="1" applyBorder="1" applyAlignment="1">
      <alignment vertical="center"/>
    </xf>
    <xf numFmtId="49" fontId="6" fillId="5" borderId="125" xfId="0" applyNumberFormat="1" applyFont="1" applyFill="1" applyBorder="1" applyAlignment="1">
      <alignment horizontal="center" vertical="center" wrapText="1"/>
    </xf>
    <xf numFmtId="0" fontId="16" fillId="3" borderId="4" xfId="0" applyFont="1" applyFill="1" applyBorder="1" applyAlignment="1">
      <alignment horizontal="center" vertical="center"/>
    </xf>
    <xf numFmtId="0" fontId="83" fillId="0" borderId="0" xfId="0" applyFont="1"/>
    <xf numFmtId="0" fontId="3" fillId="5" borderId="0" xfId="0" applyFont="1" applyFill="1" applyAlignment="1">
      <alignment horizontal="center" vertical="center"/>
    </xf>
    <xf numFmtId="0" fontId="3" fillId="5" borderId="120" xfId="0" applyFont="1" applyFill="1" applyBorder="1" applyAlignment="1">
      <alignment horizontal="center" vertical="center"/>
    </xf>
    <xf numFmtId="0" fontId="32" fillId="7" borderId="0" xfId="0" applyFont="1" applyFill="1" applyAlignment="1">
      <alignment vertical="center"/>
    </xf>
    <xf numFmtId="0" fontId="3" fillId="7" borderId="0" xfId="0" applyFont="1" applyFill="1" applyAlignment="1">
      <alignment wrapText="1"/>
    </xf>
    <xf numFmtId="0" fontId="49" fillId="7" borderId="0" xfId="0" applyFont="1" applyFill="1"/>
    <xf numFmtId="0" fontId="36" fillId="7" borderId="0" xfId="0" applyFont="1" applyFill="1" applyAlignment="1">
      <alignment vertical="center" wrapText="1"/>
    </xf>
    <xf numFmtId="0" fontId="119" fillId="7" borderId="0" xfId="0" applyFont="1" applyFill="1" applyAlignment="1" applyProtection="1">
      <alignment vertical="center"/>
      <protection locked="0"/>
    </xf>
    <xf numFmtId="0" fontId="119" fillId="7" borderId="0" xfId="0" applyFont="1" applyFill="1" applyAlignment="1" applyProtection="1">
      <alignment vertical="center" wrapText="1"/>
      <protection locked="0"/>
    </xf>
    <xf numFmtId="0" fontId="3" fillId="7" borderId="4" xfId="0" applyFont="1" applyFill="1" applyBorder="1" applyAlignment="1">
      <alignment horizontal="center" vertical="center"/>
    </xf>
    <xf numFmtId="0" fontId="0" fillId="7" borderId="125" xfId="0" applyFill="1" applyBorder="1"/>
    <xf numFmtId="0" fontId="0" fillId="7" borderId="88" xfId="0" applyFill="1" applyBorder="1"/>
    <xf numFmtId="0" fontId="0" fillId="3" borderId="46" xfId="0" applyFont="1" applyFill="1" applyBorder="1"/>
    <xf numFmtId="0" fontId="0" fillId="3" borderId="0" xfId="0" applyFont="1" applyFill="1"/>
    <xf numFmtId="0" fontId="0" fillId="7" borderId="125" xfId="0" applyFont="1" applyFill="1" applyBorder="1"/>
    <xf numFmtId="0" fontId="0" fillId="0" borderId="0" xfId="0" applyFont="1"/>
    <xf numFmtId="0" fontId="0" fillId="31" borderId="193" xfId="0" applyFont="1" applyFill="1" applyBorder="1" applyAlignment="1">
      <alignment horizontal="center" vertical="center"/>
    </xf>
    <xf numFmtId="0" fontId="3" fillId="7" borderId="125" xfId="0" applyFont="1" applyFill="1" applyBorder="1" applyAlignment="1">
      <alignment horizontal="center" vertical="center"/>
    </xf>
    <xf numFmtId="0" fontId="0" fillId="3" borderId="46" xfId="0" applyFont="1" applyFill="1" applyBorder="1" applyAlignment="1">
      <alignment vertical="center"/>
    </xf>
    <xf numFmtId="0" fontId="0" fillId="3" borderId="0" xfId="0" applyFont="1" applyFill="1" applyAlignment="1">
      <alignment vertical="center"/>
    </xf>
    <xf numFmtId="0" fontId="0" fillId="5" borderId="46" xfId="0" applyFont="1" applyFill="1" applyBorder="1" applyAlignment="1">
      <alignment vertical="center"/>
    </xf>
    <xf numFmtId="0" fontId="0" fillId="0" borderId="0" xfId="0" applyFont="1" applyAlignment="1">
      <alignment vertical="center"/>
    </xf>
    <xf numFmtId="0" fontId="0" fillId="5" borderId="0" xfId="0" applyFill="1" applyBorder="1"/>
    <xf numFmtId="0" fontId="30" fillId="3" borderId="58" xfId="0" applyFont="1" applyFill="1" applyBorder="1" applyAlignment="1" applyProtection="1">
      <alignment horizontal="center" vertical="center"/>
      <protection locked="0"/>
    </xf>
    <xf numFmtId="0" fontId="30" fillId="3" borderId="39" xfId="0" applyFont="1" applyFill="1" applyBorder="1" applyAlignment="1" applyProtection="1">
      <alignment horizontal="center" vertical="center"/>
      <protection locked="0"/>
    </xf>
    <xf numFmtId="0" fontId="30" fillId="3" borderId="45" xfId="0" applyFont="1" applyFill="1" applyBorder="1" applyAlignment="1" applyProtection="1">
      <alignment vertical="center"/>
      <protection locked="0"/>
    </xf>
    <xf numFmtId="0" fontId="6" fillId="3" borderId="3" xfId="0" applyFont="1" applyFill="1" applyBorder="1" applyAlignment="1" applyProtection="1">
      <alignment horizontal="center" vertical="center" wrapText="1"/>
      <protection locked="0"/>
    </xf>
    <xf numFmtId="0" fontId="6" fillId="3" borderId="19" xfId="0" applyFont="1" applyFill="1" applyBorder="1" applyAlignment="1" applyProtection="1">
      <alignment horizontal="center" vertical="center" wrapText="1"/>
      <protection locked="0"/>
    </xf>
    <xf numFmtId="0" fontId="6" fillId="27" borderId="0" xfId="0" applyFont="1" applyFill="1" applyAlignment="1">
      <alignment vertical="center" wrapText="1"/>
    </xf>
    <xf numFmtId="166" fontId="6" fillId="0" borderId="0" xfId="0" applyNumberFormat="1" applyFont="1" applyAlignment="1">
      <alignment vertical="center"/>
    </xf>
    <xf numFmtId="0" fontId="2" fillId="25" borderId="44" xfId="0" applyFont="1" applyFill="1" applyBorder="1" applyAlignment="1">
      <alignment horizontal="center" vertical="center"/>
    </xf>
    <xf numFmtId="0" fontId="2" fillId="25" borderId="45" xfId="0" applyFont="1" applyFill="1" applyBorder="1" applyAlignment="1">
      <alignment horizontal="center" vertical="center"/>
    </xf>
    <xf numFmtId="0" fontId="0" fillId="5" borderId="1" xfId="0" applyFill="1" applyBorder="1" applyAlignment="1" applyProtection="1">
      <alignment vertical="top" wrapText="1"/>
      <protection hidden="1"/>
    </xf>
  </cellXfs>
  <cellStyles count="5">
    <cellStyle name="Lien hypertexte" xfId="1" builtinId="8"/>
    <cellStyle name="Normal" xfId="0" builtinId="0"/>
    <cellStyle name="Normal 2" xfId="2" xr:uid="{00000000-0005-0000-0000-000002000000}"/>
    <cellStyle name="Normal 3" xfId="4" xr:uid="{7ECA09CE-0302-43FF-BD25-BDAA8F9F0C6C}"/>
    <cellStyle name="Pourcentage 2" xfId="3" xr:uid="{00000000-0005-0000-0000-000004000000}"/>
  </cellStyles>
  <dxfs count="968">
    <dxf>
      <font>
        <color rgb="FF006100"/>
      </font>
      <fill>
        <patternFill>
          <bgColor rgb="FFC6EFCE"/>
        </patternFill>
      </fill>
    </dxf>
    <dxf>
      <font>
        <color rgb="FF9C0006"/>
      </font>
      <fill>
        <patternFill>
          <bgColor rgb="FFFFC7CE"/>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144750</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410282</xdr:colOff>
      <xdr:row>1</xdr:row>
      <xdr:rowOff>961577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848421</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6.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914" t="s">
        <v>0</v>
      </c>
      <c r="H3" s="915"/>
      <c r="I3" s="915"/>
      <c r="J3" s="915"/>
      <c r="K3" s="916"/>
    </row>
    <row r="4" spans="2:11" ht="13" thickBot="1" x14ac:dyDescent="0.45">
      <c r="G4" s="917"/>
      <c r="H4" s="918"/>
      <c r="I4" s="918"/>
      <c r="J4" s="918"/>
      <c r="K4" s="919"/>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7" customWidth="1"/>
    <col min="2" max="2" width="90.64453125" style="208" customWidth="1"/>
    <col min="3" max="3" width="13.41015625" style="145" customWidth="1"/>
    <col min="4" max="4" width="6.64453125" style="145" customWidth="1"/>
    <col min="5" max="5" width="5.644531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16384" width="11.41015625" style="145"/>
  </cols>
  <sheetData>
    <row r="1" spans="1:60" s="156" customFormat="1" ht="16.5" customHeight="1" thickBot="1" x14ac:dyDescent="0.55000000000000004">
      <c r="A1" s="945" t="s">
        <v>33</v>
      </c>
      <c r="B1" s="946"/>
      <c r="C1" s="946"/>
      <c r="D1" s="947"/>
      <c r="F1" s="945" t="s">
        <v>34</v>
      </c>
      <c r="G1" s="946"/>
      <c r="H1" s="946"/>
      <c r="I1" s="947"/>
      <c r="K1" s="945" t="s">
        <v>35</v>
      </c>
      <c r="L1" s="946"/>
      <c r="M1" s="946"/>
      <c r="N1" s="947"/>
      <c r="P1" s="945" t="s">
        <v>53</v>
      </c>
      <c r="Q1" s="946"/>
      <c r="R1" s="946"/>
      <c r="S1" s="947"/>
      <c r="U1" s="945" t="s">
        <v>54</v>
      </c>
      <c r="V1" s="946"/>
      <c r="W1" s="946"/>
      <c r="X1" s="947"/>
      <c r="Z1" s="945" t="s">
        <v>55</v>
      </c>
      <c r="AA1" s="946"/>
      <c r="AB1" s="946"/>
      <c r="AC1" s="947"/>
      <c r="AE1" s="945" t="s">
        <v>56</v>
      </c>
      <c r="AF1" s="946"/>
      <c r="AG1" s="946"/>
      <c r="AH1" s="947"/>
      <c r="AJ1" s="945" t="s">
        <v>57</v>
      </c>
      <c r="AK1" s="946"/>
      <c r="AL1" s="946"/>
      <c r="AM1" s="947"/>
      <c r="AO1" s="945" t="s">
        <v>58</v>
      </c>
      <c r="AP1" s="946"/>
      <c r="AQ1" s="946"/>
      <c r="AR1" s="947"/>
      <c r="AT1" s="945" t="s">
        <v>59</v>
      </c>
      <c r="AU1" s="946"/>
      <c r="AV1" s="946"/>
      <c r="AW1" s="947"/>
      <c r="AY1" s="945" t="s">
        <v>60</v>
      </c>
      <c r="AZ1" s="946"/>
      <c r="BA1" s="946"/>
      <c r="BB1" s="947"/>
      <c r="BD1" s="945" t="s">
        <v>61</v>
      </c>
      <c r="BE1" s="946"/>
      <c r="BF1" s="948"/>
      <c r="BG1" s="949"/>
    </row>
    <row r="2" spans="1:60" ht="15" customHeight="1" thickBot="1" x14ac:dyDescent="0.45">
      <c r="A2" s="953" t="s">
        <v>62</v>
      </c>
      <c r="B2" s="954"/>
      <c r="C2" s="959" t="s">
        <v>63</v>
      </c>
      <c r="D2" s="960"/>
      <c r="F2" s="953" t="s">
        <v>62</v>
      </c>
      <c r="G2" s="954"/>
      <c r="H2" s="936" t="s">
        <v>63</v>
      </c>
      <c r="I2" s="937"/>
      <c r="K2" s="950" t="s">
        <v>62</v>
      </c>
      <c r="L2" s="951"/>
      <c r="M2" s="936" t="s">
        <v>63</v>
      </c>
      <c r="N2" s="937"/>
      <c r="P2" s="957" t="s">
        <v>62</v>
      </c>
      <c r="Q2" s="958"/>
      <c r="R2" s="936" t="s">
        <v>63</v>
      </c>
      <c r="S2" s="937"/>
      <c r="U2" s="950" t="s">
        <v>62</v>
      </c>
      <c r="V2" s="951"/>
      <c r="W2" s="936" t="s">
        <v>63</v>
      </c>
      <c r="X2" s="937"/>
      <c r="Z2" s="950" t="s">
        <v>62</v>
      </c>
      <c r="AA2" s="951"/>
      <c r="AB2" s="936" t="s">
        <v>63</v>
      </c>
      <c r="AC2" s="937"/>
      <c r="AE2" s="950" t="s">
        <v>62</v>
      </c>
      <c r="AF2" s="951"/>
      <c r="AG2" s="936" t="s">
        <v>63</v>
      </c>
      <c r="AH2" s="937"/>
      <c r="AJ2" s="950" t="s">
        <v>62</v>
      </c>
      <c r="AK2" s="951"/>
      <c r="AL2" s="936" t="s">
        <v>63</v>
      </c>
      <c r="AM2" s="937"/>
      <c r="AO2" s="950" t="s">
        <v>62</v>
      </c>
      <c r="AP2" s="951"/>
      <c r="AQ2" s="936" t="s">
        <v>63</v>
      </c>
      <c r="AR2" s="937"/>
      <c r="AT2" s="950" t="s">
        <v>62</v>
      </c>
      <c r="AU2" s="951"/>
      <c r="AV2" s="936" t="s">
        <v>63</v>
      </c>
      <c r="AW2" s="937"/>
      <c r="AY2" s="950" t="s">
        <v>62</v>
      </c>
      <c r="AZ2" s="951"/>
      <c r="BA2" s="936" t="s">
        <v>63</v>
      </c>
      <c r="BB2" s="937"/>
      <c r="BD2" s="950" t="s">
        <v>62</v>
      </c>
      <c r="BE2" s="952"/>
      <c r="BF2" s="941" t="s">
        <v>63</v>
      </c>
      <c r="BG2" s="942"/>
    </row>
    <row r="3" spans="1:60" s="157" customFormat="1" ht="20.350000000000001" thickBot="1" x14ac:dyDescent="0.45">
      <c r="A3" s="955"/>
      <c r="B3" s="956"/>
      <c r="C3" s="934"/>
      <c r="D3" s="935"/>
      <c r="E3" s="145"/>
      <c r="F3" s="955"/>
      <c r="G3" s="956"/>
      <c r="H3" s="934"/>
      <c r="I3" s="935"/>
      <c r="J3" s="145"/>
      <c r="K3" s="955"/>
      <c r="L3" s="956"/>
      <c r="M3" s="934"/>
      <c r="N3" s="935"/>
      <c r="O3" s="145"/>
      <c r="P3" s="943"/>
      <c r="Q3" s="944"/>
      <c r="R3" s="934"/>
      <c r="S3" s="935"/>
      <c r="T3" s="145"/>
      <c r="U3" s="943"/>
      <c r="V3" s="944"/>
      <c r="W3" s="934"/>
      <c r="X3" s="935"/>
      <c r="Y3" s="145"/>
      <c r="Z3" s="943"/>
      <c r="AA3" s="944"/>
      <c r="AB3" s="934"/>
      <c r="AC3" s="935"/>
      <c r="AD3" s="145"/>
      <c r="AE3" s="943"/>
      <c r="AF3" s="944"/>
      <c r="AG3" s="934"/>
      <c r="AH3" s="935"/>
      <c r="AI3" s="145"/>
      <c r="AJ3" s="943"/>
      <c r="AK3" s="944"/>
      <c r="AL3" s="934"/>
      <c r="AM3" s="935"/>
      <c r="AN3" s="145"/>
      <c r="AO3" s="943"/>
      <c r="AP3" s="944"/>
      <c r="AQ3" s="934"/>
      <c r="AR3" s="935"/>
      <c r="AS3" s="218"/>
      <c r="AT3" s="943"/>
      <c r="AU3" s="944"/>
      <c r="AV3" s="934"/>
      <c r="AW3" s="935"/>
      <c r="AX3" s="218"/>
      <c r="AY3" s="943"/>
      <c r="AZ3" s="944"/>
      <c r="BA3" s="934"/>
      <c r="BB3" s="935"/>
      <c r="BC3" s="145"/>
      <c r="BD3" s="943"/>
      <c r="BE3" s="944"/>
      <c r="BF3" s="934"/>
      <c r="BG3" s="935"/>
      <c r="BH3" s="145"/>
    </row>
    <row r="4" spans="1:60" ht="15" customHeight="1" x14ac:dyDescent="0.4">
      <c r="A4" s="938" t="s">
        <v>275</v>
      </c>
      <c r="B4" s="939"/>
      <c r="C4" s="939"/>
      <c r="D4" s="940"/>
      <c r="F4" s="938" t="s">
        <v>275</v>
      </c>
      <c r="G4" s="939"/>
      <c r="H4" s="939"/>
      <c r="I4" s="940"/>
      <c r="K4" s="938" t="s">
        <v>275</v>
      </c>
      <c r="L4" s="939"/>
      <c r="M4" s="939"/>
      <c r="N4" s="940"/>
      <c r="P4" s="938" t="s">
        <v>275</v>
      </c>
      <c r="Q4" s="939"/>
      <c r="R4" s="939"/>
      <c r="S4" s="940"/>
      <c r="U4" s="938" t="s">
        <v>275</v>
      </c>
      <c r="V4" s="939"/>
      <c r="W4" s="939"/>
      <c r="X4" s="940"/>
      <c r="Z4" s="938" t="s">
        <v>275</v>
      </c>
      <c r="AA4" s="939"/>
      <c r="AB4" s="939"/>
      <c r="AC4" s="940"/>
      <c r="AE4" s="938" t="s">
        <v>275</v>
      </c>
      <c r="AF4" s="939"/>
      <c r="AG4" s="939"/>
      <c r="AH4" s="940"/>
      <c r="AJ4" s="938" t="s">
        <v>275</v>
      </c>
      <c r="AK4" s="939"/>
      <c r="AL4" s="939"/>
      <c r="AM4" s="940"/>
      <c r="AO4" s="938" t="s">
        <v>275</v>
      </c>
      <c r="AP4" s="939"/>
      <c r="AQ4" s="939"/>
      <c r="AR4" s="940"/>
      <c r="AT4" s="938" t="s">
        <v>275</v>
      </c>
      <c r="AU4" s="939"/>
      <c r="AV4" s="939"/>
      <c r="AW4" s="940"/>
      <c r="AY4" s="938" t="s">
        <v>275</v>
      </c>
      <c r="AZ4" s="939"/>
      <c r="BA4" s="939"/>
      <c r="BB4" s="940"/>
      <c r="BD4" s="938" t="s">
        <v>275</v>
      </c>
      <c r="BE4" s="939"/>
      <c r="BF4" s="939"/>
      <c r="BG4" s="940"/>
    </row>
    <row r="5" spans="1:60" s="158" customFormat="1" ht="18" customHeight="1" x14ac:dyDescent="0.55000000000000004">
      <c r="A5" s="922" t="s">
        <v>64</v>
      </c>
      <c r="B5" s="923"/>
      <c r="C5" s="923"/>
      <c r="D5" s="924"/>
      <c r="F5" s="922" t="s">
        <v>65</v>
      </c>
      <c r="G5" s="923"/>
      <c r="H5" s="923"/>
      <c r="I5" s="924"/>
      <c r="K5" s="922"/>
      <c r="L5" s="923"/>
      <c r="M5" s="923"/>
      <c r="N5" s="924"/>
      <c r="P5" s="922"/>
      <c r="Q5" s="923"/>
      <c r="R5" s="923"/>
      <c r="S5" s="924"/>
      <c r="U5" s="922"/>
      <c r="V5" s="923"/>
      <c r="W5" s="923"/>
      <c r="X5" s="924"/>
      <c r="Z5" s="922"/>
      <c r="AA5" s="923"/>
      <c r="AB5" s="923"/>
      <c r="AC5" s="924"/>
      <c r="AE5" s="922"/>
      <c r="AF5" s="923"/>
      <c r="AG5" s="923"/>
      <c r="AH5" s="924"/>
      <c r="AJ5" s="922"/>
      <c r="AK5" s="923"/>
      <c r="AL5" s="923"/>
      <c r="AM5" s="924"/>
      <c r="AO5" s="922"/>
      <c r="AP5" s="923"/>
      <c r="AQ5" s="923"/>
      <c r="AR5" s="924"/>
      <c r="AS5" s="219"/>
      <c r="AT5" s="922"/>
      <c r="AU5" s="923"/>
      <c r="AV5" s="923"/>
      <c r="AW5" s="924"/>
      <c r="AY5" s="922"/>
      <c r="AZ5" s="923"/>
      <c r="BA5" s="923"/>
      <c r="BB5" s="924"/>
      <c r="BD5" s="922"/>
      <c r="BE5" s="923"/>
      <c r="BF5" s="923"/>
      <c r="BG5" s="924"/>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25" t="s">
        <v>66</v>
      </c>
      <c r="B7" s="926"/>
      <c r="C7" s="439" t="s">
        <v>14</v>
      </c>
      <c r="D7" s="440" t="s">
        <v>67</v>
      </c>
      <c r="E7" s="165" t="s">
        <v>68</v>
      </c>
      <c r="F7" s="925" t="s">
        <v>66</v>
      </c>
      <c r="G7" s="926"/>
      <c r="H7" s="439" t="s">
        <v>14</v>
      </c>
      <c r="I7" s="441" t="s">
        <v>67</v>
      </c>
      <c r="J7" s="165" t="s">
        <v>68</v>
      </c>
      <c r="K7" s="925" t="s">
        <v>66</v>
      </c>
      <c r="L7" s="926"/>
      <c r="M7" s="439" t="s">
        <v>14</v>
      </c>
      <c r="N7" s="441" t="s">
        <v>67</v>
      </c>
      <c r="O7" s="165" t="s">
        <v>68</v>
      </c>
      <c r="P7" s="925" t="s">
        <v>66</v>
      </c>
      <c r="Q7" s="926"/>
      <c r="R7" s="439" t="s">
        <v>14</v>
      </c>
      <c r="S7" s="441" t="s">
        <v>67</v>
      </c>
      <c r="T7" s="165" t="s">
        <v>68</v>
      </c>
      <c r="U7" s="925" t="s">
        <v>66</v>
      </c>
      <c r="V7" s="926"/>
      <c r="W7" s="439" t="s">
        <v>14</v>
      </c>
      <c r="X7" s="441" t="s">
        <v>67</v>
      </c>
      <c r="Y7" s="165" t="s">
        <v>68</v>
      </c>
      <c r="Z7" s="925" t="s">
        <v>66</v>
      </c>
      <c r="AA7" s="926"/>
      <c r="AB7" s="439" t="s">
        <v>14</v>
      </c>
      <c r="AC7" s="441" t="s">
        <v>67</v>
      </c>
      <c r="AD7" s="165" t="s">
        <v>68</v>
      </c>
      <c r="AE7" s="925" t="s">
        <v>66</v>
      </c>
      <c r="AF7" s="926"/>
      <c r="AG7" s="439" t="s">
        <v>14</v>
      </c>
      <c r="AH7" s="441" t="s">
        <v>67</v>
      </c>
      <c r="AI7" s="165" t="s">
        <v>68</v>
      </c>
      <c r="AJ7" s="925" t="s">
        <v>66</v>
      </c>
      <c r="AK7" s="926"/>
      <c r="AL7" s="439" t="s">
        <v>14</v>
      </c>
      <c r="AM7" s="441" t="s">
        <v>67</v>
      </c>
      <c r="AN7" s="165" t="s">
        <v>68</v>
      </c>
      <c r="AO7" s="925" t="s">
        <v>66</v>
      </c>
      <c r="AP7" s="926"/>
      <c r="AQ7" s="439" t="s">
        <v>14</v>
      </c>
      <c r="AR7" s="441" t="s">
        <v>67</v>
      </c>
      <c r="AS7" s="165" t="s">
        <v>68</v>
      </c>
      <c r="AT7" s="925" t="s">
        <v>66</v>
      </c>
      <c r="AU7" s="926"/>
      <c r="AV7" s="439" t="s">
        <v>14</v>
      </c>
      <c r="AW7" s="441" t="s">
        <v>67</v>
      </c>
      <c r="AX7" s="165" t="s">
        <v>68</v>
      </c>
      <c r="AY7" s="925" t="s">
        <v>66</v>
      </c>
      <c r="AZ7" s="926"/>
      <c r="BA7" s="439" t="s">
        <v>14</v>
      </c>
      <c r="BB7" s="441" t="s">
        <v>67</v>
      </c>
      <c r="BC7" s="165" t="s">
        <v>68</v>
      </c>
      <c r="BD7" s="925" t="s">
        <v>66</v>
      </c>
      <c r="BE7" s="926"/>
      <c r="BF7" s="439" t="s">
        <v>14</v>
      </c>
      <c r="BG7" s="441" t="s">
        <v>67</v>
      </c>
      <c r="BH7" s="166" t="s">
        <v>68</v>
      </c>
    </row>
    <row r="8" spans="1:60" ht="20.100000000000001" customHeight="1" x14ac:dyDescent="0.4">
      <c r="A8" s="442">
        <v>0</v>
      </c>
      <c r="B8" s="75" t="str">
        <f>IFERROR(HLOOKUP(A$5,#REF!,SA_GRILLE_STEU!$A8+2,FALSE),"")</f>
        <v/>
      </c>
      <c r="C8" s="215" t="s">
        <v>131</v>
      </c>
      <c r="D8" s="254"/>
      <c r="E8" s="167" t="str">
        <f>IFERROR(HLOOKUP(A$5,#REF!,$A8+2,FALSE),"")</f>
        <v/>
      </c>
      <c r="F8" s="442">
        <v>0</v>
      </c>
      <c r="G8" s="76" t="str">
        <f>IFERROR(HLOOKUP(F$5,#REF!,SA_GRILLE_STEU!$A8+2,FALSE),"")</f>
        <v/>
      </c>
      <c r="H8" s="215"/>
      <c r="I8" s="255"/>
      <c r="J8" s="167" t="str">
        <f>IFERROR(HLOOKUP(F$5,#REF!,SA_GRILLE_STEU!$A8+2,FALSE),"")</f>
        <v/>
      </c>
      <c r="K8" s="442">
        <v>0</v>
      </c>
      <c r="L8" s="76" t="str">
        <f>IFERROR(HLOOKUP(K$5,#REF!,SA_GRILLE_STEU!$A8+2,FALSE),"")</f>
        <v/>
      </c>
      <c r="M8" s="215"/>
      <c r="N8" s="255"/>
      <c r="O8" s="167" t="str">
        <f>IFERROR(HLOOKUP(K$5,#REF!,SA_GRILLE_STEU!$A8+2,FALSE),"")</f>
        <v/>
      </c>
      <c r="P8" s="442">
        <v>0</v>
      </c>
      <c r="Q8" s="76" t="str">
        <f>IFERROR(HLOOKUP(P$5,#REF!,SA_GRILLE_STEU!$A8+2,FALSE),"")</f>
        <v/>
      </c>
      <c r="R8" s="215"/>
      <c r="S8" s="255"/>
      <c r="T8" s="167" t="str">
        <f>IFERROR(HLOOKUP(P$5,#REF!,SA_GRILLE_STEU!$A8+2,FALSE),"")</f>
        <v/>
      </c>
      <c r="U8" s="442">
        <v>0</v>
      </c>
      <c r="V8" s="76" t="str">
        <f>IFERROR(HLOOKUP(U$5,#REF!,SA_GRILLE_STEU!$A8+2,FALSE),"")</f>
        <v/>
      </c>
      <c r="W8" s="215"/>
      <c r="X8" s="255"/>
      <c r="Y8" s="167" t="str">
        <f>IFERROR(HLOOKUP(U$5,#REF!,SA_GRILLE_STEU!$A8+2,FALSE),"")</f>
        <v/>
      </c>
      <c r="Z8" s="442">
        <v>0</v>
      </c>
      <c r="AA8" s="76" t="str">
        <f>IFERROR(HLOOKUP(Z$5,#REF!,SA_GRILLE_STEU!$A8+2,FALSE),"")</f>
        <v/>
      </c>
      <c r="AB8" s="215"/>
      <c r="AC8" s="255"/>
      <c r="AD8" s="167" t="str">
        <f>IFERROR(HLOOKUP(Z$5,#REF!,SA_GRILLE_STEU!$A8+2,FALSE),"")</f>
        <v/>
      </c>
      <c r="AE8" s="442">
        <v>0</v>
      </c>
      <c r="AF8" s="76" t="str">
        <f>IFERROR(HLOOKUP(AE$5,#REF!,SA_GRILLE_STEU!$A8+2,FALSE),"")</f>
        <v/>
      </c>
      <c r="AG8" s="215"/>
      <c r="AH8" s="255"/>
      <c r="AI8" s="167" t="str">
        <f>IFERROR(HLOOKUP(AE$5,#REF!,SA_GRILLE_STEU!$A8+2,FALSE),"")</f>
        <v/>
      </c>
      <c r="AJ8" s="442">
        <v>0</v>
      </c>
      <c r="AK8" s="76" t="str">
        <f>IFERROR(HLOOKUP(AJ$5,#REF!,SA_GRILLE_STEU!$A8+2,FALSE),"")</f>
        <v/>
      </c>
      <c r="AL8" s="215"/>
      <c r="AM8" s="168"/>
      <c r="AN8" s="167" t="str">
        <f>IFERROR(HLOOKUP(AJ$5,#REF!,SA_GRILLE_STEU!$A8+2,FALSE),"")</f>
        <v/>
      </c>
      <c r="AO8" s="442">
        <v>0</v>
      </c>
      <c r="AP8" s="76" t="str">
        <f>IFERROR(HLOOKUP(AO$5,#REF!,SA_GRILLE_STEU!$A8+2,FALSE),"")</f>
        <v/>
      </c>
      <c r="AQ8" s="215"/>
      <c r="AR8" s="168"/>
      <c r="AS8" s="167" t="str">
        <f>IFERROR(HLOOKUP(AO$5,#REF!,SA_GRILLE_STEU!$A8+2,FALSE),"")</f>
        <v/>
      </c>
      <c r="AT8" s="442">
        <v>0</v>
      </c>
      <c r="AU8" s="76" t="str">
        <f>IFERROR(HLOOKUP(AT$5,#REF!,SA_GRILLE_STEU!$A8+2,FALSE),"")</f>
        <v/>
      </c>
      <c r="AV8" s="215"/>
      <c r="AW8" s="168"/>
      <c r="AX8" s="167" t="str">
        <f>IFERROR(HLOOKUP(AT$5,#REF!,SA_GRILLE_STEU!$A8+2,FALSE),"")</f>
        <v/>
      </c>
      <c r="AY8" s="442">
        <v>0</v>
      </c>
      <c r="AZ8" s="76" t="str">
        <f>IFERROR(HLOOKUP(AY$5,#REF!,SA_GRILLE_STEU!$A8+2,FALSE),"")</f>
        <v/>
      </c>
      <c r="BA8" s="215"/>
      <c r="BB8" s="168"/>
      <c r="BC8" s="167" t="str">
        <f>IFERROR(HLOOKUP(AY$5,#REF!,SA_GRILLE_STEU!$A8+2,FALSE),"")</f>
        <v/>
      </c>
      <c r="BD8" s="442">
        <v>0</v>
      </c>
      <c r="BE8" s="76" t="str">
        <f>IFERROR(HLOOKUP(BD$5,#REF!,SA_GRILLE_STEU!$A8+2,FALSE),"")</f>
        <v/>
      </c>
      <c r="BF8" s="215"/>
      <c r="BG8" s="169"/>
      <c r="BH8" s="170" t="str">
        <f>IFERROR(HLOOKUP(BD$5,#REF!,SA_GRILLE_STEU!$A8+2,FALSE),"")</f>
        <v/>
      </c>
    </row>
    <row r="9" spans="1:60" ht="30" customHeight="1" x14ac:dyDescent="0.4">
      <c r="A9" s="443">
        <v>1</v>
      </c>
      <c r="B9" s="75" t="str">
        <f>IFERROR(HLOOKUP(A$5,#REF!,SA_GRILLE_STEU!$A9+2,FALSE),"")</f>
        <v/>
      </c>
      <c r="C9" s="210"/>
      <c r="D9" s="255" t="str">
        <f>IFERROR(HLOOKUP(A$5,#REF!,SA_GRILLE_STEU!$A9+2,FALSE),"")</f>
        <v/>
      </c>
      <c r="E9" s="167" t="str">
        <f>IFERROR(HLOOKUP(A$5,#REF!,SA_GRILLE_STEU!$A9+2,FALSE),"")</f>
        <v/>
      </c>
      <c r="F9" s="443">
        <v>1</v>
      </c>
      <c r="G9" s="76" t="str">
        <f>IFERROR(HLOOKUP(F$5,#REF!,SA_GRILLE_STEU!$A9+2,FALSE),"")</f>
        <v/>
      </c>
      <c r="H9" s="210"/>
      <c r="I9" s="255" t="str">
        <f>IFERROR(HLOOKUP(F$5,#REF!,SA_GRILLE_STEU!$A9+2,FALSE),"")</f>
        <v/>
      </c>
      <c r="J9" s="167" t="str">
        <f>IFERROR(HLOOKUP(F$5,#REF!,SA_GRILLE_STEU!$A9+2,FALSE),"")</f>
        <v/>
      </c>
      <c r="K9" s="443">
        <v>1</v>
      </c>
      <c r="L9" s="76" t="str">
        <f>IFERROR(HLOOKUP(K$5,#REF!,SA_GRILLE_STEU!$A9+2,FALSE),"")</f>
        <v/>
      </c>
      <c r="M9" s="210"/>
      <c r="N9" s="255" t="str">
        <f>IFERROR(HLOOKUP(K$5,#REF!,SA_GRILLE_STEU!$A9+2,FALSE),"")</f>
        <v/>
      </c>
      <c r="O9" s="167" t="str">
        <f>IFERROR(HLOOKUP(K$5,#REF!,SA_GRILLE_STEU!$A9+2,FALSE),"")</f>
        <v/>
      </c>
      <c r="P9" s="443">
        <v>1</v>
      </c>
      <c r="Q9" s="76" t="str">
        <f>IFERROR(HLOOKUP(P$5,#REF!,SA_GRILLE_STEU!$A9+2,FALSE),"")</f>
        <v/>
      </c>
      <c r="R9" s="210"/>
      <c r="S9" s="255" t="str">
        <f>IFERROR(HLOOKUP(P$5,#REF!,SA_GRILLE_STEU!$A9+2,FALSE),"")</f>
        <v/>
      </c>
      <c r="T9" s="167" t="str">
        <f>IFERROR(HLOOKUP(P$5,#REF!,SA_GRILLE_STEU!$A9+2,FALSE),"")</f>
        <v/>
      </c>
      <c r="U9" s="443">
        <v>1</v>
      </c>
      <c r="V9" s="76" t="str">
        <f>IFERROR(HLOOKUP(U$5,#REF!,SA_GRILLE_STEU!$A9+2,FALSE),"")</f>
        <v/>
      </c>
      <c r="W9" s="210"/>
      <c r="X9" s="255" t="str">
        <f>IFERROR(HLOOKUP(U$5,#REF!,SA_GRILLE_STEU!$A9+2,FALSE),"")</f>
        <v/>
      </c>
      <c r="Y9" s="167" t="str">
        <f>IFERROR(HLOOKUP(U$5,#REF!,SA_GRILLE_STEU!$A9+2,FALSE),"")</f>
        <v/>
      </c>
      <c r="Z9" s="443">
        <v>1</v>
      </c>
      <c r="AA9" s="76" t="str">
        <f>IFERROR(HLOOKUP(Z$5,#REF!,SA_GRILLE_STEU!$A9+2,FALSE),"")</f>
        <v/>
      </c>
      <c r="AB9" s="210"/>
      <c r="AC9" s="255" t="str">
        <f>IFERROR(HLOOKUP(Z$5,#REF!,SA_GRILLE_STEU!$A9+2,FALSE),"")</f>
        <v/>
      </c>
      <c r="AD9" s="167" t="str">
        <f>IFERROR(HLOOKUP(Z$5,#REF!,SA_GRILLE_STEU!$A9+2,FALSE),"")</f>
        <v/>
      </c>
      <c r="AE9" s="443">
        <v>1</v>
      </c>
      <c r="AF9" s="76" t="str">
        <f>IFERROR(HLOOKUP(AE$5,#REF!,SA_GRILLE_STEU!$A9+2,FALSE),"")</f>
        <v/>
      </c>
      <c r="AG9" s="210"/>
      <c r="AH9" s="255" t="str">
        <f>IFERROR(HLOOKUP(AE$5,#REF!,SA_GRILLE_STEU!$A9+2,FALSE),"")</f>
        <v/>
      </c>
      <c r="AI9" s="167" t="str">
        <f>IFERROR(HLOOKUP(AE$5,#REF!,SA_GRILLE_STEU!$A9+2,FALSE),"")</f>
        <v/>
      </c>
      <c r="AJ9" s="443">
        <v>1</v>
      </c>
      <c r="AK9" s="76" t="str">
        <f>IFERROR(HLOOKUP(AJ$5,#REF!,SA_GRILLE_STEU!$A9+2,FALSE),"")</f>
        <v/>
      </c>
      <c r="AL9" s="210"/>
      <c r="AM9" s="168" t="str">
        <f>IFERROR(HLOOKUP(AJ$5,#REF!,SA_GRILLE_STEU!$A9+2,FALSE),"")</f>
        <v/>
      </c>
      <c r="AN9" s="167" t="str">
        <f>IFERROR(HLOOKUP(AJ$5,#REF!,SA_GRILLE_STEU!$A9+2,FALSE),"")</f>
        <v/>
      </c>
      <c r="AO9" s="443">
        <v>1</v>
      </c>
      <c r="AP9" s="76" t="str">
        <f>IFERROR(HLOOKUP(AO$5,#REF!,SA_GRILLE_STEU!$A9+2,FALSE),"")</f>
        <v/>
      </c>
      <c r="AQ9" s="210"/>
      <c r="AR9" s="168" t="str">
        <f>IFERROR(HLOOKUP(AO$5,#REF!,SA_GRILLE_STEU!$A9+2,FALSE),"")</f>
        <v/>
      </c>
      <c r="AS9" s="167" t="str">
        <f>IFERROR(HLOOKUP(AO$5,#REF!,SA_GRILLE_STEU!$A9+2,FALSE),"")</f>
        <v/>
      </c>
      <c r="AT9" s="443">
        <v>1</v>
      </c>
      <c r="AU9" s="76" t="str">
        <f>IFERROR(HLOOKUP(AT$5,#REF!,SA_GRILLE_STEU!$A9+2,FALSE),"")</f>
        <v/>
      </c>
      <c r="AV9" s="210"/>
      <c r="AW9" s="168" t="str">
        <f>IFERROR(HLOOKUP(AT$5,#REF!,SA_GRILLE_STEU!$A9+2,FALSE),"")</f>
        <v/>
      </c>
      <c r="AX9" s="167" t="str">
        <f>IFERROR(HLOOKUP(AT$5,#REF!,SA_GRILLE_STEU!$A9+2,FALSE),"")</f>
        <v/>
      </c>
      <c r="AY9" s="443">
        <v>1</v>
      </c>
      <c r="AZ9" s="76" t="str">
        <f>IFERROR(HLOOKUP(AY$5,#REF!,SA_GRILLE_STEU!$A9+2,FALSE),"")</f>
        <v/>
      </c>
      <c r="BA9" s="210"/>
      <c r="BB9" s="168" t="str">
        <f>IFERROR(HLOOKUP(AY$5,#REF!,SA_GRILLE_STEU!$A9+2,FALSE),"")</f>
        <v/>
      </c>
      <c r="BC9" s="167" t="str">
        <f>IFERROR(HLOOKUP(AY$5,#REF!,SA_GRILLE_STEU!$A9+2,FALSE),"")</f>
        <v/>
      </c>
      <c r="BD9" s="443">
        <v>1</v>
      </c>
      <c r="BE9" s="76" t="str">
        <f>IFERROR(HLOOKUP(BD$5,#REF!,SA_GRILLE_STEU!$A9+2,FALSE),"")</f>
        <v/>
      </c>
      <c r="BF9" s="210"/>
      <c r="BG9" s="171" t="str">
        <f>IFERROR(HLOOKUP(BD$5,#REF!,SA_GRILLE_STEU!$A9+2,FALSE),"")</f>
        <v/>
      </c>
      <c r="BH9" s="170" t="str">
        <f>IFERROR(HLOOKUP(BD$5,#REF!,SA_GRILLE_STEU!$A9+2,FALSE),"")</f>
        <v/>
      </c>
    </row>
    <row r="10" spans="1:60" ht="30.75" customHeight="1" x14ac:dyDescent="0.4">
      <c r="A10" s="443">
        <v>2</v>
      </c>
      <c r="B10" s="75" t="str">
        <f>IFERROR(HLOOKUP(A$5,#REF!,SA_GRILLE_STEU!$A10+2,FALSE),"")</f>
        <v/>
      </c>
      <c r="C10" s="210"/>
      <c r="D10" s="255" t="str">
        <f>IFERROR(HLOOKUP(A$5,#REF!,SA_GRILLE_STEU!$A10+2,FALSE),"")</f>
        <v/>
      </c>
      <c r="E10" s="167" t="str">
        <f>IFERROR(HLOOKUP(A$5,#REF!,SA_GRILLE_STEU!$A10+2,FALSE),"")</f>
        <v/>
      </c>
      <c r="F10" s="443">
        <v>2</v>
      </c>
      <c r="G10" s="76" t="str">
        <f>IFERROR(HLOOKUP(F$5,#REF!,SA_GRILLE_STEU!$A10+2,FALSE),"")</f>
        <v/>
      </c>
      <c r="H10" s="210"/>
      <c r="I10" s="255" t="str">
        <f>IFERROR(HLOOKUP(F$5,#REF!,SA_GRILLE_STEU!$A10+2,FALSE),"")</f>
        <v/>
      </c>
      <c r="J10" s="167" t="str">
        <f>IFERROR(HLOOKUP(F$5,#REF!,SA_GRILLE_STEU!$A10+2,FALSE),"")</f>
        <v/>
      </c>
      <c r="K10" s="443">
        <v>2</v>
      </c>
      <c r="L10" s="76" t="str">
        <f>IFERROR(HLOOKUP(K$5,#REF!,SA_GRILLE_STEU!$A10+2,FALSE),"")</f>
        <v/>
      </c>
      <c r="M10" s="210"/>
      <c r="N10" s="255" t="str">
        <f>IFERROR(HLOOKUP(K$5,#REF!,SA_GRILLE_STEU!$A10+2,FALSE),"")</f>
        <v/>
      </c>
      <c r="O10" s="167" t="str">
        <f>IFERROR(HLOOKUP(K$5,#REF!,SA_GRILLE_STEU!$A10+2,FALSE),"")</f>
        <v/>
      </c>
      <c r="P10" s="443">
        <v>2</v>
      </c>
      <c r="Q10" s="76" t="str">
        <f>IFERROR(HLOOKUP(P$5,#REF!,SA_GRILLE_STEU!$A10+2,FALSE),"")</f>
        <v/>
      </c>
      <c r="R10" s="210"/>
      <c r="S10" s="255" t="str">
        <f>IFERROR(HLOOKUP(P$5,#REF!,SA_GRILLE_STEU!$A10+2,FALSE),"")</f>
        <v/>
      </c>
      <c r="T10" s="167" t="str">
        <f>IFERROR(HLOOKUP(P$5,#REF!,SA_GRILLE_STEU!$A10+2,FALSE),"")</f>
        <v/>
      </c>
      <c r="U10" s="443">
        <v>2</v>
      </c>
      <c r="V10" s="76" t="str">
        <f>IFERROR(HLOOKUP(U$5,#REF!,SA_GRILLE_STEU!$A10+2,FALSE),"")</f>
        <v/>
      </c>
      <c r="W10" s="210"/>
      <c r="X10" s="255" t="str">
        <f>IFERROR(HLOOKUP(U$5,#REF!,SA_GRILLE_STEU!$A10+2,FALSE),"")</f>
        <v/>
      </c>
      <c r="Y10" s="167" t="str">
        <f>IFERROR(HLOOKUP(U$5,#REF!,SA_GRILLE_STEU!$A10+2,FALSE),"")</f>
        <v/>
      </c>
      <c r="Z10" s="443">
        <v>2</v>
      </c>
      <c r="AA10" s="76" t="str">
        <f>IFERROR(HLOOKUP(Z$5,#REF!,SA_GRILLE_STEU!$A10+2,FALSE),"")</f>
        <v/>
      </c>
      <c r="AB10" s="210"/>
      <c r="AC10" s="255" t="str">
        <f>IFERROR(HLOOKUP(Z$5,#REF!,SA_GRILLE_STEU!$A10+2,FALSE),"")</f>
        <v/>
      </c>
      <c r="AD10" s="167" t="str">
        <f>IFERROR(HLOOKUP(Z$5,#REF!,SA_GRILLE_STEU!$A10+2,FALSE),"")</f>
        <v/>
      </c>
      <c r="AE10" s="443">
        <v>2</v>
      </c>
      <c r="AF10" s="76" t="str">
        <f>IFERROR(HLOOKUP(AE$5,#REF!,SA_GRILLE_STEU!$A10+2,FALSE),"")</f>
        <v/>
      </c>
      <c r="AG10" s="210"/>
      <c r="AH10" s="255" t="str">
        <f>IFERROR(HLOOKUP(AE$5,#REF!,SA_GRILLE_STEU!$A10+2,FALSE),"")</f>
        <v/>
      </c>
      <c r="AI10" s="167" t="str">
        <f>IFERROR(HLOOKUP(AE$5,#REF!,SA_GRILLE_STEU!$A10+2,FALSE),"")</f>
        <v/>
      </c>
      <c r="AJ10" s="443">
        <v>2</v>
      </c>
      <c r="AK10" s="76" t="str">
        <f>IFERROR(HLOOKUP(AJ$5,#REF!,SA_GRILLE_STEU!$A10+2,FALSE),"")</f>
        <v/>
      </c>
      <c r="AL10" s="210"/>
      <c r="AM10" s="168" t="str">
        <f>IFERROR(HLOOKUP(AJ$5,#REF!,SA_GRILLE_STEU!$A10+2,FALSE),"")</f>
        <v/>
      </c>
      <c r="AN10" s="167" t="str">
        <f>IFERROR(HLOOKUP(AJ$5,#REF!,SA_GRILLE_STEU!$A10+2,FALSE),"")</f>
        <v/>
      </c>
      <c r="AO10" s="443">
        <v>2</v>
      </c>
      <c r="AP10" s="76" t="str">
        <f>IFERROR(HLOOKUP(AO$5,#REF!,SA_GRILLE_STEU!$A10+2,FALSE),"")</f>
        <v/>
      </c>
      <c r="AQ10" s="210"/>
      <c r="AR10" s="168" t="str">
        <f>IFERROR(HLOOKUP(AO$5,#REF!,SA_GRILLE_STEU!$A10+2,FALSE),"")</f>
        <v/>
      </c>
      <c r="AS10" s="167" t="str">
        <f>IFERROR(HLOOKUP(AO$5,#REF!,SA_GRILLE_STEU!$A10+2,FALSE),"")</f>
        <v/>
      </c>
      <c r="AT10" s="443">
        <v>2</v>
      </c>
      <c r="AU10" s="76" t="str">
        <f>IFERROR(HLOOKUP(AT$5,#REF!,SA_GRILLE_STEU!$A10+2,FALSE),"")</f>
        <v/>
      </c>
      <c r="AV10" s="210"/>
      <c r="AW10" s="168" t="str">
        <f>IFERROR(HLOOKUP(AT$5,#REF!,SA_GRILLE_STEU!$A10+2,FALSE),"")</f>
        <v/>
      </c>
      <c r="AX10" s="167" t="str">
        <f>IFERROR(HLOOKUP(AT$5,#REF!,SA_GRILLE_STEU!$A10+2,FALSE),"")</f>
        <v/>
      </c>
      <c r="AY10" s="443">
        <v>2</v>
      </c>
      <c r="AZ10" s="76" t="str">
        <f>IFERROR(HLOOKUP(AY$5,#REF!,SA_GRILLE_STEU!$A10+2,FALSE),"")</f>
        <v/>
      </c>
      <c r="BA10" s="210"/>
      <c r="BB10" s="168" t="str">
        <f>IFERROR(HLOOKUP(AY$5,#REF!,SA_GRILLE_STEU!$A10+2,FALSE),"")</f>
        <v/>
      </c>
      <c r="BC10" s="167" t="str">
        <f>IFERROR(HLOOKUP(AY$5,#REF!,SA_GRILLE_STEU!$A10+2,FALSE),"")</f>
        <v/>
      </c>
      <c r="BD10" s="443">
        <v>2</v>
      </c>
      <c r="BE10" s="76" t="str">
        <f>IFERROR(HLOOKUP(BD$5,#REF!,SA_GRILLE_STEU!$A10+2,FALSE),"")</f>
        <v/>
      </c>
      <c r="BF10" s="210"/>
      <c r="BG10" s="171" t="str">
        <f>IFERROR(HLOOKUP(BD$5,#REF!,SA_GRILLE_STEU!$A10+2,FALSE),"")</f>
        <v/>
      </c>
      <c r="BH10" s="170" t="str">
        <f>IFERROR(HLOOKUP(BD$5,#REF!,SA_GRILLE_STEU!$A10+2,FALSE),"")</f>
        <v/>
      </c>
    </row>
    <row r="11" spans="1:60" ht="58.5" customHeight="1" x14ac:dyDescent="0.4">
      <c r="A11" s="443">
        <v>3</v>
      </c>
      <c r="B11" s="75" t="str">
        <f>IFERROR(HLOOKUP(A$5,#REF!,SA_GRILLE_STEU!$A11+2,FALSE),"")</f>
        <v/>
      </c>
      <c r="C11" s="210"/>
      <c r="D11" s="255" t="str">
        <f>IFERROR(HLOOKUP(A$5,#REF!,SA_GRILLE_STEU!$A11+2,FALSE),"")</f>
        <v/>
      </c>
      <c r="E11" s="167" t="str">
        <f>IFERROR(HLOOKUP(A$5,#REF!,SA_GRILLE_STEU!$A11+2,FALSE),"")</f>
        <v/>
      </c>
      <c r="F11" s="443">
        <v>3</v>
      </c>
      <c r="G11" s="76" t="str">
        <f>IFERROR(HLOOKUP(F$5,#REF!,SA_GRILLE_STEU!$A11+2,FALSE),"")</f>
        <v/>
      </c>
      <c r="H11" s="210"/>
      <c r="I11" s="255" t="str">
        <f>IFERROR(HLOOKUP(F$5,#REF!,SA_GRILLE_STEU!$A11+2,FALSE),"")</f>
        <v/>
      </c>
      <c r="J11" s="167" t="str">
        <f>IFERROR(HLOOKUP(F$5,#REF!,SA_GRILLE_STEU!$A11+2,FALSE),"")</f>
        <v/>
      </c>
      <c r="K11" s="443">
        <v>3</v>
      </c>
      <c r="L11" s="76" t="str">
        <f>IFERROR(HLOOKUP(K$5,#REF!,SA_GRILLE_STEU!$A11+2,FALSE),"")</f>
        <v/>
      </c>
      <c r="M11" s="210"/>
      <c r="N11" s="255" t="str">
        <f>IFERROR(HLOOKUP(K$5,#REF!,SA_GRILLE_STEU!$A11+2,FALSE),"")</f>
        <v/>
      </c>
      <c r="O11" s="167" t="str">
        <f>IFERROR(HLOOKUP(K$5,#REF!,SA_GRILLE_STEU!$A11+2,FALSE),"")</f>
        <v/>
      </c>
      <c r="P11" s="443">
        <v>3</v>
      </c>
      <c r="Q11" s="76" t="str">
        <f>IFERROR(HLOOKUP(P$5,#REF!,SA_GRILLE_STEU!$A11+2,FALSE),"")</f>
        <v/>
      </c>
      <c r="R11" s="210"/>
      <c r="S11" s="255" t="str">
        <f>IFERROR(HLOOKUP(P$5,#REF!,SA_GRILLE_STEU!$A11+2,FALSE),"")</f>
        <v/>
      </c>
      <c r="T11" s="167" t="str">
        <f>IFERROR(HLOOKUP(P$5,#REF!,SA_GRILLE_STEU!$A11+2,FALSE),"")</f>
        <v/>
      </c>
      <c r="U11" s="443">
        <v>3</v>
      </c>
      <c r="V11" s="76" t="str">
        <f>IFERROR(HLOOKUP(U$5,#REF!,SA_GRILLE_STEU!$A11+2,FALSE),"")</f>
        <v/>
      </c>
      <c r="W11" s="210"/>
      <c r="X11" s="255" t="str">
        <f>IFERROR(HLOOKUP(U$5,#REF!,SA_GRILLE_STEU!$A11+2,FALSE),"")</f>
        <v/>
      </c>
      <c r="Y11" s="167" t="str">
        <f>IFERROR(HLOOKUP(U$5,#REF!,SA_GRILLE_STEU!$A11+2,FALSE),"")</f>
        <v/>
      </c>
      <c r="Z11" s="443">
        <v>3</v>
      </c>
      <c r="AA11" s="76" t="str">
        <f>IFERROR(HLOOKUP(Z$5,#REF!,SA_GRILLE_STEU!$A11+2,FALSE),"")</f>
        <v/>
      </c>
      <c r="AB11" s="210"/>
      <c r="AC11" s="255" t="str">
        <f>IFERROR(HLOOKUP(Z$5,#REF!,SA_GRILLE_STEU!$A11+2,FALSE),"")</f>
        <v/>
      </c>
      <c r="AD11" s="167" t="str">
        <f>IFERROR(HLOOKUP(Z$5,#REF!,SA_GRILLE_STEU!$A11+2,FALSE),"")</f>
        <v/>
      </c>
      <c r="AE11" s="443">
        <v>3</v>
      </c>
      <c r="AF11" s="76" t="str">
        <f>IFERROR(HLOOKUP(AE$5,#REF!,SA_GRILLE_STEU!$A11+2,FALSE),"")</f>
        <v/>
      </c>
      <c r="AG11" s="210"/>
      <c r="AH11" s="255" t="str">
        <f>IFERROR(HLOOKUP(AE$5,#REF!,SA_GRILLE_STEU!$A11+2,FALSE),"")</f>
        <v/>
      </c>
      <c r="AI11" s="167" t="str">
        <f>IFERROR(HLOOKUP(AE$5,#REF!,SA_GRILLE_STEU!$A11+2,FALSE),"")</f>
        <v/>
      </c>
      <c r="AJ11" s="443">
        <v>3</v>
      </c>
      <c r="AK11" s="76" t="str">
        <f>IFERROR(HLOOKUP(AJ$5,#REF!,SA_GRILLE_STEU!$A11+2,FALSE),"")</f>
        <v/>
      </c>
      <c r="AL11" s="210"/>
      <c r="AM11" s="168" t="str">
        <f>IFERROR(HLOOKUP(AJ$5,#REF!,SA_GRILLE_STEU!$A11+2,FALSE),"")</f>
        <v/>
      </c>
      <c r="AN11" s="167" t="str">
        <f>IFERROR(HLOOKUP(AJ$5,#REF!,SA_GRILLE_STEU!$A11+2,FALSE),"")</f>
        <v/>
      </c>
      <c r="AO11" s="443">
        <v>3</v>
      </c>
      <c r="AP11" s="76" t="str">
        <f>IFERROR(HLOOKUP(AO$5,#REF!,SA_GRILLE_STEU!$A11+2,FALSE),"")</f>
        <v/>
      </c>
      <c r="AQ11" s="210"/>
      <c r="AR11" s="168" t="str">
        <f>IFERROR(HLOOKUP(AO$5,#REF!,SA_GRILLE_STEU!$A11+2,FALSE),"")</f>
        <v/>
      </c>
      <c r="AS11" s="167" t="str">
        <f>IFERROR(HLOOKUP(AO$5,#REF!,SA_GRILLE_STEU!$A11+2,FALSE),"")</f>
        <v/>
      </c>
      <c r="AT11" s="443">
        <v>3</v>
      </c>
      <c r="AU11" s="76" t="str">
        <f>IFERROR(HLOOKUP(AT$5,#REF!,SA_GRILLE_STEU!$A11+2,FALSE),"")</f>
        <v/>
      </c>
      <c r="AV11" s="210"/>
      <c r="AW11" s="168" t="str">
        <f>IFERROR(HLOOKUP(AT$5,#REF!,SA_GRILLE_STEU!$A11+2,FALSE),"")</f>
        <v/>
      </c>
      <c r="AX11" s="167" t="str">
        <f>IFERROR(HLOOKUP(AT$5,#REF!,SA_GRILLE_STEU!$A11+2,FALSE),"")</f>
        <v/>
      </c>
      <c r="AY11" s="443">
        <v>3</v>
      </c>
      <c r="AZ11" s="76" t="str">
        <f>IFERROR(HLOOKUP(AY$5,#REF!,SA_GRILLE_STEU!$A11+2,FALSE),"")</f>
        <v/>
      </c>
      <c r="BA11" s="210"/>
      <c r="BB11" s="168" t="str">
        <f>IFERROR(HLOOKUP(AY$5,#REF!,SA_GRILLE_STEU!$A11+2,FALSE),"")</f>
        <v/>
      </c>
      <c r="BC11" s="167" t="str">
        <f>IFERROR(HLOOKUP(AY$5,#REF!,SA_GRILLE_STEU!$A11+2,FALSE),"")</f>
        <v/>
      </c>
      <c r="BD11" s="443">
        <v>3</v>
      </c>
      <c r="BE11" s="76" t="str">
        <f>IFERROR(HLOOKUP(BD$5,#REF!,SA_GRILLE_STEU!$A11+2,FALSE),"")</f>
        <v/>
      </c>
      <c r="BF11" s="210"/>
      <c r="BG11" s="171" t="str">
        <f>IFERROR(HLOOKUP(BD$5,#REF!,SA_GRILLE_STEU!$A11+2,FALSE),"")</f>
        <v/>
      </c>
      <c r="BH11" s="170" t="str">
        <f>IFERROR(HLOOKUP(BD$5,#REF!,SA_GRILLE_STEU!$A11+2,FALSE),"")</f>
        <v/>
      </c>
    </row>
    <row r="12" spans="1:60" ht="30" customHeight="1" x14ac:dyDescent="0.4">
      <c r="A12" s="443">
        <v>4</v>
      </c>
      <c r="B12" s="75" t="str">
        <f>IFERROR(HLOOKUP(A$5,#REF!,SA_GRILLE_STEU!$A12+2,FALSE),"")</f>
        <v/>
      </c>
      <c r="C12" s="210"/>
      <c r="D12" s="255" t="str">
        <f>IFERROR(HLOOKUP(A$5,#REF!,SA_GRILLE_STEU!$A12+2,FALSE),"")</f>
        <v/>
      </c>
      <c r="E12" s="167" t="str">
        <f>IFERROR(HLOOKUP(A$5,#REF!,SA_GRILLE_STEU!$A12+2,FALSE),"")</f>
        <v/>
      </c>
      <c r="F12" s="443">
        <v>4</v>
      </c>
      <c r="G12" s="76" t="str">
        <f>IFERROR(HLOOKUP(F$5,#REF!,SA_GRILLE_STEU!$A12+2,FALSE),"")</f>
        <v/>
      </c>
      <c r="H12" s="210"/>
      <c r="I12" s="255" t="str">
        <f>IFERROR(HLOOKUP(F$5,#REF!,SA_GRILLE_STEU!$A12+2,FALSE),"")</f>
        <v/>
      </c>
      <c r="J12" s="167" t="str">
        <f>IFERROR(HLOOKUP(F$5,#REF!,SA_GRILLE_STEU!$A12+2,FALSE),"")</f>
        <v/>
      </c>
      <c r="K12" s="443">
        <v>4</v>
      </c>
      <c r="L12" s="76" t="str">
        <f>IFERROR(HLOOKUP(K$5,#REF!,SA_GRILLE_STEU!$A12+2,FALSE),"")</f>
        <v/>
      </c>
      <c r="M12" s="210"/>
      <c r="N12" s="255" t="str">
        <f>IFERROR(HLOOKUP(K$5,#REF!,SA_GRILLE_STEU!$A12+2,FALSE),"")</f>
        <v/>
      </c>
      <c r="O12" s="167" t="str">
        <f>IFERROR(HLOOKUP(K$5,#REF!,SA_GRILLE_STEU!$A12+2,FALSE),"")</f>
        <v/>
      </c>
      <c r="P12" s="443">
        <v>4</v>
      </c>
      <c r="Q12" s="76" t="str">
        <f>IFERROR(HLOOKUP(P$5,#REF!,SA_GRILLE_STEU!$A12+2,FALSE),"")</f>
        <v/>
      </c>
      <c r="R12" s="210"/>
      <c r="S12" s="255" t="str">
        <f>IFERROR(HLOOKUP(P$5,#REF!,SA_GRILLE_STEU!$A12+2,FALSE),"")</f>
        <v/>
      </c>
      <c r="T12" s="167" t="str">
        <f>IFERROR(HLOOKUP(P$5,#REF!,SA_GRILLE_STEU!$A12+2,FALSE),"")</f>
        <v/>
      </c>
      <c r="U12" s="443">
        <v>4</v>
      </c>
      <c r="V12" s="76" t="str">
        <f>IFERROR(HLOOKUP(U$5,#REF!,SA_GRILLE_STEU!$A12+2,FALSE),"")</f>
        <v/>
      </c>
      <c r="W12" s="210"/>
      <c r="X12" s="255" t="str">
        <f>IFERROR(HLOOKUP(U$5,#REF!,SA_GRILLE_STEU!$A12+2,FALSE),"")</f>
        <v/>
      </c>
      <c r="Y12" s="167" t="str">
        <f>IFERROR(HLOOKUP(U$5,#REF!,SA_GRILLE_STEU!$A12+2,FALSE),"")</f>
        <v/>
      </c>
      <c r="Z12" s="443">
        <v>4</v>
      </c>
      <c r="AA12" s="76" t="str">
        <f>IFERROR(HLOOKUP(Z$5,#REF!,SA_GRILLE_STEU!$A12+2,FALSE),"")</f>
        <v/>
      </c>
      <c r="AB12" s="210"/>
      <c r="AC12" s="255" t="str">
        <f>IFERROR(HLOOKUP(Z$5,#REF!,SA_GRILLE_STEU!$A12+2,FALSE),"")</f>
        <v/>
      </c>
      <c r="AD12" s="167" t="str">
        <f>IFERROR(HLOOKUP(Z$5,#REF!,SA_GRILLE_STEU!$A12+2,FALSE),"")</f>
        <v/>
      </c>
      <c r="AE12" s="443">
        <v>4</v>
      </c>
      <c r="AF12" s="76" t="str">
        <f>IFERROR(HLOOKUP(AE$5,#REF!,SA_GRILLE_STEU!$A12+2,FALSE),"")</f>
        <v/>
      </c>
      <c r="AG12" s="210"/>
      <c r="AH12" s="255" t="str">
        <f>IFERROR(HLOOKUP(AE$5,#REF!,SA_GRILLE_STEU!$A12+2,FALSE),"")</f>
        <v/>
      </c>
      <c r="AI12" s="167" t="str">
        <f>IFERROR(HLOOKUP(AE$5,#REF!,SA_GRILLE_STEU!$A12+2,FALSE),"")</f>
        <v/>
      </c>
      <c r="AJ12" s="443">
        <v>4</v>
      </c>
      <c r="AK12" s="76" t="str">
        <f>IFERROR(HLOOKUP(AJ$5,#REF!,SA_GRILLE_STEU!$A12+2,FALSE),"")</f>
        <v/>
      </c>
      <c r="AL12" s="210"/>
      <c r="AM12" s="168" t="str">
        <f>IFERROR(HLOOKUP(AJ$5,#REF!,SA_GRILLE_STEU!$A12+2,FALSE),"")</f>
        <v/>
      </c>
      <c r="AN12" s="167" t="str">
        <f>IFERROR(HLOOKUP(AJ$5,#REF!,SA_GRILLE_STEU!$A12+2,FALSE),"")</f>
        <v/>
      </c>
      <c r="AO12" s="443">
        <v>4</v>
      </c>
      <c r="AP12" s="76" t="str">
        <f>IFERROR(HLOOKUP(AO$5,#REF!,SA_GRILLE_STEU!$A12+2,FALSE),"")</f>
        <v/>
      </c>
      <c r="AQ12" s="210"/>
      <c r="AR12" s="168" t="str">
        <f>IFERROR(HLOOKUP(AO$5,#REF!,SA_GRILLE_STEU!$A12+2,FALSE),"")</f>
        <v/>
      </c>
      <c r="AS12" s="167" t="str">
        <f>IFERROR(HLOOKUP(AO$5,#REF!,SA_GRILLE_STEU!$A12+2,FALSE),"")</f>
        <v/>
      </c>
      <c r="AT12" s="443">
        <v>4</v>
      </c>
      <c r="AU12" s="76" t="str">
        <f>IFERROR(HLOOKUP(AT$5,#REF!,SA_GRILLE_STEU!$A12+2,FALSE),"")</f>
        <v/>
      </c>
      <c r="AV12" s="210"/>
      <c r="AW12" s="168" t="str">
        <f>IFERROR(HLOOKUP(AT$5,#REF!,SA_GRILLE_STEU!$A12+2,FALSE),"")</f>
        <v/>
      </c>
      <c r="AX12" s="167" t="str">
        <f>IFERROR(HLOOKUP(AT$5,#REF!,SA_GRILLE_STEU!$A12+2,FALSE),"")</f>
        <v/>
      </c>
      <c r="AY12" s="443">
        <v>4</v>
      </c>
      <c r="AZ12" s="76" t="str">
        <f>IFERROR(HLOOKUP(AY$5,#REF!,SA_GRILLE_STEU!$A12+2,FALSE),"")</f>
        <v/>
      </c>
      <c r="BA12" s="210"/>
      <c r="BB12" s="168" t="str">
        <f>IFERROR(HLOOKUP(AY$5,#REF!,SA_GRILLE_STEU!$A12+2,FALSE),"")</f>
        <v/>
      </c>
      <c r="BC12" s="167" t="str">
        <f>IFERROR(HLOOKUP(AY$5,#REF!,SA_GRILLE_STEU!$A12+2,FALSE),"")</f>
        <v/>
      </c>
      <c r="BD12" s="443">
        <v>4</v>
      </c>
      <c r="BE12" s="76" t="str">
        <f>IFERROR(HLOOKUP(BD$5,#REF!,SA_GRILLE_STEU!$A12+2,FALSE),"")</f>
        <v/>
      </c>
      <c r="BF12" s="210"/>
      <c r="BG12" s="171" t="str">
        <f>IFERROR(HLOOKUP(BD$5,#REF!,SA_GRILLE_STEU!$A12+2,FALSE),"")</f>
        <v/>
      </c>
      <c r="BH12" s="170" t="str">
        <f>IFERROR(HLOOKUP(BD$5,#REF!,SA_GRILLE_STEU!$A12+2,FALSE),"")</f>
        <v/>
      </c>
    </row>
    <row r="13" spans="1:60" ht="80.25" customHeight="1" x14ac:dyDescent="0.4">
      <c r="A13" s="443">
        <v>5</v>
      </c>
      <c r="B13" s="75" t="str">
        <f>IFERROR(HLOOKUP(A$5,#REF!,SA_GRILLE_STEU!$A13+2,FALSE),"")</f>
        <v/>
      </c>
      <c r="C13" s="210"/>
      <c r="D13" s="255" t="str">
        <f>IFERROR(HLOOKUP(A$5,#REF!,SA_GRILLE_STEU!$A13+2,FALSE),"")</f>
        <v/>
      </c>
      <c r="E13" s="167" t="str">
        <f>IFERROR(HLOOKUP(A$5,#REF!,SA_GRILLE_STEU!$A13+2,FALSE),"")</f>
        <v/>
      </c>
      <c r="F13" s="443">
        <v>5</v>
      </c>
      <c r="G13" s="76" t="str">
        <f>IFERROR(HLOOKUP(F$5,#REF!,SA_GRILLE_STEU!$A13+2,FALSE),"")</f>
        <v/>
      </c>
      <c r="H13" s="210"/>
      <c r="I13" s="255" t="str">
        <f>IFERROR(HLOOKUP(F$5,#REF!,SA_GRILLE_STEU!$A13+2,FALSE),"")</f>
        <v/>
      </c>
      <c r="J13" s="167" t="str">
        <f>IFERROR(HLOOKUP(F$5,#REF!,SA_GRILLE_STEU!$A13+2,FALSE),"")</f>
        <v/>
      </c>
      <c r="K13" s="443">
        <v>5</v>
      </c>
      <c r="L13" s="76" t="str">
        <f>IFERROR(HLOOKUP(K$5,#REF!,SA_GRILLE_STEU!$A13+2,FALSE),"")</f>
        <v/>
      </c>
      <c r="M13" s="210"/>
      <c r="N13" s="255" t="str">
        <f>IFERROR(HLOOKUP(K$5,#REF!,SA_GRILLE_STEU!$A13+2,FALSE),"")</f>
        <v/>
      </c>
      <c r="O13" s="167" t="str">
        <f>IFERROR(HLOOKUP(K$5,#REF!,SA_GRILLE_STEU!$A13+2,FALSE),"")</f>
        <v/>
      </c>
      <c r="P13" s="443">
        <v>5</v>
      </c>
      <c r="Q13" s="76" t="str">
        <f>IFERROR(HLOOKUP(P$5,#REF!,SA_GRILLE_STEU!$A13+2,FALSE),"")</f>
        <v/>
      </c>
      <c r="R13" s="210"/>
      <c r="S13" s="255" t="str">
        <f>IFERROR(HLOOKUP(P$5,#REF!,SA_GRILLE_STEU!$A13+2,FALSE),"")</f>
        <v/>
      </c>
      <c r="T13" s="167" t="str">
        <f>IFERROR(HLOOKUP(P$5,#REF!,SA_GRILLE_STEU!$A13+2,FALSE),"")</f>
        <v/>
      </c>
      <c r="U13" s="443">
        <v>5</v>
      </c>
      <c r="V13" s="76" t="str">
        <f>IFERROR(HLOOKUP(U$5,#REF!,SA_GRILLE_STEU!$A13+2,FALSE),"")</f>
        <v/>
      </c>
      <c r="W13" s="210"/>
      <c r="X13" s="255" t="str">
        <f>IFERROR(HLOOKUP(U$5,#REF!,SA_GRILLE_STEU!$A13+2,FALSE),"")</f>
        <v/>
      </c>
      <c r="Y13" s="167" t="str">
        <f>IFERROR(HLOOKUP(U$5,#REF!,SA_GRILLE_STEU!$A13+2,FALSE),"")</f>
        <v/>
      </c>
      <c r="Z13" s="443">
        <v>5</v>
      </c>
      <c r="AA13" s="76" t="str">
        <f>IFERROR(HLOOKUP(Z$5,#REF!,SA_GRILLE_STEU!$A13+2,FALSE),"")</f>
        <v/>
      </c>
      <c r="AB13" s="210"/>
      <c r="AC13" s="255" t="str">
        <f>IFERROR(HLOOKUP(Z$5,#REF!,SA_GRILLE_STEU!$A13+2,FALSE),"")</f>
        <v/>
      </c>
      <c r="AD13" s="167" t="str">
        <f>IFERROR(HLOOKUP(Z$5,#REF!,SA_GRILLE_STEU!$A13+2,FALSE),"")</f>
        <v/>
      </c>
      <c r="AE13" s="443">
        <v>5</v>
      </c>
      <c r="AF13" s="76" t="str">
        <f>IFERROR(HLOOKUP(AE$5,#REF!,SA_GRILLE_STEU!$A13+2,FALSE),"")</f>
        <v/>
      </c>
      <c r="AG13" s="210"/>
      <c r="AH13" s="255" t="str">
        <f>IFERROR(HLOOKUP(AE$5,#REF!,SA_GRILLE_STEU!$A13+2,FALSE),"")</f>
        <v/>
      </c>
      <c r="AI13" s="167" t="str">
        <f>IFERROR(HLOOKUP(AE$5,#REF!,SA_GRILLE_STEU!$A13+2,FALSE),"")</f>
        <v/>
      </c>
      <c r="AJ13" s="443">
        <v>5</v>
      </c>
      <c r="AK13" s="76" t="str">
        <f>IFERROR(HLOOKUP(AJ$5,#REF!,SA_GRILLE_STEU!$A13+2,FALSE),"")</f>
        <v/>
      </c>
      <c r="AL13" s="210"/>
      <c r="AM13" s="168" t="str">
        <f>IFERROR(HLOOKUP(AJ$5,#REF!,SA_GRILLE_STEU!$A13+2,FALSE),"")</f>
        <v/>
      </c>
      <c r="AN13" s="167" t="str">
        <f>IFERROR(HLOOKUP(AJ$5,#REF!,SA_GRILLE_STEU!$A13+2,FALSE),"")</f>
        <v/>
      </c>
      <c r="AO13" s="443">
        <v>5</v>
      </c>
      <c r="AP13" s="76" t="str">
        <f>IFERROR(HLOOKUP(AO$5,#REF!,SA_GRILLE_STEU!$A13+2,FALSE),"")</f>
        <v/>
      </c>
      <c r="AQ13" s="210"/>
      <c r="AR13" s="168" t="str">
        <f>IFERROR(HLOOKUP(AO$5,#REF!,SA_GRILLE_STEU!$A13+2,FALSE),"")</f>
        <v/>
      </c>
      <c r="AS13" s="167" t="str">
        <f>IFERROR(HLOOKUP(AO$5,#REF!,SA_GRILLE_STEU!$A13+2,FALSE),"")</f>
        <v/>
      </c>
      <c r="AT13" s="443">
        <v>5</v>
      </c>
      <c r="AU13" s="76" t="str">
        <f>IFERROR(HLOOKUP(AT$5,#REF!,SA_GRILLE_STEU!$A13+2,FALSE),"")</f>
        <v/>
      </c>
      <c r="AV13" s="210"/>
      <c r="AW13" s="168" t="str">
        <f>IFERROR(HLOOKUP(AT$5,#REF!,SA_GRILLE_STEU!$A13+2,FALSE),"")</f>
        <v/>
      </c>
      <c r="AX13" s="167" t="str">
        <f>IFERROR(HLOOKUP(AT$5,#REF!,SA_GRILLE_STEU!$A13+2,FALSE),"")</f>
        <v/>
      </c>
      <c r="AY13" s="443">
        <v>5</v>
      </c>
      <c r="AZ13" s="76" t="str">
        <f>IFERROR(HLOOKUP(AY$5,#REF!,SA_GRILLE_STEU!$A13+2,FALSE),"")</f>
        <v/>
      </c>
      <c r="BA13" s="210"/>
      <c r="BB13" s="168" t="str">
        <f>IFERROR(HLOOKUP(AY$5,#REF!,SA_GRILLE_STEU!$A13+2,FALSE),"")</f>
        <v/>
      </c>
      <c r="BC13" s="167" t="str">
        <f>IFERROR(HLOOKUP(AY$5,#REF!,SA_GRILLE_STEU!$A13+2,FALSE),"")</f>
        <v/>
      </c>
      <c r="BD13" s="443">
        <v>5</v>
      </c>
      <c r="BE13" s="76" t="str">
        <f>IFERROR(HLOOKUP(BD$5,#REF!,SA_GRILLE_STEU!$A13+2,FALSE),"")</f>
        <v/>
      </c>
      <c r="BF13" s="210"/>
      <c r="BG13" s="171" t="str">
        <f>IFERROR(HLOOKUP(BD$5,#REF!,SA_GRILLE_STEU!$A13+2,FALSE),"")</f>
        <v/>
      </c>
      <c r="BH13" s="170" t="str">
        <f>IFERROR(HLOOKUP(BD$5,#REF!,SA_GRILLE_STEU!$A13+2,FALSE),"")</f>
        <v/>
      </c>
    </row>
    <row r="14" spans="1:60" ht="64.5" customHeight="1" x14ac:dyDescent="0.4">
      <c r="A14" s="443">
        <v>6</v>
      </c>
      <c r="B14" s="75" t="str">
        <f>IFERROR(HLOOKUP(A$5,#REF!,SA_GRILLE_STEU!$A14+2,FALSE),"")</f>
        <v/>
      </c>
      <c r="C14" s="210"/>
      <c r="D14" s="255" t="str">
        <f>IFERROR(HLOOKUP(A$5,#REF!,SA_GRILLE_STEU!$A14+2,FALSE),"")</f>
        <v/>
      </c>
      <c r="E14" s="167" t="str">
        <f>IFERROR(HLOOKUP(A$5,#REF!,SA_GRILLE_STEU!$A14+2,FALSE),"")</f>
        <v/>
      </c>
      <c r="F14" s="443">
        <v>6</v>
      </c>
      <c r="G14" s="76" t="str">
        <f>IFERROR(HLOOKUP(F$5,#REF!,SA_GRILLE_STEU!$A14+2,FALSE),"")</f>
        <v/>
      </c>
      <c r="H14" s="210"/>
      <c r="I14" s="255" t="str">
        <f>IFERROR(HLOOKUP(F$5,#REF!,SA_GRILLE_STEU!$A14+2,FALSE),"")</f>
        <v/>
      </c>
      <c r="J14" s="167" t="str">
        <f>IFERROR(HLOOKUP(F$5,#REF!,SA_GRILLE_STEU!$A14+2,FALSE),"")</f>
        <v/>
      </c>
      <c r="K14" s="443">
        <v>6</v>
      </c>
      <c r="L14" s="76" t="str">
        <f>IFERROR(HLOOKUP(K$5,#REF!,SA_GRILLE_STEU!$A14+2,FALSE),"")</f>
        <v/>
      </c>
      <c r="M14" s="210"/>
      <c r="N14" s="255" t="str">
        <f>IFERROR(HLOOKUP(K$5,#REF!,SA_GRILLE_STEU!$A14+2,FALSE),"")</f>
        <v/>
      </c>
      <c r="O14" s="167" t="str">
        <f>IFERROR(HLOOKUP(K$5,#REF!,SA_GRILLE_STEU!$A14+2,FALSE),"")</f>
        <v/>
      </c>
      <c r="P14" s="443">
        <v>6</v>
      </c>
      <c r="Q14" s="76" t="str">
        <f>IFERROR(HLOOKUP(P$5,#REF!,SA_GRILLE_STEU!$A14+2,FALSE),"")</f>
        <v/>
      </c>
      <c r="R14" s="210"/>
      <c r="S14" s="255" t="str">
        <f>IFERROR(HLOOKUP(P$5,#REF!,SA_GRILLE_STEU!$A14+2,FALSE),"")</f>
        <v/>
      </c>
      <c r="T14" s="167" t="str">
        <f>IFERROR(HLOOKUP(P$5,#REF!,SA_GRILLE_STEU!$A14+2,FALSE),"")</f>
        <v/>
      </c>
      <c r="U14" s="443">
        <v>6</v>
      </c>
      <c r="V14" s="76" t="str">
        <f>IFERROR(HLOOKUP(U$5,#REF!,SA_GRILLE_STEU!$A14+2,FALSE),"")</f>
        <v/>
      </c>
      <c r="W14" s="210"/>
      <c r="X14" s="255" t="str">
        <f>IFERROR(HLOOKUP(U$5,#REF!,SA_GRILLE_STEU!$A14+2,FALSE),"")</f>
        <v/>
      </c>
      <c r="Y14" s="167" t="str">
        <f>IFERROR(HLOOKUP(U$5,#REF!,SA_GRILLE_STEU!$A14+2,FALSE),"")</f>
        <v/>
      </c>
      <c r="Z14" s="443">
        <v>6</v>
      </c>
      <c r="AA14" s="76" t="str">
        <f>IFERROR(HLOOKUP(Z$5,#REF!,SA_GRILLE_STEU!$A14+2,FALSE),"")</f>
        <v/>
      </c>
      <c r="AB14" s="210"/>
      <c r="AC14" s="255" t="str">
        <f>IFERROR(HLOOKUP(Z$5,#REF!,SA_GRILLE_STEU!$A14+2,FALSE),"")</f>
        <v/>
      </c>
      <c r="AD14" s="167" t="str">
        <f>IFERROR(HLOOKUP(Z$5,#REF!,SA_GRILLE_STEU!$A14+2,FALSE),"")</f>
        <v/>
      </c>
      <c r="AE14" s="443">
        <v>6</v>
      </c>
      <c r="AF14" s="76" t="str">
        <f>IFERROR(HLOOKUP(AE$5,#REF!,SA_GRILLE_STEU!$A14+2,FALSE),"")</f>
        <v/>
      </c>
      <c r="AG14" s="210"/>
      <c r="AH14" s="255" t="str">
        <f>IFERROR(HLOOKUP(AE$5,#REF!,SA_GRILLE_STEU!$A14+2,FALSE),"")</f>
        <v/>
      </c>
      <c r="AI14" s="167" t="str">
        <f>IFERROR(HLOOKUP(AE$5,#REF!,SA_GRILLE_STEU!$A14+2,FALSE),"")</f>
        <v/>
      </c>
      <c r="AJ14" s="443">
        <v>6</v>
      </c>
      <c r="AK14" s="76" t="str">
        <f>IFERROR(HLOOKUP(AJ$5,#REF!,SA_GRILLE_STEU!$A14+2,FALSE),"")</f>
        <v/>
      </c>
      <c r="AL14" s="210"/>
      <c r="AM14" s="168" t="str">
        <f>IFERROR(HLOOKUP(AJ$5,#REF!,SA_GRILLE_STEU!$A14+2,FALSE),"")</f>
        <v/>
      </c>
      <c r="AN14" s="167" t="str">
        <f>IFERROR(HLOOKUP(AJ$5,#REF!,SA_GRILLE_STEU!$A14+2,FALSE),"")</f>
        <v/>
      </c>
      <c r="AO14" s="443">
        <v>6</v>
      </c>
      <c r="AP14" s="76" t="str">
        <f>IFERROR(HLOOKUP(AO$5,#REF!,SA_GRILLE_STEU!$A14+2,FALSE),"")</f>
        <v/>
      </c>
      <c r="AQ14" s="210"/>
      <c r="AR14" s="168" t="str">
        <f>IFERROR(HLOOKUP(AO$5,#REF!,SA_GRILLE_STEU!$A14+2,FALSE),"")</f>
        <v/>
      </c>
      <c r="AS14" s="167" t="str">
        <f>IFERROR(HLOOKUP(AO$5,#REF!,SA_GRILLE_STEU!$A14+2,FALSE),"")</f>
        <v/>
      </c>
      <c r="AT14" s="443">
        <v>6</v>
      </c>
      <c r="AU14" s="76" t="str">
        <f>IFERROR(HLOOKUP(AT$5,#REF!,SA_GRILLE_STEU!$A14+2,FALSE),"")</f>
        <v/>
      </c>
      <c r="AV14" s="210"/>
      <c r="AW14" s="168" t="str">
        <f>IFERROR(HLOOKUP(AT$5,#REF!,SA_GRILLE_STEU!$A14+2,FALSE),"")</f>
        <v/>
      </c>
      <c r="AX14" s="167" t="str">
        <f>IFERROR(HLOOKUP(AT$5,#REF!,SA_GRILLE_STEU!$A14+2,FALSE),"")</f>
        <v/>
      </c>
      <c r="AY14" s="443">
        <v>6</v>
      </c>
      <c r="AZ14" s="76" t="str">
        <f>IFERROR(HLOOKUP(AY$5,#REF!,SA_GRILLE_STEU!$A14+2,FALSE),"")</f>
        <v/>
      </c>
      <c r="BA14" s="210"/>
      <c r="BB14" s="168" t="str">
        <f>IFERROR(HLOOKUP(AY$5,#REF!,SA_GRILLE_STEU!$A14+2,FALSE),"")</f>
        <v/>
      </c>
      <c r="BC14" s="167" t="str">
        <f>IFERROR(HLOOKUP(AY$5,#REF!,SA_GRILLE_STEU!$A14+2,FALSE),"")</f>
        <v/>
      </c>
      <c r="BD14" s="443">
        <v>6</v>
      </c>
      <c r="BE14" s="76" t="str">
        <f>IFERROR(HLOOKUP(BD$5,#REF!,SA_GRILLE_STEU!$A14+2,FALSE),"")</f>
        <v/>
      </c>
      <c r="BF14" s="210"/>
      <c r="BG14" s="171" t="str">
        <f>IFERROR(HLOOKUP(BD$5,#REF!,SA_GRILLE_STEU!$A14+2,FALSE),"")</f>
        <v/>
      </c>
      <c r="BH14" s="170" t="str">
        <f>IFERROR(HLOOKUP(BD$5,#REF!,SA_GRILLE_STEU!$A14+2,FALSE),"")</f>
        <v/>
      </c>
    </row>
    <row r="15" spans="1:60" x14ac:dyDescent="0.4">
      <c r="A15" s="443">
        <v>7</v>
      </c>
      <c r="B15" s="75" t="str">
        <f>IFERROR(HLOOKUP(A$5,#REF!,SA_GRILLE_STEU!$A15+2,FALSE),"")</f>
        <v/>
      </c>
      <c r="C15" s="210"/>
      <c r="D15" s="255" t="str">
        <f>IFERROR(HLOOKUP(A$5,#REF!,SA_GRILLE_STEU!$A15+2,FALSE),"")</f>
        <v/>
      </c>
      <c r="E15" s="167" t="str">
        <f>IFERROR(HLOOKUP(A$5,#REF!,SA_GRILLE_STEU!$A15+2,FALSE),"")</f>
        <v/>
      </c>
      <c r="F15" s="443">
        <v>7</v>
      </c>
      <c r="G15" s="76" t="str">
        <f>IFERROR(HLOOKUP(F$5,#REF!,SA_GRILLE_STEU!$A15+2,FALSE),"")</f>
        <v/>
      </c>
      <c r="H15" s="210"/>
      <c r="I15" s="255" t="str">
        <f>IFERROR(HLOOKUP(F$5,#REF!,SA_GRILLE_STEU!$A15+2,FALSE),"")</f>
        <v/>
      </c>
      <c r="J15" s="167" t="str">
        <f>IFERROR(HLOOKUP(F$5,#REF!,SA_GRILLE_STEU!$A15+2,FALSE),"")</f>
        <v/>
      </c>
      <c r="K15" s="443">
        <v>7</v>
      </c>
      <c r="L15" s="76" t="str">
        <f>IFERROR(HLOOKUP(K$5,#REF!,SA_GRILLE_STEU!$A15+2,FALSE),"")</f>
        <v/>
      </c>
      <c r="M15" s="210"/>
      <c r="N15" s="255" t="str">
        <f>IFERROR(HLOOKUP(K$5,#REF!,SA_GRILLE_STEU!$A15+2,FALSE),"")</f>
        <v/>
      </c>
      <c r="O15" s="167" t="str">
        <f>IFERROR(HLOOKUP(K$5,#REF!,SA_GRILLE_STEU!$A15+2,FALSE),"")</f>
        <v/>
      </c>
      <c r="P15" s="443">
        <v>7</v>
      </c>
      <c r="Q15" s="76" t="str">
        <f>IFERROR(HLOOKUP(P$5,#REF!,SA_GRILLE_STEU!$A15+2,FALSE),"")</f>
        <v/>
      </c>
      <c r="R15" s="210"/>
      <c r="S15" s="255" t="str">
        <f>IFERROR(HLOOKUP(P$5,#REF!,SA_GRILLE_STEU!$A15+2,FALSE),"")</f>
        <v/>
      </c>
      <c r="T15" s="167" t="str">
        <f>IFERROR(HLOOKUP(P$5,#REF!,SA_GRILLE_STEU!$A15+2,FALSE),"")</f>
        <v/>
      </c>
      <c r="U15" s="443">
        <v>7</v>
      </c>
      <c r="V15" s="76" t="str">
        <f>IFERROR(HLOOKUP(U$5,#REF!,SA_GRILLE_STEU!$A15+2,FALSE),"")</f>
        <v/>
      </c>
      <c r="W15" s="210"/>
      <c r="X15" s="255" t="str">
        <f>IFERROR(HLOOKUP(U$5,#REF!,SA_GRILLE_STEU!$A15+2,FALSE),"")</f>
        <v/>
      </c>
      <c r="Y15" s="167" t="str">
        <f>IFERROR(HLOOKUP(U$5,#REF!,SA_GRILLE_STEU!$A15+2,FALSE),"")</f>
        <v/>
      </c>
      <c r="Z15" s="443">
        <v>7</v>
      </c>
      <c r="AA15" s="76" t="str">
        <f>IFERROR(HLOOKUP(Z$5,#REF!,SA_GRILLE_STEU!$A15+2,FALSE),"")</f>
        <v/>
      </c>
      <c r="AB15" s="210"/>
      <c r="AC15" s="255" t="str">
        <f>IFERROR(HLOOKUP(Z$5,#REF!,SA_GRILLE_STEU!$A15+2,FALSE),"")</f>
        <v/>
      </c>
      <c r="AD15" s="167" t="str">
        <f>IFERROR(HLOOKUP(Z$5,#REF!,SA_GRILLE_STEU!$A15+2,FALSE),"")</f>
        <v/>
      </c>
      <c r="AE15" s="443">
        <v>7</v>
      </c>
      <c r="AF15" s="76" t="str">
        <f>IFERROR(HLOOKUP(AE$5,#REF!,SA_GRILLE_STEU!$A15+2,FALSE),"")</f>
        <v/>
      </c>
      <c r="AG15" s="210"/>
      <c r="AH15" s="255" t="str">
        <f>IFERROR(HLOOKUP(AE$5,#REF!,SA_GRILLE_STEU!$A15+2,FALSE),"")</f>
        <v/>
      </c>
      <c r="AI15" s="167" t="str">
        <f>IFERROR(HLOOKUP(AE$5,#REF!,SA_GRILLE_STEU!$A15+2,FALSE),"")</f>
        <v/>
      </c>
      <c r="AJ15" s="443">
        <v>7</v>
      </c>
      <c r="AK15" s="76" t="str">
        <f>IFERROR(HLOOKUP(AJ$5,#REF!,SA_GRILLE_STEU!$A15+2,FALSE),"")</f>
        <v/>
      </c>
      <c r="AL15" s="210"/>
      <c r="AM15" s="168" t="str">
        <f>IFERROR(HLOOKUP(AJ$5,#REF!,SA_GRILLE_STEU!$A15+2,FALSE),"")</f>
        <v/>
      </c>
      <c r="AN15" s="167" t="str">
        <f>IFERROR(HLOOKUP(AJ$5,#REF!,SA_GRILLE_STEU!$A15+2,FALSE),"")</f>
        <v/>
      </c>
      <c r="AO15" s="443">
        <v>7</v>
      </c>
      <c r="AP15" s="76" t="str">
        <f>IFERROR(HLOOKUP(AO$5,#REF!,SA_GRILLE_STEU!$A15+2,FALSE),"")</f>
        <v/>
      </c>
      <c r="AQ15" s="210"/>
      <c r="AR15" s="168" t="str">
        <f>IFERROR(HLOOKUP(AO$5,#REF!,SA_GRILLE_STEU!$A15+2,FALSE),"")</f>
        <v/>
      </c>
      <c r="AS15" s="167" t="str">
        <f>IFERROR(HLOOKUP(AO$5,#REF!,SA_GRILLE_STEU!$A15+2,FALSE),"")</f>
        <v/>
      </c>
      <c r="AT15" s="443">
        <v>7</v>
      </c>
      <c r="AU15" s="76" t="str">
        <f>IFERROR(HLOOKUP(AT$5,#REF!,SA_GRILLE_STEU!$A15+2,FALSE),"")</f>
        <v/>
      </c>
      <c r="AV15" s="210"/>
      <c r="AW15" s="168" t="str">
        <f>IFERROR(HLOOKUP(AT$5,#REF!,SA_GRILLE_STEU!$A15+2,FALSE),"")</f>
        <v/>
      </c>
      <c r="AX15" s="167" t="str">
        <f>IFERROR(HLOOKUP(AT$5,#REF!,SA_GRILLE_STEU!$A15+2,FALSE),"")</f>
        <v/>
      </c>
      <c r="AY15" s="443">
        <v>7</v>
      </c>
      <c r="AZ15" s="76" t="str">
        <f>IFERROR(HLOOKUP(AY$5,#REF!,SA_GRILLE_STEU!$A15+2,FALSE),"")</f>
        <v/>
      </c>
      <c r="BA15" s="210"/>
      <c r="BB15" s="168" t="str">
        <f>IFERROR(HLOOKUP(AY$5,#REF!,SA_GRILLE_STEU!$A15+2,FALSE),"")</f>
        <v/>
      </c>
      <c r="BC15" s="167" t="str">
        <f>IFERROR(HLOOKUP(AY$5,#REF!,SA_GRILLE_STEU!$A15+2,FALSE),"")</f>
        <v/>
      </c>
      <c r="BD15" s="443">
        <v>7</v>
      </c>
      <c r="BE15" s="76" t="str">
        <f>IFERROR(HLOOKUP(BD$5,#REF!,SA_GRILLE_STEU!$A15+2,FALSE),"")</f>
        <v/>
      </c>
      <c r="BF15" s="210"/>
      <c r="BG15" s="171" t="str">
        <f>IFERROR(HLOOKUP(BD$5,#REF!,SA_GRILLE_STEU!$A15+2,FALSE),"")</f>
        <v/>
      </c>
      <c r="BH15" s="170" t="str">
        <f>IFERROR(HLOOKUP(BD$5,#REF!,SA_GRILLE_STEU!$A15+2,FALSE),"")</f>
        <v/>
      </c>
    </row>
    <row r="16" spans="1:60" x14ac:dyDescent="0.4">
      <c r="A16" s="443">
        <v>8</v>
      </c>
      <c r="B16" s="75" t="str">
        <f>IFERROR(HLOOKUP(A$5,#REF!,SA_GRILLE_STEU!$A16+2,FALSE),"")</f>
        <v/>
      </c>
      <c r="C16" s="210"/>
      <c r="D16" s="255" t="str">
        <f>IFERROR(HLOOKUP(A$5,#REF!,SA_GRILLE_STEU!$A16+2,FALSE),"")</f>
        <v/>
      </c>
      <c r="E16" s="167" t="str">
        <f>IFERROR(HLOOKUP(A$5,#REF!,SA_GRILLE_STEU!$A16+2,FALSE),"")</f>
        <v/>
      </c>
      <c r="F16" s="443">
        <v>8</v>
      </c>
      <c r="G16" s="76" t="str">
        <f>IFERROR(HLOOKUP(F$5,#REF!,SA_GRILLE_STEU!$A16+2,FALSE),"")</f>
        <v/>
      </c>
      <c r="H16" s="210"/>
      <c r="I16" s="255" t="str">
        <f>IFERROR(HLOOKUP(F$5,#REF!,SA_GRILLE_STEU!$A16+2,FALSE),"")</f>
        <v/>
      </c>
      <c r="J16" s="167" t="str">
        <f>IFERROR(HLOOKUP(F$5,#REF!,SA_GRILLE_STEU!$A16+2,FALSE),"")</f>
        <v/>
      </c>
      <c r="K16" s="443">
        <v>8</v>
      </c>
      <c r="L16" s="76" t="str">
        <f>IFERROR(HLOOKUP(K$5,#REF!,SA_GRILLE_STEU!$A16+2,FALSE),"")</f>
        <v/>
      </c>
      <c r="M16" s="210"/>
      <c r="N16" s="255" t="str">
        <f>IFERROR(HLOOKUP(K$5,#REF!,SA_GRILLE_STEU!$A16+2,FALSE),"")</f>
        <v/>
      </c>
      <c r="O16" s="167" t="str">
        <f>IFERROR(HLOOKUP(K$5,#REF!,SA_GRILLE_STEU!$A16+2,FALSE),"")</f>
        <v/>
      </c>
      <c r="P16" s="443">
        <v>8</v>
      </c>
      <c r="Q16" s="76" t="str">
        <f>IFERROR(HLOOKUP(P$5,#REF!,SA_GRILLE_STEU!$A16+2,FALSE),"")</f>
        <v/>
      </c>
      <c r="R16" s="210"/>
      <c r="S16" s="255" t="str">
        <f>IFERROR(HLOOKUP(P$5,#REF!,SA_GRILLE_STEU!$A16+2,FALSE),"")</f>
        <v/>
      </c>
      <c r="T16" s="167" t="str">
        <f>IFERROR(HLOOKUP(P$5,#REF!,SA_GRILLE_STEU!$A16+2,FALSE),"")</f>
        <v/>
      </c>
      <c r="U16" s="443">
        <v>8</v>
      </c>
      <c r="V16" s="76" t="str">
        <f>IFERROR(HLOOKUP(U$5,#REF!,SA_GRILLE_STEU!$A16+2,FALSE),"")</f>
        <v/>
      </c>
      <c r="W16" s="210"/>
      <c r="X16" s="255" t="str">
        <f>IFERROR(HLOOKUP(U$5,#REF!,SA_GRILLE_STEU!$A16+2,FALSE),"")</f>
        <v/>
      </c>
      <c r="Y16" s="167" t="str">
        <f>IFERROR(HLOOKUP(U$5,#REF!,SA_GRILLE_STEU!$A16+2,FALSE),"")</f>
        <v/>
      </c>
      <c r="Z16" s="443">
        <v>8</v>
      </c>
      <c r="AA16" s="76" t="str">
        <f>IFERROR(HLOOKUP(Z$5,#REF!,SA_GRILLE_STEU!$A16+2,FALSE),"")</f>
        <v/>
      </c>
      <c r="AB16" s="210"/>
      <c r="AC16" s="255" t="str">
        <f>IFERROR(HLOOKUP(Z$5,#REF!,SA_GRILLE_STEU!$A16+2,FALSE),"")</f>
        <v/>
      </c>
      <c r="AD16" s="167" t="str">
        <f>IFERROR(HLOOKUP(Z$5,#REF!,SA_GRILLE_STEU!$A16+2,FALSE),"")</f>
        <v/>
      </c>
      <c r="AE16" s="443">
        <v>8</v>
      </c>
      <c r="AF16" s="76" t="str">
        <f>IFERROR(HLOOKUP(AE$5,#REF!,SA_GRILLE_STEU!$A16+2,FALSE),"")</f>
        <v/>
      </c>
      <c r="AG16" s="210"/>
      <c r="AH16" s="255" t="str">
        <f>IFERROR(HLOOKUP(AE$5,#REF!,SA_GRILLE_STEU!$A16+2,FALSE),"")</f>
        <v/>
      </c>
      <c r="AI16" s="167" t="str">
        <f>IFERROR(HLOOKUP(AE$5,#REF!,SA_GRILLE_STEU!$A16+2,FALSE),"")</f>
        <v/>
      </c>
      <c r="AJ16" s="443">
        <v>8</v>
      </c>
      <c r="AK16" s="76" t="str">
        <f>IFERROR(HLOOKUP(AJ$5,#REF!,SA_GRILLE_STEU!$A16+2,FALSE),"")</f>
        <v/>
      </c>
      <c r="AL16" s="210"/>
      <c r="AM16" s="168" t="str">
        <f>IFERROR(HLOOKUP(AJ$5,#REF!,SA_GRILLE_STEU!$A16+2,FALSE),"")</f>
        <v/>
      </c>
      <c r="AN16" s="167" t="str">
        <f>IFERROR(HLOOKUP(AJ$5,#REF!,SA_GRILLE_STEU!$A16+2,FALSE),"")</f>
        <v/>
      </c>
      <c r="AO16" s="443">
        <v>8</v>
      </c>
      <c r="AP16" s="76" t="str">
        <f>IFERROR(HLOOKUP(AO$5,#REF!,SA_GRILLE_STEU!$A16+2,FALSE),"")</f>
        <v/>
      </c>
      <c r="AQ16" s="210"/>
      <c r="AR16" s="168" t="str">
        <f>IFERROR(HLOOKUP(AO$5,#REF!,SA_GRILLE_STEU!$A16+2,FALSE),"")</f>
        <v/>
      </c>
      <c r="AS16" s="167" t="str">
        <f>IFERROR(HLOOKUP(AO$5,#REF!,SA_GRILLE_STEU!$A16+2,FALSE),"")</f>
        <v/>
      </c>
      <c r="AT16" s="443">
        <v>8</v>
      </c>
      <c r="AU16" s="76" t="str">
        <f>IFERROR(HLOOKUP(AT$5,#REF!,SA_GRILLE_STEU!$A16+2,FALSE),"")</f>
        <v/>
      </c>
      <c r="AV16" s="210"/>
      <c r="AW16" s="168" t="str">
        <f>IFERROR(HLOOKUP(AT$5,#REF!,SA_GRILLE_STEU!$A16+2,FALSE),"")</f>
        <v/>
      </c>
      <c r="AX16" s="167" t="str">
        <f>IFERROR(HLOOKUP(AT$5,#REF!,SA_GRILLE_STEU!$A16+2,FALSE),"")</f>
        <v/>
      </c>
      <c r="AY16" s="443">
        <v>8</v>
      </c>
      <c r="AZ16" s="76" t="str">
        <f>IFERROR(HLOOKUP(AY$5,#REF!,SA_GRILLE_STEU!$A16+2,FALSE),"")</f>
        <v/>
      </c>
      <c r="BA16" s="210"/>
      <c r="BB16" s="168" t="str">
        <f>IFERROR(HLOOKUP(AY$5,#REF!,SA_GRILLE_STEU!$A16+2,FALSE),"")</f>
        <v/>
      </c>
      <c r="BC16" s="167" t="str">
        <f>IFERROR(HLOOKUP(AY$5,#REF!,SA_GRILLE_STEU!$A16+2,FALSE),"")</f>
        <v/>
      </c>
      <c r="BD16" s="443">
        <v>8</v>
      </c>
      <c r="BE16" s="76"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443">
        <v>9</v>
      </c>
      <c r="B17" s="75" t="str">
        <f>IFERROR(HLOOKUP(A$5,#REF!,SA_GRILLE_STEU!$A17+2,FALSE),"")</f>
        <v/>
      </c>
      <c r="C17" s="210"/>
      <c r="D17" s="255" t="str">
        <f>IFERROR(HLOOKUP(A$5,#REF!,SA_GRILLE_STEU!$A17+2,FALSE),"")</f>
        <v/>
      </c>
      <c r="E17" s="167" t="str">
        <f>IFERROR(HLOOKUP(A$5,#REF!,SA_GRILLE_STEU!$A17+2,FALSE),"")</f>
        <v/>
      </c>
      <c r="F17" s="443">
        <v>9</v>
      </c>
      <c r="G17" s="76" t="str">
        <f>IFERROR(HLOOKUP(F$5,#REF!,SA_GRILLE_STEU!$A17+2,FALSE),"")</f>
        <v/>
      </c>
      <c r="H17" s="210"/>
      <c r="I17" s="255" t="str">
        <f>IFERROR(HLOOKUP(F$5,#REF!,SA_GRILLE_STEU!$A17+2,FALSE),"")</f>
        <v/>
      </c>
      <c r="J17" s="167" t="str">
        <f>IFERROR(HLOOKUP(F$5,#REF!,SA_GRILLE_STEU!$A17+2,FALSE),"")</f>
        <v/>
      </c>
      <c r="K17" s="443">
        <v>9</v>
      </c>
      <c r="L17" s="76" t="str">
        <f>IFERROR(HLOOKUP(K$5,#REF!,SA_GRILLE_STEU!$A17+2,FALSE),"")</f>
        <v/>
      </c>
      <c r="M17" s="210"/>
      <c r="N17" s="255" t="str">
        <f>IFERROR(HLOOKUP(K$5,#REF!,SA_GRILLE_STEU!$A17+2,FALSE),"")</f>
        <v/>
      </c>
      <c r="O17" s="167" t="str">
        <f>IFERROR(HLOOKUP(K$5,#REF!,SA_GRILLE_STEU!$A17+2,FALSE),"")</f>
        <v/>
      </c>
      <c r="P17" s="443">
        <v>9</v>
      </c>
      <c r="Q17" s="76" t="str">
        <f>IFERROR(HLOOKUP(P$5,#REF!,SA_GRILLE_STEU!$A17+2,FALSE),"")</f>
        <v/>
      </c>
      <c r="R17" s="210"/>
      <c r="S17" s="255" t="str">
        <f>IFERROR(HLOOKUP(P$5,#REF!,SA_GRILLE_STEU!$A17+2,FALSE),"")</f>
        <v/>
      </c>
      <c r="T17" s="167" t="str">
        <f>IFERROR(HLOOKUP(P$5,#REF!,SA_GRILLE_STEU!$A17+2,FALSE),"")</f>
        <v/>
      </c>
      <c r="U17" s="443">
        <v>9</v>
      </c>
      <c r="V17" s="76" t="str">
        <f>IFERROR(HLOOKUP(U$5,#REF!,SA_GRILLE_STEU!$A17+2,FALSE),"")</f>
        <v/>
      </c>
      <c r="W17" s="210"/>
      <c r="X17" s="255" t="str">
        <f>IFERROR(HLOOKUP(U$5,#REF!,SA_GRILLE_STEU!$A17+2,FALSE),"")</f>
        <v/>
      </c>
      <c r="Y17" s="167" t="str">
        <f>IFERROR(HLOOKUP(U$5,#REF!,SA_GRILLE_STEU!$A17+2,FALSE),"")</f>
        <v/>
      </c>
      <c r="Z17" s="443">
        <v>9</v>
      </c>
      <c r="AA17" s="76" t="str">
        <f>IFERROR(HLOOKUP(Z$5,#REF!,SA_GRILLE_STEU!$A17+2,FALSE),"")</f>
        <v/>
      </c>
      <c r="AB17" s="210"/>
      <c r="AC17" s="255" t="str">
        <f>IFERROR(HLOOKUP(Z$5,#REF!,SA_GRILLE_STEU!$A17+2,FALSE),"")</f>
        <v/>
      </c>
      <c r="AD17" s="167" t="str">
        <f>IFERROR(HLOOKUP(Z$5,#REF!,SA_GRILLE_STEU!$A17+2,FALSE),"")</f>
        <v/>
      </c>
      <c r="AE17" s="443">
        <v>9</v>
      </c>
      <c r="AF17" s="76" t="str">
        <f>IFERROR(HLOOKUP(AE$5,#REF!,SA_GRILLE_STEU!$A17+2,FALSE),"")</f>
        <v/>
      </c>
      <c r="AG17" s="210"/>
      <c r="AH17" s="168" t="str">
        <f>IFERROR(HLOOKUP(AE$5,#REF!,SA_GRILLE_STEU!$A17+2,FALSE),"")</f>
        <v/>
      </c>
      <c r="AI17" s="167" t="str">
        <f>IFERROR(HLOOKUP(AE$5,#REF!,SA_GRILLE_STEU!$A17+2,FALSE),"")</f>
        <v/>
      </c>
      <c r="AJ17" s="443">
        <v>9</v>
      </c>
      <c r="AK17" s="76" t="str">
        <f>IFERROR(HLOOKUP(AJ$5,#REF!,SA_GRILLE_STEU!$A17+2,FALSE),"")</f>
        <v/>
      </c>
      <c r="AL17" s="210"/>
      <c r="AM17" s="168" t="str">
        <f>IFERROR(HLOOKUP(AJ$5,#REF!,SA_GRILLE_STEU!$A17+2,FALSE),"")</f>
        <v/>
      </c>
      <c r="AN17" s="167" t="str">
        <f>IFERROR(HLOOKUP(AJ$5,#REF!,SA_GRILLE_STEU!$A17+2,FALSE),"")</f>
        <v/>
      </c>
      <c r="AO17" s="443">
        <v>9</v>
      </c>
      <c r="AP17" s="76" t="str">
        <f>IFERROR(HLOOKUP(AO$5,#REF!,SA_GRILLE_STEU!$A17+2,FALSE),"")</f>
        <v/>
      </c>
      <c r="AQ17" s="210"/>
      <c r="AR17" s="168" t="str">
        <f>IFERROR(HLOOKUP(AO$5,#REF!,SA_GRILLE_STEU!$A17+2,FALSE),"")</f>
        <v/>
      </c>
      <c r="AS17" s="167" t="str">
        <f>IFERROR(HLOOKUP(AO$5,#REF!,SA_GRILLE_STEU!$A17+2,FALSE),"")</f>
        <v/>
      </c>
      <c r="AT17" s="443">
        <v>9</v>
      </c>
      <c r="AU17" s="76" t="str">
        <f>IFERROR(HLOOKUP(AT$5,#REF!,SA_GRILLE_STEU!$A17+2,FALSE),"")</f>
        <v/>
      </c>
      <c r="AV17" s="210"/>
      <c r="AW17" s="168" t="str">
        <f>IFERROR(HLOOKUP(AT$5,#REF!,SA_GRILLE_STEU!$A17+2,FALSE),"")</f>
        <v/>
      </c>
      <c r="AX17" s="167" t="str">
        <f>IFERROR(HLOOKUP(AT$5,#REF!,SA_GRILLE_STEU!$A17+2,FALSE),"")</f>
        <v/>
      </c>
      <c r="AY17" s="443">
        <v>9</v>
      </c>
      <c r="AZ17" s="20" t="str">
        <f>IFERROR(HLOOKUP(AY$5,#REF!,SA_GRILLE_STEU!$A17+2,FALSE),"")</f>
        <v/>
      </c>
      <c r="BA17" s="210"/>
      <c r="BB17" s="168" t="str">
        <f>IFERROR(HLOOKUP(AY$5,#REF!,SA_GRILLE_STEU!$A17+2,FALSE),"")</f>
        <v/>
      </c>
      <c r="BC17" s="167" t="str">
        <f>IFERROR(HLOOKUP(AY$5,#REF!,SA_GRILLE_STEU!$A17+2,FALSE),"")</f>
        <v/>
      </c>
      <c r="BD17" s="443">
        <v>9</v>
      </c>
      <c r="BE17" s="76" t="str">
        <f>IFERROR(HLOOKUP(BD$5,#REF!,SA_GRILLE_STEU!$A17+2,FALSE),"")</f>
        <v/>
      </c>
      <c r="BF17" s="210"/>
      <c r="BG17" s="171" t="str">
        <f>IFERROR(HLOOKUP(BD$5,#REF!,SA_GRILLE_STEU!$A17+2,FALSE),"")</f>
        <v/>
      </c>
      <c r="BH17" s="170" t="str">
        <f>IFERROR(HLOOKUP(BD$5,#REF!,SA_GRILLE_STEU!$A17+2,FALSE),"")</f>
        <v/>
      </c>
    </row>
    <row r="18" spans="1:60" s="174" customFormat="1" ht="38.25" customHeight="1" x14ac:dyDescent="0.4">
      <c r="A18" s="929" t="s">
        <v>69</v>
      </c>
      <c r="B18" s="930"/>
      <c r="C18" s="444" t="s">
        <v>70</v>
      </c>
      <c r="D18" s="445" t="s">
        <v>71</v>
      </c>
      <c r="E18" s="172"/>
      <c r="F18" s="929" t="s">
        <v>69</v>
      </c>
      <c r="G18" s="930"/>
      <c r="H18" s="444" t="s">
        <v>70</v>
      </c>
      <c r="I18" s="445" t="s">
        <v>71</v>
      </c>
      <c r="J18" s="172"/>
      <c r="K18" s="929" t="s">
        <v>69</v>
      </c>
      <c r="L18" s="930"/>
      <c r="M18" s="444" t="s">
        <v>70</v>
      </c>
      <c r="N18" s="445" t="s">
        <v>71</v>
      </c>
      <c r="O18" s="172"/>
      <c r="P18" s="929" t="s">
        <v>69</v>
      </c>
      <c r="Q18" s="930"/>
      <c r="R18" s="444" t="s">
        <v>70</v>
      </c>
      <c r="S18" s="445" t="s">
        <v>71</v>
      </c>
      <c r="T18" s="172"/>
      <c r="U18" s="929" t="s">
        <v>69</v>
      </c>
      <c r="V18" s="930"/>
      <c r="W18" s="444" t="s">
        <v>70</v>
      </c>
      <c r="X18" s="445" t="s">
        <v>71</v>
      </c>
      <c r="Y18" s="172"/>
      <c r="Z18" s="929" t="s">
        <v>69</v>
      </c>
      <c r="AA18" s="930"/>
      <c r="AB18" s="444" t="s">
        <v>70</v>
      </c>
      <c r="AC18" s="445" t="s">
        <v>71</v>
      </c>
      <c r="AD18" s="172"/>
      <c r="AE18" s="929" t="s">
        <v>69</v>
      </c>
      <c r="AF18" s="930"/>
      <c r="AG18" s="444" t="s">
        <v>70</v>
      </c>
      <c r="AH18" s="445" t="s">
        <v>71</v>
      </c>
      <c r="AI18" s="172"/>
      <c r="AJ18" s="929" t="s">
        <v>69</v>
      </c>
      <c r="AK18" s="930"/>
      <c r="AL18" s="444" t="s">
        <v>70</v>
      </c>
      <c r="AM18" s="445" t="s">
        <v>71</v>
      </c>
      <c r="AN18" s="172"/>
      <c r="AO18" s="929" t="s">
        <v>69</v>
      </c>
      <c r="AP18" s="930"/>
      <c r="AQ18" s="444" t="s">
        <v>70</v>
      </c>
      <c r="AR18" s="445" t="s">
        <v>71</v>
      </c>
      <c r="AS18" s="172"/>
      <c r="AT18" s="929" t="s">
        <v>69</v>
      </c>
      <c r="AU18" s="930"/>
      <c r="AV18" s="444" t="s">
        <v>70</v>
      </c>
      <c r="AW18" s="445" t="s">
        <v>71</v>
      </c>
      <c r="AX18" s="172"/>
      <c r="AY18" s="929" t="s">
        <v>69</v>
      </c>
      <c r="AZ18" s="930"/>
      <c r="BA18" s="444" t="s">
        <v>70</v>
      </c>
      <c r="BB18" s="445" t="s">
        <v>71</v>
      </c>
      <c r="BC18" s="172"/>
      <c r="BD18" s="929" t="s">
        <v>69</v>
      </c>
      <c r="BE18" s="930"/>
      <c r="BF18" s="444" t="s">
        <v>70</v>
      </c>
      <c r="BG18" s="445" t="s">
        <v>71</v>
      </c>
      <c r="BH18" s="173"/>
    </row>
    <row r="19" spans="1:60" s="177" customFormat="1" ht="60" customHeight="1" x14ac:dyDescent="0.4">
      <c r="A19" s="446"/>
      <c r="B19" s="223"/>
      <c r="C19" s="213"/>
      <c r="D19" s="175">
        <f>IF(OR(A5="",C19="Non contrôlé"),"",IF((SUMIF(C9:C17,"Validé",D9:D17)+SUMIF(C9:C17,"Validé avec réserve",D9:D17))&gt;100,100,SUMIF(C9:C17,"Validé",D9:D17)+SUMIF(C9:C17,"Validé avec réserve",D9:D17)))</f>
        <v>0</v>
      </c>
      <c r="E19" s="176"/>
      <c r="F19" s="447"/>
      <c r="G19" s="217"/>
      <c r="H19" s="213"/>
      <c r="I19" s="175">
        <f>IF(F5="","",IF((SUMIF(H9:H17,"Validé",I9:I17)+SUMIF(H9:H17,"Validé avec réserve",I9:I17))&gt;100,100,SUMIF(H9:H17,"Validé",I9:I17)+SUMIF(H9:H17,"Validé avec réserve",I9:I17)))</f>
        <v>0</v>
      </c>
      <c r="J19" s="176"/>
      <c r="K19" s="447"/>
      <c r="L19" s="217"/>
      <c r="M19" s="213"/>
      <c r="N19" s="175" t="str">
        <f>IF(K5="","",IF((SUMIF(M9:M17,"Validé",N9:N17)+SUMIF(M9:M17,"Validé avec réserve",N9:N17))&gt;100,100,SUMIF(M9:M17,"Validé",N9:N17)+SUMIF(M9:M17,"Validé avec réserve",N9:N17)))</f>
        <v/>
      </c>
      <c r="O19" s="176"/>
      <c r="P19" s="448"/>
      <c r="Q19" s="217"/>
      <c r="R19" s="213"/>
      <c r="S19" s="175" t="str">
        <f>IF(P5="","",IF((SUMIF(R9:R17,"Validé",S9:S17)+SUMIF(R9:R17,"Validé avec réserve",S9:S17))&gt;100,100,SUMIF(R9:R17,"Validé",S9:S17)+SUMIF(R9:R17,"Validé avec réserve",S9:S17)))</f>
        <v/>
      </c>
      <c r="T19" s="176"/>
      <c r="U19" s="449"/>
      <c r="V19" s="217"/>
      <c r="W19" s="213"/>
      <c r="X19" s="175" t="str">
        <f>IF(U5="","",IF((SUMIF(W9:W17,"Validé",X9:X17)+SUMIF(W9:W17,"Validé avec réserve",X9:X17))&gt;100,100,SUMIF(W9:W17,"Validé",X9:X17)+SUMIF(W9:W17,"Validé avec réserve",X9:X17)))</f>
        <v/>
      </c>
      <c r="Y19" s="176"/>
      <c r="Z19" s="449"/>
      <c r="AA19" s="216"/>
      <c r="AB19" s="213"/>
      <c r="AC19" s="175" t="str">
        <f>IF(Z5="","",IF((SUMIF(AB9:AB17,"Validé",AC9:AC17)+SUMIF(AB9:AB17,"Validé avec réserve",AC9:AC17))&gt;100,100,SUMIF(AB9:AB17,"Validé",AC9:AC17)+SUMIF(AB9:AB17,"Validé avec réserve",AC9:AC17)))</f>
        <v/>
      </c>
      <c r="AD19" s="176"/>
      <c r="AE19" s="449"/>
      <c r="AF19" s="217"/>
      <c r="AG19" s="213"/>
      <c r="AH19" s="175" t="str">
        <f>IF(AE5="","",IF((SUMIF(AG9:AG17,"Validé",AH9:AH17)+SUMIF(AG9:AG17,"Validé avec réserve",AH9:AH17))&gt;100,100,SUMIF(AG9:AG17,"Validé",AH9:AH17)+SUMIF(AG9:AG17,"Validé avec réserve",AH9:AH17)))</f>
        <v/>
      </c>
      <c r="AI19" s="176"/>
      <c r="AJ19" s="449"/>
      <c r="AK19" s="217"/>
      <c r="AL19" s="213"/>
      <c r="AM19" s="175" t="str">
        <f>IF(AJ5="","",IF((SUMIF(AL9:AL17,"Validé",AM9:AM17)+SUMIF(AL9:AL17,"Validé avec réserve",AM9:AM17))&gt;100,100,SUMIF(AL9:AL17,"Validé",AM9:AM17)+SUMIF(AL9:AL17,"Validé avec réserve",AM9:AM17)))</f>
        <v/>
      </c>
      <c r="AN19" s="176"/>
      <c r="AO19" s="449"/>
      <c r="AP19" s="217"/>
      <c r="AQ19" s="213"/>
      <c r="AR19" s="175" t="str">
        <f>IF(AO5="","",IF((SUMIF(AQ9:AQ17,"Validé",AR9:AR17)+SUMIF(AQ9:AQ17,"Validé avec réserve",AR9:AR17))&gt;100,100,SUMIF(AQ9:AQ17,"Validé",AR9:AR17)+SUMIF(AQ9:AQ17,"Validé avec réserve",AR9:AR17)))</f>
        <v/>
      </c>
      <c r="AS19" s="176"/>
      <c r="AT19" s="449"/>
      <c r="AU19" s="217"/>
      <c r="AV19" s="213"/>
      <c r="AW19" s="175" t="str">
        <f>IF(AT5="","",IF((SUMIF(AV9:AV17,"Validé",AW9:AW17)+SUMIF(AV9:AV17,"Validé avec réserve",AW9:AW17))&gt;100,100,SUMIF(AV9:AV17,"Validé",AW9:AW17)+SUMIF(AV9:AV17,"Validé avec réserve",AW9:AW17)))</f>
        <v/>
      </c>
      <c r="AX19" s="176"/>
      <c r="AY19" s="449"/>
      <c r="AZ19" s="217"/>
      <c r="BA19" s="213"/>
      <c r="BB19" s="175" t="str">
        <f>IF(AY5="","",IF((SUMIF(BA9:BA17,"Validé",BB9:BB17)+SUMIF(BA9:BA17,"Validé avec réserve",BB9:BB17))&gt;100,100,SUMIF(BA9:BA17,"Validé",BB9:BB17)+SUMIF(BA9:BA17,"Validé avec réserve",BB9:BB17)))</f>
        <v/>
      </c>
      <c r="BC19" s="175"/>
      <c r="BD19" s="449"/>
      <c r="BE19" s="214"/>
      <c r="BF19" s="213"/>
      <c r="BG19" s="175" t="str">
        <f>IF(BD5="","",IF((SUMIF(BF9:BF17,"Validé",BG9:BG17)+SUMIF(BF9:BF17,"Validé avec réserve",BG9:BG17))&gt;100,100,SUMIF(BF9:BF17,"Validé",BG9:BG17)+SUMIF(BF9:BF17,"Validé avec réserve",BG9:BG17)))</f>
        <v/>
      </c>
      <c r="BH19" s="175"/>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931" t="s">
        <v>275</v>
      </c>
      <c r="B21" s="932"/>
      <c r="C21" s="932"/>
      <c r="D21" s="933"/>
      <c r="E21" s="185"/>
      <c r="F21" s="931" t="s">
        <v>275</v>
      </c>
      <c r="G21" s="932"/>
      <c r="H21" s="932"/>
      <c r="I21" s="933"/>
      <c r="J21" s="185"/>
      <c r="K21" s="931" t="s">
        <v>275</v>
      </c>
      <c r="L21" s="932"/>
      <c r="M21" s="932"/>
      <c r="N21" s="933"/>
      <c r="O21" s="185"/>
      <c r="P21" s="931" t="s">
        <v>275</v>
      </c>
      <c r="Q21" s="932"/>
      <c r="R21" s="932"/>
      <c r="S21" s="933"/>
      <c r="T21" s="185"/>
      <c r="U21" s="931" t="s">
        <v>275</v>
      </c>
      <c r="V21" s="932"/>
      <c r="W21" s="932"/>
      <c r="X21" s="933"/>
      <c r="Y21" s="185"/>
      <c r="Z21" s="931" t="s">
        <v>275</v>
      </c>
      <c r="AA21" s="932"/>
      <c r="AB21" s="932"/>
      <c r="AC21" s="933"/>
      <c r="AD21" s="185"/>
      <c r="AE21" s="931" t="s">
        <v>275</v>
      </c>
      <c r="AF21" s="932"/>
      <c r="AG21" s="932"/>
      <c r="AH21" s="933"/>
      <c r="AI21" s="185"/>
      <c r="AJ21" s="931" t="s">
        <v>275</v>
      </c>
      <c r="AK21" s="932"/>
      <c r="AL21" s="932"/>
      <c r="AM21" s="933"/>
      <c r="AN21" s="185"/>
      <c r="AO21" s="931" t="s">
        <v>275</v>
      </c>
      <c r="AP21" s="932"/>
      <c r="AQ21" s="932"/>
      <c r="AR21" s="933"/>
      <c r="AS21" s="185"/>
      <c r="AT21" s="931" t="s">
        <v>275</v>
      </c>
      <c r="AU21" s="932"/>
      <c r="AV21" s="932"/>
      <c r="AW21" s="933"/>
      <c r="AX21" s="185"/>
      <c r="AY21" s="931" t="s">
        <v>275</v>
      </c>
      <c r="AZ21" s="932"/>
      <c r="BA21" s="932"/>
      <c r="BB21" s="933"/>
      <c r="BC21" s="185"/>
      <c r="BD21" s="931" t="s">
        <v>275</v>
      </c>
      <c r="BE21" s="932"/>
      <c r="BF21" s="932"/>
      <c r="BG21" s="933"/>
    </row>
    <row r="22" spans="1:60" s="158" customFormat="1" ht="18" customHeight="1" x14ac:dyDescent="0.55000000000000004">
      <c r="A22" s="922" t="s">
        <v>175</v>
      </c>
      <c r="B22" s="923"/>
      <c r="C22" s="923"/>
      <c r="D22" s="924"/>
      <c r="F22" s="922"/>
      <c r="G22" s="923"/>
      <c r="H22" s="923"/>
      <c r="I22" s="924"/>
      <c r="K22" s="922"/>
      <c r="L22" s="923"/>
      <c r="M22" s="923"/>
      <c r="N22" s="924"/>
      <c r="P22" s="922"/>
      <c r="Q22" s="923"/>
      <c r="R22" s="923"/>
      <c r="S22" s="924"/>
      <c r="U22" s="922"/>
      <c r="V22" s="923"/>
      <c r="W22" s="923"/>
      <c r="X22" s="924"/>
      <c r="Z22" s="922"/>
      <c r="AA22" s="923"/>
      <c r="AB22" s="923"/>
      <c r="AC22" s="924"/>
      <c r="AE22" s="922"/>
      <c r="AF22" s="923"/>
      <c r="AG22" s="923"/>
      <c r="AH22" s="924"/>
      <c r="AJ22" s="922"/>
      <c r="AK22" s="923"/>
      <c r="AL22" s="923"/>
      <c r="AM22" s="924"/>
      <c r="AO22" s="922"/>
      <c r="AP22" s="923"/>
      <c r="AQ22" s="923"/>
      <c r="AR22" s="924"/>
      <c r="AT22" s="922"/>
      <c r="AU22" s="923"/>
      <c r="AV22" s="923"/>
      <c r="AW22" s="924"/>
      <c r="AY22" s="922"/>
      <c r="AZ22" s="923"/>
      <c r="BA22" s="923"/>
      <c r="BB22" s="924"/>
      <c r="BD22" s="922"/>
      <c r="BE22" s="923"/>
      <c r="BF22" s="923"/>
      <c r="BG22" s="924"/>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25" t="s">
        <v>72</v>
      </c>
      <c r="B24" s="926"/>
      <c r="C24" s="187" t="s">
        <v>14</v>
      </c>
      <c r="D24" s="188" t="s">
        <v>67</v>
      </c>
      <c r="E24" s="165" t="s">
        <v>68</v>
      </c>
      <c r="F24" s="925" t="s">
        <v>72</v>
      </c>
      <c r="G24" s="926"/>
      <c r="H24" s="187" t="s">
        <v>14</v>
      </c>
      <c r="I24" s="188" t="s">
        <v>67</v>
      </c>
      <c r="J24" s="165" t="s">
        <v>68</v>
      </c>
      <c r="K24" s="927" t="s">
        <v>72</v>
      </c>
      <c r="L24" s="928"/>
      <c r="M24" s="187" t="s">
        <v>14</v>
      </c>
      <c r="N24" s="188" t="s">
        <v>67</v>
      </c>
      <c r="O24" s="165" t="s">
        <v>68</v>
      </c>
      <c r="P24" s="927" t="s">
        <v>72</v>
      </c>
      <c r="Q24" s="928"/>
      <c r="R24" s="187" t="s">
        <v>14</v>
      </c>
      <c r="S24" s="188" t="s">
        <v>67</v>
      </c>
      <c r="T24" s="165" t="s">
        <v>68</v>
      </c>
      <c r="U24" s="927" t="s">
        <v>72</v>
      </c>
      <c r="V24" s="928"/>
      <c r="W24" s="189" t="s">
        <v>14</v>
      </c>
      <c r="X24" s="190" t="s">
        <v>67</v>
      </c>
      <c r="Y24" s="165" t="s">
        <v>68</v>
      </c>
      <c r="Z24" s="925" t="s">
        <v>72</v>
      </c>
      <c r="AA24" s="926"/>
      <c r="AB24" s="187" t="s">
        <v>14</v>
      </c>
      <c r="AC24" s="188" t="s">
        <v>67</v>
      </c>
      <c r="AD24" s="165" t="s">
        <v>68</v>
      </c>
      <c r="AE24" s="925" t="s">
        <v>72</v>
      </c>
      <c r="AF24" s="926"/>
      <c r="AG24" s="187" t="s">
        <v>14</v>
      </c>
      <c r="AH24" s="188" t="s">
        <v>67</v>
      </c>
      <c r="AI24" s="165" t="s">
        <v>68</v>
      </c>
      <c r="AJ24" s="925" t="s">
        <v>72</v>
      </c>
      <c r="AK24" s="926"/>
      <c r="AL24" s="187" t="s">
        <v>14</v>
      </c>
      <c r="AM24" s="188" t="s">
        <v>67</v>
      </c>
      <c r="AN24" s="165" t="s">
        <v>68</v>
      </c>
      <c r="AO24" s="925" t="s">
        <v>72</v>
      </c>
      <c r="AP24" s="926"/>
      <c r="AQ24" s="187" t="s">
        <v>14</v>
      </c>
      <c r="AR24" s="188" t="s">
        <v>67</v>
      </c>
      <c r="AS24" s="165" t="s">
        <v>68</v>
      </c>
      <c r="AT24" s="925" t="s">
        <v>72</v>
      </c>
      <c r="AU24" s="926"/>
      <c r="AV24" s="187" t="s">
        <v>14</v>
      </c>
      <c r="AW24" s="188" t="s">
        <v>67</v>
      </c>
      <c r="AX24" s="165" t="s">
        <v>68</v>
      </c>
      <c r="AY24" s="925" t="s">
        <v>72</v>
      </c>
      <c r="AZ24" s="926"/>
      <c r="BA24" s="187" t="s">
        <v>14</v>
      </c>
      <c r="BB24" s="188" t="s">
        <v>67</v>
      </c>
      <c r="BC24" s="165" t="s">
        <v>68</v>
      </c>
      <c r="BD24" s="925" t="s">
        <v>72</v>
      </c>
      <c r="BE24" s="926"/>
      <c r="BF24" s="187" t="s">
        <v>14</v>
      </c>
      <c r="BG24" s="188" t="s">
        <v>67</v>
      </c>
      <c r="BH24" s="166" t="s">
        <v>68</v>
      </c>
    </row>
    <row r="25" spans="1:60" s="196" customFormat="1" ht="20.100000000000001" customHeight="1" x14ac:dyDescent="0.4">
      <c r="A25" s="450">
        <v>0</v>
      </c>
      <c r="B25" s="78" t="str">
        <f>IFERROR(HLOOKUP(A$22,#REF!,SA_GRILLE_STEU!$A25+2,FALSE),"")</f>
        <v/>
      </c>
      <c r="C25" s="209" t="s">
        <v>131</v>
      </c>
      <c r="D25" s="191"/>
      <c r="E25" s="170" t="str">
        <f>IFERROR(HLOOKUP(A$22,#REF!,SA_GRILLE_STEU!$A25+2,FALSE),"")</f>
        <v/>
      </c>
      <c r="F25" s="450">
        <v>0</v>
      </c>
      <c r="G25" s="74" t="str">
        <f>IFERROR(HLOOKUP(F$22,#REF!,SA_GRILLE_STEU!$A25+2,FALSE),"")</f>
        <v/>
      </c>
      <c r="H25" s="209"/>
      <c r="I25" s="192"/>
      <c r="J25" s="170" t="str">
        <f>IFERROR(HLOOKUP(F$22,#REF!,SA_GRILLE_STEU!$A25+2,FALSE),"")</f>
        <v/>
      </c>
      <c r="K25" s="193">
        <v>0</v>
      </c>
      <c r="L25" s="78" t="str">
        <f>IFERROR(HLOOKUP(K$22,#REF!,SA_GRILLE_STEU!$A25+2,FALSE),"")</f>
        <v/>
      </c>
      <c r="M25" s="209"/>
      <c r="N25" s="192"/>
      <c r="O25" s="170" t="str">
        <f>IFERROR(HLOOKUP(K$22,#REF!,SA_GRILLE_STEU!$A25+2,FALSE),"")</f>
        <v/>
      </c>
      <c r="P25" s="193">
        <v>0</v>
      </c>
      <c r="Q25" s="78" t="str">
        <f>IFERROR(HLOOKUP(P$22,#REF!,SA_GRILLE_STEU!$A25+2,FALSE),"")</f>
        <v/>
      </c>
      <c r="R25" s="209"/>
      <c r="S25" s="192"/>
      <c r="T25" s="170" t="str">
        <f>IFERROR(HLOOKUP(P$22,#REF!,SA_GRILLE_STEU!$A25+2,FALSE),"")</f>
        <v/>
      </c>
      <c r="U25" s="193">
        <v>0</v>
      </c>
      <c r="V25" s="74" t="str">
        <f>IFERROR(HLOOKUP(U$22,#REF!,SA_GRILLE_STEU!$A25+2,FALSE),"")</f>
        <v/>
      </c>
      <c r="W25" s="209"/>
      <c r="X25" s="192"/>
      <c r="Y25" s="170" t="str">
        <f>IFERROR(HLOOKUP(U$22,#REF!,SA_GRILLE_STEU!$A25+2,FALSE),"")</f>
        <v/>
      </c>
      <c r="Z25" s="450">
        <v>0</v>
      </c>
      <c r="AA25" s="74" t="str">
        <f>IFERROR(HLOOKUP(Z$22,#REF!,SA_GRILLE_STEU!$A25+2,FALSE),"")</f>
        <v/>
      </c>
      <c r="AB25" s="209"/>
      <c r="AC25" s="192"/>
      <c r="AD25" s="170" t="str">
        <f>IFERROR(HLOOKUP(Z$22,#REF!,SA_GRILLE_STEU!$A25+2,FALSE),"")</f>
        <v/>
      </c>
      <c r="AE25" s="450">
        <v>0</v>
      </c>
      <c r="AF25" s="74" t="str">
        <f>IFERROR(HLOOKUP(AE$22,#REF!,SA_GRILLE_STEU!$A25+2,FALSE),"")</f>
        <v/>
      </c>
      <c r="AG25" s="209"/>
      <c r="AH25" s="192"/>
      <c r="AI25" s="170" t="str">
        <f>IFERROR(HLOOKUP(AE$22,#REF!,SA_GRILLE_STEU!$A25+2,FALSE),"")</f>
        <v/>
      </c>
      <c r="AJ25" s="450">
        <v>0</v>
      </c>
      <c r="AK25" s="81" t="str">
        <f>IFERROR(HLOOKUP(AJ$22,#REF!,SA_GRILLE_STEU!$A25+2,FALSE),"")</f>
        <v/>
      </c>
      <c r="AL25" s="220"/>
      <c r="AM25" s="194"/>
      <c r="AN25" s="170" t="str">
        <f>IFERROR(HLOOKUP(AJ$22,#REF!,SA_GRILLE_STEU!$A25+2,FALSE),"")</f>
        <v/>
      </c>
      <c r="AO25" s="450">
        <v>0</v>
      </c>
      <c r="AP25" s="74" t="str">
        <f>IFERROR(HLOOKUP(AO$22,#REF!,SA_GRILLE_STEU!$A25+2,FALSE),"")</f>
        <v/>
      </c>
      <c r="AQ25" s="209"/>
      <c r="AR25" s="194"/>
      <c r="AS25" s="170" t="str">
        <f>IFERROR(HLOOKUP(AO$22,#REF!,SA_GRILLE_STEU!$A25+2,FALSE),"")</f>
        <v/>
      </c>
      <c r="AT25" s="450">
        <v>0</v>
      </c>
      <c r="AU25" s="74" t="str">
        <f>IFERROR(HLOOKUP(AT$22,#REF!,SA_GRILLE_STEU!$A25+2,FALSE),"")</f>
        <v/>
      </c>
      <c r="AV25" s="209"/>
      <c r="AW25" s="194"/>
      <c r="AX25" s="170" t="str">
        <f>IFERROR(HLOOKUP(AT$22,#REF!,SA_GRILLE_STEU!$A25+2,FALSE),"")</f>
        <v/>
      </c>
      <c r="AY25" s="450">
        <v>0</v>
      </c>
      <c r="AZ25" s="81" t="str">
        <f>IFERROR(HLOOKUP(AY$22,#REF!,SA_GRILLE_STEU!$A25+2,FALSE),"")</f>
        <v/>
      </c>
      <c r="BA25" s="209"/>
      <c r="BB25" s="194"/>
      <c r="BC25" s="170" t="str">
        <f>IFERROR(HLOOKUP(AY$22,#REF!,SA_GRILLE_STEU!$A25+2,FALSE),"")</f>
        <v/>
      </c>
      <c r="BD25" s="450">
        <v>0</v>
      </c>
      <c r="BE25" s="74" t="str">
        <f>IFERROR(HLOOKUP(BD$22,#REF!,SA_GRILLE_STEU!$A25+2,FALSE),"")</f>
        <v/>
      </c>
      <c r="BF25" s="209"/>
      <c r="BG25" s="195"/>
      <c r="BH25" s="170" t="str">
        <f>IFERROR(HLOOKUP(BD$22,#REF!,SA_GRILLE_STEU!$A25+2,FALSE),"")</f>
        <v/>
      </c>
    </row>
    <row r="26" spans="1:60" s="196" customFormat="1" ht="30" customHeight="1" x14ac:dyDescent="0.4">
      <c r="A26" s="451">
        <v>1</v>
      </c>
      <c r="B26" s="79" t="str">
        <f>IFERROR(HLOOKUP(A$22,#REF!,SA_GRILLE_STEU!$A26+2,FALSE),"")</f>
        <v/>
      </c>
      <c r="C26" s="210" t="s">
        <v>203</v>
      </c>
      <c r="D26" s="168" t="str">
        <f>IFERROR(HLOOKUP(A$22,#REF!,SA_GRILLE_STEU!$A26+2,FALSE),"")</f>
        <v/>
      </c>
      <c r="E26" s="170" t="str">
        <f>IFERROR(HLOOKUP(A$22,#REF!,SA_GRILLE_STEU!$A26+2,FALSE),"")</f>
        <v/>
      </c>
      <c r="F26" s="451">
        <v>1</v>
      </c>
      <c r="G26" s="75" t="str">
        <f>IFERROR(HLOOKUP(F$22,#REF!,SA_GRILLE_STEU!$A26+2,FALSE),"")</f>
        <v/>
      </c>
      <c r="H26" s="210"/>
      <c r="I26" s="168" t="str">
        <f>IFERROR(HLOOKUP(F$22,#REF!,SA_GRILLE_STEU!$A26+2,FALSE),"")</f>
        <v/>
      </c>
      <c r="J26" s="170" t="str">
        <f>IFERROR(HLOOKUP(F$22,#REF!,SA_GRILLE_STEU!$A26+2,FALSE),"")</f>
        <v/>
      </c>
      <c r="K26" s="197">
        <v>1</v>
      </c>
      <c r="L26" s="79" t="str">
        <f>IFERROR(HLOOKUP(K$22,#REF!,SA_GRILLE_STEU!$A26+2,FALSE),"")</f>
        <v/>
      </c>
      <c r="M26" s="210"/>
      <c r="N26" s="168" t="str">
        <f>IFERROR(HLOOKUP(K$22,#REF!,SA_GRILLE_STEU!$A26+2,FALSE),"")</f>
        <v/>
      </c>
      <c r="O26" s="170" t="str">
        <f>IFERROR(HLOOKUP(K$22,#REF!,SA_GRILLE_STEU!$A26+2,FALSE),"")</f>
        <v/>
      </c>
      <c r="P26" s="197">
        <v>1</v>
      </c>
      <c r="Q26" s="79" t="str">
        <f>IFERROR(HLOOKUP(P$22,#REF!,SA_GRILLE_STEU!$A26+2,FALSE),"")</f>
        <v/>
      </c>
      <c r="R26" s="210"/>
      <c r="S26" s="168" t="str">
        <f>IFERROR(HLOOKUP(P$22,#REF!,SA_GRILLE_STEU!$A26+2,FALSE),"")</f>
        <v/>
      </c>
      <c r="T26" s="170" t="str">
        <f>IFERROR(HLOOKUP(P$22,#REF!,SA_GRILLE_STEU!$A26+2,FALSE),"")</f>
        <v/>
      </c>
      <c r="U26" s="197">
        <v>1</v>
      </c>
      <c r="V26" s="75" t="str">
        <f>IFERROR(HLOOKUP(U$22,#REF!,SA_GRILLE_STEU!$A26+2,FALSE),"")</f>
        <v/>
      </c>
      <c r="W26" s="210"/>
      <c r="X26" s="168" t="str">
        <f>IFERROR(HLOOKUP(U$22,#REF!,SA_GRILLE_STEU!$A26+2,FALSE),"")</f>
        <v/>
      </c>
      <c r="Y26" s="170" t="str">
        <f>IFERROR(HLOOKUP(U$22,#REF!,SA_GRILLE_STEU!$A26+2,FALSE),"")</f>
        <v/>
      </c>
      <c r="Z26" s="451">
        <v>1</v>
      </c>
      <c r="AA26" s="75" t="str">
        <f>IFERROR(HLOOKUP(Z$22,#REF!,SA_GRILLE_STEU!$A26+2,FALSE),"")</f>
        <v/>
      </c>
      <c r="AB26" s="210"/>
      <c r="AC26" s="168" t="str">
        <f>IFERROR(HLOOKUP(Z$22,#REF!,SA_GRILLE_STEU!$A26+2,FALSE),"")</f>
        <v/>
      </c>
      <c r="AD26" s="170" t="str">
        <f>IFERROR(HLOOKUP(Z$22,#REF!,SA_GRILLE_STEU!$A26+2,FALSE),"")</f>
        <v/>
      </c>
      <c r="AE26" s="451">
        <v>1</v>
      </c>
      <c r="AF26" s="75" t="str">
        <f>IFERROR(HLOOKUP(AE$22,#REF!,SA_GRILLE_STEU!$A26+2,FALSE),"")</f>
        <v/>
      </c>
      <c r="AG26" s="210"/>
      <c r="AH26" s="168" t="str">
        <f>IFERROR(HLOOKUP(AE$22,#REF!,SA_GRILLE_STEU!$A26+2,FALSE),"")</f>
        <v/>
      </c>
      <c r="AI26" s="170" t="str">
        <f>IFERROR(HLOOKUP(AE$22,#REF!,SA_GRILLE_STEU!$A26+2,FALSE),"")</f>
        <v/>
      </c>
      <c r="AJ26" s="451">
        <v>1</v>
      </c>
      <c r="AK26" s="82" t="str">
        <f>IFERROR(HLOOKUP(AJ$22,#REF!,SA_GRILLE_STEU!$A26+2,FALSE),"")</f>
        <v/>
      </c>
      <c r="AL26" s="221"/>
      <c r="AM26" s="168" t="str">
        <f>IFERROR(HLOOKUP(AJ$22,#REF!,SA_GRILLE_STEU!$A26+2,FALSE),"")</f>
        <v/>
      </c>
      <c r="AN26" s="170" t="str">
        <f>IFERROR(HLOOKUP(AJ$22,#REF!,SA_GRILLE_STEU!$A26+2,FALSE),"")</f>
        <v/>
      </c>
      <c r="AO26" s="451">
        <v>1</v>
      </c>
      <c r="AP26" s="75" t="str">
        <f>IFERROR(HLOOKUP(AO$22,#REF!,SA_GRILLE_STEU!$A26+2,FALSE),"")</f>
        <v/>
      </c>
      <c r="AQ26" s="210"/>
      <c r="AR26" s="168" t="str">
        <f>IFERROR(HLOOKUP(AO$22,#REF!,SA_GRILLE_STEU!$A26+2,FALSE),"")</f>
        <v/>
      </c>
      <c r="AS26" s="170" t="str">
        <f>IFERROR(HLOOKUP(AO$22,#REF!,SA_GRILLE_STEU!$A26+2,FALSE),"")</f>
        <v/>
      </c>
      <c r="AT26" s="451">
        <v>1</v>
      </c>
      <c r="AU26" s="75" t="str">
        <f>IFERROR(HLOOKUP(AT$22,#REF!,SA_GRILLE_STEU!$A26+2,FALSE),"")</f>
        <v/>
      </c>
      <c r="AV26" s="210"/>
      <c r="AW26" s="168" t="str">
        <f>IFERROR(HLOOKUP(AT$22,#REF!,SA_GRILLE_STEU!$A26+2,FALSE),"")</f>
        <v/>
      </c>
      <c r="AX26" s="170" t="str">
        <f>IFERROR(HLOOKUP(AT$22,#REF!,SA_GRILLE_STEU!$A26+2,FALSE),"")</f>
        <v/>
      </c>
      <c r="AY26" s="451">
        <v>1</v>
      </c>
      <c r="AZ26" s="82" t="str">
        <f>IFERROR(HLOOKUP(AY$22,#REF!,SA_GRILLE_STEU!$A26+2,FALSE),"")</f>
        <v/>
      </c>
      <c r="BA26" s="210"/>
      <c r="BB26" s="168" t="str">
        <f>IFERROR(HLOOKUP(AY$22,#REF!,SA_GRILLE_STEU!$A26+2,FALSE),"")</f>
        <v/>
      </c>
      <c r="BC26" s="170" t="str">
        <f>IFERROR(HLOOKUP(AY$22,#REF!,SA_GRILLE_STEU!$A26+2,FALSE),"")</f>
        <v/>
      </c>
      <c r="BD26" s="451">
        <v>1</v>
      </c>
      <c r="BE26" s="75"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451">
        <v>2</v>
      </c>
      <c r="B27" s="79" t="str">
        <f>IFERROR(HLOOKUP(A$22,#REF!,SA_GRILLE_STEU!$A27+2,FALSE),"")</f>
        <v/>
      </c>
      <c r="C27" s="210"/>
      <c r="D27" s="168" t="str">
        <f>IFERROR(HLOOKUP(A$22,#REF!,SA_GRILLE_STEU!$A27+2,FALSE),"")</f>
        <v/>
      </c>
      <c r="E27" s="170" t="str">
        <f>IFERROR(HLOOKUP(A$22,#REF!,SA_GRILLE_STEU!$A27+2,FALSE),"")</f>
        <v/>
      </c>
      <c r="F27" s="451">
        <v>2</v>
      </c>
      <c r="G27" s="75" t="str">
        <f>IFERROR(HLOOKUP(F$22,#REF!,SA_GRILLE_STEU!$A27+2,FALSE),"")</f>
        <v/>
      </c>
      <c r="H27" s="210"/>
      <c r="I27" s="168" t="str">
        <f>IFERROR(HLOOKUP(F$22,#REF!,SA_GRILLE_STEU!$A27+2,FALSE),"")</f>
        <v/>
      </c>
      <c r="J27" s="170" t="str">
        <f>IFERROR(HLOOKUP(F$22,#REF!,SA_GRILLE_STEU!$A27+2,FALSE),"")</f>
        <v/>
      </c>
      <c r="K27" s="197">
        <v>2</v>
      </c>
      <c r="L27" s="79" t="str">
        <f>IFERROR(HLOOKUP(K$22,#REF!,SA_GRILLE_STEU!$A27+2,FALSE),"")</f>
        <v/>
      </c>
      <c r="M27" s="210"/>
      <c r="N27" s="168" t="str">
        <f>IFERROR(HLOOKUP(K$22,#REF!,SA_GRILLE_STEU!$A27+2,FALSE),"")</f>
        <v/>
      </c>
      <c r="O27" s="170" t="str">
        <f>IFERROR(HLOOKUP(K$22,#REF!,SA_GRILLE_STEU!$A27+2,FALSE),"")</f>
        <v/>
      </c>
      <c r="P27" s="197">
        <v>2</v>
      </c>
      <c r="Q27" s="79" t="str">
        <f>IFERROR(HLOOKUP(P$22,#REF!,SA_GRILLE_STEU!$A27+2,FALSE),"")</f>
        <v/>
      </c>
      <c r="R27" s="210"/>
      <c r="S27" s="168" t="str">
        <f>IFERROR(HLOOKUP(P$22,#REF!,SA_GRILLE_STEU!$A27+2,FALSE),"")</f>
        <v/>
      </c>
      <c r="T27" s="170" t="str">
        <f>IFERROR(HLOOKUP(P$22,#REF!,SA_GRILLE_STEU!$A27+2,FALSE),"")</f>
        <v/>
      </c>
      <c r="U27" s="197">
        <v>2</v>
      </c>
      <c r="V27" s="75" t="str">
        <f>IFERROR(HLOOKUP(U$22,#REF!,SA_GRILLE_STEU!$A27+2,FALSE),"")</f>
        <v/>
      </c>
      <c r="W27" s="210"/>
      <c r="X27" s="168" t="str">
        <f>IFERROR(HLOOKUP(U$22,#REF!,SA_GRILLE_STEU!$A27+2,FALSE),"")</f>
        <v/>
      </c>
      <c r="Y27" s="170" t="str">
        <f>IFERROR(HLOOKUP(U$22,#REF!,SA_GRILLE_STEU!$A27+2,FALSE),"")</f>
        <v/>
      </c>
      <c r="Z27" s="451">
        <v>2</v>
      </c>
      <c r="AA27" s="75" t="str">
        <f>IFERROR(HLOOKUP(Z$22,#REF!,SA_GRILLE_STEU!$A27+2,FALSE),"")</f>
        <v/>
      </c>
      <c r="AB27" s="210"/>
      <c r="AC27" s="168" t="str">
        <f>IFERROR(HLOOKUP(Z$22,#REF!,SA_GRILLE_STEU!$A27+2,FALSE),"")</f>
        <v/>
      </c>
      <c r="AD27" s="170" t="str">
        <f>IFERROR(HLOOKUP(Z$22,#REF!,SA_GRILLE_STEU!$A27+2,FALSE),"")</f>
        <v/>
      </c>
      <c r="AE27" s="451">
        <v>2</v>
      </c>
      <c r="AF27" s="75" t="str">
        <f>IFERROR(HLOOKUP(AE$22,#REF!,SA_GRILLE_STEU!$A27+2,FALSE),"")</f>
        <v/>
      </c>
      <c r="AG27" s="210"/>
      <c r="AH27" s="168" t="str">
        <f>IFERROR(HLOOKUP(AE$22,#REF!,SA_GRILLE_STEU!$A27+2,FALSE),"")</f>
        <v/>
      </c>
      <c r="AI27" s="170" t="str">
        <f>IFERROR(HLOOKUP(AE$22,#REF!,SA_GRILLE_STEU!$A27+2,FALSE),"")</f>
        <v/>
      </c>
      <c r="AJ27" s="451">
        <v>2</v>
      </c>
      <c r="AK27" s="82" t="str">
        <f>IFERROR(HLOOKUP(AJ$22,#REF!,SA_GRILLE_STEU!$A27+2,FALSE),"")</f>
        <v/>
      </c>
      <c r="AL27" s="221"/>
      <c r="AM27" s="168" t="str">
        <f>IFERROR(HLOOKUP(AJ$22,#REF!,SA_GRILLE_STEU!$A27+2,FALSE),"")</f>
        <v/>
      </c>
      <c r="AN27" s="170" t="str">
        <f>IFERROR(HLOOKUP(AJ$22,#REF!,SA_GRILLE_STEU!$A27+2,FALSE),"")</f>
        <v/>
      </c>
      <c r="AO27" s="451">
        <v>2</v>
      </c>
      <c r="AP27" s="75" t="str">
        <f>IFERROR(HLOOKUP(AO$22,#REF!,SA_GRILLE_STEU!$A27+2,FALSE),"")</f>
        <v/>
      </c>
      <c r="AQ27" s="210"/>
      <c r="AR27" s="168" t="str">
        <f>IFERROR(HLOOKUP(AO$22,#REF!,SA_GRILLE_STEU!$A27+2,FALSE),"")</f>
        <v/>
      </c>
      <c r="AS27" s="170" t="str">
        <f>IFERROR(HLOOKUP(AO$22,#REF!,SA_GRILLE_STEU!$A27+2,FALSE),"")</f>
        <v/>
      </c>
      <c r="AT27" s="451">
        <v>2</v>
      </c>
      <c r="AU27" s="75" t="str">
        <f>IFERROR(HLOOKUP(AT$22,#REF!,SA_GRILLE_STEU!$A27+2,FALSE),"")</f>
        <v/>
      </c>
      <c r="AV27" s="210"/>
      <c r="AW27" s="168" t="str">
        <f>IFERROR(HLOOKUP(AT$22,#REF!,SA_GRILLE_STEU!$A27+2,FALSE),"")</f>
        <v/>
      </c>
      <c r="AX27" s="170" t="str">
        <f>IFERROR(HLOOKUP(AT$22,#REF!,SA_GRILLE_STEU!$A27+2,FALSE),"")</f>
        <v/>
      </c>
      <c r="AY27" s="451">
        <v>2</v>
      </c>
      <c r="AZ27" s="82" t="str">
        <f>IFERROR(HLOOKUP(AY$22,#REF!,SA_GRILLE_STEU!$A27+2,FALSE),"")</f>
        <v/>
      </c>
      <c r="BA27" s="210"/>
      <c r="BB27" s="168" t="str">
        <f>IFERROR(HLOOKUP(AY$22,#REF!,SA_GRILLE_STEU!$A27+2,FALSE),"")</f>
        <v/>
      </c>
      <c r="BC27" s="170" t="str">
        <f>IFERROR(HLOOKUP(AY$22,#REF!,SA_GRILLE_STEU!$A27+2,FALSE),"")</f>
        <v/>
      </c>
      <c r="BD27" s="451">
        <v>2</v>
      </c>
      <c r="BE27" s="75"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451">
        <v>3</v>
      </c>
      <c r="B28" s="79" t="str">
        <f>IFERROR(HLOOKUP(A$22,#REF!,SA_GRILLE_STEU!$A28+2,FALSE),"")</f>
        <v/>
      </c>
      <c r="C28" s="210"/>
      <c r="D28" s="168" t="str">
        <f>IFERROR(HLOOKUP(A$22,#REF!,SA_GRILLE_STEU!$A28+2,FALSE),"")</f>
        <v/>
      </c>
      <c r="E28" s="170" t="str">
        <f>IFERROR(HLOOKUP(A$22,#REF!,SA_GRILLE_STEU!$A28+2,FALSE),"")</f>
        <v/>
      </c>
      <c r="F28" s="451">
        <v>3</v>
      </c>
      <c r="G28" s="75" t="str">
        <f>IFERROR(HLOOKUP(F$22,#REF!,SA_GRILLE_STEU!$A28+2,FALSE),"")</f>
        <v/>
      </c>
      <c r="H28" s="210"/>
      <c r="I28" s="168" t="str">
        <f>IFERROR(HLOOKUP(F$22,#REF!,SA_GRILLE_STEU!$A28+2,FALSE),"")</f>
        <v/>
      </c>
      <c r="J28" s="170" t="str">
        <f>IFERROR(HLOOKUP(F$22,#REF!,SA_GRILLE_STEU!$A28+2,FALSE),"")</f>
        <v/>
      </c>
      <c r="K28" s="197">
        <v>3</v>
      </c>
      <c r="L28" s="79" t="str">
        <f>IFERROR(HLOOKUP(K$22,#REF!,SA_GRILLE_STEU!$A28+2,FALSE),"")</f>
        <v/>
      </c>
      <c r="M28" s="210"/>
      <c r="N28" s="168" t="str">
        <f>IFERROR(HLOOKUP(K$22,#REF!,SA_GRILLE_STEU!$A28+2,FALSE),"")</f>
        <v/>
      </c>
      <c r="O28" s="170" t="str">
        <f>IFERROR(HLOOKUP(K$22,#REF!,SA_GRILLE_STEU!$A28+2,FALSE),"")</f>
        <v/>
      </c>
      <c r="P28" s="197">
        <v>3</v>
      </c>
      <c r="Q28" s="79" t="str">
        <f>IFERROR(HLOOKUP(P$22,#REF!,SA_GRILLE_STEU!$A28+2,FALSE),"")</f>
        <v/>
      </c>
      <c r="R28" s="210"/>
      <c r="S28" s="168" t="str">
        <f>IFERROR(HLOOKUP(P$22,#REF!,SA_GRILLE_STEU!$A28+2,FALSE),"")</f>
        <v/>
      </c>
      <c r="T28" s="170" t="str">
        <f>IFERROR(HLOOKUP(P$22,#REF!,SA_GRILLE_STEU!$A28+2,FALSE),"")</f>
        <v/>
      </c>
      <c r="U28" s="197">
        <v>3</v>
      </c>
      <c r="V28" s="75" t="str">
        <f>IFERROR(HLOOKUP(U$22,#REF!,SA_GRILLE_STEU!$A28+2,FALSE),"")</f>
        <v/>
      </c>
      <c r="W28" s="210"/>
      <c r="X28" s="168" t="str">
        <f>IFERROR(HLOOKUP(U$22,#REF!,SA_GRILLE_STEU!$A28+2,FALSE),"")</f>
        <v/>
      </c>
      <c r="Y28" s="170" t="str">
        <f>IFERROR(HLOOKUP(U$22,#REF!,SA_GRILLE_STEU!$A28+2,FALSE),"")</f>
        <v/>
      </c>
      <c r="Z28" s="451">
        <v>3</v>
      </c>
      <c r="AA28" s="75" t="str">
        <f>IFERROR(HLOOKUP(Z$22,#REF!,SA_GRILLE_STEU!$A28+2,FALSE),"")</f>
        <v/>
      </c>
      <c r="AB28" s="210"/>
      <c r="AC28" s="168" t="str">
        <f>IFERROR(HLOOKUP(Z$22,#REF!,SA_GRILLE_STEU!$A28+2,FALSE),"")</f>
        <v/>
      </c>
      <c r="AD28" s="170" t="str">
        <f>IFERROR(HLOOKUP(Z$22,#REF!,SA_GRILLE_STEU!$A28+2,FALSE),"")</f>
        <v/>
      </c>
      <c r="AE28" s="451">
        <v>3</v>
      </c>
      <c r="AF28" s="75" t="str">
        <f>IFERROR(HLOOKUP(AE$22,#REF!,SA_GRILLE_STEU!$A28+2,FALSE),"")</f>
        <v/>
      </c>
      <c r="AG28" s="210"/>
      <c r="AH28" s="168" t="str">
        <f>IFERROR(HLOOKUP(AE$22,#REF!,SA_GRILLE_STEU!$A28+2,FALSE),"")</f>
        <v/>
      </c>
      <c r="AI28" s="170" t="str">
        <f>IFERROR(HLOOKUP(AE$22,#REF!,SA_GRILLE_STEU!$A28+2,FALSE),"")</f>
        <v/>
      </c>
      <c r="AJ28" s="451">
        <v>3</v>
      </c>
      <c r="AK28" s="82" t="str">
        <f>IFERROR(HLOOKUP(AJ$22,#REF!,SA_GRILLE_STEU!$A28+2,FALSE),"")</f>
        <v/>
      </c>
      <c r="AL28" s="221"/>
      <c r="AM28" s="168" t="str">
        <f>IFERROR(HLOOKUP(AJ$22,#REF!,SA_GRILLE_STEU!$A28+2,FALSE),"")</f>
        <v/>
      </c>
      <c r="AN28" s="170" t="str">
        <f>IFERROR(HLOOKUP(AJ$22,#REF!,SA_GRILLE_STEU!$A28+2,FALSE),"")</f>
        <v/>
      </c>
      <c r="AO28" s="451">
        <v>3</v>
      </c>
      <c r="AP28" s="75" t="str">
        <f>IFERROR(HLOOKUP(AO$22,#REF!,SA_GRILLE_STEU!$A28+2,FALSE),"")</f>
        <v/>
      </c>
      <c r="AQ28" s="210"/>
      <c r="AR28" s="168" t="str">
        <f>IFERROR(HLOOKUP(AO$22,#REF!,SA_GRILLE_STEU!$A28+2,FALSE),"")</f>
        <v/>
      </c>
      <c r="AS28" s="170" t="str">
        <f>IFERROR(HLOOKUP(AO$22,#REF!,SA_GRILLE_STEU!$A28+2,FALSE),"")</f>
        <v/>
      </c>
      <c r="AT28" s="451">
        <v>3</v>
      </c>
      <c r="AU28" s="75" t="str">
        <f>IFERROR(HLOOKUP(AT$22,#REF!,SA_GRILLE_STEU!$A28+2,FALSE),"")</f>
        <v/>
      </c>
      <c r="AV28" s="210"/>
      <c r="AW28" s="168" t="str">
        <f>IFERROR(HLOOKUP(AT$22,#REF!,SA_GRILLE_STEU!$A28+2,FALSE),"")</f>
        <v/>
      </c>
      <c r="AX28" s="170" t="str">
        <f>IFERROR(HLOOKUP(AT$22,#REF!,SA_GRILLE_STEU!$A28+2,FALSE),"")</f>
        <v/>
      </c>
      <c r="AY28" s="451">
        <v>3</v>
      </c>
      <c r="AZ28" s="82" t="str">
        <f>IFERROR(HLOOKUP(AY$22,#REF!,SA_GRILLE_STEU!$A28+2,FALSE),"")</f>
        <v/>
      </c>
      <c r="BA28" s="210"/>
      <c r="BB28" s="168" t="str">
        <f>IFERROR(HLOOKUP(AY$22,#REF!,SA_GRILLE_STEU!$A28+2,FALSE),"")</f>
        <v/>
      </c>
      <c r="BC28" s="170" t="str">
        <f>IFERROR(HLOOKUP(AY$22,#REF!,SA_GRILLE_STEU!$A28+2,FALSE),"")</f>
        <v/>
      </c>
      <c r="BD28" s="451">
        <v>3</v>
      </c>
      <c r="BE28" s="75"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451">
        <v>4</v>
      </c>
      <c r="B29" s="79" t="str">
        <f>IFERROR(HLOOKUP(A$22,#REF!,SA_GRILLE_STEU!$A29+2,FALSE),"")</f>
        <v/>
      </c>
      <c r="C29" s="210"/>
      <c r="D29" s="168" t="str">
        <f>IFERROR(HLOOKUP(A$22,#REF!,SA_GRILLE_STEU!$A29+2,FALSE),"")</f>
        <v/>
      </c>
      <c r="E29" s="170" t="str">
        <f>IFERROR(HLOOKUP(A$22,#REF!,SA_GRILLE_STEU!$A29+2,FALSE),"")</f>
        <v/>
      </c>
      <c r="F29" s="451">
        <v>4</v>
      </c>
      <c r="G29" s="75" t="str">
        <f>IFERROR(HLOOKUP(F$22,#REF!,SA_GRILLE_STEU!$A29+2,FALSE),"")</f>
        <v/>
      </c>
      <c r="H29" s="210"/>
      <c r="I29" s="168" t="str">
        <f>IFERROR(HLOOKUP(F$22,#REF!,SA_GRILLE_STEU!$A29+2,FALSE),"")</f>
        <v/>
      </c>
      <c r="J29" s="170" t="str">
        <f>IFERROR(HLOOKUP(F$22,#REF!,SA_GRILLE_STEU!$A29+2,FALSE),"")</f>
        <v/>
      </c>
      <c r="K29" s="197">
        <v>4</v>
      </c>
      <c r="L29" s="79" t="str">
        <f>IFERROR(HLOOKUP(K$22,#REF!,SA_GRILLE_STEU!$A29+2,FALSE),"")</f>
        <v/>
      </c>
      <c r="M29" s="210"/>
      <c r="N29" s="168" t="str">
        <f>IFERROR(HLOOKUP(K$22,#REF!,SA_GRILLE_STEU!$A29+2,FALSE),"")</f>
        <v/>
      </c>
      <c r="O29" s="170" t="str">
        <f>IFERROR(HLOOKUP(K$22,#REF!,SA_GRILLE_STEU!$A29+2,FALSE),"")</f>
        <v/>
      </c>
      <c r="P29" s="197">
        <v>4</v>
      </c>
      <c r="Q29" s="79" t="str">
        <f>IFERROR(HLOOKUP(P$22,#REF!,SA_GRILLE_STEU!$A29+2,FALSE),"")</f>
        <v/>
      </c>
      <c r="R29" s="210"/>
      <c r="S29" s="168" t="str">
        <f>IFERROR(HLOOKUP(P$22,#REF!,SA_GRILLE_STEU!$A29+2,FALSE),"")</f>
        <v/>
      </c>
      <c r="T29" s="170" t="str">
        <f>IFERROR(HLOOKUP(P$22,#REF!,SA_GRILLE_STEU!$A29+2,FALSE),"")</f>
        <v/>
      </c>
      <c r="U29" s="197">
        <v>4</v>
      </c>
      <c r="V29" s="75" t="str">
        <f>IFERROR(HLOOKUP(U$22,#REF!,SA_GRILLE_STEU!$A29+2,FALSE),"")</f>
        <v/>
      </c>
      <c r="W29" s="210"/>
      <c r="X29" s="168" t="str">
        <f>IFERROR(HLOOKUP(U$22,#REF!,SA_GRILLE_STEU!$A29+2,FALSE),"")</f>
        <v/>
      </c>
      <c r="Y29" s="170" t="str">
        <f>IFERROR(HLOOKUP(U$22,#REF!,SA_GRILLE_STEU!$A29+2,FALSE),"")</f>
        <v/>
      </c>
      <c r="Z29" s="451">
        <v>4</v>
      </c>
      <c r="AA29" s="75" t="str">
        <f>IFERROR(HLOOKUP(Z$22,#REF!,SA_GRILLE_STEU!$A29+2,FALSE),"")</f>
        <v/>
      </c>
      <c r="AB29" s="210"/>
      <c r="AC29" s="168" t="str">
        <f>IFERROR(HLOOKUP(Z$22,#REF!,SA_GRILLE_STEU!$A29+2,FALSE),"")</f>
        <v/>
      </c>
      <c r="AD29" s="170" t="str">
        <f>IFERROR(HLOOKUP(Z$22,#REF!,SA_GRILLE_STEU!$A29+2,FALSE),"")</f>
        <v/>
      </c>
      <c r="AE29" s="451">
        <v>4</v>
      </c>
      <c r="AF29" s="75" t="str">
        <f>IFERROR(HLOOKUP(AE$22,#REF!,SA_GRILLE_STEU!$A29+2,FALSE),"")</f>
        <v/>
      </c>
      <c r="AG29" s="210"/>
      <c r="AH29" s="168" t="str">
        <f>IFERROR(HLOOKUP(AE$22,#REF!,SA_GRILLE_STEU!$A29+2,FALSE),"")</f>
        <v/>
      </c>
      <c r="AI29" s="170" t="str">
        <f>IFERROR(HLOOKUP(AE$22,#REF!,SA_GRILLE_STEU!$A29+2,FALSE),"")</f>
        <v/>
      </c>
      <c r="AJ29" s="451">
        <v>4</v>
      </c>
      <c r="AK29" s="82" t="str">
        <f>IFERROR(HLOOKUP(AJ$22,#REF!,SA_GRILLE_STEU!$A29+2,FALSE),"")</f>
        <v/>
      </c>
      <c r="AL29" s="221"/>
      <c r="AM29" s="168" t="str">
        <f>IFERROR(HLOOKUP(AJ$22,#REF!,SA_GRILLE_STEU!$A29+2,FALSE),"")</f>
        <v/>
      </c>
      <c r="AN29" s="170" t="str">
        <f>IFERROR(HLOOKUP(AJ$22,#REF!,SA_GRILLE_STEU!$A29+2,FALSE),"")</f>
        <v/>
      </c>
      <c r="AO29" s="451">
        <v>4</v>
      </c>
      <c r="AP29" s="75" t="str">
        <f>IFERROR(HLOOKUP(AO$22,#REF!,SA_GRILLE_STEU!$A29+2,FALSE),"")</f>
        <v/>
      </c>
      <c r="AQ29" s="210"/>
      <c r="AR29" s="168" t="str">
        <f>IFERROR(HLOOKUP(AO$22,#REF!,SA_GRILLE_STEU!$A29+2,FALSE),"")</f>
        <v/>
      </c>
      <c r="AS29" s="170" t="str">
        <f>IFERROR(HLOOKUP(AO$22,#REF!,SA_GRILLE_STEU!$A29+2,FALSE),"")</f>
        <v/>
      </c>
      <c r="AT29" s="451">
        <v>4</v>
      </c>
      <c r="AU29" s="75" t="str">
        <f>IFERROR(HLOOKUP(AT$22,#REF!,SA_GRILLE_STEU!$A29+2,FALSE),"")</f>
        <v/>
      </c>
      <c r="AV29" s="210"/>
      <c r="AW29" s="168" t="str">
        <f>IFERROR(HLOOKUP(AT$22,#REF!,SA_GRILLE_STEU!$A29+2,FALSE),"")</f>
        <v/>
      </c>
      <c r="AX29" s="170" t="str">
        <f>IFERROR(HLOOKUP(AT$22,#REF!,SA_GRILLE_STEU!$A29+2,FALSE),"")</f>
        <v/>
      </c>
      <c r="AY29" s="451">
        <v>4</v>
      </c>
      <c r="AZ29" s="82" t="str">
        <f>IFERROR(HLOOKUP(AY$22,#REF!,SA_GRILLE_STEU!$A29+2,FALSE),"")</f>
        <v/>
      </c>
      <c r="BA29" s="210"/>
      <c r="BB29" s="168" t="str">
        <f>IFERROR(HLOOKUP(AY$22,#REF!,SA_GRILLE_STEU!$A29+2,FALSE),"")</f>
        <v/>
      </c>
      <c r="BC29" s="170" t="str">
        <f>IFERROR(HLOOKUP(AY$22,#REF!,SA_GRILLE_STEU!$A29+2,FALSE),"")</f>
        <v/>
      </c>
      <c r="BD29" s="451">
        <v>4</v>
      </c>
      <c r="BE29" s="75"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451">
        <v>5</v>
      </c>
      <c r="B30" s="79" t="str">
        <f>IFERROR(HLOOKUP(A$22,#REF!,SA_GRILLE_STEU!$A30+2,FALSE),"")</f>
        <v/>
      </c>
      <c r="C30" s="210"/>
      <c r="D30" s="168" t="str">
        <f>IFERROR(HLOOKUP(A$22,#REF!,SA_GRILLE_STEU!$A30+2,FALSE),"")</f>
        <v/>
      </c>
      <c r="E30" s="170" t="str">
        <f>IFERROR(HLOOKUP(A$22,#REF!,SA_GRILLE_STEU!$A30+2,FALSE),"")</f>
        <v/>
      </c>
      <c r="F30" s="451">
        <v>5</v>
      </c>
      <c r="G30" s="75" t="str">
        <f>IFERROR(HLOOKUP(F$22,#REF!,SA_GRILLE_STEU!$A30+2,FALSE),"")</f>
        <v/>
      </c>
      <c r="H30" s="210"/>
      <c r="I30" s="168" t="str">
        <f>IFERROR(HLOOKUP(F$22,#REF!,SA_GRILLE_STEU!$A30+2,FALSE),"")</f>
        <v/>
      </c>
      <c r="J30" s="170" t="str">
        <f>IFERROR(HLOOKUP(F$22,#REF!,SA_GRILLE_STEU!$A30+2,FALSE),"")</f>
        <v/>
      </c>
      <c r="K30" s="197">
        <v>5</v>
      </c>
      <c r="L30" s="79" t="str">
        <f>IFERROR(HLOOKUP(K$22,#REF!,SA_GRILLE_STEU!$A30+2,FALSE),"")</f>
        <v/>
      </c>
      <c r="M30" s="210"/>
      <c r="N30" s="168" t="str">
        <f>IFERROR(HLOOKUP(K$22,#REF!,SA_GRILLE_STEU!$A30+2,FALSE),"")</f>
        <v/>
      </c>
      <c r="O30" s="170" t="str">
        <f>IFERROR(HLOOKUP(K$22,#REF!,SA_GRILLE_STEU!$A30+2,FALSE),"")</f>
        <v/>
      </c>
      <c r="P30" s="197">
        <v>5</v>
      </c>
      <c r="Q30" s="79" t="str">
        <f>IFERROR(HLOOKUP(P$22,#REF!,SA_GRILLE_STEU!$A30+2,FALSE),"")</f>
        <v/>
      </c>
      <c r="R30" s="210"/>
      <c r="S30" s="168" t="str">
        <f>IFERROR(HLOOKUP(P$22,#REF!,SA_GRILLE_STEU!$A30+2,FALSE),"")</f>
        <v/>
      </c>
      <c r="T30" s="170" t="str">
        <f>IFERROR(HLOOKUP(P$22,#REF!,SA_GRILLE_STEU!$A30+2,FALSE),"")</f>
        <v/>
      </c>
      <c r="U30" s="197">
        <v>5</v>
      </c>
      <c r="V30" s="75" t="str">
        <f>IFERROR(HLOOKUP(U$22,#REF!,SA_GRILLE_STEU!$A30+2,FALSE),"")</f>
        <v/>
      </c>
      <c r="W30" s="210"/>
      <c r="X30" s="168" t="str">
        <f>IFERROR(HLOOKUP(U$22,#REF!,SA_GRILLE_STEU!$A30+2,FALSE),"")</f>
        <v/>
      </c>
      <c r="Y30" s="170" t="str">
        <f>IFERROR(HLOOKUP(U$22,#REF!,SA_GRILLE_STEU!$A30+2,FALSE),"")</f>
        <v/>
      </c>
      <c r="Z30" s="451">
        <v>5</v>
      </c>
      <c r="AA30" s="75" t="str">
        <f>IFERROR(HLOOKUP(Z$22,#REF!,SA_GRILLE_STEU!$A30+2,FALSE),"")</f>
        <v/>
      </c>
      <c r="AB30" s="210"/>
      <c r="AC30" s="168" t="str">
        <f>IFERROR(HLOOKUP(Z$22,#REF!,SA_GRILLE_STEU!$A30+2,FALSE),"")</f>
        <v/>
      </c>
      <c r="AD30" s="170" t="str">
        <f>IFERROR(HLOOKUP(Z$22,#REF!,SA_GRILLE_STEU!$A30+2,FALSE),"")</f>
        <v/>
      </c>
      <c r="AE30" s="451">
        <v>5</v>
      </c>
      <c r="AF30" s="75" t="str">
        <f>IFERROR(HLOOKUP(AE$22,#REF!,SA_GRILLE_STEU!$A30+2,FALSE),"")</f>
        <v/>
      </c>
      <c r="AG30" s="210"/>
      <c r="AH30" s="168" t="str">
        <f>IFERROR(HLOOKUP(AE$22,#REF!,SA_GRILLE_STEU!$A30+2,FALSE),"")</f>
        <v/>
      </c>
      <c r="AI30" s="170" t="str">
        <f>IFERROR(HLOOKUP(AE$22,#REF!,SA_GRILLE_STEU!$A30+2,FALSE),"")</f>
        <v/>
      </c>
      <c r="AJ30" s="451">
        <v>5</v>
      </c>
      <c r="AK30" s="82" t="str">
        <f>IFERROR(HLOOKUP(AJ$22,#REF!,SA_GRILLE_STEU!$A30+2,FALSE),"")</f>
        <v/>
      </c>
      <c r="AL30" s="221"/>
      <c r="AM30" s="168" t="str">
        <f>IFERROR(HLOOKUP(AJ$22,#REF!,SA_GRILLE_STEU!$A30+2,FALSE),"")</f>
        <v/>
      </c>
      <c r="AN30" s="170" t="str">
        <f>IFERROR(HLOOKUP(AJ$22,#REF!,SA_GRILLE_STEU!$A30+2,FALSE),"")</f>
        <v/>
      </c>
      <c r="AO30" s="451">
        <v>5</v>
      </c>
      <c r="AP30" s="75" t="str">
        <f>IFERROR(HLOOKUP(AO$22,#REF!,SA_GRILLE_STEU!$A30+2,FALSE),"")</f>
        <v/>
      </c>
      <c r="AQ30" s="210"/>
      <c r="AR30" s="168" t="str">
        <f>IFERROR(HLOOKUP(AO$22,#REF!,SA_GRILLE_STEU!$A30+2,FALSE),"")</f>
        <v/>
      </c>
      <c r="AS30" s="170" t="str">
        <f>IFERROR(HLOOKUP(AO$22,#REF!,SA_GRILLE_STEU!$A30+2,FALSE),"")</f>
        <v/>
      </c>
      <c r="AT30" s="451">
        <v>5</v>
      </c>
      <c r="AU30" s="75" t="str">
        <f>IFERROR(HLOOKUP(AT$22,#REF!,SA_GRILLE_STEU!$A30+2,FALSE),"")</f>
        <v/>
      </c>
      <c r="AV30" s="210"/>
      <c r="AW30" s="168" t="str">
        <f>IFERROR(HLOOKUP(AT$22,#REF!,SA_GRILLE_STEU!$A30+2,FALSE),"")</f>
        <v/>
      </c>
      <c r="AX30" s="170" t="str">
        <f>IFERROR(HLOOKUP(AT$22,#REF!,SA_GRILLE_STEU!$A30+2,FALSE),"")</f>
        <v/>
      </c>
      <c r="AY30" s="451">
        <v>5</v>
      </c>
      <c r="AZ30" s="82" t="str">
        <f>IFERROR(HLOOKUP(AY$22,#REF!,SA_GRILLE_STEU!$A30+2,FALSE),"")</f>
        <v/>
      </c>
      <c r="BA30" s="210"/>
      <c r="BB30" s="168" t="str">
        <f>IFERROR(HLOOKUP(AY$22,#REF!,SA_GRILLE_STEU!$A30+2,FALSE),"")</f>
        <v/>
      </c>
      <c r="BC30" s="170" t="str">
        <f>IFERROR(HLOOKUP(AY$22,#REF!,SA_GRILLE_STEU!$A30+2,FALSE),"")</f>
        <v/>
      </c>
      <c r="BD30" s="451">
        <v>5</v>
      </c>
      <c r="BE30" s="75"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451">
        <v>6</v>
      </c>
      <c r="B31" s="79" t="str">
        <f>IFERROR(HLOOKUP(A$22,#REF!,SA_GRILLE_STEU!$A31+2,FALSE),"")</f>
        <v/>
      </c>
      <c r="C31" s="210"/>
      <c r="D31" s="168" t="str">
        <f>IFERROR(HLOOKUP(A$22,#REF!,SA_GRILLE_STEU!$A31+2,FALSE),"")</f>
        <v/>
      </c>
      <c r="E31" s="170" t="str">
        <f>IFERROR(HLOOKUP(A$22,#REF!,SA_GRILLE_STEU!$A31+2,FALSE),"")</f>
        <v/>
      </c>
      <c r="F31" s="451">
        <v>6</v>
      </c>
      <c r="G31" s="75" t="str">
        <f>IFERROR(HLOOKUP(F$22,#REF!,SA_GRILLE_STEU!$A31+2,FALSE),"")</f>
        <v/>
      </c>
      <c r="H31" s="210"/>
      <c r="I31" s="168" t="str">
        <f>IFERROR(HLOOKUP(F$22,#REF!,SA_GRILLE_STEU!$A31+2,FALSE),"")</f>
        <v/>
      </c>
      <c r="J31" s="170" t="str">
        <f>IFERROR(HLOOKUP(F$22,#REF!,SA_GRILLE_STEU!$A31+2,FALSE),"")</f>
        <v/>
      </c>
      <c r="K31" s="197">
        <v>6</v>
      </c>
      <c r="L31" s="79" t="str">
        <f>IFERROR(HLOOKUP(K$22,#REF!,SA_GRILLE_STEU!$A31+2,FALSE),"")</f>
        <v/>
      </c>
      <c r="M31" s="210"/>
      <c r="N31" s="168" t="str">
        <f>IFERROR(HLOOKUP(K$22,#REF!,SA_GRILLE_STEU!$A31+2,FALSE),"")</f>
        <v/>
      </c>
      <c r="O31" s="170" t="str">
        <f>IFERROR(HLOOKUP(K$22,#REF!,SA_GRILLE_STEU!$A31+2,FALSE),"")</f>
        <v/>
      </c>
      <c r="P31" s="197">
        <v>6</v>
      </c>
      <c r="Q31" s="79" t="str">
        <f>IFERROR(HLOOKUP(P$22,#REF!,SA_GRILLE_STEU!$A31+2,FALSE),"")</f>
        <v/>
      </c>
      <c r="R31" s="210"/>
      <c r="S31" s="168" t="str">
        <f>IFERROR(HLOOKUP(P$22,#REF!,SA_GRILLE_STEU!$A31+2,FALSE),"")</f>
        <v/>
      </c>
      <c r="T31" s="170" t="str">
        <f>IFERROR(HLOOKUP(P$22,#REF!,SA_GRILLE_STEU!$A31+2,FALSE),"")</f>
        <v/>
      </c>
      <c r="U31" s="197">
        <v>6</v>
      </c>
      <c r="V31" s="75" t="str">
        <f>IFERROR(HLOOKUP(U$22,#REF!,SA_GRILLE_STEU!$A31+2,FALSE),"")</f>
        <v/>
      </c>
      <c r="W31" s="210"/>
      <c r="X31" s="168" t="str">
        <f>IFERROR(HLOOKUP(U$22,#REF!,SA_GRILLE_STEU!$A31+2,FALSE),"")</f>
        <v/>
      </c>
      <c r="Y31" s="170" t="str">
        <f>IFERROR(HLOOKUP(U$22,#REF!,SA_GRILLE_STEU!$A31+2,FALSE),"")</f>
        <v/>
      </c>
      <c r="Z31" s="451">
        <v>6</v>
      </c>
      <c r="AA31" s="75" t="str">
        <f>IFERROR(HLOOKUP(Z$22,#REF!,SA_GRILLE_STEU!$A31+2,FALSE),"")</f>
        <v/>
      </c>
      <c r="AB31" s="210"/>
      <c r="AC31" s="168" t="str">
        <f>IFERROR(HLOOKUP(Z$22,#REF!,SA_GRILLE_STEU!$A31+2,FALSE),"")</f>
        <v/>
      </c>
      <c r="AD31" s="170" t="str">
        <f>IFERROR(HLOOKUP(Z$22,#REF!,SA_GRILLE_STEU!$A31+2,FALSE),"")</f>
        <v/>
      </c>
      <c r="AE31" s="451">
        <v>6</v>
      </c>
      <c r="AF31" s="75" t="str">
        <f>IFERROR(HLOOKUP(AE$22,#REF!,SA_GRILLE_STEU!$A31+2,FALSE),"")</f>
        <v/>
      </c>
      <c r="AG31" s="210"/>
      <c r="AH31" s="168" t="str">
        <f>IFERROR(HLOOKUP(AE$22,#REF!,SA_GRILLE_STEU!$A31+2,FALSE),"")</f>
        <v/>
      </c>
      <c r="AI31" s="170" t="str">
        <f>IFERROR(HLOOKUP(AE$22,#REF!,SA_GRILLE_STEU!$A31+2,FALSE),"")</f>
        <v/>
      </c>
      <c r="AJ31" s="451">
        <v>6</v>
      </c>
      <c r="AK31" s="82" t="str">
        <f>IFERROR(HLOOKUP(AJ$22,#REF!,SA_GRILLE_STEU!$A31+2,FALSE),"")</f>
        <v/>
      </c>
      <c r="AL31" s="221"/>
      <c r="AM31" s="168" t="str">
        <f>IFERROR(HLOOKUP(AJ$22,#REF!,SA_GRILLE_STEU!$A31+2,FALSE),"")</f>
        <v/>
      </c>
      <c r="AN31" s="170" t="str">
        <f>IFERROR(HLOOKUP(AJ$22,#REF!,SA_GRILLE_STEU!$A31+2,FALSE),"")</f>
        <v/>
      </c>
      <c r="AO31" s="451">
        <v>6</v>
      </c>
      <c r="AP31" s="75" t="str">
        <f>IFERROR(HLOOKUP(AO$22,#REF!,SA_GRILLE_STEU!$A31+2,FALSE),"")</f>
        <v/>
      </c>
      <c r="AQ31" s="210"/>
      <c r="AR31" s="168" t="str">
        <f>IFERROR(HLOOKUP(AO$22,#REF!,SA_GRILLE_STEU!$A31+2,FALSE),"")</f>
        <v/>
      </c>
      <c r="AS31" s="170" t="str">
        <f>IFERROR(HLOOKUP(AO$22,#REF!,SA_GRILLE_STEU!$A31+2,FALSE),"")</f>
        <v/>
      </c>
      <c r="AT31" s="451">
        <v>6</v>
      </c>
      <c r="AU31" s="75" t="str">
        <f>IFERROR(HLOOKUP(AT$22,#REF!,SA_GRILLE_STEU!$A31+2,FALSE),"")</f>
        <v/>
      </c>
      <c r="AV31" s="210"/>
      <c r="AW31" s="168" t="str">
        <f>IFERROR(HLOOKUP(AT$22,#REF!,SA_GRILLE_STEU!$A31+2,FALSE),"")</f>
        <v/>
      </c>
      <c r="AX31" s="170" t="str">
        <f>IFERROR(HLOOKUP(AT$22,#REF!,SA_GRILLE_STEU!$A31+2,FALSE),"")</f>
        <v/>
      </c>
      <c r="AY31" s="451">
        <v>6</v>
      </c>
      <c r="AZ31" s="82" t="str">
        <f>IFERROR(HLOOKUP(AY$22,#REF!,SA_GRILLE_STEU!$A31+2,FALSE),"")</f>
        <v/>
      </c>
      <c r="BA31" s="210"/>
      <c r="BB31" s="168" t="str">
        <f>IFERROR(HLOOKUP(AY$22,#REF!,SA_GRILLE_STEU!$A31+2,FALSE),"")</f>
        <v/>
      </c>
      <c r="BC31" s="170" t="str">
        <f>IFERROR(HLOOKUP(AY$22,#REF!,SA_GRILLE_STEU!$A31+2,FALSE),"")</f>
        <v/>
      </c>
      <c r="BD31" s="451">
        <v>6</v>
      </c>
      <c r="BE31" s="75"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451">
        <v>7</v>
      </c>
      <c r="B32" s="79" t="str">
        <f>IFERROR(HLOOKUP(A$22,#REF!,SA_GRILLE_STEU!$A32+2,FALSE),"")</f>
        <v/>
      </c>
      <c r="C32" s="210"/>
      <c r="D32" s="168" t="str">
        <f>IFERROR(HLOOKUP(A$22,#REF!,SA_GRILLE_STEU!$A32+2,FALSE),"")</f>
        <v/>
      </c>
      <c r="E32" s="170" t="str">
        <f>IFERROR(HLOOKUP(A$22,#REF!,SA_GRILLE_STEU!$A32+2,FALSE),"")</f>
        <v/>
      </c>
      <c r="F32" s="451">
        <v>7</v>
      </c>
      <c r="G32" s="75" t="str">
        <f>IFERROR(HLOOKUP(F$22,#REF!,SA_GRILLE_STEU!$A32+2,FALSE),"")</f>
        <v/>
      </c>
      <c r="H32" s="210"/>
      <c r="I32" s="168" t="str">
        <f>IFERROR(HLOOKUP(F$22,#REF!,SA_GRILLE_STEU!$A32+2,FALSE),"")</f>
        <v/>
      </c>
      <c r="J32" s="170" t="str">
        <f>IFERROR(HLOOKUP(F$22,#REF!,SA_GRILLE_STEU!$A32+2,FALSE),"")</f>
        <v/>
      </c>
      <c r="K32" s="197">
        <v>7</v>
      </c>
      <c r="L32" s="79" t="str">
        <f>IFERROR(HLOOKUP(K$22,#REF!,SA_GRILLE_STEU!$A32+2,FALSE),"")</f>
        <v/>
      </c>
      <c r="M32" s="210"/>
      <c r="N32" s="168" t="str">
        <f>IFERROR(HLOOKUP(K$22,#REF!,SA_GRILLE_STEU!$A32+2,FALSE),"")</f>
        <v/>
      </c>
      <c r="O32" s="170" t="str">
        <f>IFERROR(HLOOKUP(K$22,#REF!,SA_GRILLE_STEU!$A32+2,FALSE),"")</f>
        <v/>
      </c>
      <c r="P32" s="197">
        <v>7</v>
      </c>
      <c r="Q32" s="79" t="str">
        <f>IFERROR(HLOOKUP(P$22,#REF!,SA_GRILLE_STEU!$A32+2,FALSE),"")</f>
        <v/>
      </c>
      <c r="R32" s="210"/>
      <c r="S32" s="168" t="str">
        <f>IFERROR(HLOOKUP(P$22,#REF!,SA_GRILLE_STEU!$A32+2,FALSE),"")</f>
        <v/>
      </c>
      <c r="T32" s="170" t="str">
        <f>IFERROR(HLOOKUP(P$22,#REF!,SA_GRILLE_STEU!$A32+2,FALSE),"")</f>
        <v/>
      </c>
      <c r="U32" s="197">
        <v>7</v>
      </c>
      <c r="V32" s="75" t="str">
        <f>IFERROR(HLOOKUP(U$22,#REF!,SA_GRILLE_STEU!$A32+2,FALSE),"")</f>
        <v/>
      </c>
      <c r="W32" s="210"/>
      <c r="X32" s="168" t="str">
        <f>IFERROR(HLOOKUP(U$22,#REF!,SA_GRILLE_STEU!$A32+2,FALSE),"")</f>
        <v/>
      </c>
      <c r="Y32" s="170" t="str">
        <f>IFERROR(HLOOKUP(U$22,#REF!,SA_GRILLE_STEU!$A32+2,FALSE),"")</f>
        <v/>
      </c>
      <c r="Z32" s="451">
        <v>7</v>
      </c>
      <c r="AA32" s="75" t="str">
        <f>IFERROR(HLOOKUP(Z$22,#REF!,SA_GRILLE_STEU!$A32+2,FALSE),"")</f>
        <v/>
      </c>
      <c r="AB32" s="210"/>
      <c r="AC32" s="168" t="str">
        <f>IFERROR(HLOOKUP(Z$22,#REF!,SA_GRILLE_STEU!$A32+2,FALSE),"")</f>
        <v/>
      </c>
      <c r="AD32" s="170" t="str">
        <f>IFERROR(HLOOKUP(Z$22,#REF!,SA_GRILLE_STEU!$A32+2,FALSE),"")</f>
        <v/>
      </c>
      <c r="AE32" s="451">
        <v>7</v>
      </c>
      <c r="AF32" s="75" t="str">
        <f>IFERROR(HLOOKUP(AE$22,#REF!,SA_GRILLE_STEU!$A32+2,FALSE),"")</f>
        <v/>
      </c>
      <c r="AG32" s="210"/>
      <c r="AH32" s="168" t="str">
        <f>IFERROR(HLOOKUP(AE$22,#REF!,SA_GRILLE_STEU!$A32+2,FALSE),"")</f>
        <v/>
      </c>
      <c r="AI32" s="170" t="str">
        <f>IFERROR(HLOOKUP(AE$22,#REF!,SA_GRILLE_STEU!$A32+2,FALSE),"")</f>
        <v/>
      </c>
      <c r="AJ32" s="451">
        <v>7</v>
      </c>
      <c r="AK32" s="82" t="str">
        <f>IFERROR(HLOOKUP(AJ$22,#REF!,SA_GRILLE_STEU!$A32+2,FALSE),"")</f>
        <v/>
      </c>
      <c r="AL32" s="221"/>
      <c r="AM32" s="168" t="str">
        <f>IFERROR(HLOOKUP(AJ$22,#REF!,SA_GRILLE_STEU!$A32+2,FALSE),"")</f>
        <v/>
      </c>
      <c r="AN32" s="170" t="str">
        <f>IFERROR(HLOOKUP(AJ$22,#REF!,SA_GRILLE_STEU!$A32+2,FALSE),"")</f>
        <v/>
      </c>
      <c r="AO32" s="451">
        <v>7</v>
      </c>
      <c r="AP32" s="75" t="str">
        <f>IFERROR(HLOOKUP(AO$22,#REF!,SA_GRILLE_STEU!$A32+2,FALSE),"")</f>
        <v/>
      </c>
      <c r="AQ32" s="210"/>
      <c r="AR32" s="168" t="str">
        <f>IFERROR(HLOOKUP(AO$22,#REF!,SA_GRILLE_STEU!$A32+2,FALSE),"")</f>
        <v/>
      </c>
      <c r="AS32" s="170" t="str">
        <f>IFERROR(HLOOKUP(AO$22,#REF!,SA_GRILLE_STEU!$A32+2,FALSE),"")</f>
        <v/>
      </c>
      <c r="AT32" s="451">
        <v>7</v>
      </c>
      <c r="AU32" s="75" t="str">
        <f>IFERROR(HLOOKUP(AT$22,#REF!,SA_GRILLE_STEU!$A32+2,FALSE),"")</f>
        <v/>
      </c>
      <c r="AV32" s="210"/>
      <c r="AW32" s="168" t="str">
        <f>IFERROR(HLOOKUP(AT$22,#REF!,SA_GRILLE_STEU!$A32+2,FALSE),"")</f>
        <v/>
      </c>
      <c r="AX32" s="170" t="str">
        <f>IFERROR(HLOOKUP(AT$22,#REF!,SA_GRILLE_STEU!$A32+2,FALSE),"")</f>
        <v/>
      </c>
      <c r="AY32" s="451">
        <v>7</v>
      </c>
      <c r="AZ32" s="82" t="str">
        <f>IFERROR(HLOOKUP(AY$22,#REF!,SA_GRILLE_STEU!$A32+2,FALSE),"")</f>
        <v/>
      </c>
      <c r="BA32" s="210"/>
      <c r="BB32" s="168" t="str">
        <f>IFERROR(HLOOKUP(AY$22,#REF!,SA_GRILLE_STEU!$A32+2,FALSE),"")</f>
        <v/>
      </c>
      <c r="BC32" s="170" t="str">
        <f>IFERROR(HLOOKUP(AY$22,#REF!,SA_GRILLE_STEU!$A32+2,FALSE),"")</f>
        <v/>
      </c>
      <c r="BD32" s="451">
        <v>7</v>
      </c>
      <c r="BE32" s="75"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451">
        <v>8</v>
      </c>
      <c r="B33" s="79" t="str">
        <f>IFERROR(HLOOKUP(A$22,#REF!,SA_GRILLE_STEU!$A33+2,FALSE),"")</f>
        <v/>
      </c>
      <c r="C33" s="210"/>
      <c r="D33" s="168" t="str">
        <f>IFERROR(HLOOKUP(A$22,#REF!,SA_GRILLE_STEU!$A33+2,FALSE),"")</f>
        <v/>
      </c>
      <c r="E33" s="170" t="str">
        <f>IFERROR(HLOOKUP(A$22,#REF!,SA_GRILLE_STEU!$A33+2,FALSE),"")</f>
        <v/>
      </c>
      <c r="F33" s="451">
        <v>8</v>
      </c>
      <c r="G33" s="75" t="str">
        <f>IFERROR(HLOOKUP(F$22,#REF!,SA_GRILLE_STEU!$A33+2,FALSE),"")</f>
        <v/>
      </c>
      <c r="H33" s="210"/>
      <c r="I33" s="168" t="str">
        <f>IFERROR(HLOOKUP(F$22,#REF!,SA_GRILLE_STEU!$A33+2,FALSE),"")</f>
        <v/>
      </c>
      <c r="J33" s="170" t="str">
        <f>IFERROR(HLOOKUP(F$22,#REF!,SA_GRILLE_STEU!$A33+2,FALSE),"")</f>
        <v/>
      </c>
      <c r="K33" s="197">
        <v>8</v>
      </c>
      <c r="L33" s="79" t="str">
        <f>IFERROR(HLOOKUP(K$22,#REF!,SA_GRILLE_STEU!$A33+2,FALSE),"")</f>
        <v/>
      </c>
      <c r="M33" s="210"/>
      <c r="N33" s="168" t="str">
        <f>IFERROR(HLOOKUP(K$22,#REF!,SA_GRILLE_STEU!$A33+2,FALSE),"")</f>
        <v/>
      </c>
      <c r="O33" s="170" t="str">
        <f>IFERROR(HLOOKUP(K$22,#REF!,SA_GRILLE_STEU!$A33+2,FALSE),"")</f>
        <v/>
      </c>
      <c r="P33" s="197">
        <v>8</v>
      </c>
      <c r="Q33" s="79" t="str">
        <f>IFERROR(HLOOKUP(P$22,#REF!,SA_GRILLE_STEU!$A33+2,FALSE),"")</f>
        <v/>
      </c>
      <c r="R33" s="210"/>
      <c r="S33" s="168" t="str">
        <f>IFERROR(HLOOKUP(P$22,#REF!,SA_GRILLE_STEU!$A33+2,FALSE),"")</f>
        <v/>
      </c>
      <c r="T33" s="170" t="str">
        <f>IFERROR(HLOOKUP(P$22,#REF!,SA_GRILLE_STEU!$A33+2,FALSE),"")</f>
        <v/>
      </c>
      <c r="U33" s="197">
        <v>8</v>
      </c>
      <c r="V33" s="75" t="str">
        <f>IFERROR(HLOOKUP(U$22,#REF!,SA_GRILLE_STEU!$A33+2,FALSE),"")</f>
        <v/>
      </c>
      <c r="W33" s="210"/>
      <c r="X33" s="168" t="str">
        <f>IFERROR(HLOOKUP(U$22,#REF!,SA_GRILLE_STEU!$A33+2,FALSE),"")</f>
        <v/>
      </c>
      <c r="Y33" s="170" t="str">
        <f>IFERROR(HLOOKUP(U$22,#REF!,SA_GRILLE_STEU!$A33+2,FALSE),"")</f>
        <v/>
      </c>
      <c r="Z33" s="451">
        <v>8</v>
      </c>
      <c r="AA33" s="75" t="str">
        <f>IFERROR(HLOOKUP(Z$22,#REF!,SA_GRILLE_STEU!$A33+2,FALSE),"")</f>
        <v/>
      </c>
      <c r="AB33" s="210"/>
      <c r="AC33" s="168" t="str">
        <f>IFERROR(HLOOKUP(Z$22,#REF!,SA_GRILLE_STEU!$A33+2,FALSE),"")</f>
        <v/>
      </c>
      <c r="AD33" s="170" t="str">
        <f>IFERROR(HLOOKUP(Z$22,#REF!,SA_GRILLE_STEU!$A33+2,FALSE),"")</f>
        <v/>
      </c>
      <c r="AE33" s="451">
        <v>8</v>
      </c>
      <c r="AF33" s="75" t="str">
        <f>IFERROR(HLOOKUP(AE$22,#REF!,SA_GRILLE_STEU!$A33+2,FALSE),"")</f>
        <v/>
      </c>
      <c r="AG33" s="210"/>
      <c r="AH33" s="168" t="str">
        <f>IFERROR(HLOOKUP(AE$22,#REF!,SA_GRILLE_STEU!$A33+2,FALSE),"")</f>
        <v/>
      </c>
      <c r="AI33" s="170" t="str">
        <f>IFERROR(HLOOKUP(AE$22,#REF!,SA_GRILLE_STEU!$A33+2,FALSE),"")</f>
        <v/>
      </c>
      <c r="AJ33" s="451">
        <v>8</v>
      </c>
      <c r="AK33" s="82" t="str">
        <f>IFERROR(HLOOKUP(AJ$22,#REF!,SA_GRILLE_STEU!$A33+2,FALSE),"")</f>
        <v/>
      </c>
      <c r="AL33" s="221"/>
      <c r="AM33" s="168" t="str">
        <f>IFERROR(HLOOKUP(AJ$22,#REF!,SA_GRILLE_STEU!$A33+2,FALSE),"")</f>
        <v/>
      </c>
      <c r="AN33" s="170" t="str">
        <f>IFERROR(HLOOKUP(AJ$22,#REF!,SA_GRILLE_STEU!$A33+2,FALSE),"")</f>
        <v/>
      </c>
      <c r="AO33" s="451">
        <v>8</v>
      </c>
      <c r="AP33" s="75" t="str">
        <f>IFERROR(HLOOKUP(AO$22,#REF!,SA_GRILLE_STEU!$A33+2,FALSE),"")</f>
        <v/>
      </c>
      <c r="AQ33" s="210"/>
      <c r="AR33" s="168" t="str">
        <f>IFERROR(HLOOKUP(AO$22,#REF!,SA_GRILLE_STEU!$A33+2,FALSE),"")</f>
        <v/>
      </c>
      <c r="AS33" s="170" t="str">
        <f>IFERROR(HLOOKUP(AO$22,#REF!,SA_GRILLE_STEU!$A33+2,FALSE),"")</f>
        <v/>
      </c>
      <c r="AT33" s="451">
        <v>8</v>
      </c>
      <c r="AU33" s="75" t="str">
        <f>IFERROR(HLOOKUP(AT$22,#REF!,SA_GRILLE_STEU!$A33+2,FALSE),"")</f>
        <v/>
      </c>
      <c r="AV33" s="210"/>
      <c r="AW33" s="168" t="str">
        <f>IFERROR(HLOOKUP(AT$22,#REF!,SA_GRILLE_STEU!$A33+2,FALSE),"")</f>
        <v/>
      </c>
      <c r="AX33" s="170" t="str">
        <f>IFERROR(HLOOKUP(AT$22,#REF!,SA_GRILLE_STEU!$A33+2,FALSE),"")</f>
        <v/>
      </c>
      <c r="AY33" s="451">
        <v>8</v>
      </c>
      <c r="AZ33" s="82" t="str">
        <f>IFERROR(HLOOKUP(AY$22,#REF!,SA_GRILLE_STEU!$A33+2,FALSE),"")</f>
        <v/>
      </c>
      <c r="BA33" s="210"/>
      <c r="BB33" s="168" t="str">
        <f>IFERROR(HLOOKUP(AY$22,#REF!,SA_GRILLE_STEU!$A33+2,FALSE),"")</f>
        <v/>
      </c>
      <c r="BC33" s="170" t="str">
        <f>IFERROR(HLOOKUP(AY$22,#REF!,SA_GRILLE_STEU!$A33+2,FALSE),"")</f>
        <v/>
      </c>
      <c r="BD33" s="451">
        <v>8</v>
      </c>
      <c r="BE33" s="75"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451">
        <v>9</v>
      </c>
      <c r="B34" s="79" t="str">
        <f>IFERROR(HLOOKUP(A$22,#REF!,SA_GRILLE_STEU!$A34+2,FALSE),"")</f>
        <v/>
      </c>
      <c r="C34" s="210"/>
      <c r="D34" s="168" t="str">
        <f>IFERROR(HLOOKUP(A$22,#REF!,SA_GRILLE_STEU!$A34+2,FALSE),"")</f>
        <v/>
      </c>
      <c r="E34" s="170" t="str">
        <f>IFERROR(HLOOKUP(A$22,#REF!,SA_GRILLE_STEU!$A34+2,FALSE),"")</f>
        <v/>
      </c>
      <c r="F34" s="451">
        <v>9</v>
      </c>
      <c r="G34" s="75" t="str">
        <f>IFERROR(HLOOKUP(F$22,#REF!,SA_GRILLE_STEU!$A34+2,FALSE),"")</f>
        <v/>
      </c>
      <c r="H34" s="210"/>
      <c r="I34" s="168" t="str">
        <f>IFERROR(HLOOKUP(F$22,#REF!,SA_GRILLE_STEU!$A34+2,FALSE),"")</f>
        <v/>
      </c>
      <c r="J34" s="170" t="str">
        <f>IFERROR(HLOOKUP(F$22,#REF!,SA_GRILLE_STEU!$A34+2,FALSE),"")</f>
        <v/>
      </c>
      <c r="K34" s="197">
        <v>9</v>
      </c>
      <c r="L34" s="79" t="str">
        <f>IFERROR(HLOOKUP(K$22,#REF!,SA_GRILLE_STEU!$A34+2,FALSE),"")</f>
        <v/>
      </c>
      <c r="M34" s="210"/>
      <c r="N34" s="168" t="str">
        <f>IFERROR(HLOOKUP(K$22,#REF!,SA_GRILLE_STEU!$A34+2,FALSE),"")</f>
        <v/>
      </c>
      <c r="O34" s="170" t="str">
        <f>IFERROR(HLOOKUP(K$22,#REF!,SA_GRILLE_STEU!$A34+2,FALSE),"")</f>
        <v/>
      </c>
      <c r="P34" s="197">
        <v>9</v>
      </c>
      <c r="Q34" s="79" t="str">
        <f>IFERROR(HLOOKUP(P$22,#REF!,SA_GRILLE_STEU!$A34+2,FALSE),"")</f>
        <v/>
      </c>
      <c r="R34" s="210"/>
      <c r="S34" s="168" t="str">
        <f>IFERROR(HLOOKUP(P$22,#REF!,SA_GRILLE_STEU!$A34+2,FALSE),"")</f>
        <v/>
      </c>
      <c r="T34" s="170" t="str">
        <f>IFERROR(HLOOKUP(P$22,#REF!,SA_GRILLE_STEU!$A34+2,FALSE),"")</f>
        <v/>
      </c>
      <c r="U34" s="197">
        <v>9</v>
      </c>
      <c r="V34" s="75" t="str">
        <f>IFERROR(HLOOKUP(U$22,#REF!,SA_GRILLE_STEU!$A34+2,FALSE),"")</f>
        <v/>
      </c>
      <c r="W34" s="210"/>
      <c r="X34" s="168" t="str">
        <f>IFERROR(HLOOKUP(U$22,#REF!,SA_GRILLE_STEU!$A34+2,FALSE),"")</f>
        <v/>
      </c>
      <c r="Y34" s="170" t="str">
        <f>IFERROR(HLOOKUP(U$22,#REF!,SA_GRILLE_STEU!$A34+2,FALSE),"")</f>
        <v/>
      </c>
      <c r="Z34" s="451">
        <v>9</v>
      </c>
      <c r="AA34" s="75" t="str">
        <f>IFERROR(HLOOKUP(Z$22,#REF!,SA_GRILLE_STEU!$A34+2,FALSE),"")</f>
        <v/>
      </c>
      <c r="AB34" s="210"/>
      <c r="AC34" s="168" t="str">
        <f>IFERROR(HLOOKUP(Z$22,#REF!,SA_GRILLE_STEU!$A34+2,FALSE),"")</f>
        <v/>
      </c>
      <c r="AD34" s="170" t="str">
        <f>IFERROR(HLOOKUP(Z$22,#REF!,SA_GRILLE_STEU!$A34+2,FALSE),"")</f>
        <v/>
      </c>
      <c r="AE34" s="451">
        <v>9</v>
      </c>
      <c r="AF34" s="75" t="str">
        <f>IFERROR(HLOOKUP(AE$22,#REF!,SA_GRILLE_STEU!$A34+2,FALSE),"")</f>
        <v/>
      </c>
      <c r="AG34" s="210"/>
      <c r="AH34" s="168" t="str">
        <f>IFERROR(HLOOKUP(AE$22,#REF!,SA_GRILLE_STEU!$A34+2,FALSE),"")</f>
        <v/>
      </c>
      <c r="AI34" s="170" t="str">
        <f>IFERROR(HLOOKUP(AE$22,#REF!,SA_GRILLE_STEU!$A34+2,FALSE),"")</f>
        <v/>
      </c>
      <c r="AJ34" s="451">
        <v>9</v>
      </c>
      <c r="AK34" s="82" t="str">
        <f>IFERROR(HLOOKUP(AJ$22,#REF!,SA_GRILLE_STEU!$A34+2,FALSE),"")</f>
        <v/>
      </c>
      <c r="AL34" s="221"/>
      <c r="AM34" s="168" t="str">
        <f>IFERROR(HLOOKUP(AJ$22,#REF!,SA_GRILLE_STEU!$A34+2,FALSE),"")</f>
        <v/>
      </c>
      <c r="AN34" s="170" t="str">
        <f>IFERROR(HLOOKUP(AJ$22,#REF!,SA_GRILLE_STEU!$A34+2,FALSE),"")</f>
        <v/>
      </c>
      <c r="AO34" s="451">
        <v>9</v>
      </c>
      <c r="AP34" s="75" t="str">
        <f>IFERROR(HLOOKUP(AO$22,#REF!,SA_GRILLE_STEU!$A34+2,FALSE),"")</f>
        <v/>
      </c>
      <c r="AQ34" s="210"/>
      <c r="AR34" s="168" t="str">
        <f>IFERROR(HLOOKUP(AO$22,#REF!,SA_GRILLE_STEU!$A34+2,FALSE),"")</f>
        <v/>
      </c>
      <c r="AS34" s="170" t="str">
        <f>IFERROR(HLOOKUP(AO$22,#REF!,SA_GRILLE_STEU!$A34+2,FALSE),"")</f>
        <v/>
      </c>
      <c r="AT34" s="451">
        <v>9</v>
      </c>
      <c r="AU34" s="75" t="str">
        <f>IFERROR(HLOOKUP(AT$22,#REF!,SA_GRILLE_STEU!$A34+2,FALSE),"")</f>
        <v/>
      </c>
      <c r="AV34" s="210"/>
      <c r="AW34" s="168" t="str">
        <f>IFERROR(HLOOKUP(AT$22,#REF!,SA_GRILLE_STEU!$A34+2,FALSE),"")</f>
        <v/>
      </c>
      <c r="AX34" s="170" t="str">
        <f>IFERROR(HLOOKUP(AT$22,#REF!,SA_GRILLE_STEU!$A34+2,FALSE),"")</f>
        <v/>
      </c>
      <c r="AY34" s="451">
        <v>9</v>
      </c>
      <c r="AZ34" s="82" t="str">
        <f>IFERROR(HLOOKUP(AY$22,#REF!,SA_GRILLE_STEU!$A34+2,FALSE),"")</f>
        <v/>
      </c>
      <c r="BA34" s="210"/>
      <c r="BB34" s="168" t="str">
        <f>IFERROR(HLOOKUP(AY$22,#REF!,SA_GRILLE_STEU!$A34+2,FALSE),"")</f>
        <v/>
      </c>
      <c r="BC34" s="170" t="str">
        <f>IFERROR(HLOOKUP(AY$22,#REF!,SA_GRILLE_STEU!$A34+2,FALSE),"")</f>
        <v/>
      </c>
      <c r="BD34" s="451">
        <v>9</v>
      </c>
      <c r="BE34" s="75"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452"/>
      <c r="B35" s="80"/>
      <c r="C35" s="210"/>
      <c r="D35" s="198"/>
      <c r="E35" s="170"/>
      <c r="F35" s="452"/>
      <c r="G35" s="80"/>
      <c r="H35" s="210"/>
      <c r="I35" s="198"/>
      <c r="J35" s="170"/>
      <c r="K35" s="199"/>
      <c r="L35" s="80"/>
      <c r="M35" s="211"/>
      <c r="N35" s="198"/>
      <c r="O35" s="170"/>
      <c r="P35" s="199"/>
      <c r="Q35" s="80"/>
      <c r="R35" s="211"/>
      <c r="S35" s="198"/>
      <c r="T35" s="170"/>
      <c r="U35" s="200"/>
      <c r="V35" s="80"/>
      <c r="W35" s="211"/>
      <c r="X35" s="198"/>
      <c r="Y35" s="170"/>
      <c r="Z35" s="453"/>
      <c r="AA35" s="80"/>
      <c r="AB35" s="211"/>
      <c r="AC35" s="198"/>
      <c r="AD35" s="170"/>
      <c r="AE35" s="453"/>
      <c r="AF35" s="80"/>
      <c r="AG35" s="211"/>
      <c r="AH35" s="198"/>
      <c r="AI35" s="170"/>
      <c r="AJ35" s="453"/>
      <c r="AK35" s="83"/>
      <c r="AL35" s="222"/>
      <c r="AM35" s="198"/>
      <c r="AN35" s="170"/>
      <c r="AO35" s="453"/>
      <c r="AP35" s="80"/>
      <c r="AQ35" s="211"/>
      <c r="AR35" s="198"/>
      <c r="AS35" s="170"/>
      <c r="AT35" s="453"/>
      <c r="AU35" s="80"/>
      <c r="AV35" s="211"/>
      <c r="AW35" s="198"/>
      <c r="AX35" s="170"/>
      <c r="AY35" s="453"/>
      <c r="AZ35" s="83"/>
      <c r="BA35" s="211"/>
      <c r="BB35" s="198"/>
      <c r="BC35" s="170"/>
      <c r="BD35" s="453"/>
      <c r="BE35" s="80"/>
      <c r="BF35" s="211"/>
      <c r="BG35" s="201"/>
      <c r="BH35" s="170"/>
    </row>
    <row r="36" spans="1:60" ht="25.5" customHeight="1" x14ac:dyDescent="0.4">
      <c r="A36" s="920" t="s">
        <v>69</v>
      </c>
      <c r="B36" s="921"/>
      <c r="C36" s="187" t="s">
        <v>70</v>
      </c>
      <c r="D36" s="188" t="s">
        <v>71</v>
      </c>
      <c r="E36" s="202"/>
      <c r="F36" s="920" t="s">
        <v>69</v>
      </c>
      <c r="G36" s="921"/>
      <c r="H36" s="187" t="s">
        <v>70</v>
      </c>
      <c r="I36" s="188" t="s">
        <v>71</v>
      </c>
      <c r="J36" s="202"/>
      <c r="K36" s="920" t="s">
        <v>69</v>
      </c>
      <c r="L36" s="921"/>
      <c r="M36" s="187" t="s">
        <v>70</v>
      </c>
      <c r="N36" s="188" t="s">
        <v>71</v>
      </c>
      <c r="O36" s="202"/>
      <c r="P36" s="920" t="s">
        <v>69</v>
      </c>
      <c r="Q36" s="921"/>
      <c r="R36" s="187" t="s">
        <v>70</v>
      </c>
      <c r="S36" s="188" t="s">
        <v>71</v>
      </c>
      <c r="T36" s="167"/>
      <c r="U36" s="920" t="s">
        <v>69</v>
      </c>
      <c r="V36" s="921"/>
      <c r="W36" s="187" t="s">
        <v>70</v>
      </c>
      <c r="X36" s="188" t="s">
        <v>71</v>
      </c>
      <c r="Y36" s="167"/>
      <c r="Z36" s="920" t="s">
        <v>69</v>
      </c>
      <c r="AA36" s="921"/>
      <c r="AB36" s="187" t="s">
        <v>70</v>
      </c>
      <c r="AC36" s="188" t="s">
        <v>71</v>
      </c>
      <c r="AD36" s="167"/>
      <c r="AE36" s="920" t="s">
        <v>69</v>
      </c>
      <c r="AF36" s="921"/>
      <c r="AG36" s="187" t="s">
        <v>70</v>
      </c>
      <c r="AH36" s="188" t="s">
        <v>71</v>
      </c>
      <c r="AI36" s="167"/>
      <c r="AJ36" s="920" t="s">
        <v>69</v>
      </c>
      <c r="AK36" s="921"/>
      <c r="AL36" s="187" t="s">
        <v>70</v>
      </c>
      <c r="AM36" s="188" t="s">
        <v>71</v>
      </c>
      <c r="AN36" s="167"/>
      <c r="AO36" s="920" t="s">
        <v>69</v>
      </c>
      <c r="AP36" s="921"/>
      <c r="AQ36" s="187" t="s">
        <v>70</v>
      </c>
      <c r="AR36" s="188" t="s">
        <v>71</v>
      </c>
      <c r="AS36" s="167"/>
      <c r="AT36" s="920" t="s">
        <v>69</v>
      </c>
      <c r="AU36" s="921"/>
      <c r="AV36" s="187" t="s">
        <v>70</v>
      </c>
      <c r="AW36" s="188" t="s">
        <v>71</v>
      </c>
      <c r="AX36" s="167"/>
      <c r="AY36" s="920" t="s">
        <v>69</v>
      </c>
      <c r="AZ36" s="921"/>
      <c r="BA36" s="187" t="s">
        <v>70</v>
      </c>
      <c r="BB36" s="188" t="s">
        <v>71</v>
      </c>
      <c r="BC36" s="167"/>
      <c r="BD36" s="920" t="s">
        <v>69</v>
      </c>
      <c r="BE36" s="921"/>
      <c r="BF36" s="187" t="s">
        <v>70</v>
      </c>
      <c r="BG36" s="188" t="s">
        <v>71</v>
      </c>
      <c r="BH36" s="170"/>
    </row>
    <row r="37" spans="1:60" s="177" customFormat="1" ht="60" customHeight="1" thickBot="1" x14ac:dyDescent="0.45">
      <c r="A37" s="447"/>
      <c r="B37" s="224"/>
      <c r="C37" s="213"/>
      <c r="D37" s="175">
        <f>IF(A22="","",IF(A22="Préleveur A3",PARAM!#REF!,IF((SUMIF(C26:C34,"Validé",D26:D34)+SUMIF(C26:C34,"Validé avec réserve",D26:D34))&gt;100,100,SUMIF(C26:C34,"Validé",D26:D34)+SUMIF(C26:C34,"Validé avec réserve",D26:D34))))</f>
        <v>0</v>
      </c>
      <c r="E37" s="203"/>
      <c r="F37" s="447"/>
      <c r="G37" s="216"/>
      <c r="H37" s="213"/>
      <c r="I37" s="175" t="str">
        <f>IF(F22="","",IF(F22="Préleveur A3",PARAM!#REF!,IF((SUMIF(H26:H34,"Validé",I26:I34)+SUMIF(H26:H34,"Validé avec réserve",I26:I34))&gt;100,100,SUMIF(H26:H34,"Validé",I26:I34)+SUMIF(H26:H34,"Validé avec réserve",I26:I34))))</f>
        <v/>
      </c>
      <c r="J37" s="203"/>
      <c r="K37" s="447"/>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449"/>
      <c r="AA37" s="216"/>
      <c r="AB37" s="213"/>
      <c r="AC37" s="175" t="str">
        <f>IF(Z22="","",IF(Z22="Préleveur A3",PARAM!#REF!,IF((SUMIF(AB26:AB34,"Validé",AC26:AC34)+SUMIF(AB26:AB34,"Validé avec réserve",AC26:AC34))&gt;100,100,SUMIF(AB26:AB34,"Validé",AC26:AC34)+SUMIF(AB26:AB34,"Validé avec réserve",AC26:AC34))))</f>
        <v/>
      </c>
      <c r="AD37" s="175"/>
      <c r="AE37" s="449"/>
      <c r="AF37" s="216"/>
      <c r="AG37" s="213"/>
      <c r="AH37" s="175" t="str">
        <f>IF(AE22="","",IF(AE22="Préleveur A3",PARAM!#REF!,IF((SUMIF(AG26:AG34,"Validé",AH26:AH34)+SUMIF(AG26:AG34,"Validé avec réserve",AH26:AH34))&gt;100,100,SUMIF(AG26:AG34,"Validé",AH26:AH34)+SUMIF(AG26:AG34,"Validé avec réserve",AH26:AH34))))</f>
        <v/>
      </c>
      <c r="AI37" s="203"/>
      <c r="AJ37" s="449"/>
      <c r="AK37" s="216"/>
      <c r="AL37" s="213"/>
      <c r="AM37" s="175" t="str">
        <f>IF(AJ22="","",IF(AJ22="Préleveur A3",PARAM!#REF!,IF((SUMIF(AL26:AL34,"Validé",AM26:AM34)+SUMIF(AL26:AL34,"Validé avec réserve",AM26:AM34))&gt;100,100,SUMIF(AL26:AL34,"Validé",AM26:AM34)+SUMIF(AL26:AL34,"Validé avec réserve",AM26:AM34))))</f>
        <v/>
      </c>
      <c r="AN37" s="203"/>
      <c r="AO37" s="449"/>
      <c r="AP37" s="216"/>
      <c r="AQ37" s="213"/>
      <c r="AR37" s="175" t="str">
        <f>IF(AO22="","",IF(AO22="Préleveur A3",PARAM!#REF!,IF((SUMIF(AQ26:AQ34,"Validé",AR26:AR34)+SUMIF(AQ26:AQ34,"Validé avec réserve",AR26:AR34))&gt;100,100,SUMIF(AQ26:AQ34,"Validé",AR26:AR34)+SUMIF(AQ26:AQ34,"Validé avec réserve",AR26:AR34))))</f>
        <v/>
      </c>
      <c r="AS37" s="175"/>
      <c r="AT37" s="449"/>
      <c r="AU37" s="216"/>
      <c r="AV37" s="213"/>
      <c r="AW37" s="175" t="str">
        <f>IF(AT22="","",IF(AT22="Préleveur A3",PARAM!#REF!,IF((SUMIF(AV26:AV34,"Validé",AW26:AW34)+SUMIF(AV26:AV34,"Validé avec réserve",AW26:AW34))&gt;100,100,SUMIF(AV26:AV34,"Validé",AW26:AW34)+SUMIF(AV26:AV34,"Validé avec réserve",AW26:AW34))))</f>
        <v/>
      </c>
      <c r="AX37" s="175"/>
      <c r="AY37" s="449"/>
      <c r="AZ37" s="216"/>
      <c r="BA37" s="213"/>
      <c r="BB37" s="175" t="str">
        <f>IF(AY22="","",IF(AY22="Préleveur A3",PARAM!#REF!,IF((SUMIF(BA26:BA34,"Validé",BB26:BB34)+SUMIF(BA26:BA34,"Validé avec réserve",BB26:BB34))&gt;100,100,SUMIF(BA26:BA34,"Validé",BB26:BB34)+SUMIF(BA26:BA34,"Validé avec réserve",BB26:BB34))))</f>
        <v/>
      </c>
      <c r="BC37" s="175"/>
      <c r="BD37" s="449"/>
      <c r="BE37" s="212"/>
      <c r="BF37" s="213"/>
      <c r="BG37" s="175" t="str">
        <f>IF(BD22="","",IF(BD22="Préleveur A3",PARAM!#REF!,IF((SUMIF(BF26:BF34,"Validé",BG26:BG34)+SUMIF(BF26:BF34,"Validé avec réserve",BG26:BG34))&gt;100,100,SUMIF(BF26:BF34,"Validé",BG26:BG34)+SUMIF(BF26:BF34,"Validé avec réserve",BG26:BG34))))</f>
        <v/>
      </c>
      <c r="BH37" s="175"/>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967" priority="162" operator="containsText" text="Non contrôlé">
      <formula>NOT(ISERROR(SEARCH("Non contrôlé",C9)))</formula>
    </cfRule>
    <cfRule type="containsText" dxfId="966" priority="163" operator="containsText" text="Non validé">
      <formula>NOT(ISERROR(SEARCH("Non validé",C9)))</formula>
    </cfRule>
    <cfRule type="containsText" dxfId="965" priority="164" operator="containsText" text="réserve">
      <formula>NOT(ISERROR(SEARCH("réserve",C9)))</formula>
    </cfRule>
    <cfRule type="endsWith" dxfId="964" priority="165" operator="endsWith" text="Validé">
      <formula>RIGHT(C9,LEN("Validé"))="Validé"</formula>
    </cfRule>
  </conditionalFormatting>
  <conditionalFormatting sqref="C19:C20">
    <cfRule type="containsText" dxfId="963" priority="158" operator="containsText" text="Non contrôlé">
      <formula>NOT(ISERROR(SEARCH("Non contrôlé",C19)))</formula>
    </cfRule>
    <cfRule type="containsText" dxfId="962" priority="159" operator="containsText" text="Non validé">
      <formula>NOT(ISERROR(SEARCH("Non validé",C19)))</formula>
    </cfRule>
    <cfRule type="containsText" dxfId="961" priority="160" operator="containsText" text="réserve">
      <formula>NOT(ISERROR(SEARCH("réserve",C19)))</formula>
    </cfRule>
    <cfRule type="endsWith" dxfId="960" priority="161" operator="endsWith" text="Validé">
      <formula>RIGHT(C19,LEN("Validé"))="Validé"</formula>
    </cfRule>
  </conditionalFormatting>
  <conditionalFormatting sqref="C26:C35">
    <cfRule type="containsText" dxfId="959" priority="182" operator="containsText" text="Non contrôlé">
      <formula>NOT(ISERROR(SEARCH("Non contrôlé",C26)))</formula>
    </cfRule>
    <cfRule type="containsText" dxfId="958" priority="183" operator="containsText" text="Non validé">
      <formula>NOT(ISERROR(SEARCH("Non validé",C26)))</formula>
    </cfRule>
    <cfRule type="containsText" dxfId="957" priority="184" operator="containsText" text="réserve">
      <formula>NOT(ISERROR(SEARCH("réserve",C26)))</formula>
    </cfRule>
    <cfRule type="endsWith" dxfId="956" priority="185" operator="endsWith" text="Validé">
      <formula>RIGHT(C26,LEN("Validé"))="Validé"</formula>
    </cfRule>
  </conditionalFormatting>
  <conditionalFormatting sqref="C37">
    <cfRule type="containsText" dxfId="955" priority="178" operator="containsText" text="Non contrôlé">
      <formula>NOT(ISERROR(SEARCH("Non contrôlé",C37)))</formula>
    </cfRule>
    <cfRule type="containsText" dxfId="954" priority="179" operator="containsText" text="Non validé">
      <formula>NOT(ISERROR(SEARCH("Non validé",C37)))</formula>
    </cfRule>
    <cfRule type="containsText" dxfId="953" priority="180" operator="containsText" text="réserve">
      <formula>NOT(ISERROR(SEARCH("réserve",C37)))</formula>
    </cfRule>
    <cfRule type="endsWith" dxfId="952" priority="181" operator="endsWith" text="Validé">
      <formula>RIGHT(C37,LEN("Validé"))="Validé"</formula>
    </cfRule>
  </conditionalFormatting>
  <conditionalFormatting sqref="D19">
    <cfRule type="cellIs" dxfId="951" priority="91" operator="greaterThanOrEqual">
      <formula>80</formula>
    </cfRule>
    <cfRule type="cellIs" dxfId="950" priority="92" operator="between">
      <formula>70</formula>
      <formula>79</formula>
    </cfRule>
    <cfRule type="cellIs" dxfId="949" priority="93" operator="lessThan">
      <formula>69</formula>
    </cfRule>
  </conditionalFormatting>
  <conditionalFormatting sqref="D37">
    <cfRule type="cellIs" dxfId="948" priority="1" operator="greaterThanOrEqual">
      <formula>80</formula>
    </cfRule>
    <cfRule type="cellIs" dxfId="947" priority="2" operator="between">
      <formula>70</formula>
      <formula>79</formula>
    </cfRule>
    <cfRule type="cellIs" dxfId="946" priority="3" operator="lessThan">
      <formula>69</formula>
    </cfRule>
  </conditionalFormatting>
  <conditionalFormatting sqref="H9:H17">
    <cfRule type="containsText" dxfId="945" priority="322" operator="containsText" text="Non contrôlé">
      <formula>NOT(ISERROR(SEARCH("Non contrôlé",H9)))</formula>
    </cfRule>
    <cfRule type="containsText" dxfId="944" priority="323" operator="containsText" text="Non validé">
      <formula>NOT(ISERROR(SEARCH("Non validé",H9)))</formula>
    </cfRule>
    <cfRule type="containsText" dxfId="943" priority="324" operator="containsText" text="réserve">
      <formula>NOT(ISERROR(SEARCH("réserve",H9)))</formula>
    </cfRule>
    <cfRule type="endsWith" dxfId="942" priority="325" operator="endsWith" text="Validé">
      <formula>RIGHT(H9,LEN("Validé"))="Validé"</formula>
    </cfRule>
  </conditionalFormatting>
  <conditionalFormatting sqref="H19:H20">
    <cfRule type="containsText" dxfId="941" priority="318" operator="containsText" text="Non contrôlé">
      <formula>NOT(ISERROR(SEARCH("Non contrôlé",H19)))</formula>
    </cfRule>
    <cfRule type="containsText" dxfId="940" priority="319" operator="containsText" text="Non validé">
      <formula>NOT(ISERROR(SEARCH("Non validé",H19)))</formula>
    </cfRule>
    <cfRule type="containsText" dxfId="939" priority="320" operator="containsText" text="réserve">
      <formula>NOT(ISERROR(SEARCH("réserve",H19)))</formula>
    </cfRule>
    <cfRule type="endsWith" dxfId="938" priority="321" operator="endsWith" text="Validé">
      <formula>RIGHT(H19,LEN("Validé"))="Validé"</formula>
    </cfRule>
  </conditionalFormatting>
  <conditionalFormatting sqref="H26:H35">
    <cfRule type="containsText" dxfId="937" priority="154" operator="containsText" text="Non contrôlé">
      <formula>NOT(ISERROR(SEARCH("Non contrôlé",H26)))</formula>
    </cfRule>
    <cfRule type="containsText" dxfId="936" priority="155" operator="containsText" text="Non validé">
      <formula>NOT(ISERROR(SEARCH("Non validé",H26)))</formula>
    </cfRule>
    <cfRule type="containsText" dxfId="935" priority="156" operator="containsText" text="réserve">
      <formula>NOT(ISERROR(SEARCH("réserve",H26)))</formula>
    </cfRule>
    <cfRule type="endsWith" dxfId="934" priority="157" operator="endsWith" text="Validé">
      <formula>RIGHT(H26,LEN("Validé"))="Validé"</formula>
    </cfRule>
  </conditionalFormatting>
  <conditionalFormatting sqref="H37">
    <cfRule type="containsText" dxfId="933" priority="190" operator="containsText" text="Non contrôlé">
      <formula>NOT(ISERROR(SEARCH("Non contrôlé",H37)))</formula>
    </cfRule>
    <cfRule type="containsText" dxfId="932" priority="191" operator="containsText" text="Non validé">
      <formula>NOT(ISERROR(SEARCH("Non validé",H37)))</formula>
    </cfRule>
    <cfRule type="containsText" dxfId="931" priority="192" operator="containsText" text="réserve">
      <formula>NOT(ISERROR(SEARCH("réserve",H37)))</formula>
    </cfRule>
    <cfRule type="endsWith" dxfId="930" priority="193" operator="endsWith" text="Validé">
      <formula>RIGHT(H37,LEN("Validé"))="Validé"</formula>
    </cfRule>
  </conditionalFormatting>
  <conditionalFormatting sqref="I19">
    <cfRule type="cellIs" dxfId="929" priority="88" operator="greaterThanOrEqual">
      <formula>80</formula>
    </cfRule>
    <cfRule type="cellIs" dxfId="928" priority="89" operator="between">
      <formula>70</formula>
      <formula>79</formula>
    </cfRule>
    <cfRule type="cellIs" dxfId="927" priority="90" operator="lessThan">
      <formula>69</formula>
    </cfRule>
  </conditionalFormatting>
  <conditionalFormatting sqref="I37">
    <cfRule type="cellIs" dxfId="926" priority="4" operator="greaterThanOrEqual">
      <formula>80</formula>
    </cfRule>
    <cfRule type="cellIs" dxfId="925" priority="5" operator="between">
      <formula>70</formula>
      <formula>79</formula>
    </cfRule>
    <cfRule type="cellIs" dxfId="924" priority="6" operator="lessThan">
      <formula>69</formula>
    </cfRule>
  </conditionalFormatting>
  <conditionalFormatting sqref="M9:M17">
    <cfRule type="containsText" dxfId="923" priority="330" operator="containsText" text="Non contrôlé">
      <formula>NOT(ISERROR(SEARCH("Non contrôlé",M9)))</formula>
    </cfRule>
    <cfRule type="containsText" dxfId="922" priority="331" operator="containsText" text="Non validé">
      <formula>NOT(ISERROR(SEARCH("Non validé",M9)))</formula>
    </cfRule>
    <cfRule type="containsText" dxfId="921" priority="332" operator="containsText" text="réserve">
      <formula>NOT(ISERROR(SEARCH("réserve",M9)))</formula>
    </cfRule>
    <cfRule type="endsWith" dxfId="920" priority="333" operator="endsWith" text="Validé">
      <formula>RIGHT(M9,LEN("Validé"))="Validé"</formula>
    </cfRule>
  </conditionalFormatting>
  <conditionalFormatting sqref="M19:M20">
    <cfRule type="containsText" dxfId="919" priority="326" operator="containsText" text="Non contrôlé">
      <formula>NOT(ISERROR(SEARCH("Non contrôlé",M19)))</formula>
    </cfRule>
    <cfRule type="containsText" dxfId="918" priority="327" operator="containsText" text="Non validé">
      <formula>NOT(ISERROR(SEARCH("Non validé",M19)))</formula>
    </cfRule>
    <cfRule type="containsText" dxfId="917" priority="328" operator="containsText" text="réserve">
      <formula>NOT(ISERROR(SEARCH("réserve",M19)))</formula>
    </cfRule>
    <cfRule type="endsWith" dxfId="916" priority="329" operator="endsWith" text="Validé">
      <formula>RIGHT(M19,LEN("Validé"))="Validé"</formula>
    </cfRule>
  </conditionalFormatting>
  <conditionalFormatting sqref="M26:M34">
    <cfRule type="containsText" dxfId="915" priority="206" operator="containsText" text="Non contrôlé">
      <formula>NOT(ISERROR(SEARCH("Non contrôlé",M26)))</formula>
    </cfRule>
    <cfRule type="containsText" dxfId="914" priority="207" operator="containsText" text="Non validé">
      <formula>NOT(ISERROR(SEARCH("Non validé",M26)))</formula>
    </cfRule>
    <cfRule type="containsText" dxfId="913" priority="208" operator="containsText" text="réserve">
      <formula>NOT(ISERROR(SEARCH("réserve",M26)))</formula>
    </cfRule>
    <cfRule type="endsWith" dxfId="912" priority="209" operator="endsWith" text="Validé">
      <formula>RIGHT(M26,LEN("Validé"))="Validé"</formula>
    </cfRule>
  </conditionalFormatting>
  <conditionalFormatting sqref="M35">
    <cfRule type="containsText" dxfId="911" priority="210" operator="containsText" text="Non contrôlé">
      <formula>NOT(ISERROR(SEARCH("Non contrôlé",M35)))</formula>
    </cfRule>
    <cfRule type="containsText" dxfId="910" priority="211" operator="containsText" text="Non validé">
      <formula>NOT(ISERROR(SEARCH("Non validé",M35)))</formula>
    </cfRule>
    <cfRule type="containsText" dxfId="909" priority="212" operator="containsText" text="réserve">
      <formula>NOT(ISERROR(SEARCH("réserve",M35)))</formula>
    </cfRule>
    <cfRule type="endsWith" dxfId="908" priority="213" operator="endsWith" text="Validé">
      <formula>RIGHT(M35,LEN("Validé"))="Validé"</formula>
    </cfRule>
  </conditionalFormatting>
  <conditionalFormatting sqref="M37">
    <cfRule type="containsText" dxfId="907" priority="202" operator="containsText" text="Non contrôlé">
      <formula>NOT(ISERROR(SEARCH("Non contrôlé",M37)))</formula>
    </cfRule>
    <cfRule type="containsText" dxfId="906" priority="203" operator="containsText" text="Non validé">
      <formula>NOT(ISERROR(SEARCH("Non validé",M37)))</formula>
    </cfRule>
    <cfRule type="containsText" dxfId="905" priority="204" operator="containsText" text="réserve">
      <formula>NOT(ISERROR(SEARCH("réserve",M37)))</formula>
    </cfRule>
    <cfRule type="endsWith" dxfId="904" priority="205" operator="endsWith" text="Validé">
      <formula>RIGHT(M37,LEN("Validé"))="Validé"</formula>
    </cfRule>
  </conditionalFormatting>
  <conditionalFormatting sqref="N19">
    <cfRule type="cellIs" dxfId="903" priority="85" operator="greaterThanOrEqual">
      <formula>80</formula>
    </cfRule>
    <cfRule type="cellIs" dxfId="902" priority="86" operator="between">
      <formula>70</formula>
      <formula>79</formula>
    </cfRule>
    <cfRule type="cellIs" dxfId="901" priority="87" operator="lessThan">
      <formula>69</formula>
    </cfRule>
  </conditionalFormatting>
  <conditionalFormatting sqref="N37">
    <cfRule type="cellIs" dxfId="900" priority="7" operator="greaterThanOrEqual">
      <formula>80</formula>
    </cfRule>
    <cfRule type="cellIs" dxfId="899" priority="8" operator="between">
      <formula>70</formula>
      <formula>79</formula>
    </cfRule>
    <cfRule type="cellIs" dxfId="898" priority="9" operator="lessThan">
      <formula>69</formula>
    </cfRule>
  </conditionalFormatting>
  <conditionalFormatting sqref="R9:R17">
    <cfRule type="containsText" dxfId="897" priority="338" operator="containsText" text="Non contrôlé">
      <formula>NOT(ISERROR(SEARCH("Non contrôlé",R9)))</formula>
    </cfRule>
    <cfRule type="containsText" dxfId="896" priority="339" operator="containsText" text="Non validé">
      <formula>NOT(ISERROR(SEARCH("Non validé",R9)))</formula>
    </cfRule>
    <cfRule type="containsText" dxfId="895" priority="340" operator="containsText" text="réserve">
      <formula>NOT(ISERROR(SEARCH("réserve",R9)))</formula>
    </cfRule>
    <cfRule type="endsWith" dxfId="894" priority="341" operator="endsWith" text="Validé">
      <formula>RIGHT(R9,LEN("Validé"))="Validé"</formula>
    </cfRule>
  </conditionalFormatting>
  <conditionalFormatting sqref="R19">
    <cfRule type="containsText" dxfId="893" priority="334" operator="containsText" text="Non contrôlé">
      <formula>NOT(ISERROR(SEARCH("Non contrôlé",R19)))</formula>
    </cfRule>
    <cfRule type="containsText" dxfId="892" priority="335" operator="containsText" text="Non validé">
      <formula>NOT(ISERROR(SEARCH("Non validé",R19)))</formula>
    </cfRule>
    <cfRule type="containsText" dxfId="891" priority="336" operator="containsText" text="réserve">
      <formula>NOT(ISERROR(SEARCH("réserve",R19)))</formula>
    </cfRule>
    <cfRule type="endsWith" dxfId="890" priority="337" operator="endsWith" text="Validé">
      <formula>RIGHT(R19,LEN("Validé"))="Validé"</formula>
    </cfRule>
  </conditionalFormatting>
  <conditionalFormatting sqref="R26:R34">
    <cfRule type="containsText" dxfId="889" priority="218" operator="containsText" text="Non contrôlé">
      <formula>NOT(ISERROR(SEARCH("Non contrôlé",R26)))</formula>
    </cfRule>
    <cfRule type="containsText" dxfId="888" priority="219" operator="containsText" text="Non validé">
      <formula>NOT(ISERROR(SEARCH("Non validé",R26)))</formula>
    </cfRule>
    <cfRule type="containsText" dxfId="887" priority="220" operator="containsText" text="réserve">
      <formula>NOT(ISERROR(SEARCH("réserve",R26)))</formula>
    </cfRule>
    <cfRule type="endsWith" dxfId="886" priority="221" operator="endsWith" text="Validé">
      <formula>RIGHT(R26,LEN("Validé"))="Validé"</formula>
    </cfRule>
  </conditionalFormatting>
  <conditionalFormatting sqref="R35">
    <cfRule type="containsText" dxfId="885" priority="222" operator="containsText" text="Non contrôlé">
      <formula>NOT(ISERROR(SEARCH("Non contrôlé",R35)))</formula>
    </cfRule>
    <cfRule type="containsText" dxfId="884" priority="223" operator="containsText" text="Non validé">
      <formula>NOT(ISERROR(SEARCH("Non validé",R35)))</formula>
    </cfRule>
    <cfRule type="containsText" dxfId="883" priority="224" operator="containsText" text="réserve">
      <formula>NOT(ISERROR(SEARCH("réserve",R35)))</formula>
    </cfRule>
    <cfRule type="endsWith" dxfId="882" priority="225" operator="endsWith" text="Validé">
      <formula>RIGHT(R35,LEN("Validé"))="Validé"</formula>
    </cfRule>
  </conditionalFormatting>
  <conditionalFormatting sqref="R37">
    <cfRule type="containsText" dxfId="881" priority="214" operator="containsText" text="Non contrôlé">
      <formula>NOT(ISERROR(SEARCH("Non contrôlé",R37)))</formula>
    </cfRule>
    <cfRule type="containsText" dxfId="880" priority="215" operator="containsText" text="Non validé">
      <formula>NOT(ISERROR(SEARCH("Non validé",R37)))</formula>
    </cfRule>
    <cfRule type="containsText" dxfId="879" priority="216" operator="containsText" text="réserve">
      <formula>NOT(ISERROR(SEARCH("réserve",R37)))</formula>
    </cfRule>
    <cfRule type="endsWith" dxfId="878" priority="217" operator="endsWith" text="Validé">
      <formula>RIGHT(R37,LEN("Validé"))="Validé"</formula>
    </cfRule>
  </conditionalFormatting>
  <conditionalFormatting sqref="S19">
    <cfRule type="cellIs" dxfId="877" priority="82" operator="greaterThanOrEqual">
      <formula>80</formula>
    </cfRule>
    <cfRule type="cellIs" dxfId="876" priority="83" operator="between">
      <formula>70</formula>
      <formula>79</formula>
    </cfRule>
    <cfRule type="cellIs" dxfId="875" priority="84" operator="lessThan">
      <formula>69</formula>
    </cfRule>
  </conditionalFormatting>
  <conditionalFormatting sqref="S37">
    <cfRule type="cellIs" dxfId="874" priority="10" operator="greaterThanOrEqual">
      <formula>80</formula>
    </cfRule>
    <cfRule type="cellIs" dxfId="873" priority="11" operator="between">
      <formula>70</formula>
      <formula>79</formula>
    </cfRule>
    <cfRule type="cellIs" dxfId="872" priority="12" operator="lessThan">
      <formula>69</formula>
    </cfRule>
  </conditionalFormatting>
  <conditionalFormatting sqref="W9:W17">
    <cfRule type="containsText" dxfId="871" priority="170" operator="containsText" text="Non contrôlé">
      <formula>NOT(ISERROR(SEARCH("Non contrôlé",W9)))</formula>
    </cfRule>
    <cfRule type="containsText" dxfId="870" priority="171" operator="containsText" text="Non validé">
      <formula>NOT(ISERROR(SEARCH("Non validé",W9)))</formula>
    </cfRule>
    <cfRule type="containsText" dxfId="869" priority="172" operator="containsText" text="réserve">
      <formula>NOT(ISERROR(SEARCH("réserve",W9)))</formula>
    </cfRule>
    <cfRule type="endsWith" dxfId="868" priority="173" operator="endsWith" text="Validé">
      <formula>RIGHT(W9,LEN("Validé"))="Validé"</formula>
    </cfRule>
  </conditionalFormatting>
  <conditionalFormatting sqref="W19">
    <cfRule type="containsText" dxfId="867" priority="342" operator="containsText" text="Non contrôlé">
      <formula>NOT(ISERROR(SEARCH("Non contrôlé",W19)))</formula>
    </cfRule>
    <cfRule type="containsText" dxfId="866" priority="343" operator="containsText" text="Non validé">
      <formula>NOT(ISERROR(SEARCH("Non validé",W19)))</formula>
    </cfRule>
    <cfRule type="containsText" dxfId="865" priority="344" operator="containsText" text="réserve">
      <formula>NOT(ISERROR(SEARCH("réserve",W19)))</formula>
    </cfRule>
    <cfRule type="endsWith" dxfId="864" priority="345" operator="endsWith" text="Validé">
      <formula>RIGHT(W19,LEN("Validé"))="Validé"</formula>
    </cfRule>
  </conditionalFormatting>
  <conditionalFormatting sqref="W26:W34">
    <cfRule type="containsText" dxfId="863" priority="230" operator="containsText" text="Non contrôlé">
      <formula>NOT(ISERROR(SEARCH("Non contrôlé",W26)))</formula>
    </cfRule>
    <cfRule type="containsText" dxfId="862" priority="231" operator="containsText" text="Non validé">
      <formula>NOT(ISERROR(SEARCH("Non validé",W26)))</formula>
    </cfRule>
    <cfRule type="containsText" dxfId="861" priority="232" operator="containsText" text="réserve">
      <formula>NOT(ISERROR(SEARCH("réserve",W26)))</formula>
    </cfRule>
    <cfRule type="endsWith" dxfId="860" priority="233" operator="endsWith" text="Validé">
      <formula>RIGHT(W26,LEN("Validé"))="Validé"</formula>
    </cfRule>
  </conditionalFormatting>
  <conditionalFormatting sqref="W35">
    <cfRule type="containsText" dxfId="859" priority="234" operator="containsText" text="Non contrôlé">
      <formula>NOT(ISERROR(SEARCH("Non contrôlé",W35)))</formula>
    </cfRule>
    <cfRule type="containsText" dxfId="858" priority="235" operator="containsText" text="Non validé">
      <formula>NOT(ISERROR(SEARCH("Non validé",W35)))</formula>
    </cfRule>
    <cfRule type="containsText" dxfId="857" priority="236" operator="containsText" text="réserve">
      <formula>NOT(ISERROR(SEARCH("réserve",W35)))</formula>
    </cfRule>
    <cfRule type="endsWith" dxfId="856" priority="237" operator="endsWith" text="Validé">
      <formula>RIGHT(W35,LEN("Validé"))="Validé"</formula>
    </cfRule>
  </conditionalFormatting>
  <conditionalFormatting sqref="W37">
    <cfRule type="containsText" dxfId="855" priority="226" operator="containsText" text="Non contrôlé">
      <formula>NOT(ISERROR(SEARCH("Non contrôlé",W37)))</formula>
    </cfRule>
    <cfRule type="containsText" dxfId="854" priority="227" operator="containsText" text="Non validé">
      <formula>NOT(ISERROR(SEARCH("Non validé",W37)))</formula>
    </cfRule>
    <cfRule type="containsText" dxfId="853" priority="228" operator="containsText" text="réserve">
      <formula>NOT(ISERROR(SEARCH("réserve",W37)))</formula>
    </cfRule>
    <cfRule type="endsWith" dxfId="852" priority="229" operator="endsWith" text="Validé">
      <formula>RIGHT(W37,LEN("Validé"))="Validé"</formula>
    </cfRule>
  </conditionalFormatting>
  <conditionalFormatting sqref="X19">
    <cfRule type="cellIs" dxfId="851" priority="79" operator="greaterThanOrEqual">
      <formula>80</formula>
    </cfRule>
    <cfRule type="cellIs" dxfId="850" priority="80" operator="between">
      <formula>70</formula>
      <formula>79</formula>
    </cfRule>
    <cfRule type="cellIs" dxfId="849" priority="81" operator="lessThan">
      <formula>69</formula>
    </cfRule>
  </conditionalFormatting>
  <conditionalFormatting sqref="X37">
    <cfRule type="cellIs" dxfId="848" priority="13" operator="greaterThanOrEqual">
      <formula>80</formula>
    </cfRule>
    <cfRule type="cellIs" dxfId="847" priority="14" operator="between">
      <formula>70</formula>
      <formula>79</formula>
    </cfRule>
    <cfRule type="cellIs" dxfId="846" priority="15" operator="lessThan">
      <formula>69</formula>
    </cfRule>
  </conditionalFormatting>
  <conditionalFormatting sqref="AB9:AB17">
    <cfRule type="containsText" dxfId="845" priority="354" operator="containsText" text="Non contrôlé">
      <formula>NOT(ISERROR(SEARCH("Non contrôlé",AB9)))</formula>
    </cfRule>
    <cfRule type="containsText" dxfId="844" priority="355" operator="containsText" text="Non validé">
      <formula>NOT(ISERROR(SEARCH("Non validé",AB9)))</formula>
    </cfRule>
    <cfRule type="containsText" dxfId="843" priority="356" operator="containsText" text="réserve">
      <formula>NOT(ISERROR(SEARCH("réserve",AB9)))</formula>
    </cfRule>
    <cfRule type="endsWith" dxfId="842" priority="357" operator="endsWith" text="Validé">
      <formula>RIGHT(AB9,LEN("Validé"))="Validé"</formula>
    </cfRule>
  </conditionalFormatting>
  <conditionalFormatting sqref="AB19">
    <cfRule type="containsText" dxfId="841" priority="350" operator="containsText" text="Non contrôlé">
      <formula>NOT(ISERROR(SEARCH("Non contrôlé",AB19)))</formula>
    </cfRule>
    <cfRule type="containsText" dxfId="840" priority="351" operator="containsText" text="Non validé">
      <formula>NOT(ISERROR(SEARCH("Non validé",AB19)))</formula>
    </cfRule>
    <cfRule type="containsText" dxfId="839" priority="352" operator="containsText" text="réserve">
      <formula>NOT(ISERROR(SEARCH("réserve",AB19)))</formula>
    </cfRule>
    <cfRule type="endsWith" dxfId="838" priority="353" operator="endsWith" text="Validé">
      <formula>RIGHT(AB19,LEN("Validé"))="Validé"</formula>
    </cfRule>
  </conditionalFormatting>
  <conditionalFormatting sqref="AB26:AB34">
    <cfRule type="containsText" dxfId="837" priority="242" operator="containsText" text="Non contrôlé">
      <formula>NOT(ISERROR(SEARCH("Non contrôlé",AB26)))</formula>
    </cfRule>
    <cfRule type="containsText" dxfId="836" priority="243" operator="containsText" text="Non validé">
      <formula>NOT(ISERROR(SEARCH("Non validé",AB26)))</formula>
    </cfRule>
    <cfRule type="containsText" dxfId="835" priority="244" operator="containsText" text="réserve">
      <formula>NOT(ISERROR(SEARCH("réserve",AB26)))</formula>
    </cfRule>
    <cfRule type="endsWith" dxfId="834" priority="245" operator="endsWith" text="Validé">
      <formula>RIGHT(AB26,LEN("Validé"))="Validé"</formula>
    </cfRule>
  </conditionalFormatting>
  <conditionalFormatting sqref="AB35">
    <cfRule type="containsText" dxfId="833" priority="246" operator="containsText" text="Non contrôlé">
      <formula>NOT(ISERROR(SEARCH("Non contrôlé",AB35)))</formula>
    </cfRule>
    <cfRule type="containsText" dxfId="832" priority="247" operator="containsText" text="Non validé">
      <formula>NOT(ISERROR(SEARCH("Non validé",AB35)))</formula>
    </cfRule>
    <cfRule type="containsText" dxfId="831" priority="248" operator="containsText" text="réserve">
      <formula>NOT(ISERROR(SEARCH("réserve",AB35)))</formula>
    </cfRule>
    <cfRule type="endsWith" dxfId="830" priority="249" operator="endsWith" text="Validé">
      <formula>RIGHT(AB35,LEN("Validé"))="Validé"</formula>
    </cfRule>
  </conditionalFormatting>
  <conditionalFormatting sqref="AB37">
    <cfRule type="containsText" dxfId="829" priority="238" operator="containsText" text="Non contrôlé">
      <formula>NOT(ISERROR(SEARCH("Non contrôlé",AB37)))</formula>
    </cfRule>
    <cfRule type="containsText" dxfId="828" priority="239" operator="containsText" text="Non validé">
      <formula>NOT(ISERROR(SEARCH("Non validé",AB37)))</formula>
    </cfRule>
    <cfRule type="containsText" dxfId="827" priority="240" operator="containsText" text="réserve">
      <formula>NOT(ISERROR(SEARCH("réserve",AB37)))</formula>
    </cfRule>
    <cfRule type="endsWith" dxfId="826" priority="241" operator="endsWith" text="Validé">
      <formula>RIGHT(AB37,LEN("Validé"))="Validé"</formula>
    </cfRule>
  </conditionalFormatting>
  <conditionalFormatting sqref="AC19">
    <cfRule type="cellIs" dxfId="825" priority="76" operator="greaterThanOrEqual">
      <formula>80</formula>
    </cfRule>
    <cfRule type="cellIs" dxfId="824" priority="77" operator="between">
      <formula>70</formula>
      <formula>79</formula>
    </cfRule>
    <cfRule type="cellIs" dxfId="823" priority="78" operator="lessThan">
      <formula>69</formula>
    </cfRule>
  </conditionalFormatting>
  <conditionalFormatting sqref="AC37:AD37">
    <cfRule type="cellIs" dxfId="822" priority="16" operator="greaterThanOrEqual">
      <formula>80</formula>
    </cfRule>
    <cfRule type="cellIs" dxfId="821" priority="17" operator="between">
      <formula>70</formula>
      <formula>79</formula>
    </cfRule>
    <cfRule type="cellIs" dxfId="820" priority="18" operator="lessThan">
      <formula>69</formula>
    </cfRule>
  </conditionalFormatting>
  <conditionalFormatting sqref="AG9:AG17">
    <cfRule type="containsText" dxfId="819" priority="362" operator="containsText" text="Non contrôlé">
      <formula>NOT(ISERROR(SEARCH("Non contrôlé",AG9)))</formula>
    </cfRule>
    <cfRule type="containsText" dxfId="818" priority="363" operator="containsText" text="Non validé">
      <formula>NOT(ISERROR(SEARCH("Non validé",AG9)))</formula>
    </cfRule>
    <cfRule type="containsText" dxfId="817" priority="364" operator="containsText" text="réserve">
      <formula>NOT(ISERROR(SEARCH("réserve",AG9)))</formula>
    </cfRule>
    <cfRule type="endsWith" dxfId="816" priority="365" operator="endsWith" text="Validé">
      <formula>RIGHT(AG9,LEN("Validé"))="Validé"</formula>
    </cfRule>
  </conditionalFormatting>
  <conditionalFormatting sqref="AG19">
    <cfRule type="containsText" dxfId="815" priority="358" operator="containsText" text="Non contrôlé">
      <formula>NOT(ISERROR(SEARCH("Non contrôlé",AG19)))</formula>
    </cfRule>
    <cfRule type="containsText" dxfId="814" priority="359" operator="containsText" text="Non validé">
      <formula>NOT(ISERROR(SEARCH("Non validé",AG19)))</formula>
    </cfRule>
    <cfRule type="containsText" dxfId="813" priority="360" operator="containsText" text="réserve">
      <formula>NOT(ISERROR(SEARCH("réserve",AG19)))</formula>
    </cfRule>
    <cfRule type="endsWith" dxfId="812" priority="361" operator="endsWith" text="Validé">
      <formula>RIGHT(AG19,LEN("Validé"))="Validé"</formula>
    </cfRule>
  </conditionalFormatting>
  <conditionalFormatting sqref="AG26:AG34">
    <cfRule type="containsText" dxfId="811" priority="254" operator="containsText" text="Non contrôlé">
      <formula>NOT(ISERROR(SEARCH("Non contrôlé",AG26)))</formula>
    </cfRule>
    <cfRule type="containsText" dxfId="810" priority="255" operator="containsText" text="Non validé">
      <formula>NOT(ISERROR(SEARCH("Non validé",AG26)))</formula>
    </cfRule>
    <cfRule type="containsText" dxfId="809" priority="256" operator="containsText" text="réserve">
      <formula>NOT(ISERROR(SEARCH("réserve",AG26)))</formula>
    </cfRule>
    <cfRule type="endsWith" dxfId="808" priority="257" operator="endsWith" text="Validé">
      <formula>RIGHT(AG26,LEN("Validé"))="Validé"</formula>
    </cfRule>
  </conditionalFormatting>
  <conditionalFormatting sqref="AG35">
    <cfRule type="containsText" dxfId="807" priority="258" operator="containsText" text="Non contrôlé">
      <formula>NOT(ISERROR(SEARCH("Non contrôlé",AG35)))</formula>
    </cfRule>
    <cfRule type="containsText" dxfId="806" priority="259" operator="containsText" text="Non validé">
      <formula>NOT(ISERROR(SEARCH("Non validé",AG35)))</formula>
    </cfRule>
    <cfRule type="containsText" dxfId="805" priority="260" operator="containsText" text="réserve">
      <formula>NOT(ISERROR(SEARCH("réserve",AG35)))</formula>
    </cfRule>
    <cfRule type="endsWith" dxfId="804" priority="261" operator="endsWith" text="Validé">
      <formula>RIGHT(AG35,LEN("Validé"))="Validé"</formula>
    </cfRule>
  </conditionalFormatting>
  <conditionalFormatting sqref="AG37">
    <cfRule type="containsText" dxfId="803" priority="250" operator="containsText" text="Non contrôlé">
      <formula>NOT(ISERROR(SEARCH("Non contrôlé",AG37)))</formula>
    </cfRule>
    <cfRule type="containsText" dxfId="802" priority="251" operator="containsText" text="Non validé">
      <formula>NOT(ISERROR(SEARCH("Non validé",AG37)))</formula>
    </cfRule>
    <cfRule type="containsText" dxfId="801" priority="252" operator="containsText" text="réserve">
      <formula>NOT(ISERROR(SEARCH("réserve",AG37)))</formula>
    </cfRule>
    <cfRule type="endsWith" dxfId="800" priority="253" operator="endsWith" text="Validé">
      <formula>RIGHT(AG37,LEN("Validé"))="Validé"</formula>
    </cfRule>
  </conditionalFormatting>
  <conditionalFormatting sqref="AH19">
    <cfRule type="cellIs" dxfId="799" priority="73" operator="greaterThanOrEqual">
      <formula>80</formula>
    </cfRule>
    <cfRule type="cellIs" dxfId="798" priority="74" operator="between">
      <formula>70</formula>
      <formula>79</formula>
    </cfRule>
    <cfRule type="cellIs" dxfId="797" priority="75" operator="lessThan">
      <formula>69</formula>
    </cfRule>
  </conditionalFormatting>
  <conditionalFormatting sqref="AH37">
    <cfRule type="cellIs" dxfId="796" priority="22" operator="greaterThanOrEqual">
      <formula>80</formula>
    </cfRule>
    <cfRule type="cellIs" dxfId="795" priority="23" operator="between">
      <formula>70</formula>
      <formula>79</formula>
    </cfRule>
    <cfRule type="cellIs" dxfId="794" priority="24" operator="lessThan">
      <formula>69</formula>
    </cfRule>
  </conditionalFormatting>
  <conditionalFormatting sqref="AL9:AL17">
    <cfRule type="containsText" dxfId="793" priority="370" operator="containsText" text="Non contrôlé">
      <formula>NOT(ISERROR(SEARCH("Non contrôlé",AL9)))</formula>
    </cfRule>
    <cfRule type="containsText" dxfId="792" priority="371" operator="containsText" text="Non validé">
      <formula>NOT(ISERROR(SEARCH("Non validé",AL9)))</formula>
    </cfRule>
    <cfRule type="containsText" dxfId="791" priority="372" operator="containsText" text="réserve">
      <formula>NOT(ISERROR(SEARCH("réserve",AL9)))</formula>
    </cfRule>
    <cfRule type="endsWith" dxfId="790" priority="373" operator="endsWith" text="Validé">
      <formula>RIGHT(AL9,LEN("Validé"))="Validé"</formula>
    </cfRule>
  </conditionalFormatting>
  <conditionalFormatting sqref="AL19">
    <cfRule type="containsText" dxfId="789" priority="366" operator="containsText" text="Non contrôlé">
      <formula>NOT(ISERROR(SEARCH("Non contrôlé",AL19)))</formula>
    </cfRule>
    <cfRule type="containsText" dxfId="788" priority="367" operator="containsText" text="Non validé">
      <formula>NOT(ISERROR(SEARCH("Non validé",AL19)))</formula>
    </cfRule>
    <cfRule type="containsText" dxfId="787" priority="368" operator="containsText" text="réserve">
      <formula>NOT(ISERROR(SEARCH("réserve",AL19)))</formula>
    </cfRule>
    <cfRule type="endsWith" dxfId="786" priority="369" operator="endsWith" text="Validé">
      <formula>RIGHT(AL19,LEN("Validé"))="Validé"</formula>
    </cfRule>
  </conditionalFormatting>
  <conditionalFormatting sqref="AL26:AL34">
    <cfRule type="containsText" dxfId="785" priority="266" operator="containsText" text="Non contrôlé">
      <formula>NOT(ISERROR(SEARCH("Non contrôlé",AL26)))</formula>
    </cfRule>
    <cfRule type="containsText" dxfId="784" priority="267" operator="containsText" text="Non validé">
      <formula>NOT(ISERROR(SEARCH("Non validé",AL26)))</formula>
    </cfRule>
    <cfRule type="containsText" dxfId="783" priority="268" operator="containsText" text="réserve">
      <formula>NOT(ISERROR(SEARCH("réserve",AL26)))</formula>
    </cfRule>
    <cfRule type="endsWith" dxfId="782" priority="269" operator="endsWith" text="Validé">
      <formula>RIGHT(AL26,LEN("Validé"))="Validé"</formula>
    </cfRule>
  </conditionalFormatting>
  <conditionalFormatting sqref="AL35">
    <cfRule type="containsText" dxfId="781" priority="270" operator="containsText" text="Non contrôlé">
      <formula>NOT(ISERROR(SEARCH("Non contrôlé",AL35)))</formula>
    </cfRule>
    <cfRule type="containsText" dxfId="780" priority="271" operator="containsText" text="Non validé">
      <formula>NOT(ISERROR(SEARCH("Non validé",AL35)))</formula>
    </cfRule>
    <cfRule type="containsText" dxfId="779" priority="272" operator="containsText" text="réserve">
      <formula>NOT(ISERROR(SEARCH("réserve",AL35)))</formula>
    </cfRule>
    <cfRule type="endsWith" dxfId="778" priority="273" operator="endsWith" text="Validé">
      <formula>RIGHT(AL35,LEN("Validé"))="Validé"</formula>
    </cfRule>
  </conditionalFormatting>
  <conditionalFormatting sqref="AL37">
    <cfRule type="containsText" dxfId="777" priority="262" operator="containsText" text="Non contrôlé">
      <formula>NOT(ISERROR(SEARCH("Non contrôlé",AL37)))</formula>
    </cfRule>
    <cfRule type="containsText" dxfId="776" priority="263" operator="containsText" text="Non validé">
      <formula>NOT(ISERROR(SEARCH("Non validé",AL37)))</formula>
    </cfRule>
    <cfRule type="containsText" dxfId="775" priority="264" operator="containsText" text="réserve">
      <formula>NOT(ISERROR(SEARCH("réserve",AL37)))</formula>
    </cfRule>
    <cfRule type="endsWith" dxfId="774" priority="265" operator="endsWith" text="Validé">
      <formula>RIGHT(AL37,LEN("Validé"))="Validé"</formula>
    </cfRule>
  </conditionalFormatting>
  <conditionalFormatting sqref="AM19">
    <cfRule type="cellIs" dxfId="773" priority="70" operator="greaterThanOrEqual">
      <formula>80</formula>
    </cfRule>
    <cfRule type="cellIs" dxfId="772" priority="71" operator="between">
      <formula>70</formula>
      <formula>79</formula>
    </cfRule>
    <cfRule type="cellIs" dxfId="771" priority="72" operator="lessThan">
      <formula>69</formula>
    </cfRule>
  </conditionalFormatting>
  <conditionalFormatting sqref="AM37">
    <cfRule type="cellIs" dxfId="770" priority="25" operator="greaterThanOrEqual">
      <formula>80</formula>
    </cfRule>
    <cfRule type="cellIs" dxfId="769" priority="26" operator="between">
      <formula>70</formula>
      <formula>79</formula>
    </cfRule>
    <cfRule type="cellIs" dxfId="768" priority="27" operator="lessThan">
      <formula>69</formula>
    </cfRule>
  </conditionalFormatting>
  <conditionalFormatting sqref="AQ9:AQ17">
    <cfRule type="containsText" dxfId="767" priority="378" operator="containsText" text="Non contrôlé">
      <formula>NOT(ISERROR(SEARCH("Non contrôlé",AQ9)))</formula>
    </cfRule>
    <cfRule type="containsText" dxfId="766" priority="379" operator="containsText" text="Non validé">
      <formula>NOT(ISERROR(SEARCH("Non validé",AQ9)))</formula>
    </cfRule>
    <cfRule type="containsText" dxfId="765" priority="380" operator="containsText" text="réserve">
      <formula>NOT(ISERROR(SEARCH("réserve",AQ9)))</formula>
    </cfRule>
    <cfRule type="endsWith" dxfId="764" priority="381" operator="endsWith" text="Validé">
      <formula>RIGHT(AQ9,LEN("Validé"))="Validé"</formula>
    </cfRule>
  </conditionalFormatting>
  <conditionalFormatting sqref="AQ19">
    <cfRule type="containsText" dxfId="763" priority="374" operator="containsText" text="Non contrôlé">
      <formula>NOT(ISERROR(SEARCH("Non contrôlé",AQ19)))</formula>
    </cfRule>
    <cfRule type="containsText" dxfId="762" priority="375" operator="containsText" text="Non validé">
      <formula>NOT(ISERROR(SEARCH("Non validé",AQ19)))</formula>
    </cfRule>
    <cfRule type="containsText" dxfId="761" priority="376" operator="containsText" text="réserve">
      <formula>NOT(ISERROR(SEARCH("réserve",AQ19)))</formula>
    </cfRule>
    <cfRule type="endsWith" dxfId="760" priority="377" operator="endsWith" text="Validé">
      <formula>RIGHT(AQ19,LEN("Validé"))="Validé"</formula>
    </cfRule>
  </conditionalFormatting>
  <conditionalFormatting sqref="AQ26:AQ34">
    <cfRule type="containsText" dxfId="759" priority="278" operator="containsText" text="Non contrôlé">
      <formula>NOT(ISERROR(SEARCH("Non contrôlé",AQ26)))</formula>
    </cfRule>
    <cfRule type="containsText" dxfId="758" priority="279" operator="containsText" text="Non validé">
      <formula>NOT(ISERROR(SEARCH("Non validé",AQ26)))</formula>
    </cfRule>
    <cfRule type="containsText" dxfId="757" priority="280" operator="containsText" text="réserve">
      <formula>NOT(ISERROR(SEARCH("réserve",AQ26)))</formula>
    </cfRule>
    <cfRule type="endsWith" dxfId="756" priority="281" operator="endsWith" text="Validé">
      <formula>RIGHT(AQ26,LEN("Validé"))="Validé"</formula>
    </cfRule>
  </conditionalFormatting>
  <conditionalFormatting sqref="AQ35">
    <cfRule type="containsText" dxfId="755" priority="282" operator="containsText" text="Non contrôlé">
      <formula>NOT(ISERROR(SEARCH("Non contrôlé",AQ35)))</formula>
    </cfRule>
    <cfRule type="containsText" dxfId="754" priority="283" operator="containsText" text="Non validé">
      <formula>NOT(ISERROR(SEARCH("Non validé",AQ35)))</formula>
    </cfRule>
    <cfRule type="containsText" dxfId="753" priority="284" operator="containsText" text="réserve">
      <formula>NOT(ISERROR(SEARCH("réserve",AQ35)))</formula>
    </cfRule>
    <cfRule type="endsWith" dxfId="752" priority="285" operator="endsWith" text="Validé">
      <formula>RIGHT(AQ35,LEN("Validé"))="Validé"</formula>
    </cfRule>
  </conditionalFormatting>
  <conditionalFormatting sqref="AQ37">
    <cfRule type="containsText" dxfId="751" priority="274" operator="containsText" text="Non contrôlé">
      <formula>NOT(ISERROR(SEARCH("Non contrôlé",AQ37)))</formula>
    </cfRule>
    <cfRule type="containsText" dxfId="750" priority="275" operator="containsText" text="Non validé">
      <formula>NOT(ISERROR(SEARCH("Non validé",AQ37)))</formula>
    </cfRule>
    <cfRule type="containsText" dxfId="749" priority="276" operator="containsText" text="réserve">
      <formula>NOT(ISERROR(SEARCH("réserve",AQ37)))</formula>
    </cfRule>
    <cfRule type="endsWith" dxfId="748" priority="277" operator="endsWith" text="Validé">
      <formula>RIGHT(AQ37,LEN("Validé"))="Validé"</formula>
    </cfRule>
  </conditionalFormatting>
  <conditionalFormatting sqref="AR19">
    <cfRule type="cellIs" dxfId="747" priority="67" operator="greaterThanOrEqual">
      <formula>80</formula>
    </cfRule>
    <cfRule type="cellIs" dxfId="746" priority="68" operator="between">
      <formula>70</formula>
      <formula>79</formula>
    </cfRule>
    <cfRule type="cellIs" dxfId="745" priority="69" operator="lessThan">
      <formula>69</formula>
    </cfRule>
  </conditionalFormatting>
  <conditionalFormatting sqref="AR37:AS37">
    <cfRule type="cellIs" dxfId="744" priority="28" operator="greaterThanOrEqual">
      <formula>80</formula>
    </cfRule>
    <cfRule type="cellIs" dxfId="743" priority="29" operator="between">
      <formula>70</formula>
      <formula>79</formula>
    </cfRule>
    <cfRule type="cellIs" dxfId="742" priority="30" operator="lessThan">
      <formula>69</formula>
    </cfRule>
  </conditionalFormatting>
  <conditionalFormatting sqref="AV9:AV17">
    <cfRule type="containsText" dxfId="741" priority="386" operator="containsText" text="Non contrôlé">
      <formula>NOT(ISERROR(SEARCH("Non contrôlé",AV9)))</formula>
    </cfRule>
    <cfRule type="containsText" dxfId="740" priority="387" operator="containsText" text="Non validé">
      <formula>NOT(ISERROR(SEARCH("Non validé",AV9)))</formula>
    </cfRule>
    <cfRule type="containsText" dxfId="739" priority="388" operator="containsText" text="réserve">
      <formula>NOT(ISERROR(SEARCH("réserve",AV9)))</formula>
    </cfRule>
    <cfRule type="endsWith" dxfId="738" priority="389" operator="endsWith" text="Validé">
      <formula>RIGHT(AV9,LEN("Validé"))="Validé"</formula>
    </cfRule>
  </conditionalFormatting>
  <conditionalFormatting sqref="AV19">
    <cfRule type="containsText" dxfId="737" priority="382" operator="containsText" text="Non contrôlé">
      <formula>NOT(ISERROR(SEARCH("Non contrôlé",AV19)))</formula>
    </cfRule>
    <cfRule type="containsText" dxfId="736" priority="383" operator="containsText" text="Non validé">
      <formula>NOT(ISERROR(SEARCH("Non validé",AV19)))</formula>
    </cfRule>
    <cfRule type="containsText" dxfId="735" priority="384" operator="containsText" text="réserve">
      <formula>NOT(ISERROR(SEARCH("réserve",AV19)))</formula>
    </cfRule>
    <cfRule type="endsWith" dxfId="734" priority="385" operator="endsWith" text="Validé">
      <formula>RIGHT(AV19,LEN("Validé"))="Validé"</formula>
    </cfRule>
  </conditionalFormatting>
  <conditionalFormatting sqref="AV26:AV34">
    <cfRule type="containsText" dxfId="733" priority="102" operator="containsText" text="Non contrôlé">
      <formula>NOT(ISERROR(SEARCH("Non contrôlé",AV26)))</formula>
    </cfRule>
    <cfRule type="containsText" dxfId="732" priority="103" operator="containsText" text="Non validé">
      <formula>NOT(ISERROR(SEARCH("Non validé",AV26)))</formula>
    </cfRule>
    <cfRule type="containsText" dxfId="731" priority="104" operator="containsText" text="réserve">
      <formula>NOT(ISERROR(SEARCH("réserve",AV26)))</formula>
    </cfRule>
    <cfRule type="endsWith" dxfId="730" priority="105" operator="endsWith" text="Validé">
      <formula>RIGHT(AV26,LEN("Validé"))="Validé"</formula>
    </cfRule>
  </conditionalFormatting>
  <conditionalFormatting sqref="AV35">
    <cfRule type="containsText" dxfId="729" priority="110" operator="containsText" text="Non contrôlé">
      <formula>NOT(ISERROR(SEARCH("Non contrôlé",AV35)))</formula>
    </cfRule>
    <cfRule type="containsText" dxfId="728" priority="111" operator="containsText" text="Non validé">
      <formula>NOT(ISERROR(SEARCH("Non validé",AV35)))</formula>
    </cfRule>
    <cfRule type="containsText" dxfId="727" priority="112" operator="containsText" text="réserve">
      <formula>NOT(ISERROR(SEARCH("réserve",AV35)))</formula>
    </cfRule>
    <cfRule type="endsWith" dxfId="726" priority="113" operator="endsWith" text="Validé">
      <formula>RIGHT(AV35,LEN("Validé"))="Validé"</formula>
    </cfRule>
  </conditionalFormatting>
  <conditionalFormatting sqref="AV37">
    <cfRule type="containsText" dxfId="725" priority="286" operator="containsText" text="Non contrôlé">
      <formula>NOT(ISERROR(SEARCH("Non contrôlé",AV37)))</formula>
    </cfRule>
    <cfRule type="containsText" dxfId="724" priority="287" operator="containsText" text="Non validé">
      <formula>NOT(ISERROR(SEARCH("Non validé",AV37)))</formula>
    </cfRule>
    <cfRule type="containsText" dxfId="723" priority="288" operator="containsText" text="réserve">
      <formula>NOT(ISERROR(SEARCH("réserve",AV37)))</formula>
    </cfRule>
    <cfRule type="endsWith" dxfId="722" priority="289" operator="endsWith" text="Validé">
      <formula>RIGHT(AV37,LEN("Validé"))="Validé"</formula>
    </cfRule>
  </conditionalFormatting>
  <conditionalFormatting sqref="AW19">
    <cfRule type="cellIs" dxfId="721" priority="64" operator="greaterThanOrEqual">
      <formula>80</formula>
    </cfRule>
    <cfRule type="cellIs" dxfId="720" priority="65" operator="between">
      <formula>70</formula>
      <formula>79</formula>
    </cfRule>
    <cfRule type="cellIs" dxfId="719" priority="66" operator="lessThan">
      <formula>69</formula>
    </cfRule>
  </conditionalFormatting>
  <conditionalFormatting sqref="AW37:AX37">
    <cfRule type="cellIs" dxfId="718" priority="34" operator="greaterThanOrEqual">
      <formula>80</formula>
    </cfRule>
    <cfRule type="cellIs" dxfId="717" priority="35" operator="between">
      <formula>70</formula>
      <formula>79</formula>
    </cfRule>
    <cfRule type="cellIs" dxfId="716" priority="36" operator="lessThan">
      <formula>69</formula>
    </cfRule>
  </conditionalFormatting>
  <conditionalFormatting sqref="BA9:BA17">
    <cfRule type="containsText" dxfId="715" priority="146" operator="containsText" text="Non contrôlé">
      <formula>NOT(ISERROR(SEARCH("Non contrôlé",BA9)))</formula>
    </cfRule>
    <cfRule type="containsText" dxfId="714" priority="147" operator="containsText" text="Non validé">
      <formula>NOT(ISERROR(SEARCH("Non validé",BA9)))</formula>
    </cfRule>
    <cfRule type="containsText" dxfId="713" priority="148" operator="containsText" text="réserve">
      <formula>NOT(ISERROR(SEARCH("réserve",BA9)))</formula>
    </cfRule>
    <cfRule type="endsWith" dxfId="712" priority="149" operator="endsWith" text="Validé">
      <formula>RIGHT(BA9,LEN("Validé"))="Validé"</formula>
    </cfRule>
  </conditionalFormatting>
  <conditionalFormatting sqref="BA19">
    <cfRule type="containsText" dxfId="711" priority="390" operator="containsText" text="Non contrôlé">
      <formula>NOT(ISERROR(SEARCH("Non contrôlé",BA19)))</formula>
    </cfRule>
    <cfRule type="containsText" dxfId="710" priority="391" operator="containsText" text="Non validé">
      <formula>NOT(ISERROR(SEARCH("Non validé",BA19)))</formula>
    </cfRule>
    <cfRule type="containsText" dxfId="709" priority="392" operator="containsText" text="réserve">
      <formula>NOT(ISERROR(SEARCH("réserve",BA19)))</formula>
    </cfRule>
    <cfRule type="endsWith" dxfId="708" priority="393" operator="endsWith" text="Validé">
      <formula>RIGHT(BA19,LEN("Validé"))="Validé"</formula>
    </cfRule>
  </conditionalFormatting>
  <conditionalFormatting sqref="BA26:BA34">
    <cfRule type="containsText" dxfId="707" priority="138" operator="containsText" text="Non contrôlé">
      <formula>NOT(ISERROR(SEARCH("Non contrôlé",BA26)))</formula>
    </cfRule>
    <cfRule type="containsText" dxfId="706" priority="139" operator="containsText" text="Non validé">
      <formula>NOT(ISERROR(SEARCH("Non validé",BA26)))</formula>
    </cfRule>
    <cfRule type="containsText" dxfId="705" priority="140" operator="containsText" text="réserve">
      <formula>NOT(ISERROR(SEARCH("réserve",BA26)))</formula>
    </cfRule>
    <cfRule type="endsWith" dxfId="704" priority="141" operator="endsWith" text="Validé">
      <formula>RIGHT(BA26,LEN("Validé"))="Validé"</formula>
    </cfRule>
  </conditionalFormatting>
  <conditionalFormatting sqref="BA35">
    <cfRule type="containsText" dxfId="703" priority="142" operator="containsText" text="Non contrôlé">
      <formula>NOT(ISERROR(SEARCH("Non contrôlé",BA35)))</formula>
    </cfRule>
    <cfRule type="containsText" dxfId="702" priority="143" operator="containsText" text="Non validé">
      <formula>NOT(ISERROR(SEARCH("Non validé",BA35)))</formula>
    </cfRule>
    <cfRule type="containsText" dxfId="701" priority="144" operator="containsText" text="réserve">
      <formula>NOT(ISERROR(SEARCH("réserve",BA35)))</formula>
    </cfRule>
    <cfRule type="endsWith" dxfId="700" priority="145" operator="endsWith" text="Validé">
      <formula>RIGHT(BA35,LEN("Validé"))="Validé"</formula>
    </cfRule>
  </conditionalFormatting>
  <conditionalFormatting sqref="BA37">
    <cfRule type="containsText" dxfId="699" priority="298" operator="containsText" text="Non contrôlé">
      <formula>NOT(ISERROR(SEARCH("Non contrôlé",BA37)))</formula>
    </cfRule>
    <cfRule type="containsText" dxfId="698" priority="299" operator="containsText" text="Non validé">
      <formula>NOT(ISERROR(SEARCH("Non validé",BA37)))</formula>
    </cfRule>
    <cfRule type="containsText" dxfId="697" priority="300" operator="containsText" text="réserve">
      <formula>NOT(ISERROR(SEARCH("réserve",BA37)))</formula>
    </cfRule>
    <cfRule type="endsWith" dxfId="696" priority="301" operator="endsWith" text="Validé">
      <formula>RIGHT(BA37,LEN("Validé"))="Validé"</formula>
    </cfRule>
  </conditionalFormatting>
  <conditionalFormatting sqref="BB19:BC19">
    <cfRule type="cellIs" dxfId="695" priority="58" operator="greaterThanOrEqual">
      <formula>80</formula>
    </cfRule>
    <cfRule type="cellIs" dxfId="694" priority="59" operator="between">
      <formula>70</formula>
      <formula>79</formula>
    </cfRule>
    <cfRule type="cellIs" dxfId="693" priority="60" operator="lessThan">
      <formula>69</formula>
    </cfRule>
  </conditionalFormatting>
  <conditionalFormatting sqref="BB37:BC37">
    <cfRule type="cellIs" dxfId="692" priority="40" operator="greaterThanOrEqual">
      <formula>80</formula>
    </cfRule>
    <cfRule type="cellIs" dxfId="691" priority="41" operator="between">
      <formula>70</formula>
      <formula>79</formula>
    </cfRule>
    <cfRule type="cellIs" dxfId="690" priority="42" operator="lessThan">
      <formula>69</formula>
    </cfRule>
  </conditionalFormatting>
  <conditionalFormatting sqref="BF9:BF17">
    <cfRule type="containsText" dxfId="689" priority="542" operator="containsText" text="Non contrôlé">
      <formula>NOT(ISERROR(SEARCH("Non contrôlé",BF9)))</formula>
    </cfRule>
    <cfRule type="containsText" dxfId="688" priority="543" operator="containsText" text="Non validé">
      <formula>NOT(ISERROR(SEARCH("Non validé",BF9)))</formula>
    </cfRule>
    <cfRule type="containsText" dxfId="687" priority="544" operator="containsText" text="réserve">
      <formula>NOT(ISERROR(SEARCH("réserve",BF9)))</formula>
    </cfRule>
    <cfRule type="endsWith" dxfId="686" priority="545" operator="endsWith" text="Validé">
      <formula>RIGHT(BF9,LEN("Validé"))="Validé"</formula>
    </cfRule>
  </conditionalFormatting>
  <conditionalFormatting sqref="BF19">
    <cfRule type="containsText" dxfId="685" priority="538" operator="containsText" text="Non contrôlé">
      <formula>NOT(ISERROR(SEARCH("Non contrôlé",BF19)))</formula>
    </cfRule>
    <cfRule type="containsText" dxfId="684" priority="539" operator="containsText" text="Non validé">
      <formula>NOT(ISERROR(SEARCH("Non validé",BF19)))</formula>
    </cfRule>
    <cfRule type="containsText" dxfId="683" priority="540" operator="containsText" text="réserve">
      <formula>NOT(ISERROR(SEARCH("réserve",BF19)))</formula>
    </cfRule>
    <cfRule type="endsWith" dxfId="682" priority="541" operator="endsWith" text="Validé">
      <formula>RIGHT(BF19,LEN("Validé"))="Validé"</formula>
    </cfRule>
  </conditionalFormatting>
  <conditionalFormatting sqref="BF26:BF34">
    <cfRule type="containsText" dxfId="681" priority="94" operator="containsText" text="Non contrôlé">
      <formula>NOT(ISERROR(SEARCH("Non contrôlé",BF26)))</formula>
    </cfRule>
    <cfRule type="containsText" dxfId="680" priority="95" operator="containsText" text="Non validé">
      <formula>NOT(ISERROR(SEARCH("Non validé",BF26)))</formula>
    </cfRule>
    <cfRule type="containsText" dxfId="679" priority="96" operator="containsText" text="réserve">
      <formula>NOT(ISERROR(SEARCH("réserve",BF26)))</formula>
    </cfRule>
    <cfRule type="endsWith" dxfId="678" priority="97" operator="endsWith" text="Validé">
      <formula>RIGHT(BF26,LEN("Validé"))="Validé"</formula>
    </cfRule>
  </conditionalFormatting>
  <conditionalFormatting sqref="BF35">
    <cfRule type="containsText" dxfId="677" priority="710" operator="containsText" text="Non contrôlé">
      <formula>NOT(ISERROR(SEARCH("Non contrôlé",BF35)))</formula>
    </cfRule>
    <cfRule type="containsText" dxfId="676" priority="711" operator="containsText" text="Non validé">
      <formula>NOT(ISERROR(SEARCH("Non validé",BF35)))</formula>
    </cfRule>
    <cfRule type="containsText" dxfId="675" priority="712" operator="containsText" text="réserve">
      <formula>NOT(ISERROR(SEARCH("réserve",BF35)))</formula>
    </cfRule>
    <cfRule type="endsWith" dxfId="674" priority="713" operator="endsWith" text="Validé">
      <formula>RIGHT(BF35,LEN("Validé"))="Validé"</formula>
    </cfRule>
  </conditionalFormatting>
  <conditionalFormatting sqref="BF37">
    <cfRule type="containsText" dxfId="673" priority="442" operator="containsText" text="Non contrôlé">
      <formula>NOT(ISERROR(SEARCH("Non contrôlé",BF37)))</formula>
    </cfRule>
    <cfRule type="containsText" dxfId="672" priority="443" operator="containsText" text="Non validé">
      <formula>NOT(ISERROR(SEARCH("Non validé",BF37)))</formula>
    </cfRule>
    <cfRule type="containsText" dxfId="671" priority="444" operator="containsText" text="réserve">
      <formula>NOT(ISERROR(SEARCH("réserve",BF37)))</formula>
    </cfRule>
    <cfRule type="endsWith" dxfId="670" priority="445" operator="endsWith" text="Validé">
      <formula>RIGHT(BF37,LEN("Validé"))="Validé"</formula>
    </cfRule>
  </conditionalFormatting>
  <conditionalFormatting sqref="BG19:BH19">
    <cfRule type="cellIs" dxfId="669" priority="52" operator="greaterThanOrEqual">
      <formula>80</formula>
    </cfRule>
    <cfRule type="cellIs" dxfId="668" priority="53" operator="between">
      <formula>70</formula>
      <formula>79</formula>
    </cfRule>
    <cfRule type="cellIs" dxfId="667" priority="54" operator="lessThan">
      <formula>69</formula>
    </cfRule>
  </conditionalFormatting>
  <conditionalFormatting sqref="BG37:BH37">
    <cfRule type="cellIs" dxfId="666" priority="46" operator="greaterThanOrEqual">
      <formula>80</formula>
    </cfRule>
    <cfRule type="cellIs" dxfId="665" priority="47" operator="between">
      <formula>70</formula>
      <formula>79</formula>
    </cfRule>
    <cfRule type="cellIs" dxfId="664"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44" customWidth="1"/>
    <col min="2" max="2" width="7.52734375" style="144" customWidth="1"/>
    <col min="3" max="3" width="6.3515625" style="144" customWidth="1"/>
    <col min="4" max="4" width="16.64453125" style="144" customWidth="1"/>
    <col min="5" max="5" width="10.41015625" style="144" customWidth="1"/>
    <col min="6" max="6" width="14.41015625" style="144" customWidth="1"/>
    <col min="7" max="7" width="10.64453125" style="144" customWidth="1"/>
    <col min="8" max="9" width="4.3515625" style="144" customWidth="1"/>
    <col min="10" max="10" width="4.87890625" style="144" customWidth="1"/>
    <col min="11" max="19" width="4.3515625" style="144" customWidth="1"/>
    <col min="20" max="20" width="5.87890625" style="144" customWidth="1"/>
    <col min="21" max="21" width="31.52734375" style="144" customWidth="1"/>
    <col min="22" max="22" width="13.1171875" style="144" customWidth="1"/>
    <col min="23" max="23" width="5.1171875" style="144" customWidth="1"/>
    <col min="24" max="24" width="1" style="144" customWidth="1"/>
    <col min="25" max="25" width="0.41015625" style="144" customWidth="1"/>
    <col min="26" max="26" width="13.64453125" style="144" hidden="1" customWidth="1"/>
    <col min="27" max="27" width="1.64453125" style="144" hidden="1" customWidth="1"/>
    <col min="28" max="16384" width="1.64453125" style="144" hidden="1"/>
  </cols>
  <sheetData>
    <row r="2" spans="1:26" s="145" customFormat="1" ht="77.25" customHeight="1" thickBot="1" x14ac:dyDescent="0.45">
      <c r="B2" s="1046"/>
      <c r="C2" s="1047"/>
      <c r="D2" s="1048" t="s">
        <v>121</v>
      </c>
      <c r="E2" s="1049"/>
      <c r="F2" s="1049"/>
      <c r="G2" s="1049"/>
      <c r="H2" s="1049"/>
      <c r="I2" s="1049"/>
      <c r="J2" s="1049"/>
      <c r="K2" s="1049"/>
      <c r="L2" s="1049"/>
      <c r="M2" s="1049"/>
      <c r="N2" s="1049"/>
      <c r="O2" s="1049"/>
      <c r="P2" s="1049"/>
      <c r="Q2" s="1049"/>
      <c r="R2" s="1049"/>
      <c r="S2" s="1049"/>
      <c r="T2" s="1049"/>
      <c r="U2" s="1049"/>
      <c r="V2" s="1049"/>
      <c r="W2" s="1050"/>
    </row>
    <row r="3" spans="1:26" s="145" customFormat="1" ht="35.25" customHeight="1" x14ac:dyDescent="0.4">
      <c r="B3" s="1051" t="s">
        <v>122</v>
      </c>
      <c r="C3" s="1052"/>
      <c r="D3" s="1053"/>
      <c r="E3" s="1056"/>
      <c r="F3" s="1057"/>
      <c r="G3" s="1057"/>
      <c r="H3" s="1057"/>
      <c r="I3" s="1057"/>
      <c r="J3" s="1057"/>
      <c r="K3" s="1057"/>
      <c r="L3" s="1057"/>
      <c r="M3" s="1057"/>
      <c r="N3" s="1057"/>
      <c r="O3" s="1057"/>
      <c r="P3" s="1057"/>
      <c r="Q3" s="1057"/>
      <c r="R3" s="1057"/>
      <c r="S3" s="1057"/>
      <c r="T3" s="1057"/>
      <c r="U3" s="1057"/>
      <c r="V3" s="1058" t="s">
        <v>5</v>
      </c>
      <c r="W3" s="1059"/>
    </row>
    <row r="4" spans="1:26" s="145" customFormat="1" ht="24.75" customHeight="1" x14ac:dyDescent="0.4">
      <c r="B4" s="1024" t="s">
        <v>123</v>
      </c>
      <c r="C4" s="1025"/>
      <c r="D4" s="1026" t="e">
        <f>IF(#REF!="","",#REF!)</f>
        <v>#REF!</v>
      </c>
      <c r="E4" s="1054"/>
      <c r="F4" s="1055"/>
      <c r="G4" s="1055"/>
      <c r="H4" s="1043" t="s">
        <v>7</v>
      </c>
      <c r="I4" s="1025"/>
      <c r="J4" s="1025"/>
      <c r="K4" s="1025"/>
      <c r="L4" s="1025"/>
      <c r="M4" s="1025"/>
      <c r="N4" s="1025"/>
      <c r="O4" s="1026"/>
      <c r="P4" s="1027"/>
      <c r="Q4" s="1028"/>
      <c r="R4" s="1028"/>
      <c r="S4" s="1028"/>
      <c r="T4" s="1028"/>
      <c r="U4" s="1029"/>
      <c r="V4" s="1060"/>
      <c r="W4" s="1018"/>
    </row>
    <row r="5" spans="1:26" s="145" customFormat="1" ht="24.75" customHeight="1" x14ac:dyDescent="0.4">
      <c r="B5" s="1024" t="s">
        <v>8</v>
      </c>
      <c r="C5" s="1025"/>
      <c r="D5" s="1026" t="e">
        <f>IF(#REF!="","",#REF!)</f>
        <v>#REF!</v>
      </c>
      <c r="E5" s="1041"/>
      <c r="F5" s="1042"/>
      <c r="G5" s="1042"/>
      <c r="H5" s="1043" t="s">
        <v>9</v>
      </c>
      <c r="I5" s="1025"/>
      <c r="J5" s="1025"/>
      <c r="K5" s="1025"/>
      <c r="L5" s="1025"/>
      <c r="M5" s="1025"/>
      <c r="N5" s="1025"/>
      <c r="O5" s="1026"/>
      <c r="P5" s="1027"/>
      <c r="Q5" s="1028"/>
      <c r="R5" s="1028"/>
      <c r="S5" s="1028"/>
      <c r="T5" s="1028"/>
      <c r="U5" s="1029"/>
      <c r="V5" s="1017"/>
      <c r="W5" s="1018"/>
    </row>
    <row r="6" spans="1:26" s="145" customFormat="1" ht="27.75" customHeight="1" x14ac:dyDescent="0.4">
      <c r="B6" s="1019" t="s">
        <v>10</v>
      </c>
      <c r="C6" s="1020"/>
      <c r="D6" s="1021" t="e">
        <f>IF(#REF!="","",#REF!)</f>
        <v>#REF!</v>
      </c>
      <c r="E6" s="1022"/>
      <c r="F6" s="1023"/>
      <c r="G6" s="1023"/>
      <c r="H6" s="1044" t="s">
        <v>11</v>
      </c>
      <c r="I6" s="1045"/>
      <c r="J6" s="1045"/>
      <c r="K6" s="1045"/>
      <c r="L6" s="1045"/>
      <c r="M6" s="1045"/>
      <c r="N6" s="1045"/>
      <c r="O6" s="1045"/>
      <c r="P6" s="1033"/>
      <c r="Q6" s="1034"/>
      <c r="R6" s="1034"/>
      <c r="S6" s="1034"/>
      <c r="T6" s="1035"/>
      <c r="U6" s="146"/>
      <c r="V6" s="1039"/>
      <c r="W6" s="1040"/>
    </row>
    <row r="7" spans="1:26" s="145" customFormat="1" ht="17.25" customHeight="1" x14ac:dyDescent="0.4">
      <c r="B7" s="454"/>
      <c r="C7" s="454"/>
      <c r="D7" s="454"/>
      <c r="E7" s="455"/>
      <c r="F7" s="455"/>
      <c r="G7" s="455"/>
      <c r="H7" s="455"/>
      <c r="I7" s="455"/>
      <c r="J7" s="455"/>
      <c r="K7" s="455"/>
      <c r="L7" s="455"/>
      <c r="M7" s="455"/>
      <c r="N7" s="455"/>
      <c r="O7" s="455"/>
      <c r="P7" s="455"/>
      <c r="Q7" s="455"/>
      <c r="R7" s="455"/>
      <c r="S7" s="455"/>
      <c r="T7" s="455"/>
      <c r="U7" s="456"/>
      <c r="V7" s="455"/>
      <c r="W7" s="455"/>
    </row>
    <row r="8" spans="1:26" s="145" customFormat="1" ht="38.25" customHeight="1" thickBot="1" x14ac:dyDescent="0.45">
      <c r="B8" s="1032" t="s">
        <v>12</v>
      </c>
      <c r="C8" s="1032"/>
      <c r="D8" s="1032"/>
      <c r="E8" s="1032"/>
      <c r="F8" s="457"/>
      <c r="G8" s="457" t="s">
        <v>13</v>
      </c>
      <c r="H8" s="457"/>
      <c r="I8" s="457"/>
      <c r="J8" s="457"/>
      <c r="K8" s="457"/>
      <c r="L8" s="457"/>
      <c r="M8" s="457"/>
      <c r="N8" s="458" t="s">
        <v>14</v>
      </c>
      <c r="O8" s="455"/>
      <c r="P8" s="459"/>
      <c r="Q8" s="459"/>
      <c r="R8" s="457"/>
      <c r="S8" s="457"/>
      <c r="T8" s="457"/>
      <c r="U8" s="460" t="s">
        <v>15</v>
      </c>
      <c r="V8" s="461"/>
      <c r="W8" s="461"/>
    </row>
    <row r="9" spans="1:26" s="145" customFormat="1" ht="36.75" customHeight="1" x14ac:dyDescent="0.5">
      <c r="B9" s="1030" t="s">
        <v>124</v>
      </c>
      <c r="C9" s="1030"/>
      <c r="D9" s="1031"/>
      <c r="E9" s="247" t="s">
        <v>17</v>
      </c>
      <c r="F9" s="462"/>
      <c r="G9" s="987" t="s">
        <v>18</v>
      </c>
      <c r="H9" s="987"/>
      <c r="I9" s="987"/>
      <c r="J9" s="987"/>
      <c r="K9" s="1063"/>
      <c r="L9" s="1064"/>
      <c r="M9" s="1064"/>
      <c r="N9" s="1064"/>
      <c r="O9" s="1064"/>
      <c r="P9" s="1064"/>
      <c r="Q9" s="1065"/>
      <c r="R9" s="457"/>
      <c r="S9" s="457"/>
      <c r="T9" s="457"/>
      <c r="U9" s="989"/>
      <c r="V9" s="990"/>
      <c r="W9" s="991"/>
    </row>
    <row r="10" spans="1:26" ht="36.75" customHeight="1" x14ac:dyDescent="0.5">
      <c r="A10" s="455"/>
      <c r="B10" s="981" t="s">
        <v>33</v>
      </c>
      <c r="C10" s="982"/>
      <c r="D10" s="154"/>
      <c r="E10" s="253" t="e" cm="1">
        <f t="array" ref="E10">_xlfn.IFS(I34="","",$K$10="Validé",AVERAGE(I34:I35,J34),$K$10="Non validé",AVERAGE(I34:I35,J34)*0.9)</f>
        <v>#N/A</v>
      </c>
      <c r="F10" s="462"/>
      <c r="G10" s="987" t="s">
        <v>20</v>
      </c>
      <c r="H10" s="987"/>
      <c r="I10" s="987"/>
      <c r="J10" s="987"/>
      <c r="K10" s="1036"/>
      <c r="L10" s="1037"/>
      <c r="M10" s="1037"/>
      <c r="N10" s="1037"/>
      <c r="O10" s="1037"/>
      <c r="P10" s="1037"/>
      <c r="Q10" s="1038"/>
      <c r="R10" s="455"/>
      <c r="S10" s="457"/>
      <c r="T10" s="455"/>
      <c r="U10" s="989"/>
      <c r="V10" s="990"/>
      <c r="W10" s="991"/>
      <c r="X10" s="455"/>
      <c r="Y10" s="455"/>
      <c r="Z10" s="455"/>
    </row>
    <row r="11" spans="1:26" ht="36.75" customHeight="1" x14ac:dyDescent="0.4">
      <c r="A11" s="455"/>
      <c r="B11" s="985" t="s">
        <v>34</v>
      </c>
      <c r="C11" s="986"/>
      <c r="D11" s="250"/>
      <c r="E11" s="252" t="str" cm="1">
        <f t="array" ref="E11">_xlfn.IFS(I36="","",$K$10="Validé",AVERAGE(I36:I37,J36),$K$10="Non validé",AVERAGE(I36:I37,J36)*0.9)</f>
        <v/>
      </c>
      <c r="F11" s="463"/>
      <c r="G11" s="266" t="s">
        <v>280</v>
      </c>
      <c r="H11" s="266"/>
      <c r="I11" s="266"/>
      <c r="J11" s="266"/>
      <c r="K11" s="266"/>
      <c r="L11" s="266"/>
      <c r="M11" s="266"/>
      <c r="N11" s="266"/>
      <c r="O11" s="266"/>
      <c r="P11" s="266"/>
      <c r="Q11" s="455"/>
      <c r="R11" s="455"/>
      <c r="S11" s="455"/>
      <c r="T11" s="455"/>
      <c r="U11" s="464"/>
      <c r="V11" s="464"/>
      <c r="W11" s="464"/>
      <c r="X11" s="455"/>
      <c r="Y11" s="455"/>
      <c r="Z11" s="455"/>
    </row>
    <row r="12" spans="1:26" ht="36.75" customHeight="1" x14ac:dyDescent="0.4">
      <c r="A12" s="455"/>
      <c r="B12" s="985" t="s">
        <v>35</v>
      </c>
      <c r="C12" s="986"/>
      <c r="D12" s="250"/>
      <c r="E12" s="252" t="e" cm="1">
        <f t="array" ref="E12">_xlfn.IFS(I38="","",$K$10="Validé",AVERAGE(I38:I39,J38),$K$10="Non validé",AVERAGE(I38:I39,J38)*0.9)</f>
        <v>#N/A</v>
      </c>
      <c r="F12" s="455"/>
      <c r="G12" s="457" t="s">
        <v>125</v>
      </c>
      <c r="H12" s="455"/>
      <c r="I12" s="455"/>
      <c r="J12" s="455"/>
      <c r="K12" s="455"/>
      <c r="L12" s="455"/>
      <c r="M12" s="455"/>
      <c r="N12" s="455"/>
      <c r="O12" s="455"/>
      <c r="P12" s="455"/>
      <c r="Q12" s="455"/>
      <c r="R12" s="455"/>
      <c r="S12" s="455"/>
      <c r="T12" s="457"/>
      <c r="U12" s="465" t="s">
        <v>82</v>
      </c>
      <c r="V12" s="464"/>
      <c r="W12" s="464"/>
      <c r="X12" s="455"/>
      <c r="Y12" s="455"/>
      <c r="Z12" s="455"/>
    </row>
    <row r="13" spans="1:26" ht="36.75" customHeight="1" x14ac:dyDescent="0.4">
      <c r="A13" s="455"/>
      <c r="B13" s="985" t="s">
        <v>53</v>
      </c>
      <c r="C13" s="986"/>
      <c r="D13" s="250"/>
      <c r="E13" s="252" t="str" cm="1">
        <f t="array" ref="E13">_xlfn.IFS(I40="","",$K$10="Validé",AVERAGE(I40:I41,J40),$K$10="Non validé",AVERAGE(I40:I41,J40)*0.9)</f>
        <v/>
      </c>
      <c r="F13" s="455"/>
      <c r="G13" s="987" t="s">
        <v>126</v>
      </c>
      <c r="H13" s="987"/>
      <c r="I13" s="987"/>
      <c r="J13" s="987"/>
      <c r="K13" s="988"/>
      <c r="L13" s="988"/>
      <c r="M13" s="988"/>
      <c r="N13" s="988"/>
      <c r="O13" s="988"/>
      <c r="P13" s="988"/>
      <c r="Q13" s="988"/>
      <c r="R13" s="455"/>
      <c r="S13" s="455"/>
      <c r="T13" s="455"/>
      <c r="U13" s="989"/>
      <c r="V13" s="990"/>
      <c r="W13" s="991"/>
      <c r="X13" s="455"/>
      <c r="Y13" s="455"/>
      <c r="Z13" s="455"/>
    </row>
    <row r="14" spans="1:26" s="145" customFormat="1" ht="36.75" customHeight="1" x14ac:dyDescent="0.4">
      <c r="B14" s="985" t="s">
        <v>54</v>
      </c>
      <c r="C14" s="986"/>
      <c r="D14" s="250"/>
      <c r="E14" s="252" t="str" cm="1">
        <f t="array" ref="E14">_xlfn.IFS(I42="","",$K$10="Validé",AVERAGE(I42:I43,J42),$K$10="Non validé",AVERAGE(I42:I43,J42)*0.9)</f>
        <v/>
      </c>
      <c r="F14" s="455"/>
      <c r="G14" s="987" t="s">
        <v>127</v>
      </c>
      <c r="H14" s="987"/>
      <c r="I14" s="987"/>
      <c r="J14" s="987"/>
      <c r="K14" s="988"/>
      <c r="L14" s="988"/>
      <c r="M14" s="988"/>
      <c r="N14" s="988"/>
      <c r="O14" s="988"/>
      <c r="P14" s="988"/>
      <c r="Q14" s="988"/>
      <c r="R14" s="455"/>
      <c r="S14" s="455"/>
      <c r="T14" s="455"/>
      <c r="U14" s="989"/>
      <c r="V14" s="990"/>
      <c r="W14" s="991"/>
    </row>
    <row r="15" spans="1:26" ht="36.75" customHeight="1" x14ac:dyDescent="0.4">
      <c r="A15" s="455"/>
      <c r="B15" s="985" t="s">
        <v>55</v>
      </c>
      <c r="C15" s="986"/>
      <c r="D15" s="250"/>
      <c r="E15" s="252" t="str" cm="1">
        <f t="array" ref="E15">_xlfn.IFS(I44="","",$K$10="Validé",AVERAGE(I44:I45,J44),$K$10="Non validé",AVERAGE(I44:I45,J44)*0.9)</f>
        <v/>
      </c>
      <c r="F15" s="455"/>
      <c r="G15" s="987" t="s">
        <v>128</v>
      </c>
      <c r="H15" s="987"/>
      <c r="I15" s="987"/>
      <c r="J15" s="987"/>
      <c r="K15" s="988"/>
      <c r="L15" s="988"/>
      <c r="M15" s="988"/>
      <c r="N15" s="988"/>
      <c r="O15" s="988"/>
      <c r="P15" s="988"/>
      <c r="Q15" s="988"/>
      <c r="R15" s="455"/>
      <c r="S15" s="455"/>
      <c r="T15" s="455"/>
      <c r="U15" s="989"/>
      <c r="V15" s="990"/>
      <c r="W15" s="991"/>
      <c r="X15" s="455"/>
      <c r="Y15" s="455"/>
      <c r="Z15" s="455"/>
    </row>
    <row r="16" spans="1:26" ht="36.75" customHeight="1" x14ac:dyDescent="0.4">
      <c r="A16" s="455"/>
      <c r="B16" s="985" t="s">
        <v>56</v>
      </c>
      <c r="C16" s="986"/>
      <c r="D16" s="250"/>
      <c r="E16" s="252" t="str" cm="1">
        <f t="array" ref="E16">_xlfn.IFS(I46="","",$K$10="Validé",AVERAGE(I46:I47,J46),$K$10="Non validé",AVERAGE(I46:I47,J46)*0.9)</f>
        <v/>
      </c>
      <c r="F16" s="455"/>
      <c r="G16" s="457" t="s">
        <v>23</v>
      </c>
      <c r="H16" s="455"/>
      <c r="I16" s="455"/>
      <c r="J16" s="455"/>
      <c r="K16" s="455"/>
      <c r="L16" s="455"/>
      <c r="M16" s="455"/>
      <c r="N16" s="455"/>
      <c r="O16" s="455"/>
      <c r="P16" s="455"/>
      <c r="Q16" s="455"/>
      <c r="R16" s="455"/>
      <c r="S16" s="455"/>
      <c r="T16" s="455"/>
      <c r="U16" s="455"/>
      <c r="V16" s="455"/>
      <c r="W16" s="455"/>
      <c r="X16" s="455"/>
      <c r="Y16" s="455"/>
      <c r="Z16" s="455"/>
    </row>
    <row r="17" spans="1:26" ht="36.75" customHeight="1" x14ac:dyDescent="0.4">
      <c r="A17" s="455"/>
      <c r="B17" s="985" t="s">
        <v>57</v>
      </c>
      <c r="C17" s="986"/>
      <c r="D17" s="250"/>
      <c r="E17" s="252" t="str" cm="1">
        <f t="array" ref="E17">_xlfn.IFS(I48="","",$K$10="Validé",AVERAGE(I48:I49,J48),$K$10="Non validé",AVERAGE(I48:I49,J48)*0.9)</f>
        <v/>
      </c>
      <c r="F17" s="455"/>
      <c r="G17" s="455"/>
      <c r="H17" s="147" t="s">
        <v>24</v>
      </c>
      <c r="I17" s="148" t="s">
        <v>25</v>
      </c>
      <c r="J17" s="149" t="s">
        <v>26</v>
      </c>
      <c r="K17" s="455"/>
      <c r="L17" s="455"/>
      <c r="M17" s="465" t="s">
        <v>82</v>
      </c>
      <c r="N17" s="455"/>
      <c r="O17" s="455"/>
      <c r="P17" s="455"/>
      <c r="Q17" s="455"/>
      <c r="R17" s="455"/>
      <c r="S17" s="455"/>
      <c r="T17" s="455"/>
      <c r="U17" s="455"/>
      <c r="V17" s="455"/>
      <c r="W17" s="455"/>
      <c r="X17" s="455"/>
      <c r="Y17" s="455"/>
      <c r="Z17" s="455"/>
    </row>
    <row r="18" spans="1:26" ht="36.75" customHeight="1" x14ac:dyDescent="0.4">
      <c r="A18" s="455"/>
      <c r="B18" s="985" t="s">
        <v>58</v>
      </c>
      <c r="C18" s="986"/>
      <c r="D18" s="250"/>
      <c r="E18" s="252" t="str" cm="1">
        <f t="array" ref="E18">_xlfn.IFS(I50="","",$K$10="Validé",AVERAGE(I50:I51,J50),$K$10="Non validé",AVERAGE(I50:I51,J50)*0.9)</f>
        <v/>
      </c>
      <c r="F18" s="455"/>
      <c r="G18" s="1015" t="s">
        <v>29</v>
      </c>
      <c r="H18" s="992" t="str">
        <f>IF(AnalysesComparatives_SCL!P9="","",AnalysesComparatives_SCL!P9)</f>
        <v/>
      </c>
      <c r="I18" s="992" t="str">
        <f>IF(AnalysesComparatives_SCL!P10=0,"",AnalysesComparatives_SCL!P10)</f>
        <v/>
      </c>
      <c r="J18" s="1013" t="str">
        <f>IF(AnalysesComparatives_SCL!P11=0,"",AnalysesComparatives_SCL!P11)</f>
        <v/>
      </c>
      <c r="K18" s="455"/>
      <c r="L18" s="455"/>
      <c r="M18" s="1004">
        <f>AnalysesComparatives_SCL!J14</f>
        <v>0</v>
      </c>
      <c r="N18" s="1005"/>
      <c r="O18" s="1005"/>
      <c r="P18" s="1005"/>
      <c r="Q18" s="1005"/>
      <c r="R18" s="1005"/>
      <c r="S18" s="1005"/>
      <c r="T18" s="1005"/>
      <c r="U18" s="1005"/>
      <c r="V18" s="1005"/>
      <c r="W18" s="1006"/>
      <c r="X18" s="455"/>
      <c r="Y18" s="455"/>
      <c r="Z18" s="455"/>
    </row>
    <row r="19" spans="1:26" ht="36.75" customHeight="1" x14ac:dyDescent="0.4">
      <c r="A19" s="455"/>
      <c r="B19" s="985" t="s">
        <v>59</v>
      </c>
      <c r="C19" s="986"/>
      <c r="D19" s="250"/>
      <c r="E19" s="252" t="str" cm="1">
        <f t="array" ref="E19">_xlfn.IFS(I52="","",$K$10="Validé",AVERAGE(I52:I53,J52),$K$10="Non validé",AVERAGE(I52:I53,J52)*0.9)</f>
        <v/>
      </c>
      <c r="F19" s="455"/>
      <c r="G19" s="1016"/>
      <c r="H19" s="993"/>
      <c r="I19" s="993"/>
      <c r="J19" s="1014"/>
      <c r="K19" s="455"/>
      <c r="L19" s="455"/>
      <c r="M19" s="1007"/>
      <c r="N19" s="1008"/>
      <c r="O19" s="1008"/>
      <c r="P19" s="1008"/>
      <c r="Q19" s="1008"/>
      <c r="R19" s="1008"/>
      <c r="S19" s="1008"/>
      <c r="T19" s="1008"/>
      <c r="U19" s="1008"/>
      <c r="V19" s="1008"/>
      <c r="W19" s="1009"/>
      <c r="X19" s="455"/>
      <c r="Y19" s="455"/>
      <c r="Z19" s="455"/>
    </row>
    <row r="20" spans="1:26" ht="36.75" customHeight="1" x14ac:dyDescent="0.4">
      <c r="A20" s="455"/>
      <c r="B20" s="985" t="s">
        <v>60</v>
      </c>
      <c r="C20" s="986"/>
      <c r="D20" s="250"/>
      <c r="E20" s="252" t="str" cm="1">
        <f t="array" ref="E20">_xlfn.IFS(I54="","",$K$10="Validé",AVERAGE(I54:I55,J54),$K$10="Non validé",AVERAGE(I54:I55,J54)*0.9)</f>
        <v/>
      </c>
      <c r="F20" s="455"/>
      <c r="G20" s="455"/>
      <c r="H20" s="455"/>
      <c r="I20" s="455"/>
      <c r="J20" s="455"/>
      <c r="K20" s="455"/>
      <c r="L20" s="455"/>
      <c r="M20" s="1007"/>
      <c r="N20" s="1008"/>
      <c r="O20" s="1008"/>
      <c r="P20" s="1008"/>
      <c r="Q20" s="1008"/>
      <c r="R20" s="1008"/>
      <c r="S20" s="1008"/>
      <c r="T20" s="1008"/>
      <c r="U20" s="1008"/>
      <c r="V20" s="1008"/>
      <c r="W20" s="1009"/>
      <c r="X20" s="455"/>
      <c r="Y20" s="455"/>
      <c r="Z20" s="455"/>
    </row>
    <row r="21" spans="1:26" ht="36.75" customHeight="1" x14ac:dyDescent="0.4">
      <c r="A21" s="455"/>
      <c r="B21" s="983" t="s">
        <v>61</v>
      </c>
      <c r="C21" s="984"/>
      <c r="D21" s="155"/>
      <c r="E21" s="251" t="str" cm="1">
        <f t="array" ref="E21">_xlfn.IFS(I56="","",$K$10="Validé",AVERAGE(I56:I57,J56),$K$10="Non validé",AVERAGE(I56:I57,J56)*0.9)</f>
        <v/>
      </c>
      <c r="F21" s="455"/>
      <c r="G21" s="455"/>
      <c r="H21" s="455"/>
      <c r="I21" s="455"/>
      <c r="J21" s="455"/>
      <c r="K21" s="455"/>
      <c r="L21" s="455"/>
      <c r="M21" s="1007"/>
      <c r="N21" s="1008"/>
      <c r="O21" s="1008"/>
      <c r="P21" s="1008"/>
      <c r="Q21" s="1008"/>
      <c r="R21" s="1008"/>
      <c r="S21" s="1008"/>
      <c r="T21" s="1008"/>
      <c r="U21" s="1008"/>
      <c r="V21" s="1008"/>
      <c r="W21" s="1009"/>
      <c r="X21" s="455"/>
      <c r="Y21" s="455"/>
      <c r="Z21" s="455"/>
    </row>
    <row r="22" spans="1:26" ht="24.75" customHeight="1" x14ac:dyDescent="0.4">
      <c r="A22" s="455"/>
      <c r="B22" s="455"/>
      <c r="C22" s="455"/>
      <c r="D22" s="455"/>
      <c r="E22" s="455"/>
      <c r="F22" s="455"/>
      <c r="G22" s="455"/>
      <c r="H22" s="455"/>
      <c r="I22" s="455"/>
      <c r="J22" s="455"/>
      <c r="K22" s="455"/>
      <c r="L22" s="455"/>
      <c r="M22" s="1007"/>
      <c r="N22" s="1008"/>
      <c r="O22" s="1008"/>
      <c r="P22" s="1008"/>
      <c r="Q22" s="1008"/>
      <c r="R22" s="1008"/>
      <c r="S22" s="1008"/>
      <c r="T22" s="1008"/>
      <c r="U22" s="1008"/>
      <c r="V22" s="1008"/>
      <c r="W22" s="1009"/>
      <c r="X22" s="455"/>
      <c r="Y22" s="455"/>
      <c r="Z22" s="455"/>
    </row>
    <row r="23" spans="1:26" ht="24.75" customHeight="1" x14ac:dyDescent="0.4">
      <c r="A23" s="455"/>
      <c r="B23" s="455"/>
      <c r="C23" s="455"/>
      <c r="D23" s="455"/>
      <c r="E23" s="455"/>
      <c r="F23" s="455"/>
      <c r="G23" s="466"/>
      <c r="H23" s="466"/>
      <c r="I23" s="466"/>
      <c r="J23" s="466"/>
      <c r="K23" s="466"/>
      <c r="L23" s="466"/>
      <c r="M23" s="1007"/>
      <c r="N23" s="1008"/>
      <c r="O23" s="1008"/>
      <c r="P23" s="1008"/>
      <c r="Q23" s="1008"/>
      <c r="R23" s="1008"/>
      <c r="S23" s="1008"/>
      <c r="T23" s="1008"/>
      <c r="U23" s="1008"/>
      <c r="V23" s="1008"/>
      <c r="W23" s="1009"/>
      <c r="X23" s="455"/>
      <c r="Y23" s="455"/>
      <c r="Z23" s="455"/>
    </row>
    <row r="24" spans="1:26" ht="24.75" customHeight="1" x14ac:dyDescent="0.4">
      <c r="A24" s="455"/>
      <c r="B24" s="455"/>
      <c r="C24" s="455"/>
      <c r="D24" s="455"/>
      <c r="E24" s="455"/>
      <c r="F24" s="455"/>
      <c r="G24" s="455"/>
      <c r="H24" s="455"/>
      <c r="I24" s="455"/>
      <c r="J24" s="455"/>
      <c r="K24" s="455"/>
      <c r="L24" s="455"/>
      <c r="M24" s="1007"/>
      <c r="N24" s="1008"/>
      <c r="O24" s="1008"/>
      <c r="P24" s="1008"/>
      <c r="Q24" s="1008"/>
      <c r="R24" s="1008"/>
      <c r="S24" s="1008"/>
      <c r="T24" s="1008"/>
      <c r="U24" s="1008"/>
      <c r="V24" s="1008"/>
      <c r="W24" s="1009"/>
      <c r="X24" s="455"/>
      <c r="Y24" s="455"/>
      <c r="Z24" s="455"/>
    </row>
    <row r="25" spans="1:26" ht="24.75" customHeight="1" x14ac:dyDescent="0.4">
      <c r="A25" s="455"/>
      <c r="B25" s="455"/>
      <c r="C25" s="455"/>
      <c r="D25" s="455"/>
      <c r="E25" s="455"/>
      <c r="F25" s="455"/>
      <c r="G25" s="455"/>
      <c r="H25" s="455"/>
      <c r="I25" s="455"/>
      <c r="J25" s="455"/>
      <c r="K25" s="455"/>
      <c r="L25" s="455"/>
      <c r="M25" s="1010"/>
      <c r="N25" s="1011"/>
      <c r="O25" s="1011"/>
      <c r="P25" s="1011"/>
      <c r="Q25" s="1011"/>
      <c r="R25" s="1011"/>
      <c r="S25" s="1011"/>
      <c r="T25" s="1011"/>
      <c r="U25" s="1011"/>
      <c r="V25" s="1011"/>
      <c r="W25" s="1012"/>
      <c r="X25" s="455"/>
      <c r="Y25" s="455"/>
      <c r="Z25" s="455"/>
    </row>
    <row r="26" spans="1:26" ht="22.5" customHeight="1" thickBot="1" x14ac:dyDescent="0.45">
      <c r="A26" s="455"/>
      <c r="B26" s="457"/>
      <c r="C26" s="457"/>
      <c r="D26" s="457"/>
      <c r="E26" s="457"/>
      <c r="F26" s="457"/>
      <c r="G26" s="457"/>
      <c r="H26" s="457"/>
      <c r="I26" s="457"/>
      <c r="J26" s="457"/>
      <c r="K26" s="457"/>
      <c r="L26" s="457"/>
      <c r="M26" s="457"/>
      <c r="N26" s="457"/>
      <c r="O26" s="457"/>
      <c r="P26" s="457"/>
      <c r="Q26" s="457"/>
      <c r="R26" s="457"/>
      <c r="S26" s="457"/>
      <c r="T26" s="457"/>
      <c r="U26" s="457"/>
      <c r="V26" s="457"/>
      <c r="W26" s="457"/>
      <c r="X26" s="455"/>
      <c r="Y26" s="455"/>
      <c r="Z26" s="455"/>
    </row>
    <row r="27" spans="1:26" s="145" customFormat="1" ht="19.5" customHeight="1" x14ac:dyDescent="0.4">
      <c r="B27" s="994" t="s">
        <v>129</v>
      </c>
      <c r="C27" s="995"/>
      <c r="D27" s="995"/>
      <c r="E27" s="995"/>
      <c r="F27" s="995"/>
      <c r="G27" s="995"/>
      <c r="H27" s="995"/>
      <c r="I27" s="995"/>
      <c r="J27" s="995"/>
      <c r="K27" s="995"/>
      <c r="L27" s="995"/>
      <c r="M27" s="995"/>
      <c r="N27" s="995"/>
      <c r="O27" s="995"/>
      <c r="P27" s="995"/>
      <c r="Q27" s="995"/>
      <c r="R27" s="995"/>
      <c r="S27" s="995"/>
      <c r="T27" s="995"/>
      <c r="U27" s="995"/>
      <c r="V27" s="995"/>
      <c r="W27" s="996"/>
      <c r="X27" s="455"/>
      <c r="Y27" s="455"/>
    </row>
    <row r="28" spans="1:26" s="145" customFormat="1" ht="19.5" customHeight="1" thickBot="1" x14ac:dyDescent="0.45">
      <c r="B28" s="997"/>
      <c r="C28" s="998"/>
      <c r="D28" s="998"/>
      <c r="E28" s="998"/>
      <c r="F28" s="998"/>
      <c r="G28" s="998"/>
      <c r="H28" s="998"/>
      <c r="I28" s="998"/>
      <c r="J28" s="998"/>
      <c r="K28" s="998"/>
      <c r="L28" s="998"/>
      <c r="M28" s="998"/>
      <c r="N28" s="998"/>
      <c r="O28" s="998"/>
      <c r="P28" s="998"/>
      <c r="Q28" s="998"/>
      <c r="R28" s="998"/>
      <c r="S28" s="998"/>
      <c r="T28" s="998"/>
      <c r="U28" s="998"/>
      <c r="V28" s="998"/>
      <c r="W28" s="999"/>
      <c r="X28" s="455"/>
      <c r="Y28" s="455"/>
    </row>
    <row r="29" spans="1:26" s="145" customFormat="1" ht="3" customHeight="1" x14ac:dyDescent="0.4">
      <c r="B29" s="467"/>
      <c r="C29" s="455"/>
      <c r="D29" s="455"/>
      <c r="E29" s="455"/>
      <c r="F29" s="455"/>
      <c r="G29" s="455"/>
      <c r="H29" s="455"/>
      <c r="I29" s="455"/>
      <c r="J29" s="455"/>
      <c r="K29" s="455"/>
      <c r="L29" s="455"/>
      <c r="M29" s="455"/>
      <c r="N29" s="455"/>
      <c r="O29" s="455"/>
      <c r="P29" s="455"/>
      <c r="Q29" s="455"/>
      <c r="R29" s="455"/>
      <c r="S29" s="455"/>
      <c r="T29" s="455"/>
      <c r="U29" s="455"/>
      <c r="V29" s="455"/>
      <c r="W29" s="455"/>
      <c r="X29" s="455"/>
      <c r="Y29" s="455"/>
    </row>
    <row r="30" spans="1:26" s="145" customFormat="1" ht="3" customHeight="1" x14ac:dyDescent="0.4">
      <c r="B30" s="467"/>
      <c r="C30" s="455"/>
      <c r="D30" s="455"/>
      <c r="E30" s="455"/>
      <c r="F30" s="455"/>
      <c r="G30" s="455"/>
      <c r="H30" s="455"/>
      <c r="I30" s="455"/>
      <c r="J30" s="455"/>
      <c r="K30" s="455"/>
      <c r="L30" s="455"/>
      <c r="M30" s="455"/>
      <c r="N30" s="455"/>
      <c r="O30" s="455"/>
      <c r="P30" s="455"/>
      <c r="Q30" s="455"/>
      <c r="R30" s="455"/>
      <c r="S30" s="455"/>
      <c r="T30" s="455"/>
      <c r="U30" s="455"/>
      <c r="V30" s="455"/>
      <c r="W30" s="455"/>
      <c r="X30" s="455"/>
      <c r="Y30" s="455"/>
    </row>
    <row r="31" spans="1:26" s="145" customFormat="1" ht="3" customHeight="1" thickBot="1" x14ac:dyDescent="0.45">
      <c r="B31" s="467"/>
      <c r="C31" s="455"/>
      <c r="D31" s="455"/>
      <c r="E31" s="455"/>
      <c r="F31" s="455"/>
      <c r="G31" s="455"/>
      <c r="H31" s="455"/>
      <c r="I31" s="455"/>
      <c r="J31" s="455"/>
      <c r="K31" s="455"/>
      <c r="L31" s="455"/>
      <c r="M31" s="455"/>
      <c r="N31" s="455"/>
      <c r="O31" s="455"/>
      <c r="P31" s="455"/>
      <c r="Q31" s="455"/>
      <c r="R31" s="455"/>
      <c r="S31" s="455"/>
      <c r="T31" s="455"/>
      <c r="U31" s="455"/>
      <c r="V31" s="455"/>
      <c r="W31" s="455"/>
      <c r="X31" s="455"/>
      <c r="Y31" s="455"/>
    </row>
    <row r="32" spans="1:26" ht="20.25" customHeight="1" thickBot="1" x14ac:dyDescent="0.45">
      <c r="A32" s="145"/>
      <c r="B32" s="1066" t="s">
        <v>45</v>
      </c>
      <c r="C32" s="1067"/>
      <c r="D32" s="1067"/>
      <c r="E32" s="1067"/>
      <c r="F32" s="1067"/>
      <c r="G32" s="1067"/>
      <c r="H32" s="1068"/>
      <c r="I32" s="1069" t="s">
        <v>17</v>
      </c>
      <c r="J32" s="1000" t="s">
        <v>47</v>
      </c>
      <c r="K32" s="970" t="s">
        <v>48</v>
      </c>
      <c r="L32" s="971"/>
      <c r="M32" s="972"/>
      <c r="N32" s="455"/>
      <c r="O32" s="455"/>
      <c r="P32" s="455"/>
      <c r="Q32" s="455"/>
      <c r="R32" s="455"/>
      <c r="S32" s="455"/>
      <c r="T32" s="455"/>
      <c r="U32" s="455"/>
      <c r="V32" s="455"/>
      <c r="W32" s="455"/>
      <c r="X32" s="455"/>
      <c r="Y32" s="455"/>
      <c r="Z32" s="455"/>
    </row>
    <row r="33" spans="1:26" ht="29.25" customHeight="1" outlineLevel="1" thickBot="1" x14ac:dyDescent="0.45">
      <c r="A33" s="145"/>
      <c r="B33" s="1071" t="s">
        <v>49</v>
      </c>
      <c r="C33" s="1072"/>
      <c r="D33" s="150" t="s">
        <v>50</v>
      </c>
      <c r="E33" s="151"/>
      <c r="F33" s="150" t="s">
        <v>51</v>
      </c>
      <c r="G33" s="1073" t="s">
        <v>14</v>
      </c>
      <c r="H33" s="1074"/>
      <c r="I33" s="1070"/>
      <c r="J33" s="1001"/>
      <c r="K33" s="973"/>
      <c r="L33" s="974"/>
      <c r="M33" s="975"/>
      <c r="N33" s="455"/>
      <c r="O33" s="455"/>
      <c r="P33" s="455"/>
      <c r="Q33" s="455"/>
      <c r="R33" s="455"/>
      <c r="S33" s="455"/>
      <c r="T33" s="455"/>
      <c r="U33" s="455"/>
      <c r="V33" s="455"/>
      <c r="W33" s="455"/>
      <c r="X33" s="455"/>
      <c r="Y33" s="455"/>
      <c r="Z33" s="455"/>
    </row>
    <row r="34" spans="1:26" ht="28.5" customHeight="1" outlineLevel="1" x14ac:dyDescent="0.4">
      <c r="A34" s="145"/>
      <c r="B34" s="961" t="s">
        <v>33</v>
      </c>
      <c r="C34" s="1075" t="str">
        <f>IF(SA_GRILLE_SCL!$C$3="","",SA_GRILLE_SCL!$C$3)</f>
        <v/>
      </c>
      <c r="D34" s="963" t="str">
        <f>IF(SA_GRILLE_SCL!$A$3="","",SA_GRILLE_SCL!$A$3)</f>
        <v/>
      </c>
      <c r="E34" s="131" t="s">
        <v>22</v>
      </c>
      <c r="F34" s="152" t="str">
        <f>IF(SA_GRILLE_SCL!$A$5="","",SA_GRILLE_SCL!$A$5)</f>
        <v>Caisson</v>
      </c>
      <c r="G34" s="965" t="str">
        <f>IF(SA_GRILLE_SCL!$C$19="","",SA_GRILLE_SCL!$C$19)</f>
        <v/>
      </c>
      <c r="H34" s="966"/>
      <c r="I34" s="133">
        <f>IF(SA_GRILLE_SCL!D19="","",SA_GRILLE_SCL!D19)</f>
        <v>0</v>
      </c>
      <c r="J34" s="1002" t="str">
        <f>IF(AnalysesComparatives_SCL!F24="","",AnalysesComparatives_SCL!F24)</f>
        <v/>
      </c>
      <c r="K34" s="976" t="str">
        <f>IF(SA_GRILLE_SCL!B$19="","",SA_GRILLE_SCL!B$19)</f>
        <v/>
      </c>
      <c r="L34" s="977"/>
      <c r="M34" s="978"/>
      <c r="N34" s="455"/>
      <c r="O34" s="455"/>
      <c r="P34" s="455"/>
      <c r="Q34" s="455"/>
      <c r="R34" s="455"/>
      <c r="S34" s="455"/>
      <c r="T34" s="455"/>
      <c r="U34" s="455"/>
      <c r="V34" s="455"/>
      <c r="W34" s="455"/>
      <c r="X34" s="455"/>
      <c r="Y34" s="455"/>
      <c r="Z34" s="455"/>
    </row>
    <row r="35" spans="1:26" ht="28.5" customHeight="1" outlineLevel="1" thickBot="1" x14ac:dyDescent="0.45">
      <c r="A35" s="145"/>
      <c r="B35" s="962"/>
      <c r="C35" s="1076"/>
      <c r="D35" s="964"/>
      <c r="E35" s="138" t="s">
        <v>52</v>
      </c>
      <c r="F35" s="153" t="str">
        <f>IF(SA_GRILLE_SCL!$A$22="","",SA_GRILLE_SCL!$A$22)</f>
        <v>Préleveur Automatique</v>
      </c>
      <c r="G35" s="979" t="str">
        <f>IF(SA_GRILLE_SCL!$C$37="","",SA_GRILLE_SCL!$C$37)</f>
        <v/>
      </c>
      <c r="H35" s="980"/>
      <c r="I35" s="140">
        <f>IF(SA_GRILLE_SCL!D37="","",SA_GRILLE_SCL!D37)</f>
        <v>0</v>
      </c>
      <c r="J35" s="1003"/>
      <c r="K35" s="967" t="str">
        <f>IF(SA_GRILLE_SCL!B$37="","",SA_GRILLE_SCL!B$37)</f>
        <v/>
      </c>
      <c r="L35" s="968"/>
      <c r="M35" s="969"/>
      <c r="N35" s="455"/>
      <c r="O35" s="455"/>
      <c r="P35" s="455"/>
      <c r="Q35" s="455"/>
      <c r="R35" s="455"/>
      <c r="S35" s="455"/>
      <c r="T35" s="455"/>
      <c r="U35" s="455"/>
      <c r="V35" s="455"/>
      <c r="W35" s="455"/>
      <c r="X35" s="455"/>
      <c r="Y35" s="455"/>
      <c r="Z35" s="455"/>
    </row>
    <row r="36" spans="1:26" ht="28.5" customHeight="1" outlineLevel="1" thickBot="1" x14ac:dyDescent="0.65">
      <c r="A36" s="145"/>
      <c r="B36" s="961" t="s">
        <v>34</v>
      </c>
      <c r="C36" s="130" t="str">
        <f>IF(SA_GRILLE_SCL!$H$3="","",SA_GRILLE_SCL!$H$3)</f>
        <v/>
      </c>
      <c r="D36" s="963" t="str">
        <f>IF(SA_GRILLE_SCL!$F$3="","",SA_GRILLE_SCL!$F$3)</f>
        <v/>
      </c>
      <c r="E36" s="131" t="s">
        <v>22</v>
      </c>
      <c r="F36" s="152" t="str">
        <f>IF(SA_GRILLE_SCL!$F$5="","",SA_GRILLE_SCL!$F$5)</f>
        <v/>
      </c>
      <c r="G36" s="965" t="str">
        <f>IF(SA_GRILLE_SCL!$H$19="","",SA_GRILLE_SCL!$H$19)</f>
        <v/>
      </c>
      <c r="H36" s="966"/>
      <c r="I36" s="133" t="str">
        <f>IF(SA_GRILLE_SCL!I$19="","",SA_GRILLE_SCL!I$19)</f>
        <v/>
      </c>
      <c r="J36" s="1061" t="str">
        <f>IF(AnalysesComparatives_SCL!F25="","",AnalysesComparatives_SCL!F25)</f>
        <v/>
      </c>
      <c r="K36" s="976" t="str">
        <f>IF(SA_GRILLE_SCL!G$19="","",SA_GRILLE_SCL!G$19)</f>
        <v/>
      </c>
      <c r="L36" s="977"/>
      <c r="M36" s="978"/>
      <c r="N36" s="455"/>
      <c r="O36" s="455"/>
      <c r="P36" s="455"/>
      <c r="Q36" s="455"/>
      <c r="R36" s="455"/>
      <c r="S36" s="455"/>
      <c r="T36" s="455"/>
      <c r="U36" s="455"/>
      <c r="V36" s="455"/>
      <c r="W36" s="455"/>
      <c r="X36" s="455"/>
      <c r="Y36" s="455"/>
      <c r="Z36" s="455"/>
    </row>
    <row r="37" spans="1:26" ht="28.5" customHeight="1" outlineLevel="1" thickBot="1" x14ac:dyDescent="0.65">
      <c r="A37" s="145"/>
      <c r="B37" s="962"/>
      <c r="C37" s="137" t="str">
        <f>C36</f>
        <v/>
      </c>
      <c r="D37" s="964"/>
      <c r="E37" s="138" t="s">
        <v>52</v>
      </c>
      <c r="F37" s="153" t="str">
        <f>IF(SA_GRILLE_SCL!$F$22="","",SA_GRILLE_SCL!$F$22)</f>
        <v/>
      </c>
      <c r="G37" s="979" t="str">
        <f>IF(SA_GRILLE_SCL!$H$37="","",SA_GRILLE_SCL!$H$37)</f>
        <v/>
      </c>
      <c r="H37" s="980"/>
      <c r="I37" s="140" t="str">
        <f>IF(SA_GRILLE_SCL!I$37="","",SA_GRILLE_SCL!I$37)</f>
        <v/>
      </c>
      <c r="J37" s="1061"/>
      <c r="K37" s="967" t="str">
        <f>IF(SA_GRILLE_SCL!G$37="","",SA_GRILLE_SCL!G$37)</f>
        <v/>
      </c>
      <c r="L37" s="968"/>
      <c r="M37" s="969"/>
      <c r="N37" s="455"/>
      <c r="O37" s="455"/>
      <c r="P37" s="455"/>
      <c r="Q37" s="455"/>
      <c r="R37" s="455"/>
      <c r="S37" s="455"/>
      <c r="T37" s="455"/>
      <c r="U37" s="455"/>
      <c r="V37" s="455"/>
      <c r="W37" s="455"/>
      <c r="X37" s="455"/>
      <c r="Y37" s="455"/>
      <c r="Z37" s="455"/>
    </row>
    <row r="38" spans="1:26" ht="28.5" customHeight="1" outlineLevel="1" thickBot="1" x14ac:dyDescent="0.65">
      <c r="A38" s="145"/>
      <c r="B38" s="961" t="s">
        <v>35</v>
      </c>
      <c r="C38" s="130" t="str">
        <f>IF(SA_GRILLE_SCL!$M$3="","",SA_GRILLE_SCL!$M$3)</f>
        <v/>
      </c>
      <c r="D38" s="963" t="str">
        <f>IF(SA_GRILLE_SCL!$K$3="","",SA_GRILLE_SCL!$K$3)</f>
        <v/>
      </c>
      <c r="E38" s="131" t="s">
        <v>22</v>
      </c>
      <c r="F38" s="152" t="str">
        <f>IF(SA_GRILLE_SCL!$K$5="","",SA_GRILLE_SCL!$K$5)</f>
        <v/>
      </c>
      <c r="G38" s="965" t="str">
        <f>IF(SA_GRILLE_SCL!$M$19="","",SA_GRILLE_SCL!$M$19)</f>
        <v/>
      </c>
      <c r="H38" s="966"/>
      <c r="I38" s="265" t="s">
        <v>277</v>
      </c>
      <c r="J38" s="1061" t="str">
        <f>IF(AnalysesComparatives_SCL!F26="","",AnalysesComparatives_SCL!F26)</f>
        <v/>
      </c>
      <c r="K38" s="976" t="str">
        <f>IF(SA_GRILLE_SCL!L$19="","",SA_GRILLE_SCL!L$19)</f>
        <v/>
      </c>
      <c r="L38" s="977"/>
      <c r="M38" s="978"/>
      <c r="N38" s="455"/>
      <c r="O38" s="455"/>
      <c r="P38" s="455"/>
      <c r="Q38" s="455"/>
      <c r="R38" s="455"/>
      <c r="S38" s="455"/>
      <c r="T38" s="455"/>
      <c r="U38" s="455"/>
      <c r="V38" s="455"/>
      <c r="W38" s="455"/>
      <c r="X38" s="455"/>
      <c r="Y38" s="455"/>
      <c r="Z38" s="455"/>
    </row>
    <row r="39" spans="1:26" ht="28.5" customHeight="1" outlineLevel="1" thickBot="1" x14ac:dyDescent="0.65">
      <c r="A39" s="145"/>
      <c r="B39" s="962"/>
      <c r="C39" s="137" t="str">
        <f>C38</f>
        <v/>
      </c>
      <c r="D39" s="964"/>
      <c r="E39" s="138" t="s">
        <v>52</v>
      </c>
      <c r="F39" s="153" t="str">
        <f>IF(SA_GRILLE_SCL!$K$22="","",SA_GRILLE_SCL!$K$22)</f>
        <v/>
      </c>
      <c r="G39" s="979" t="str">
        <f>IF(SA_GRILLE_SCL!$M$37="","",SA_GRILLE_SCL!$M$37)</f>
        <v/>
      </c>
      <c r="H39" s="980"/>
      <c r="I39" s="140" t="str">
        <f>IF(SA_GRILLE_SCL!N$37="","",SA_GRILLE_SCL!N$37)</f>
        <v/>
      </c>
      <c r="J39" s="1061"/>
      <c r="K39" s="967" t="str">
        <f>IF(SA_GRILLE_SCL!L$37="","",SA_GRILLE_SCL!L$37)</f>
        <v/>
      </c>
      <c r="L39" s="968"/>
      <c r="M39" s="969"/>
      <c r="N39" s="455"/>
      <c r="O39" s="455"/>
      <c r="P39" s="455"/>
      <c r="Q39" s="455"/>
      <c r="R39" s="455"/>
      <c r="S39" s="455"/>
      <c r="T39" s="455"/>
      <c r="U39" s="455"/>
      <c r="V39" s="455"/>
      <c r="W39" s="455"/>
      <c r="X39" s="455"/>
      <c r="Y39" s="455"/>
      <c r="Z39" s="455"/>
    </row>
    <row r="40" spans="1:26" ht="28.5" customHeight="1" outlineLevel="1" thickBot="1" x14ac:dyDescent="0.65">
      <c r="A40" s="145"/>
      <c r="B40" s="961" t="s">
        <v>53</v>
      </c>
      <c r="C40" s="130" t="str">
        <f>IF(SA_GRILLE_SCL!$R$3="","",SA_GRILLE_SCL!$R$3)</f>
        <v/>
      </c>
      <c r="D40" s="963" t="str">
        <f>IF(SA_GRILLE_SCL!$P$3="","",SA_GRILLE_SCL!$P$3)</f>
        <v/>
      </c>
      <c r="E40" s="131" t="s">
        <v>22</v>
      </c>
      <c r="F40" s="152" t="str">
        <f>IF(SA_GRILLE_SCL!$P$5="","",SA_GRILLE_SCL!$P$5)</f>
        <v/>
      </c>
      <c r="G40" s="965" t="str">
        <f>IF(SA_GRILLE_SCL!$R$19="","",SA_GRILLE_SCL!$R$19)</f>
        <v/>
      </c>
      <c r="H40" s="966"/>
      <c r="I40" s="133" t="str">
        <f>IF(SA_GRILLE_SCL!S$19="","",SA_GRILLE_SCL!S$19)</f>
        <v/>
      </c>
      <c r="J40" s="1061" t="str">
        <f>IF(AnalysesComparatives_SCL!F27="","",AnalysesComparatives_SCL!F27)</f>
        <v/>
      </c>
      <c r="K40" s="976" t="str">
        <f>IF(SA_GRILLE_SCL!Q$19="","",SA_GRILLE_SCL!Q$19)</f>
        <v/>
      </c>
      <c r="L40" s="977"/>
      <c r="M40" s="978"/>
      <c r="N40" s="455"/>
      <c r="O40" s="455"/>
      <c r="P40" s="455"/>
      <c r="Q40" s="455"/>
      <c r="R40" s="455"/>
      <c r="S40" s="455"/>
      <c r="T40" s="455"/>
      <c r="U40" s="455"/>
      <c r="V40" s="455"/>
      <c r="W40" s="455"/>
      <c r="X40" s="455"/>
      <c r="Y40" s="455"/>
      <c r="Z40" s="455"/>
    </row>
    <row r="41" spans="1:26" ht="28.5" customHeight="1" outlineLevel="1" thickBot="1" x14ac:dyDescent="0.65">
      <c r="A41" s="145"/>
      <c r="B41" s="962"/>
      <c r="C41" s="137" t="str">
        <f>C40</f>
        <v/>
      </c>
      <c r="D41" s="964"/>
      <c r="E41" s="138" t="s">
        <v>52</v>
      </c>
      <c r="F41" s="153" t="str">
        <f>IF(SA_GRILLE_SCL!$P$22="","",SA_GRILLE_SCL!$P$22)</f>
        <v/>
      </c>
      <c r="G41" s="979" t="str">
        <f>IF(SA_GRILLE_SCL!$R$37="","",SA_GRILLE_SCL!$R$37)</f>
        <v/>
      </c>
      <c r="H41" s="980"/>
      <c r="I41" s="140" t="str">
        <f>IF(SA_GRILLE_SCL!S$37="","",SA_GRILLE_SCL!S$37)</f>
        <v/>
      </c>
      <c r="J41" s="1061"/>
      <c r="K41" s="967" t="str">
        <f>IF(SA_GRILLE_SCL!Q$37="","",SA_GRILLE_SCL!Q$37)</f>
        <v/>
      </c>
      <c r="L41" s="968"/>
      <c r="M41" s="969"/>
      <c r="N41" s="455"/>
      <c r="O41" s="455"/>
      <c r="P41" s="455"/>
      <c r="Q41" s="455"/>
      <c r="R41" s="455"/>
      <c r="S41" s="455"/>
      <c r="T41" s="455"/>
      <c r="U41" s="455"/>
      <c r="V41" s="455"/>
      <c r="W41" s="455"/>
      <c r="X41" s="455"/>
      <c r="Y41" s="455"/>
      <c r="Z41" s="455"/>
    </row>
    <row r="42" spans="1:26" ht="28.5" customHeight="1" outlineLevel="1" thickBot="1" x14ac:dyDescent="0.65">
      <c r="A42" s="145"/>
      <c r="B42" s="961" t="s">
        <v>54</v>
      </c>
      <c r="C42" s="130" t="str">
        <f>IF(SA_GRILLE_SCL!$W$3="","",SA_GRILLE_SCL!$W$3)</f>
        <v/>
      </c>
      <c r="D42" s="963" t="str">
        <f>IF(SA_GRILLE_SCL!$U$3="","",SA_GRILLE_SCL!$U$3)</f>
        <v/>
      </c>
      <c r="E42" s="131" t="s">
        <v>22</v>
      </c>
      <c r="F42" s="152" t="str">
        <f>IF(SA_GRILLE_SCL!$U$5="","",SA_GRILLE_SCL!$U$5)</f>
        <v/>
      </c>
      <c r="G42" s="965" t="str">
        <f>IF(SA_GRILLE_SCL!$W$19="","",SA_GRILLE_SCL!$W$19)</f>
        <v/>
      </c>
      <c r="H42" s="966"/>
      <c r="I42" s="133" t="str">
        <f>IF(SA_GRILLE_SCL!X$19="","",SA_GRILLE_SCL!X$19)</f>
        <v/>
      </c>
      <c r="J42" s="1061" t="str">
        <f>IF(AnalysesComparatives_SCL!F28="","",AnalysesComparatives_SCL!F28)</f>
        <v/>
      </c>
      <c r="K42" s="976" t="str">
        <f>IF(SA_GRILLE_SCL!V$19="","",SA_GRILLE_SCL!V$19)</f>
        <v/>
      </c>
      <c r="L42" s="977"/>
      <c r="M42" s="978"/>
      <c r="N42" s="455"/>
      <c r="O42" s="455"/>
      <c r="P42" s="455"/>
      <c r="Q42" s="455"/>
      <c r="R42" s="455"/>
      <c r="S42" s="455"/>
      <c r="T42" s="455"/>
      <c r="U42" s="455"/>
      <c r="V42" s="455"/>
      <c r="W42" s="455"/>
      <c r="X42" s="455"/>
      <c r="Y42" s="455"/>
      <c r="Z42" s="455"/>
    </row>
    <row r="43" spans="1:26" ht="28.5" customHeight="1" outlineLevel="1" thickBot="1" x14ac:dyDescent="0.65">
      <c r="A43" s="145"/>
      <c r="B43" s="962"/>
      <c r="C43" s="137" t="str">
        <f>C42</f>
        <v/>
      </c>
      <c r="D43" s="964"/>
      <c r="E43" s="138" t="s">
        <v>52</v>
      </c>
      <c r="F43" s="153" t="str">
        <f>IF(SA_GRILLE_SCL!$U$22="","",SA_GRILLE_SCL!$U$22)</f>
        <v/>
      </c>
      <c r="G43" s="979" t="str">
        <f>IF(SA_GRILLE_SCL!$W$37="","",SA_GRILLE_SCL!$W$37)</f>
        <v/>
      </c>
      <c r="H43" s="980"/>
      <c r="I43" s="140" t="str">
        <f>IF(SA_GRILLE_SCL!X$37="","",SA_GRILLE_SCL!X$37)</f>
        <v/>
      </c>
      <c r="J43" s="1061"/>
      <c r="K43" s="967" t="str">
        <f>IF(SA_GRILLE_SCL!V$37="","",SA_GRILLE_SCL!V$37)</f>
        <v/>
      </c>
      <c r="L43" s="968"/>
      <c r="M43" s="969"/>
      <c r="N43" s="455"/>
      <c r="O43" s="455"/>
      <c r="P43" s="455"/>
      <c r="Q43" s="455"/>
      <c r="R43" s="455"/>
      <c r="S43" s="455"/>
      <c r="T43" s="455"/>
      <c r="U43" s="455"/>
      <c r="V43" s="455"/>
      <c r="W43" s="455"/>
      <c r="X43" s="455"/>
      <c r="Y43" s="455"/>
      <c r="Z43" s="455"/>
    </row>
    <row r="44" spans="1:26" ht="28.5" customHeight="1" outlineLevel="1" thickBot="1" x14ac:dyDescent="0.65">
      <c r="A44" s="145"/>
      <c r="B44" s="961" t="s">
        <v>55</v>
      </c>
      <c r="C44" s="130" t="str">
        <f>IF(SA_GRILLE_SCL!$AB$3="","",SA_GRILLE_SCL!$AB$3)</f>
        <v/>
      </c>
      <c r="D44" s="963" t="str">
        <f>IF(SA_GRILLE_SCL!$Z$3="","",SA_GRILLE_SCL!$Z$3)</f>
        <v/>
      </c>
      <c r="E44" s="131" t="s">
        <v>22</v>
      </c>
      <c r="F44" s="152" t="str">
        <f>IF(SA_GRILLE_SCL!$Z$5="","",SA_GRILLE_SCL!$Z$5)</f>
        <v/>
      </c>
      <c r="G44" s="965" t="str">
        <f>IF(SA_GRILLE_SCL!$AB$19="","",SA_GRILLE_SCL!$AB$19)</f>
        <v/>
      </c>
      <c r="H44" s="966"/>
      <c r="I44" s="133" t="str">
        <f>IF(SA_GRILLE_SCL!AC$19="","",SA_GRILLE_SCL!AC$19)</f>
        <v/>
      </c>
      <c r="J44" s="1061" t="str">
        <f>IF(AnalysesComparatives_SCL!F29="","",AnalysesComparatives_SCL!F29)</f>
        <v/>
      </c>
      <c r="K44" s="976" t="str">
        <f>IF(SA_GRILLE_SCL!AA$19="","",SA_GRILLE_SCL!AA$19)</f>
        <v/>
      </c>
      <c r="L44" s="977"/>
      <c r="M44" s="978"/>
      <c r="N44" s="455"/>
      <c r="O44" s="455"/>
      <c r="P44" s="455"/>
      <c r="Q44" s="455"/>
      <c r="R44" s="455"/>
      <c r="S44" s="455"/>
      <c r="T44" s="455"/>
      <c r="U44" s="455"/>
      <c r="V44" s="455"/>
      <c r="W44" s="455"/>
      <c r="X44" s="455"/>
      <c r="Y44" s="455"/>
      <c r="Z44" s="455"/>
    </row>
    <row r="45" spans="1:26" ht="28.5" customHeight="1" outlineLevel="1" thickBot="1" x14ac:dyDescent="0.65">
      <c r="A45" s="145"/>
      <c r="B45" s="962"/>
      <c r="C45" s="137" t="str">
        <f>C44</f>
        <v/>
      </c>
      <c r="D45" s="964"/>
      <c r="E45" s="138" t="s">
        <v>52</v>
      </c>
      <c r="F45" s="153" t="str">
        <f>IF(SA_GRILLE_SCL!$Z$22="","",SA_GRILLE_SCL!$Z$22)</f>
        <v/>
      </c>
      <c r="G45" s="979" t="str">
        <f>IF(SA_GRILLE_SCL!$AB$37="","",SA_GRILLE_SCL!$AB$37)</f>
        <v/>
      </c>
      <c r="H45" s="980"/>
      <c r="I45" s="140" t="str">
        <f>IF(SA_GRILLE_SCL!AC$37="","",SA_GRILLE_SCL!AC$37)</f>
        <v/>
      </c>
      <c r="J45" s="1061"/>
      <c r="K45" s="967" t="str">
        <f>IF(SA_GRILLE_SCL!AA$37="","",SA_GRILLE_SCL!AA$37)</f>
        <v/>
      </c>
      <c r="L45" s="968"/>
      <c r="M45" s="969"/>
      <c r="N45" s="455"/>
      <c r="O45" s="455"/>
      <c r="P45" s="455"/>
      <c r="Q45" s="455"/>
      <c r="R45" s="455"/>
      <c r="S45" s="455"/>
      <c r="T45" s="455"/>
      <c r="U45" s="455"/>
      <c r="V45" s="455"/>
      <c r="W45" s="455"/>
      <c r="X45" s="455"/>
      <c r="Y45" s="455"/>
      <c r="Z45" s="455"/>
    </row>
    <row r="46" spans="1:26" ht="28.5" customHeight="1" outlineLevel="1" thickBot="1" x14ac:dyDescent="0.65">
      <c r="A46" s="145"/>
      <c r="B46" s="961" t="s">
        <v>56</v>
      </c>
      <c r="C46" s="130" t="str">
        <f>IF(SA_GRILLE_SCL!$AG$3="","",SA_GRILLE_SCL!$AG$3)</f>
        <v/>
      </c>
      <c r="D46" s="963" t="str">
        <f>IF(SA_GRILLE_SCL!$AE$3="","",SA_GRILLE_SCL!$AE$3)</f>
        <v/>
      </c>
      <c r="E46" s="131" t="s">
        <v>22</v>
      </c>
      <c r="F46" s="152" t="str">
        <f>IF(SA_GRILLE_SCL!$AE$5="","",SA_GRILLE_SCL!$AE$5)</f>
        <v/>
      </c>
      <c r="G46" s="965" t="str">
        <f>IF(SA_GRILLE_SCL!$AG$19="","",SA_GRILLE_SCL!$AG$19)</f>
        <v/>
      </c>
      <c r="H46" s="966"/>
      <c r="I46" s="133" t="str">
        <f>IF(SA_GRILLE_SCL!AH$19="","",SA_GRILLE_SCL!AH$19)</f>
        <v/>
      </c>
      <c r="J46" s="1061" t="str">
        <f>IF(AnalysesComparatives_SCL!P24="","",AnalysesComparatives_SCL!P24)</f>
        <v/>
      </c>
      <c r="K46" s="976" t="str">
        <f>IF(SA_GRILLE_SCL!AF$19="","",SA_GRILLE_SCL!AF$19)</f>
        <v/>
      </c>
      <c r="L46" s="977"/>
      <c r="M46" s="978"/>
      <c r="N46" s="455"/>
      <c r="O46" s="455"/>
      <c r="P46" s="455"/>
      <c r="Q46" s="455"/>
      <c r="R46" s="455"/>
      <c r="S46" s="455"/>
      <c r="T46" s="455"/>
      <c r="U46" s="455"/>
      <c r="V46" s="455"/>
      <c r="W46" s="455"/>
      <c r="X46" s="455"/>
      <c r="Y46" s="455"/>
      <c r="Z46" s="455"/>
    </row>
    <row r="47" spans="1:26" ht="28.5" customHeight="1" outlineLevel="1" thickBot="1" x14ac:dyDescent="0.65">
      <c r="A47" s="145"/>
      <c r="B47" s="962"/>
      <c r="C47" s="137" t="str">
        <f>C46</f>
        <v/>
      </c>
      <c r="D47" s="964"/>
      <c r="E47" s="138" t="s">
        <v>52</v>
      </c>
      <c r="F47" s="153" t="str">
        <f>IF(SA_GRILLE_SCL!$AE$22="","",SA_GRILLE_SCL!$AE$22)</f>
        <v/>
      </c>
      <c r="G47" s="979" t="str">
        <f>IF(SA_GRILLE_SCL!$AG$37="","",SA_GRILLE_SCL!$AG$37)</f>
        <v/>
      </c>
      <c r="H47" s="980"/>
      <c r="I47" s="140" t="str">
        <f>IF(SA_GRILLE_SCL!AH$37="","",SA_GRILLE_SCL!AH$37)</f>
        <v/>
      </c>
      <c r="J47" s="1061"/>
      <c r="K47" s="967" t="str">
        <f>IF(SA_GRILLE_SCL!AF$37="","",SA_GRILLE_SCL!AF$37)</f>
        <v/>
      </c>
      <c r="L47" s="968"/>
      <c r="M47" s="969"/>
      <c r="N47" s="455"/>
      <c r="O47" s="455"/>
      <c r="P47" s="455"/>
      <c r="Q47" s="455"/>
      <c r="R47" s="455"/>
      <c r="S47" s="455"/>
      <c r="T47" s="455"/>
      <c r="U47" s="455"/>
      <c r="V47" s="455"/>
      <c r="W47" s="455"/>
      <c r="X47" s="455"/>
      <c r="Y47" s="455"/>
      <c r="Z47" s="455"/>
    </row>
    <row r="48" spans="1:26" ht="28.5" customHeight="1" outlineLevel="1" thickBot="1" x14ac:dyDescent="0.65">
      <c r="A48" s="145"/>
      <c r="B48" s="961" t="s">
        <v>57</v>
      </c>
      <c r="C48" s="130" t="str">
        <f>IF(SA_GRILLE_SCL!$AL$3="","",SA_GRILLE_SCL!$AL$3)</f>
        <v/>
      </c>
      <c r="D48" s="963" t="str">
        <f>IF(SA_GRILLE_SCL!$AJ$3="","",SA_GRILLE_SCL!$AJ$3)</f>
        <v/>
      </c>
      <c r="E48" s="131" t="s">
        <v>22</v>
      </c>
      <c r="F48" s="152" t="str">
        <f>IF(SA_GRILLE_SCL!$AJ$5="","",SA_GRILLE_SCL!$AJ$5)</f>
        <v/>
      </c>
      <c r="G48" s="965" t="str">
        <f>IF(SA_GRILLE_SCL!$AL$19="","",SA_GRILLE_SCL!$AL$19)</f>
        <v/>
      </c>
      <c r="H48" s="966"/>
      <c r="I48" s="133" t="str">
        <f>IF(SA_GRILLE_SCL!AM$19="","",SA_GRILLE_SCL!AM$19)</f>
        <v/>
      </c>
      <c r="J48" s="1061" t="str">
        <f>IF(AnalysesComparatives_SCL!P25="","",AnalysesComparatives_SCL!P25)</f>
        <v/>
      </c>
      <c r="K48" s="976" t="str">
        <f>IF(SA_GRILLE_SCL!AK$19="","",SA_GRILLE_SCL!AK$19)</f>
        <v/>
      </c>
      <c r="L48" s="977"/>
      <c r="M48" s="978"/>
      <c r="N48" s="455"/>
      <c r="O48" s="455"/>
      <c r="P48" s="455"/>
      <c r="Q48" s="455"/>
      <c r="R48" s="455"/>
      <c r="S48" s="455"/>
      <c r="T48" s="455"/>
      <c r="U48" s="455"/>
      <c r="V48" s="455"/>
      <c r="W48" s="455"/>
      <c r="X48" s="455"/>
      <c r="Y48" s="455"/>
      <c r="Z48" s="455"/>
    </row>
    <row r="49" spans="1:26" ht="28.5" customHeight="1" outlineLevel="1" thickBot="1" x14ac:dyDescent="0.65">
      <c r="A49" s="145"/>
      <c r="B49" s="962"/>
      <c r="C49" s="137" t="str">
        <f>C48</f>
        <v/>
      </c>
      <c r="D49" s="964"/>
      <c r="E49" s="138" t="s">
        <v>52</v>
      </c>
      <c r="F49" s="153" t="str">
        <f>IF(SA_GRILLE_SCL!$AJ$22="","",SA_GRILLE_SCL!$AJ$22)</f>
        <v/>
      </c>
      <c r="G49" s="979" t="str">
        <f>IF(SA_GRILLE_SCL!$AL$37="","",SA_GRILLE_SCL!$AL$37)</f>
        <v/>
      </c>
      <c r="H49" s="980"/>
      <c r="I49" s="140" t="str">
        <f>IF(SA_GRILLE_SCL!AM$37="","",SA_GRILLE_SCL!AM$37)</f>
        <v/>
      </c>
      <c r="J49" s="1061"/>
      <c r="K49" s="967" t="str">
        <f>IF(SA_GRILLE_SCL!AK$37="","",SA_GRILLE_SCL!AK$37)</f>
        <v/>
      </c>
      <c r="L49" s="968"/>
      <c r="M49" s="969"/>
      <c r="N49" s="455"/>
      <c r="O49" s="455"/>
      <c r="P49" s="455"/>
      <c r="Q49" s="455"/>
      <c r="R49" s="455"/>
      <c r="S49" s="455"/>
      <c r="T49" s="455"/>
      <c r="U49" s="455"/>
      <c r="V49" s="455"/>
      <c r="W49" s="455"/>
      <c r="X49" s="455"/>
      <c r="Y49" s="455"/>
      <c r="Z49" s="455"/>
    </row>
    <row r="50" spans="1:26" ht="28.5" customHeight="1" outlineLevel="1" thickBot="1" x14ac:dyDescent="0.65">
      <c r="A50" s="145"/>
      <c r="B50" s="961" t="s">
        <v>58</v>
      </c>
      <c r="C50" s="130" t="str">
        <f>IF(SA_GRILLE_SCL!$AQ$3="","",SA_GRILLE_SCL!$AQ$3)</f>
        <v/>
      </c>
      <c r="D50" s="963" t="str">
        <f>IF(SA_GRILLE_SCL!$AO$3="","",SA_GRILLE_SCL!$AO$3)</f>
        <v/>
      </c>
      <c r="E50" s="131" t="s">
        <v>22</v>
      </c>
      <c r="F50" s="152" t="str">
        <f>IF(SA_GRILLE_SCL!$AO$5="","",SA_GRILLE_SCL!$AO$5)</f>
        <v/>
      </c>
      <c r="G50" s="965" t="str">
        <f>IF(SA_GRILLE_SCL!$AQ$19="","",SA_GRILLE_SCL!$AQ$19)</f>
        <v/>
      </c>
      <c r="H50" s="966"/>
      <c r="I50" s="133" t="str">
        <f>IF(SA_GRILLE_SCL!AR$19="","",SA_GRILLE_SCL!AR$19)</f>
        <v/>
      </c>
      <c r="J50" s="1061" t="str">
        <f>IF(AnalysesComparatives_SCL!P26="","",AnalysesComparatives_SCL!P26)</f>
        <v/>
      </c>
      <c r="K50" s="976" t="str">
        <f>IF(SA_GRILLE_SCL!AP$19="","",SA_GRILLE_SCL!AP$19)</f>
        <v/>
      </c>
      <c r="L50" s="977"/>
      <c r="M50" s="978"/>
      <c r="N50" s="455"/>
      <c r="O50" s="455"/>
      <c r="P50" s="455"/>
      <c r="Q50" s="455"/>
      <c r="R50" s="455"/>
      <c r="S50" s="455"/>
      <c r="T50" s="455"/>
      <c r="U50" s="455"/>
      <c r="V50" s="455"/>
      <c r="W50" s="455"/>
      <c r="X50" s="455"/>
      <c r="Y50" s="455"/>
      <c r="Z50" s="455"/>
    </row>
    <row r="51" spans="1:26" ht="28.5" customHeight="1" outlineLevel="1" thickBot="1" x14ac:dyDescent="0.65">
      <c r="A51" s="145"/>
      <c r="B51" s="962"/>
      <c r="C51" s="137" t="str">
        <f>C50</f>
        <v/>
      </c>
      <c r="D51" s="964"/>
      <c r="E51" s="138" t="s">
        <v>52</v>
      </c>
      <c r="F51" s="153" t="str">
        <f>IF(SA_GRILLE_SCL!$AO$22="","",SA_GRILLE_SCL!$AO$22)</f>
        <v/>
      </c>
      <c r="G51" s="979" t="str">
        <f>IF(SA_GRILLE_SCL!$AQ$37="","",SA_GRILLE_SCL!$AQ$37)</f>
        <v/>
      </c>
      <c r="H51" s="980"/>
      <c r="I51" s="140" t="str">
        <f>IF(SA_GRILLE_SCL!AR$37="","",SA_GRILLE_SCL!AR$37)</f>
        <v/>
      </c>
      <c r="J51" s="1061"/>
      <c r="K51" s="967" t="str">
        <f>IF(SA_GRILLE_SCL!AP$37="","",SA_GRILLE_SCL!AP$37)</f>
        <v/>
      </c>
      <c r="L51" s="968"/>
      <c r="M51" s="969"/>
      <c r="N51" s="455"/>
      <c r="O51" s="455"/>
      <c r="P51" s="455"/>
      <c r="Q51" s="455"/>
      <c r="R51" s="455"/>
      <c r="S51" s="455"/>
      <c r="T51" s="455"/>
      <c r="U51" s="455"/>
      <c r="V51" s="455"/>
      <c r="W51" s="455"/>
      <c r="X51" s="455"/>
      <c r="Y51" s="455"/>
      <c r="Z51" s="455"/>
    </row>
    <row r="52" spans="1:26" ht="28.5" customHeight="1" outlineLevel="1" thickBot="1" x14ac:dyDescent="0.65">
      <c r="A52" s="145"/>
      <c r="B52" s="961" t="s">
        <v>59</v>
      </c>
      <c r="C52" s="130" t="str">
        <f>IF(SA_GRILLE_SCL!$AV$3="","",SA_GRILLE_SCL!$AV$3)</f>
        <v/>
      </c>
      <c r="D52" s="963" t="str">
        <f>IF(SA_GRILLE_SCL!$AT$3="","",SA_GRILLE_SCL!$AT$3)</f>
        <v/>
      </c>
      <c r="E52" s="131" t="s">
        <v>22</v>
      </c>
      <c r="F52" s="152" t="str">
        <f>IF(SA_GRILLE_SCL!$AT$5="","",SA_GRILLE_SCL!$AT$5)</f>
        <v/>
      </c>
      <c r="G52" s="965" t="str">
        <f>IF(SA_GRILLE_SCL!$AV$19="","",SA_GRILLE_SCL!$AV$19)</f>
        <v/>
      </c>
      <c r="H52" s="966"/>
      <c r="I52" s="133" t="str">
        <f>IF(SA_GRILLE_SCL!AW$19="","",SA_GRILLE_SCL!AW$19)</f>
        <v/>
      </c>
      <c r="J52" s="1061" t="str">
        <f>IF(AnalysesComparatives_SCL!P27="","",AnalysesComparatives_SCL!P27)</f>
        <v/>
      </c>
      <c r="K52" s="976" t="str">
        <f>IF(SA_GRILLE_SCL!AU$19="","",SA_GRILLE_SCL!AU$19)</f>
        <v/>
      </c>
      <c r="L52" s="977"/>
      <c r="M52" s="978"/>
      <c r="N52" s="455"/>
      <c r="O52" s="455"/>
      <c r="P52" s="455"/>
      <c r="Q52" s="455"/>
      <c r="R52" s="455"/>
      <c r="S52" s="455"/>
      <c r="T52" s="455"/>
      <c r="U52" s="455"/>
      <c r="V52" s="455"/>
      <c r="W52" s="455"/>
      <c r="X52" s="455"/>
      <c r="Y52" s="455"/>
      <c r="Z52" s="455"/>
    </row>
    <row r="53" spans="1:26" ht="28.5" customHeight="1" outlineLevel="1" thickBot="1" x14ac:dyDescent="0.65">
      <c r="A53" s="145"/>
      <c r="B53" s="962"/>
      <c r="C53" s="137" t="str">
        <f>C52</f>
        <v/>
      </c>
      <c r="D53" s="964"/>
      <c r="E53" s="138" t="s">
        <v>52</v>
      </c>
      <c r="F53" s="153" t="str">
        <f>IF(SA_GRILLE_SCL!$AT$22="","",SA_GRILLE_SCL!$AT$22)</f>
        <v/>
      </c>
      <c r="G53" s="979" t="str">
        <f>IF(SA_GRILLE_SCL!$AV$37="","",SA_GRILLE_SCL!$AV$37)</f>
        <v/>
      </c>
      <c r="H53" s="980"/>
      <c r="I53" s="140" t="str">
        <f>IF(SA_GRILLE_SCL!AW$37="","",SA_GRILLE_SCL!AW$37)</f>
        <v/>
      </c>
      <c r="J53" s="1061"/>
      <c r="K53" s="967" t="str">
        <f>IF(SA_GRILLE_SCL!AU$37="","",SA_GRILLE_SCL!AU$37)</f>
        <v/>
      </c>
      <c r="L53" s="968"/>
      <c r="M53" s="969"/>
      <c r="N53" s="455"/>
      <c r="O53" s="455"/>
      <c r="P53" s="455"/>
      <c r="Q53" s="455"/>
      <c r="R53" s="455"/>
      <c r="S53" s="455"/>
      <c r="T53" s="455"/>
      <c r="U53" s="455"/>
      <c r="V53" s="455"/>
      <c r="W53" s="455"/>
      <c r="X53" s="455"/>
      <c r="Y53" s="455"/>
      <c r="Z53" s="455"/>
    </row>
    <row r="54" spans="1:26" ht="28.5" customHeight="1" outlineLevel="1" thickBot="1" x14ac:dyDescent="0.65">
      <c r="A54" s="145"/>
      <c r="B54" s="961" t="s">
        <v>60</v>
      </c>
      <c r="C54" s="130" t="str">
        <f>IF(SA_GRILLE_SCL!$BA$3="","",SA_GRILLE_SCL!$BA$3)</f>
        <v/>
      </c>
      <c r="D54" s="963" t="str">
        <f>IF(SA_GRILLE_SCL!$AY$3="","",SA_GRILLE_SCL!$AY$3)</f>
        <v/>
      </c>
      <c r="E54" s="131" t="s">
        <v>22</v>
      </c>
      <c r="F54" s="152" t="str">
        <f>IF(SA_GRILLE_SCL!$AY$5="","",SA_GRILLE_SCL!$AY$5)</f>
        <v/>
      </c>
      <c r="G54" s="965" t="str">
        <f>IF(SA_GRILLE_SCL!$BA$19="","",SA_GRILLE_SCL!$BA$19)</f>
        <v/>
      </c>
      <c r="H54" s="966"/>
      <c r="I54" s="133" t="str">
        <f>IF(SA_GRILLE_SCL!BB$19="","",SA_GRILLE_SCL!BB$19)</f>
        <v/>
      </c>
      <c r="J54" s="1061" t="str">
        <f>IF(AnalysesComparatives_SCL!P28="","",AnalysesComparatives_SCL!P28)</f>
        <v/>
      </c>
      <c r="K54" s="976" t="str">
        <f>IF(SA_GRILLE_SCL!AZ$19="","",SA_GRILLE_SCL!AZ$19)</f>
        <v/>
      </c>
      <c r="L54" s="977"/>
      <c r="M54" s="978"/>
      <c r="N54" s="455"/>
      <c r="O54" s="455"/>
      <c r="P54" s="455"/>
      <c r="Q54" s="455"/>
      <c r="R54" s="455"/>
      <c r="S54" s="455"/>
      <c r="T54" s="455"/>
      <c r="U54" s="455"/>
      <c r="V54" s="455"/>
      <c r="W54" s="455"/>
      <c r="X54" s="455"/>
      <c r="Y54" s="455"/>
      <c r="Z54" s="455"/>
    </row>
    <row r="55" spans="1:26" ht="28.5" customHeight="1" outlineLevel="1" thickBot="1" x14ac:dyDescent="0.65">
      <c r="A55" s="145"/>
      <c r="B55" s="962"/>
      <c r="C55" s="137" t="str">
        <f>C54</f>
        <v/>
      </c>
      <c r="D55" s="964"/>
      <c r="E55" s="138" t="s">
        <v>52</v>
      </c>
      <c r="F55" s="153" t="str">
        <f>IF(SA_GRILLE_SCL!$AY$22="","",SA_GRILLE_SCL!$AY$22)</f>
        <v/>
      </c>
      <c r="G55" s="979" t="str">
        <f>IF(SA_GRILLE_SCL!$BA$37="","",SA_GRILLE_SCL!$BA$37)</f>
        <v/>
      </c>
      <c r="H55" s="980"/>
      <c r="I55" s="140" t="str">
        <f>IF(SA_GRILLE_SCL!BB$37="","",SA_GRILLE_SCL!BB$37)</f>
        <v/>
      </c>
      <c r="J55" s="1061"/>
      <c r="K55" s="967" t="str">
        <f>IF(SA_GRILLE_SCL!AZ$37="","",SA_GRILLE_SCL!AZ$37)</f>
        <v/>
      </c>
      <c r="L55" s="968"/>
      <c r="M55" s="969"/>
      <c r="N55" s="455"/>
      <c r="O55" s="455"/>
      <c r="P55" s="455"/>
      <c r="Q55" s="455"/>
      <c r="R55" s="455"/>
      <c r="S55" s="455"/>
      <c r="T55" s="455"/>
      <c r="U55" s="455"/>
      <c r="V55" s="455"/>
      <c r="W55" s="455"/>
      <c r="X55" s="455"/>
      <c r="Y55" s="455"/>
      <c r="Z55" s="455"/>
    </row>
    <row r="56" spans="1:26" ht="28.5" customHeight="1" outlineLevel="1" x14ac:dyDescent="0.6">
      <c r="A56" s="145"/>
      <c r="B56" s="961" t="s">
        <v>61</v>
      </c>
      <c r="C56" s="130" t="str">
        <f>IF(SA_GRILLE_SCL!$BF$3="","",SA_GRILLE_SCL!$BF$3)</f>
        <v/>
      </c>
      <c r="D56" s="963" t="str">
        <f>IF(SA_GRILLE_SCL!$BC$3="","",SA_GRILLE_SCL!$BC$3)</f>
        <v/>
      </c>
      <c r="E56" s="131" t="s">
        <v>22</v>
      </c>
      <c r="F56" s="152" t="str">
        <f>IF(SA_GRILLE_SCL!$BD$5="","",SA_GRILLE_SCL!$BD$5)</f>
        <v/>
      </c>
      <c r="G56" s="965" t="str">
        <f>IF(SA_GRILLE_SCL!$BF$19="","",SA_GRILLE_SCL!$BF$19)</f>
        <v/>
      </c>
      <c r="H56" s="966"/>
      <c r="I56" s="133" t="str">
        <f>IF(SA_GRILLE_SCL!BG$19="","",SA_GRILLE_SCL!BG$19)</f>
        <v/>
      </c>
      <c r="J56" s="1062" t="str">
        <f>IF(AnalysesComparatives_SCL!P29="","",AnalysesComparatives_SCL!P29)</f>
        <v/>
      </c>
      <c r="K56" s="976" t="str">
        <f>IF(SA_GRILLE_SCL!BE$19="","",SA_GRILLE_SCL!BE$19)</f>
        <v/>
      </c>
      <c r="L56" s="977"/>
      <c r="M56" s="978"/>
      <c r="N56" s="455"/>
      <c r="O56" s="455"/>
      <c r="P56" s="455"/>
      <c r="Q56" s="455"/>
      <c r="R56" s="455"/>
      <c r="S56" s="455"/>
      <c r="T56" s="455"/>
      <c r="U56" s="455"/>
      <c r="V56" s="455"/>
      <c r="W56" s="455"/>
      <c r="X56" s="455"/>
      <c r="Y56" s="455"/>
      <c r="Z56" s="455"/>
    </row>
    <row r="57" spans="1:26" ht="28.5" customHeight="1" outlineLevel="1" thickBot="1" x14ac:dyDescent="0.65">
      <c r="A57" s="145"/>
      <c r="B57" s="962"/>
      <c r="C57" s="137" t="str">
        <f>C56</f>
        <v/>
      </c>
      <c r="D57" s="964"/>
      <c r="E57" s="138" t="s">
        <v>52</v>
      </c>
      <c r="F57" s="153" t="str">
        <f>IF(SA_GRILLE_SCL!$BD$22="","",SA_GRILLE_SCL!$BD$22)</f>
        <v/>
      </c>
      <c r="G57" s="979" t="str">
        <f>IF(SA_GRILLE_SCL!$BF$37="","",SA_GRILLE_SCL!$BF$37)</f>
        <v/>
      </c>
      <c r="H57" s="980"/>
      <c r="I57" s="140" t="str">
        <f>IF(SA_GRILLE_SCL!BG$37="","",SA_GRILLE_SCL!BG$37)</f>
        <v/>
      </c>
      <c r="J57" s="1003"/>
      <c r="K57" s="967" t="str">
        <f>IF(SA_GRILLE_STEU!BE$37="","",SA_GRILLE_STEU!BE$37)</f>
        <v/>
      </c>
      <c r="L57" s="968"/>
      <c r="M57" s="969"/>
      <c r="N57" s="455"/>
      <c r="O57" s="455"/>
      <c r="P57" s="455"/>
      <c r="Q57" s="455"/>
      <c r="R57" s="455"/>
      <c r="S57" s="455"/>
      <c r="T57" s="455"/>
      <c r="U57" s="455"/>
      <c r="V57" s="455"/>
      <c r="W57" s="455"/>
      <c r="X57" s="455"/>
      <c r="Y57" s="455"/>
      <c r="Z57" s="455"/>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663" priority="47" operator="beginsWith" text="Validé">
      <formula>LEFT(B10,LEN("Validé"))="Validé"</formula>
    </cfRule>
    <cfRule type="containsText" dxfId="662" priority="48" operator="containsText" text="Non validé">
      <formula>NOT(ISERROR(SEARCH("Non validé",B10)))</formula>
    </cfRule>
  </conditionalFormatting>
  <conditionalFormatting sqref="D10:D21">
    <cfRule type="containsText" dxfId="661" priority="37" operator="containsText" text="contrôlé">
      <formula>NOT(ISERROR(SEARCH("contrôlé",D10)))</formula>
    </cfRule>
    <cfRule type="containsText" dxfId="660" priority="38" operator="containsText" text="Non validé">
      <formula>NOT(ISERROR(SEARCH("Non validé",D10)))</formula>
    </cfRule>
    <cfRule type="containsText" dxfId="659" priority="39" operator="containsText" text="réserve">
      <formula>NOT(ISERROR(SEARCH("réserve",D10)))</formula>
    </cfRule>
    <cfRule type="beginsWith" dxfId="658" priority="40" operator="beginsWith" text="Validé">
      <formula>LEFT(D10,LEN("Validé"))="Validé"</formula>
    </cfRule>
  </conditionalFormatting>
  <conditionalFormatting sqref="E10:E21">
    <cfRule type="cellIs" dxfId="657" priority="1" operator="greaterThan">
      <formula>80</formula>
    </cfRule>
    <cfRule type="cellIs" dxfId="656" priority="2" operator="greaterThanOrEqual">
      <formula>70</formula>
    </cfRule>
    <cfRule type="cellIs" dxfId="655" priority="3" operator="lessThan">
      <formula>70</formula>
    </cfRule>
    <cfRule type="expression" dxfId="654" priority="4">
      <formula>IF($I9="",1,0)</formula>
    </cfRule>
  </conditionalFormatting>
  <conditionalFormatting sqref="G9:G10">
    <cfRule type="beginsWith" dxfId="653" priority="41" operator="beginsWith" text="Validé">
      <formula>LEFT(G9,LEN("Validé"))="Validé"</formula>
    </cfRule>
    <cfRule type="containsText" dxfId="652" priority="42" operator="containsText" text="Non validé">
      <formula>NOT(ISERROR(SEARCH("Non validé",G9)))</formula>
    </cfRule>
  </conditionalFormatting>
  <conditionalFormatting sqref="G13:G15">
    <cfRule type="beginsWith" dxfId="651" priority="115" operator="beginsWith" text="Validé">
      <formula>LEFT(G13,LEN("Validé"))="Validé"</formula>
    </cfRule>
    <cfRule type="containsText" dxfId="650" priority="116" operator="containsText" text="Non validé">
      <formula>NOT(ISERROR(SEARCH("Non validé",G13)))</formula>
    </cfRule>
  </conditionalFormatting>
  <conditionalFormatting sqref="G34:H57">
    <cfRule type="containsText" dxfId="649" priority="92" operator="containsText" text="contrôlé">
      <formula>NOT(ISERROR(SEARCH("contrôlé",G34)))</formula>
    </cfRule>
    <cfRule type="containsText" dxfId="648" priority="93" operator="containsText" text="Non validé">
      <formula>NOT(ISERROR(SEARCH("Non validé",G34)))</formula>
    </cfRule>
    <cfRule type="containsText" dxfId="647" priority="94" operator="containsText" text="réserve">
      <formula>NOT(ISERROR(SEARCH("réserve",G34)))</formula>
    </cfRule>
    <cfRule type="beginsWith" dxfId="646" priority="95" operator="beginsWith" text="Validé">
      <formula>LEFT(G34,LEN("Validé"))="Validé"</formula>
    </cfRule>
  </conditionalFormatting>
  <conditionalFormatting sqref="H18:J18">
    <cfRule type="containsText" dxfId="645" priority="21" operator="containsText" text="contrôlé">
      <formula>NOT(ISERROR(SEARCH("contrôlé",H18)))</formula>
    </cfRule>
    <cfRule type="containsText" dxfId="644" priority="22" operator="containsText" text="Non validé">
      <formula>NOT(ISERROR(SEARCH("Non validé",H18)))</formula>
    </cfRule>
    <cfRule type="containsText" dxfId="643" priority="23" operator="containsText" text="réserve">
      <formula>NOT(ISERROR(SEARCH("réserve",H18)))</formula>
    </cfRule>
    <cfRule type="beginsWith" dxfId="642" priority="24" operator="beginsWith" text="Validé">
      <formula>LEFT(H18,LEN("Validé"))="Validé"</formula>
    </cfRule>
  </conditionalFormatting>
  <conditionalFormatting sqref="I34:I57">
    <cfRule type="expression" dxfId="641" priority="96">
      <formula>IF($I34="",1,0)</formula>
    </cfRule>
    <cfRule type="cellIs" dxfId="640" priority="97" operator="between">
      <formula>0</formula>
      <formula>60.1</formula>
    </cfRule>
  </conditionalFormatting>
  <conditionalFormatting sqref="K9">
    <cfRule type="expression" dxfId="639" priority="20">
      <formula>IF(#REF!="Industriel",1,0)</formula>
    </cfRule>
  </conditionalFormatting>
  <conditionalFormatting sqref="K10">
    <cfRule type="containsText" dxfId="638" priority="25" operator="containsText" text="contrôlé">
      <formula>NOT(ISERROR(SEARCH("contrôlé",K10)))</formula>
    </cfRule>
    <cfRule type="containsText" dxfId="637" priority="26" operator="containsText" text="Non validé">
      <formula>NOT(ISERROR(SEARCH("Non validé",K10)))</formula>
    </cfRule>
    <cfRule type="containsText" dxfId="636" priority="27" operator="containsText" text="réserve">
      <formula>NOT(ISERROR(SEARCH("réserve",K10)))</formula>
    </cfRule>
    <cfRule type="beginsWith" dxfId="635" priority="28" operator="beginsWith" text="Validé">
      <formula>LEFT(K10,LEN("Validé"))="Validé"</formula>
    </cfRule>
  </conditionalFormatting>
  <conditionalFormatting sqref="K9:Q9">
    <cfRule type="containsText" dxfId="634" priority="18" operator="containsText" text="Non">
      <formula>NOT(ISERROR(SEARCH("Non",K9)))</formula>
    </cfRule>
    <cfRule type="containsText" dxfId="63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7" customWidth="1"/>
    <col min="2" max="2" width="13.87890625" style="27" customWidth="1"/>
    <col min="3" max="3" width="8.3515625" style="27" customWidth="1"/>
    <col min="4" max="4" width="14.3515625" style="27" customWidth="1"/>
    <col min="5" max="5" width="3.87890625" style="27" customWidth="1"/>
    <col min="6" max="6" width="14.3515625" style="27" customWidth="1"/>
    <col min="7" max="7" width="3.87890625" style="27" customWidth="1"/>
    <col min="8" max="8" width="9.52734375" style="27" customWidth="1"/>
    <col min="9" max="9" width="9.3515625" style="27" customWidth="1"/>
    <col min="10" max="10" width="16" style="27" customWidth="1"/>
    <col min="11" max="11" width="3.87890625" style="27" customWidth="1"/>
    <col min="12" max="12" width="14.3515625" style="27" customWidth="1"/>
    <col min="13" max="13" width="3.87890625" style="27" customWidth="1"/>
    <col min="14" max="14" width="7.1171875" style="27" customWidth="1"/>
    <col min="15" max="15" width="8.41015625" style="27" customWidth="1"/>
    <col min="16" max="16" width="17.41015625" style="27" customWidth="1"/>
    <col min="17" max="17" width="3.87890625" style="27" customWidth="1"/>
    <col min="18" max="18" width="14.3515625" style="27" customWidth="1"/>
    <col min="19" max="19" width="3.87890625" style="27" customWidth="1"/>
    <col min="20" max="20" width="6.64453125" style="27" customWidth="1"/>
    <col min="21" max="21" width="8.41015625" style="27" customWidth="1"/>
    <col min="22" max="22" width="2.64453125" style="27" customWidth="1"/>
    <col min="23" max="23" width="11.41015625" style="28" hidden="1" customWidth="1"/>
    <col min="24" max="16384" width="11.41015625" style="28" hidden="1"/>
  </cols>
  <sheetData>
    <row r="1" spans="1:22" ht="9.9499999999999993" customHeight="1" thickBot="1" x14ac:dyDescent="0.45">
      <c r="A1" s="538"/>
      <c r="B1" s="538"/>
      <c r="C1" s="538"/>
      <c r="D1" s="538"/>
      <c r="E1" s="538"/>
      <c r="F1" s="538"/>
      <c r="G1" s="538"/>
      <c r="H1" s="538"/>
      <c r="I1" s="538"/>
      <c r="J1" s="538"/>
      <c r="K1" s="538"/>
      <c r="L1" s="538"/>
      <c r="M1" s="538"/>
      <c r="N1" s="538"/>
      <c r="O1" s="538"/>
      <c r="P1" s="538"/>
      <c r="Q1" s="538"/>
      <c r="R1" s="538"/>
      <c r="S1" s="538"/>
      <c r="T1" s="538"/>
      <c r="U1" s="538"/>
      <c r="V1" s="538"/>
    </row>
    <row r="2" spans="1:22" ht="15.7" thickBot="1" x14ac:dyDescent="0.45">
      <c r="A2" s="538"/>
      <c r="B2" s="1104" t="s">
        <v>130</v>
      </c>
      <c r="C2" s="1105"/>
      <c r="D2" s="1105"/>
      <c r="E2" s="1105"/>
      <c r="F2" s="1105"/>
      <c r="G2" s="1105"/>
      <c r="H2" s="1105"/>
      <c r="I2" s="1105"/>
      <c r="J2" s="1105"/>
      <c r="K2" s="1105"/>
      <c r="L2" s="1105"/>
      <c r="M2" s="1105"/>
      <c r="N2" s="1105"/>
      <c r="O2" s="1105"/>
      <c r="P2" s="1105"/>
      <c r="Q2" s="1105"/>
      <c r="R2" s="1105"/>
      <c r="S2" s="1105"/>
      <c r="T2" s="1105"/>
      <c r="U2" s="1106"/>
      <c r="V2" s="538"/>
    </row>
    <row r="3" spans="1:22" ht="16.5" customHeight="1" x14ac:dyDescent="0.4">
      <c r="A3" s="538"/>
      <c r="B3" s="1107" t="s">
        <v>74</v>
      </c>
      <c r="C3" s="1108"/>
      <c r="D3" s="1108"/>
      <c r="E3" s="1108"/>
      <c r="F3" s="1108"/>
      <c r="G3" s="1108"/>
      <c r="H3" s="1108"/>
      <c r="I3" s="1108"/>
      <c r="J3" s="1109" t="str">
        <f>IF(SYNTHESE_SCL!P6="","",SYNTHESE_SCL!P6)</f>
        <v/>
      </c>
      <c r="K3" s="1109"/>
      <c r="L3" s="1109"/>
      <c r="M3" s="1109"/>
      <c r="N3" s="1109"/>
      <c r="O3" s="1109"/>
      <c r="P3" s="1109"/>
      <c r="Q3" s="1109"/>
      <c r="R3" s="1109"/>
      <c r="S3" s="1109"/>
      <c r="T3" s="1109"/>
      <c r="U3" s="1110"/>
      <c r="V3" s="538"/>
    </row>
    <row r="4" spans="1:22" ht="16.5" customHeight="1" thickBot="1" x14ac:dyDescent="0.45">
      <c r="A4" s="538"/>
      <c r="B4" s="1111" t="s">
        <v>75</v>
      </c>
      <c r="C4" s="1112"/>
      <c r="D4" s="1112"/>
      <c r="E4" s="1112"/>
      <c r="F4" s="1112"/>
      <c r="G4" s="1112"/>
      <c r="H4" s="1112"/>
      <c r="I4" s="1112"/>
      <c r="J4" s="1113" t="str">
        <f>IF(SYNTHESE_SCL!E6="","",SYNTHESE_SCL!E6)</f>
        <v/>
      </c>
      <c r="K4" s="1113"/>
      <c r="L4" s="1113"/>
      <c r="M4" s="1113"/>
      <c r="N4" s="1113"/>
      <c r="O4" s="1113"/>
      <c r="P4" s="1113"/>
      <c r="Q4" s="1113"/>
      <c r="R4" s="1113"/>
      <c r="S4" s="1113"/>
      <c r="T4" s="1113"/>
      <c r="U4" s="1114"/>
      <c r="V4" s="538"/>
    </row>
    <row r="5" spans="1:22" ht="9.9499999999999993" customHeight="1" x14ac:dyDescent="0.4">
      <c r="A5" s="538"/>
      <c r="B5" s="532"/>
      <c r="C5" s="532"/>
      <c r="D5" s="532"/>
      <c r="E5" s="532"/>
      <c r="F5" s="532"/>
      <c r="G5" s="532"/>
      <c r="H5" s="532"/>
      <c r="I5" s="532"/>
      <c r="J5" s="533"/>
      <c r="K5" s="533"/>
      <c r="L5" s="533"/>
      <c r="M5" s="533"/>
      <c r="N5" s="533"/>
      <c r="O5" s="533"/>
      <c r="P5" s="533"/>
      <c r="Q5" s="533"/>
      <c r="R5" s="533"/>
      <c r="S5" s="533"/>
      <c r="T5" s="533"/>
      <c r="U5" s="533"/>
      <c r="V5" s="538"/>
    </row>
    <row r="6" spans="1:22" ht="16" thickBot="1" x14ac:dyDescent="0.45">
      <c r="A6" s="538"/>
      <c r="B6" s="1082" t="s">
        <v>76</v>
      </c>
      <c r="C6" s="1082"/>
      <c r="D6" s="1082"/>
      <c r="E6" s="1082"/>
      <c r="F6" s="1082"/>
      <c r="G6" s="1082"/>
      <c r="H6" s="1082"/>
      <c r="I6" s="1082"/>
      <c r="J6" s="1082"/>
      <c r="K6" s="1082"/>
      <c r="L6" s="1082"/>
      <c r="M6" s="1082"/>
      <c r="N6" s="1082"/>
      <c r="O6" s="1082"/>
      <c r="P6" s="1082"/>
      <c r="Q6" s="122"/>
      <c r="R6" s="1115" t="s">
        <v>77</v>
      </c>
      <c r="S6" s="1115"/>
      <c r="T6" s="558"/>
      <c r="U6" s="234" t="s">
        <v>278</v>
      </c>
      <c r="V6" s="538"/>
    </row>
    <row r="7" spans="1:22" ht="15" customHeight="1" thickBot="1" x14ac:dyDescent="0.45">
      <c r="A7" s="538"/>
      <c r="B7" s="559" t="s">
        <v>30</v>
      </c>
      <c r="C7" s="560"/>
      <c r="D7" s="561"/>
      <c r="E7" s="561"/>
      <c r="F7" s="561"/>
      <c r="G7" s="561"/>
      <c r="H7" s="561"/>
      <c r="I7" s="561"/>
      <c r="J7" s="561"/>
      <c r="K7" s="561"/>
      <c r="L7" s="561"/>
      <c r="M7" s="561"/>
      <c r="N7" s="562" t="s">
        <v>78</v>
      </c>
      <c r="O7" s="563"/>
      <c r="P7" s="238"/>
      <c r="Q7" s="538"/>
      <c r="R7" s="1116" t="str">
        <f>IF(P7="","",IF(P7="Non validé",0.1,0))</f>
        <v/>
      </c>
      <c r="S7" s="1117"/>
      <c r="T7" s="538"/>
      <c r="U7" s="234"/>
      <c r="V7" s="538"/>
    </row>
    <row r="8" spans="1:22" ht="15" customHeight="1" thickBot="1" x14ac:dyDescent="0.45">
      <c r="A8" s="538"/>
      <c r="B8" s="564"/>
      <c r="C8" s="564"/>
      <c r="D8" s="538"/>
      <c r="E8" s="538"/>
      <c r="F8" s="538"/>
      <c r="G8" s="538"/>
      <c r="H8" s="538"/>
      <c r="I8" s="538"/>
      <c r="J8" s="538"/>
      <c r="K8" s="538"/>
      <c r="L8" s="538"/>
      <c r="M8" s="538"/>
      <c r="N8" s="538"/>
      <c r="O8" s="538"/>
      <c r="P8" s="538"/>
      <c r="Q8" s="538"/>
      <c r="R8" s="538"/>
      <c r="S8" s="538"/>
      <c r="T8" s="538"/>
      <c r="U8" s="234"/>
      <c r="V8" s="538"/>
    </row>
    <row r="9" spans="1:22" ht="15" customHeight="1" x14ac:dyDescent="0.4">
      <c r="A9" s="538"/>
      <c r="B9" s="564"/>
      <c r="C9" s="564"/>
      <c r="D9" s="538"/>
      <c r="E9" s="538"/>
      <c r="F9" s="565"/>
      <c r="G9" s="565"/>
      <c r="H9" s="565"/>
      <c r="I9" s="565"/>
      <c r="J9" s="565"/>
      <c r="K9" s="565"/>
      <c r="L9" s="565"/>
      <c r="M9" s="565"/>
      <c r="N9" s="566" t="s">
        <v>79</v>
      </c>
      <c r="O9" s="563"/>
      <c r="P9" s="239"/>
      <c r="Q9" s="538"/>
      <c r="R9" s="1118" t="str">
        <f>IF(P9="","",IF(P9="Non validé",0.1,0))</f>
        <v/>
      </c>
      <c r="S9" s="1118"/>
      <c r="T9" s="538"/>
      <c r="U9" s="234"/>
      <c r="V9" s="538"/>
    </row>
    <row r="10" spans="1:22" ht="15" customHeight="1" x14ac:dyDescent="0.4">
      <c r="A10" s="538"/>
      <c r="B10" s="564"/>
      <c r="C10" s="564"/>
      <c r="D10" s="538"/>
      <c r="E10" s="538"/>
      <c r="F10" s="538"/>
      <c r="G10" s="538"/>
      <c r="H10" s="538"/>
      <c r="I10" s="538"/>
      <c r="J10" s="538"/>
      <c r="K10" s="538"/>
      <c r="L10" s="538"/>
      <c r="M10" s="538"/>
      <c r="N10" s="566" t="s">
        <v>80</v>
      </c>
      <c r="O10" s="563"/>
      <c r="P10" s="240"/>
      <c r="Q10" s="538"/>
      <c r="R10" s="1118" t="str">
        <f>IF(P10="","",IF(P10="Non validé",0.1,0))</f>
        <v/>
      </c>
      <c r="S10" s="1118"/>
      <c r="T10" s="538"/>
      <c r="U10" s="234" t="s">
        <v>279</v>
      </c>
      <c r="V10" s="538"/>
    </row>
    <row r="11" spans="1:22" ht="17.25" customHeight="1" thickBot="1" x14ac:dyDescent="0.45">
      <c r="A11" s="538"/>
      <c r="B11" s="564"/>
      <c r="C11" s="564"/>
      <c r="D11" s="1119" t="s">
        <v>81</v>
      </c>
      <c r="E11" s="1119"/>
      <c r="F11" s="1119"/>
      <c r="G11" s="1119"/>
      <c r="H11" s="1119"/>
      <c r="I11" s="1119"/>
      <c r="J11" s="1119"/>
      <c r="K11" s="1119"/>
      <c r="L11" s="1119"/>
      <c r="M11" s="1119"/>
      <c r="N11" s="1119"/>
      <c r="O11" s="563"/>
      <c r="P11" s="241"/>
      <c r="Q11" s="538"/>
      <c r="R11" s="1118" t="str">
        <f>IF(P11="","",IF(P11="Non validé",0.1,0))</f>
        <v/>
      </c>
      <c r="S11" s="1118"/>
      <c r="T11" s="538"/>
      <c r="U11" s="234"/>
      <c r="V11" s="538"/>
    </row>
    <row r="12" spans="1:22" ht="14.25" customHeight="1" x14ac:dyDescent="0.4">
      <c r="A12" s="538"/>
      <c r="B12" s="564"/>
      <c r="C12" s="564"/>
      <c r="D12" s="1119"/>
      <c r="E12" s="1119"/>
      <c r="F12" s="1119"/>
      <c r="G12" s="1119"/>
      <c r="H12" s="1119"/>
      <c r="I12" s="1119"/>
      <c r="J12" s="1119"/>
      <c r="K12" s="1119"/>
      <c r="L12" s="1119"/>
      <c r="M12" s="1119"/>
      <c r="N12" s="1119"/>
      <c r="O12" s="563"/>
      <c r="P12" s="563"/>
      <c r="Q12" s="563"/>
      <c r="R12" s="567"/>
      <c r="S12" s="567"/>
      <c r="T12" s="538"/>
      <c r="U12" s="234"/>
      <c r="V12" s="538"/>
    </row>
    <row r="13" spans="1:22" s="27" customFormat="1" ht="15" customHeight="1" x14ac:dyDescent="0.4">
      <c r="A13" s="538"/>
      <c r="B13" s="538"/>
      <c r="C13" s="538"/>
      <c r="D13" s="538"/>
      <c r="E13" s="538"/>
      <c r="F13" s="538"/>
      <c r="G13" s="538"/>
      <c r="H13" s="538"/>
      <c r="I13" s="538"/>
      <c r="J13" s="568" t="s">
        <v>82</v>
      </c>
      <c r="K13" s="538"/>
      <c r="L13" s="538"/>
      <c r="M13" s="538"/>
      <c r="N13" s="538"/>
      <c r="O13" s="538"/>
      <c r="P13" s="538"/>
      <c r="Q13" s="569"/>
      <c r="R13" s="570"/>
      <c r="S13" s="567"/>
      <c r="T13" s="538"/>
      <c r="U13" s="234"/>
      <c r="V13" s="538"/>
    </row>
    <row r="14" spans="1:22" s="27" customFormat="1" ht="15" customHeight="1" x14ac:dyDescent="0.4">
      <c r="A14" s="538"/>
      <c r="B14" s="538"/>
      <c r="C14" s="538"/>
      <c r="D14" s="538"/>
      <c r="E14" s="538"/>
      <c r="F14" s="538"/>
      <c r="G14" s="538"/>
      <c r="H14" s="538"/>
      <c r="I14" s="538"/>
      <c r="J14" s="1095"/>
      <c r="K14" s="1096"/>
      <c r="L14" s="1096"/>
      <c r="M14" s="1096"/>
      <c r="N14" s="1096"/>
      <c r="O14" s="1096"/>
      <c r="P14" s="1096"/>
      <c r="Q14" s="1096"/>
      <c r="R14" s="1096"/>
      <c r="S14" s="1097"/>
      <c r="T14" s="538"/>
      <c r="U14" s="234"/>
      <c r="V14" s="538"/>
    </row>
    <row r="15" spans="1:22" s="27" customFormat="1" ht="15" customHeight="1" x14ac:dyDescent="0.4">
      <c r="A15" s="538"/>
      <c r="B15" s="538"/>
      <c r="C15" s="538"/>
      <c r="D15" s="538"/>
      <c r="E15" s="538"/>
      <c r="F15" s="538"/>
      <c r="G15" s="538"/>
      <c r="H15" s="538"/>
      <c r="I15" s="538"/>
      <c r="J15" s="1098"/>
      <c r="K15" s="1099"/>
      <c r="L15" s="1099"/>
      <c r="M15" s="1099"/>
      <c r="N15" s="1099"/>
      <c r="O15" s="1099"/>
      <c r="P15" s="1099"/>
      <c r="Q15" s="1099"/>
      <c r="R15" s="1099"/>
      <c r="S15" s="1100"/>
      <c r="T15" s="538"/>
      <c r="U15" s="234"/>
      <c r="V15" s="538"/>
    </row>
    <row r="16" spans="1:22" s="27" customFormat="1" ht="15" customHeight="1" x14ac:dyDescent="0.4">
      <c r="A16" s="538"/>
      <c r="B16" s="538"/>
      <c r="C16" s="538"/>
      <c r="D16" s="538"/>
      <c r="E16" s="538"/>
      <c r="F16" s="538"/>
      <c r="G16" s="538"/>
      <c r="H16" s="538"/>
      <c r="I16" s="538"/>
      <c r="J16" s="1098"/>
      <c r="K16" s="1099"/>
      <c r="L16" s="1099"/>
      <c r="M16" s="1099"/>
      <c r="N16" s="1099"/>
      <c r="O16" s="1099"/>
      <c r="P16" s="1099"/>
      <c r="Q16" s="1099"/>
      <c r="R16" s="1099"/>
      <c r="S16" s="1100"/>
      <c r="T16" s="538"/>
      <c r="U16" s="234"/>
      <c r="V16" s="538"/>
    </row>
    <row r="17" spans="1:22" s="27" customFormat="1" ht="15" customHeight="1" x14ac:dyDescent="0.4">
      <c r="A17" s="538"/>
      <c r="B17" s="538"/>
      <c r="C17" s="538"/>
      <c r="D17" s="538"/>
      <c r="E17" s="538"/>
      <c r="F17" s="538"/>
      <c r="G17" s="538"/>
      <c r="H17" s="538"/>
      <c r="I17" s="538"/>
      <c r="J17" s="1101"/>
      <c r="K17" s="1102"/>
      <c r="L17" s="1102"/>
      <c r="M17" s="1102"/>
      <c r="N17" s="1102"/>
      <c r="O17" s="1102"/>
      <c r="P17" s="1102"/>
      <c r="Q17" s="1102"/>
      <c r="R17" s="1102"/>
      <c r="S17" s="1103"/>
      <c r="T17" s="538"/>
      <c r="U17" s="234"/>
      <c r="V17" s="538"/>
    </row>
    <row r="18" spans="1:22" ht="15" customHeight="1" x14ac:dyDescent="0.4">
      <c r="A18" s="538"/>
      <c r="B18" s="538"/>
      <c r="C18" s="564"/>
      <c r="D18" s="538"/>
      <c r="E18" s="538"/>
      <c r="F18" s="538"/>
      <c r="G18" s="538"/>
      <c r="H18" s="538"/>
      <c r="I18" s="538"/>
      <c r="J18" s="538"/>
      <c r="K18" s="538"/>
      <c r="L18" s="538"/>
      <c r="M18" s="538"/>
      <c r="N18" s="571"/>
      <c r="O18" s="538"/>
      <c r="P18" s="572"/>
      <c r="Q18" s="538"/>
      <c r="R18" s="539"/>
      <c r="S18" s="539"/>
      <c r="T18" s="552"/>
      <c r="U18" s="234"/>
      <c r="V18" s="538"/>
    </row>
    <row r="19" spans="1:22" ht="15" customHeight="1" x14ac:dyDescent="0.4">
      <c r="A19" s="538"/>
      <c r="B19" s="573" t="s">
        <v>83</v>
      </c>
      <c r="C19" s="564"/>
      <c r="D19" s="538"/>
      <c r="E19" s="538"/>
      <c r="F19" s="538"/>
      <c r="G19" s="538"/>
      <c r="H19" s="538"/>
      <c r="I19" s="538"/>
      <c r="J19" s="538"/>
      <c r="K19" s="538"/>
      <c r="L19" s="538"/>
      <c r="M19" s="538"/>
      <c r="N19" s="571"/>
      <c r="O19" s="538"/>
      <c r="P19" s="572"/>
      <c r="Q19" s="538"/>
      <c r="R19" s="539"/>
      <c r="S19" s="539"/>
      <c r="T19" s="552"/>
      <c r="U19" s="234"/>
      <c r="V19" s="538"/>
    </row>
    <row r="20" spans="1:22" ht="15.75" customHeight="1" x14ac:dyDescent="0.4">
      <c r="A20" s="538"/>
      <c r="B20" s="1082" t="s">
        <v>84</v>
      </c>
      <c r="C20" s="1082"/>
      <c r="D20" s="1082"/>
      <c r="E20" s="1082"/>
      <c r="F20" s="1082"/>
      <c r="G20" s="1082"/>
      <c r="H20" s="1082"/>
      <c r="I20" s="1082"/>
      <c r="J20" s="1082"/>
      <c r="K20" s="1082"/>
      <c r="L20" s="1082"/>
      <c r="M20" s="1082"/>
      <c r="N20" s="1082"/>
      <c r="O20" s="1082"/>
      <c r="P20" s="1082"/>
      <c r="Q20" s="122"/>
      <c r="R20" s="1083"/>
      <c r="S20" s="1083"/>
      <c r="T20" s="538"/>
      <c r="U20" s="234"/>
      <c r="V20" s="538"/>
    </row>
    <row r="21" spans="1:22" s="234" customFormat="1" ht="15.75" customHeight="1" x14ac:dyDescent="0.4">
      <c r="A21" s="538"/>
      <c r="B21" s="574"/>
      <c r="C21" s="574"/>
      <c r="D21" s="538"/>
      <c r="E21" s="538"/>
      <c r="F21" s="538"/>
      <c r="G21" s="538"/>
      <c r="H21" s="575"/>
      <c r="I21" s="575"/>
      <c r="J21" s="538"/>
      <c r="K21" s="538"/>
      <c r="L21" s="538"/>
      <c r="M21" s="538"/>
      <c r="N21" s="538"/>
      <c r="O21" s="538"/>
      <c r="P21" s="576"/>
      <c r="Q21" s="576"/>
      <c r="R21" s="576"/>
      <c r="S21" s="538"/>
      <c r="T21" s="538"/>
      <c r="U21" s="538"/>
      <c r="V21" s="538"/>
    </row>
    <row r="22" spans="1:22" s="234" customFormat="1" ht="15" customHeight="1" x14ac:dyDescent="0.4">
      <c r="A22" s="538"/>
      <c r="B22" s="1084" t="s">
        <v>282</v>
      </c>
      <c r="C22" s="1084"/>
      <c r="D22" s="1086" t="s">
        <v>86</v>
      </c>
      <c r="E22" s="538"/>
      <c r="F22" s="1088" t="s">
        <v>87</v>
      </c>
      <c r="G22" s="538"/>
      <c r="H22" s="575"/>
      <c r="I22" s="575"/>
      <c r="J22" s="1089" t="s">
        <v>85</v>
      </c>
      <c r="K22" s="1090"/>
      <c r="L22" s="1091"/>
      <c r="M22" s="1089" t="s">
        <v>86</v>
      </c>
      <c r="N22" s="1091"/>
      <c r="O22" s="538"/>
      <c r="P22" s="1088" t="s">
        <v>87</v>
      </c>
      <c r="Q22" s="576"/>
      <c r="R22" s="538"/>
      <c r="S22" s="538"/>
      <c r="T22" s="538"/>
      <c r="U22" s="538"/>
      <c r="V22" s="538"/>
    </row>
    <row r="23" spans="1:22" s="234" customFormat="1" ht="11.25" customHeight="1" x14ac:dyDescent="0.4">
      <c r="A23" s="538"/>
      <c r="B23" s="1085"/>
      <c r="C23" s="1085"/>
      <c r="D23" s="1087"/>
      <c r="E23" s="538"/>
      <c r="F23" s="1088"/>
      <c r="G23" s="538"/>
      <c r="H23" s="575"/>
      <c r="I23" s="575"/>
      <c r="J23" s="1092"/>
      <c r="K23" s="1093"/>
      <c r="L23" s="1094"/>
      <c r="M23" s="1092"/>
      <c r="N23" s="1094"/>
      <c r="O23" s="538"/>
      <c r="P23" s="1088"/>
      <c r="Q23" s="576"/>
      <c r="R23" s="538"/>
      <c r="S23" s="538"/>
      <c r="T23" s="538"/>
      <c r="U23" s="538"/>
      <c r="V23" s="538"/>
    </row>
    <row r="24" spans="1:22" s="234" customFormat="1" ht="13.5" customHeight="1" x14ac:dyDescent="0.4">
      <c r="A24" s="538"/>
      <c r="B24" s="235" t="s">
        <v>33</v>
      </c>
      <c r="C24" s="243"/>
      <c r="D24" s="546" t="e">
        <f>IF(C24="Oui",10,IF(#REF!=0,"",ROUND(#REF!/#REF!*10,1)))</f>
        <v>#REF!</v>
      </c>
      <c r="E24" s="236" t="s">
        <v>88</v>
      </c>
      <c r="F24" s="548" t="str">
        <f>IFERROR(IF(#REF!&gt;=0,D24*(1-SUM($R$7:$S$11))*10,100),"")</f>
        <v/>
      </c>
      <c r="G24" s="538"/>
      <c r="H24" s="575"/>
      <c r="I24" s="575"/>
      <c r="J24" s="1080" t="s">
        <v>56</v>
      </c>
      <c r="K24" s="1081"/>
      <c r="L24" s="242"/>
      <c r="M24" s="1079" t="e">
        <f>IF(L24="Oui",10,IF(#REF!=0,"",ROUND(#REF!/#REF!*10,1)))</f>
        <v>#REF!</v>
      </c>
      <c r="N24" s="1079"/>
      <c r="O24" s="236" t="s">
        <v>88</v>
      </c>
      <c r="P24" s="548" t="str">
        <f>IFERROR(IF(#REF!&gt;=0,M24*(1-SUM($R$7:$R$11))*10,100),"")</f>
        <v/>
      </c>
      <c r="Q24" s="576"/>
      <c r="R24" s="538"/>
      <c r="S24" s="538"/>
      <c r="T24" s="538"/>
      <c r="U24" s="538"/>
      <c r="V24" s="538"/>
    </row>
    <row r="25" spans="1:22" s="27" customFormat="1" ht="13.5" customHeight="1" x14ac:dyDescent="0.4">
      <c r="A25" s="538"/>
      <c r="B25" s="237" t="s">
        <v>34</v>
      </c>
      <c r="C25" s="242"/>
      <c r="D25" s="549" t="e">
        <f>IF(C25="Oui",10,IF(#REF!=0,"",ROUND(#REF!/#REF!*10,1)))</f>
        <v>#REF!</v>
      </c>
      <c r="E25" s="236" t="s">
        <v>88</v>
      </c>
      <c r="F25" s="548" t="str">
        <f>IFERROR(IF(#REF!&gt;=0,D25*(1-SUM($R$7:$R$11))*10,100),"")</f>
        <v/>
      </c>
      <c r="G25" s="538"/>
      <c r="H25" s="575"/>
      <c r="I25" s="575"/>
      <c r="J25" s="1077" t="s">
        <v>57</v>
      </c>
      <c r="K25" s="1078"/>
      <c r="L25" s="242"/>
      <c r="M25" s="1079" t="e">
        <f>IF(L25="Oui",10,IF(#REF!=0,"",ROUND(#REF!/#REF!*10,1)))</f>
        <v>#REF!</v>
      </c>
      <c r="N25" s="1079"/>
      <c r="O25" s="236" t="s">
        <v>88</v>
      </c>
      <c r="P25" s="548" t="str">
        <f>IFERROR(IF(#REF!&gt;=0,M25*(1-SUM($R$7:$R$11))*10,100),"")</f>
        <v/>
      </c>
      <c r="Q25" s="576"/>
      <c r="R25" s="538"/>
      <c r="S25" s="538"/>
      <c r="T25" s="538"/>
      <c r="U25" s="538"/>
      <c r="V25" s="538"/>
    </row>
    <row r="26" spans="1:22" s="27" customFormat="1" ht="13.5" customHeight="1" x14ac:dyDescent="0.4">
      <c r="A26" s="538"/>
      <c r="B26" s="237" t="s">
        <v>35</v>
      </c>
      <c r="C26" s="242"/>
      <c r="D26" s="549" t="e">
        <f>IF(C26="Oui",10,IF(#REF!=0,"",ROUND(#REF!/#REF!*10,1)))</f>
        <v>#REF!</v>
      </c>
      <c r="E26" s="236" t="s">
        <v>88</v>
      </c>
      <c r="F26" s="548" t="str">
        <f>IFERROR(IF(#REF!&gt;=0,D26*(1-SUM($R$7:$R$11))*10,100),"")</f>
        <v/>
      </c>
      <c r="G26" s="538"/>
      <c r="H26" s="575"/>
      <c r="I26" s="575"/>
      <c r="J26" s="1077" t="s">
        <v>58</v>
      </c>
      <c r="K26" s="1078"/>
      <c r="L26" s="242"/>
      <c r="M26" s="1079" t="e">
        <f>IF(L26="Oui",10,IF(#REF!=0,"",ROUND(#REF!/#REF!*10,1)))</f>
        <v>#REF!</v>
      </c>
      <c r="N26" s="1079"/>
      <c r="O26" s="236" t="s">
        <v>88</v>
      </c>
      <c r="P26" s="548" t="str">
        <f>IFERROR(IF(#REF!&gt;=0,M26*(1-SUM($R$7:$R$11))*10,100),"")</f>
        <v/>
      </c>
      <c r="Q26" s="576"/>
      <c r="R26" s="538"/>
      <c r="S26" s="538"/>
      <c r="T26" s="538"/>
      <c r="U26" s="538"/>
      <c r="V26" s="538"/>
    </row>
    <row r="27" spans="1:22" s="27" customFormat="1" ht="13.5" customHeight="1" x14ac:dyDescent="0.4">
      <c r="A27" s="538"/>
      <c r="B27" s="237" t="s">
        <v>53</v>
      </c>
      <c r="C27" s="242"/>
      <c r="D27" s="549" t="e">
        <f>IF(C27="Oui",10,IF(#REF!=0,"",ROUND(#REF!/#REF!*10,1)))</f>
        <v>#REF!</v>
      </c>
      <c r="E27" s="236" t="s">
        <v>88</v>
      </c>
      <c r="F27" s="548" t="str">
        <f>IFERROR(IF(#REF!&gt;=0,D27*(1-SUM($R$7:$R$11))*10,100),"")</f>
        <v/>
      </c>
      <c r="G27" s="538"/>
      <c r="H27" s="575"/>
      <c r="I27" s="575"/>
      <c r="J27" s="1077" t="s">
        <v>59</v>
      </c>
      <c r="K27" s="1078"/>
      <c r="L27" s="242"/>
      <c r="M27" s="1079" t="e">
        <f>IF(L27="Oui",10,IF(#REF!=0,"",ROUND(#REF!/#REF!*10,1)))</f>
        <v>#REF!</v>
      </c>
      <c r="N27" s="1079"/>
      <c r="O27" s="236" t="s">
        <v>88</v>
      </c>
      <c r="P27" s="548" t="str">
        <f>IFERROR(IF(#REF!&gt;=0,M27*(1-SUM($R$7:$R$11))*10,100),"")</f>
        <v/>
      </c>
      <c r="Q27" s="576"/>
      <c r="R27" s="538"/>
      <c r="S27" s="538"/>
      <c r="T27" s="538"/>
      <c r="U27" s="538"/>
      <c r="V27" s="538"/>
    </row>
    <row r="28" spans="1:22" ht="13.5" customHeight="1" x14ac:dyDescent="0.4">
      <c r="A28" s="538"/>
      <c r="B28" s="237" t="s">
        <v>54</v>
      </c>
      <c r="C28" s="242"/>
      <c r="D28" s="549" t="e">
        <f>IF(C28="Oui",10,IF(#REF!=0,"",ROUND(#REF!/#REF!*10,1)))</f>
        <v>#REF!</v>
      </c>
      <c r="E28" s="236" t="s">
        <v>88</v>
      </c>
      <c r="F28" s="548" t="str">
        <f>IFERROR(IF(#REF!&gt;=0,D28*(1-SUM($R$7:$R$11))*10,100),"")</f>
        <v/>
      </c>
      <c r="G28" s="538"/>
      <c r="H28" s="575"/>
      <c r="I28" s="575"/>
      <c r="J28" s="1077" t="s">
        <v>60</v>
      </c>
      <c r="K28" s="1078"/>
      <c r="L28" s="242"/>
      <c r="M28" s="1079" t="e">
        <f>IF(L28="Oui",10,IF(#REF!=0,"",ROUND(#REF!/#REF!*10,1)))</f>
        <v>#REF!</v>
      </c>
      <c r="N28" s="1079"/>
      <c r="O28" s="236" t="s">
        <v>88</v>
      </c>
      <c r="P28" s="548" t="str">
        <f>IFERROR(IF(#REF!&gt;=0,M28*(1-SUM($R$7:$R$11))*10,100),"")</f>
        <v/>
      </c>
      <c r="Q28" s="576"/>
      <c r="R28" s="538"/>
      <c r="S28" s="538"/>
      <c r="T28" s="538"/>
      <c r="U28" s="538"/>
      <c r="V28" s="538"/>
    </row>
    <row r="29" spans="1:22" s="27" customFormat="1" ht="13.5" customHeight="1" x14ac:dyDescent="0.4">
      <c r="A29" s="538"/>
      <c r="B29" s="237" t="s">
        <v>55</v>
      </c>
      <c r="C29" s="242"/>
      <c r="D29" s="549" t="e">
        <f>IF(C29="Oui",10,IF(#REF!=0,"",ROUND(#REF!/#REF!*10,1)))</f>
        <v>#REF!</v>
      </c>
      <c r="E29" s="236" t="s">
        <v>88</v>
      </c>
      <c r="F29" s="548" t="str">
        <f>IFERROR(IF(#REF!&gt;=0,D29*(1-SUM($R$7:$R$11))*10,100),"")</f>
        <v/>
      </c>
      <c r="G29" s="538"/>
      <c r="H29" s="538"/>
      <c r="I29" s="538"/>
      <c r="J29" s="1077" t="s">
        <v>61</v>
      </c>
      <c r="K29" s="1078"/>
      <c r="L29" s="242"/>
      <c r="M29" s="1079" t="e">
        <f>IF(L29="Oui",10,IF(#REF!=0,"",ROUND(#REF!/#REF!*10,1)))</f>
        <v>#REF!</v>
      </c>
      <c r="N29" s="1079"/>
      <c r="O29" s="236" t="s">
        <v>88</v>
      </c>
      <c r="P29" s="548" t="str">
        <f>IFERROR(IF(#REF!&gt;=0,M29*(1-SUM($R$7:$R$11))*10,100),"")</f>
        <v/>
      </c>
      <c r="Q29" s="576"/>
      <c r="R29" s="538"/>
      <c r="S29" s="538"/>
      <c r="T29" s="538"/>
      <c r="U29" s="538"/>
      <c r="V29" s="538"/>
    </row>
    <row r="30" spans="1:22" s="27" customFormat="1" ht="13.5" customHeight="1" x14ac:dyDescent="0.4">
      <c r="A30" s="538"/>
      <c r="B30" s="538"/>
      <c r="C30" s="538"/>
      <c r="D30" s="538"/>
      <c r="E30" s="538"/>
      <c r="F30" s="538"/>
      <c r="G30" s="538"/>
      <c r="H30" s="538"/>
      <c r="I30" s="538"/>
      <c r="J30" s="538"/>
      <c r="K30" s="538"/>
      <c r="L30" s="538"/>
      <c r="M30" s="538"/>
      <c r="N30" s="538"/>
      <c r="O30" s="538"/>
      <c r="P30" s="538"/>
      <c r="Q30" s="538"/>
      <c r="R30" s="538"/>
      <c r="S30" s="538"/>
      <c r="T30" s="538"/>
      <c r="U30" s="538"/>
      <c r="V30" s="538"/>
    </row>
    <row r="31" spans="1:22" s="27" customFormat="1" ht="13.5" customHeight="1" x14ac:dyDescent="0.4">
      <c r="A31" s="538"/>
      <c r="B31" s="568" t="s">
        <v>89</v>
      </c>
      <c r="C31" s="538"/>
      <c r="D31" s="538"/>
      <c r="E31" s="538"/>
      <c r="F31" s="538"/>
      <c r="G31" s="538"/>
      <c r="H31" s="538"/>
      <c r="I31" s="538"/>
      <c r="J31" s="538"/>
      <c r="K31" s="538"/>
      <c r="L31" s="538"/>
      <c r="M31" s="538"/>
      <c r="N31" s="538"/>
      <c r="O31" s="538"/>
      <c r="P31" s="538"/>
      <c r="Q31" s="538"/>
      <c r="R31" s="538"/>
      <c r="S31" s="538"/>
      <c r="T31" s="538"/>
      <c r="U31" s="538"/>
      <c r="V31" s="538"/>
    </row>
    <row r="32" spans="1:22" ht="15" customHeight="1" x14ac:dyDescent="0.4">
      <c r="A32" s="538"/>
      <c r="B32" s="568" t="s">
        <v>90</v>
      </c>
      <c r="C32" s="538"/>
      <c r="D32" s="538"/>
      <c r="E32" s="538"/>
      <c r="F32" s="538"/>
      <c r="G32" s="538"/>
      <c r="H32" s="538"/>
      <c r="I32" s="538"/>
      <c r="J32" s="538"/>
      <c r="K32" s="538"/>
      <c r="L32" s="538"/>
      <c r="M32" s="538"/>
      <c r="N32" s="538"/>
      <c r="O32" s="538"/>
      <c r="P32" s="538"/>
      <c r="Q32" s="538"/>
      <c r="R32" s="538"/>
      <c r="S32" s="538"/>
      <c r="T32" s="538"/>
      <c r="U32" s="538"/>
      <c r="V32" s="538"/>
    </row>
    <row r="33" spans="1:22" ht="15" customHeight="1" x14ac:dyDescent="0.4">
      <c r="A33" s="538"/>
      <c r="B33" s="538"/>
      <c r="C33" s="538"/>
      <c r="D33" s="538"/>
      <c r="E33" s="538"/>
      <c r="F33" s="538"/>
      <c r="G33" s="538"/>
      <c r="H33" s="538"/>
      <c r="I33" s="538"/>
      <c r="J33" s="538"/>
      <c r="K33" s="538"/>
      <c r="L33" s="538"/>
      <c r="M33" s="538"/>
      <c r="N33" s="538"/>
      <c r="O33" s="538"/>
      <c r="P33" s="538"/>
      <c r="Q33" s="538"/>
      <c r="R33" s="538"/>
      <c r="S33" s="538"/>
      <c r="T33" s="538"/>
      <c r="U33" s="538"/>
      <c r="V33" s="538"/>
    </row>
    <row r="34" spans="1:22" ht="28.5" customHeight="1" x14ac:dyDescent="0.4">
      <c r="A34" s="538"/>
      <c r="B34" s="538"/>
      <c r="C34" s="538"/>
      <c r="D34" s="538"/>
      <c r="E34" s="538"/>
      <c r="F34" s="538"/>
      <c r="G34" s="538"/>
      <c r="H34" s="538"/>
      <c r="I34" s="538"/>
      <c r="J34" s="538"/>
      <c r="K34" s="538"/>
      <c r="L34" s="538"/>
      <c r="M34" s="538"/>
      <c r="N34" s="538"/>
      <c r="O34" s="538"/>
      <c r="P34" s="538"/>
      <c r="Q34" s="538"/>
      <c r="R34" s="538"/>
      <c r="S34" s="538"/>
      <c r="T34" s="538"/>
      <c r="U34" s="538"/>
      <c r="V34" s="538"/>
    </row>
    <row r="35" spans="1:22" x14ac:dyDescent="0.4">
      <c r="A35" s="538"/>
      <c r="B35" s="538"/>
      <c r="C35" s="538"/>
      <c r="D35" s="538"/>
      <c r="E35" s="538"/>
      <c r="F35" s="538"/>
      <c r="G35" s="538"/>
      <c r="H35" s="538"/>
      <c r="I35" s="538"/>
      <c r="J35" s="538"/>
      <c r="K35" s="538"/>
      <c r="L35" s="538"/>
      <c r="M35" s="538"/>
      <c r="N35" s="538"/>
      <c r="O35" s="538"/>
      <c r="P35" s="538"/>
      <c r="Q35" s="538"/>
      <c r="R35" s="538"/>
      <c r="S35" s="538"/>
      <c r="T35" s="538"/>
      <c r="U35" s="538"/>
      <c r="V35" s="538"/>
    </row>
    <row r="36" spans="1:22" x14ac:dyDescent="0.4">
      <c r="A36" s="538"/>
      <c r="B36" s="538"/>
      <c r="C36" s="538"/>
      <c r="D36" s="538"/>
      <c r="E36" s="538"/>
      <c r="F36" s="538"/>
      <c r="G36" s="538"/>
      <c r="H36" s="538"/>
      <c r="I36" s="538"/>
      <c r="J36" s="538"/>
      <c r="K36" s="538"/>
      <c r="L36" s="538"/>
      <c r="M36" s="538"/>
      <c r="N36" s="538"/>
      <c r="O36" s="538"/>
      <c r="P36" s="538"/>
      <c r="Q36" s="538"/>
      <c r="R36" s="538"/>
      <c r="S36" s="538"/>
      <c r="T36" s="538"/>
      <c r="U36" s="538"/>
      <c r="V36" s="538"/>
    </row>
    <row r="37" spans="1:22" x14ac:dyDescent="0.4">
      <c r="A37" s="538"/>
      <c r="B37" s="538"/>
      <c r="C37" s="538"/>
      <c r="D37" s="538"/>
      <c r="E37" s="538"/>
      <c r="F37" s="538"/>
      <c r="G37" s="538"/>
      <c r="H37" s="538"/>
      <c r="I37" s="538"/>
      <c r="J37" s="538"/>
      <c r="K37" s="538"/>
      <c r="L37" s="538"/>
      <c r="M37" s="538"/>
      <c r="N37" s="538"/>
      <c r="O37" s="538"/>
      <c r="P37" s="538"/>
      <c r="Q37" s="538"/>
      <c r="R37" s="538"/>
      <c r="S37" s="538"/>
      <c r="T37" s="538"/>
      <c r="U37" s="538"/>
      <c r="V37" s="538"/>
    </row>
    <row r="38" spans="1:22" x14ac:dyDescent="0.4">
      <c r="A38" s="538"/>
      <c r="B38" s="538"/>
      <c r="C38" s="538"/>
      <c r="D38" s="538"/>
      <c r="E38" s="538"/>
      <c r="F38" s="538"/>
      <c r="G38" s="538"/>
      <c r="H38" s="538"/>
      <c r="I38" s="538"/>
      <c r="J38" s="538"/>
      <c r="K38" s="538"/>
      <c r="L38" s="538"/>
      <c r="M38" s="538"/>
      <c r="N38" s="538"/>
      <c r="O38" s="538"/>
      <c r="P38" s="538"/>
      <c r="Q38" s="538"/>
      <c r="R38" s="538"/>
      <c r="S38" s="538"/>
      <c r="T38" s="538"/>
      <c r="U38" s="538"/>
      <c r="V38" s="538"/>
    </row>
    <row r="39" spans="1:22" x14ac:dyDescent="0.4">
      <c r="A39" s="538"/>
      <c r="B39" s="538"/>
      <c r="C39" s="538"/>
      <c r="D39" s="538"/>
      <c r="E39" s="538"/>
      <c r="F39" s="538"/>
      <c r="G39" s="538"/>
      <c r="H39" s="538"/>
      <c r="I39" s="538"/>
      <c r="J39" s="538"/>
      <c r="K39" s="538"/>
      <c r="L39" s="538"/>
      <c r="M39" s="538"/>
      <c r="N39" s="538"/>
      <c r="O39" s="538"/>
      <c r="P39" s="538"/>
      <c r="Q39" s="538"/>
      <c r="R39" s="538"/>
      <c r="S39" s="538"/>
      <c r="T39" s="538"/>
      <c r="U39" s="538"/>
      <c r="V39" s="538"/>
    </row>
    <row r="40" spans="1:22" x14ac:dyDescent="0.4">
      <c r="A40" s="538"/>
      <c r="B40" s="538"/>
      <c r="C40" s="538"/>
      <c r="D40" s="538"/>
      <c r="E40" s="538"/>
      <c r="F40" s="538"/>
      <c r="G40" s="538"/>
      <c r="H40" s="538"/>
      <c r="I40" s="538"/>
      <c r="J40" s="538"/>
      <c r="K40" s="538"/>
      <c r="L40" s="538"/>
      <c r="M40" s="538"/>
      <c r="N40" s="538"/>
      <c r="O40" s="538"/>
      <c r="P40" s="538"/>
      <c r="Q40" s="538"/>
      <c r="R40" s="538"/>
      <c r="S40" s="538"/>
      <c r="T40" s="538"/>
      <c r="U40" s="538"/>
      <c r="V40" s="538"/>
    </row>
    <row r="41" spans="1:22" x14ac:dyDescent="0.4">
      <c r="A41" s="538"/>
      <c r="B41" s="538"/>
      <c r="C41" s="538"/>
      <c r="D41" s="538"/>
      <c r="E41" s="538"/>
      <c r="F41" s="538"/>
      <c r="G41" s="538"/>
      <c r="H41" s="538"/>
      <c r="I41" s="538"/>
      <c r="J41" s="538"/>
      <c r="K41" s="538"/>
      <c r="L41" s="538"/>
      <c r="M41" s="538"/>
      <c r="N41" s="538"/>
      <c r="O41" s="538"/>
      <c r="P41" s="538"/>
      <c r="Q41" s="538"/>
      <c r="R41" s="538"/>
      <c r="S41" s="538"/>
      <c r="T41" s="538"/>
      <c r="U41" s="538"/>
      <c r="V41" s="538"/>
    </row>
    <row r="42" spans="1:22" x14ac:dyDescent="0.4">
      <c r="A42" s="538"/>
      <c r="B42" s="538"/>
      <c r="C42" s="538"/>
      <c r="D42" s="538"/>
      <c r="E42" s="538"/>
      <c r="F42" s="538"/>
      <c r="G42" s="538"/>
      <c r="H42" s="538"/>
      <c r="I42" s="538"/>
      <c r="J42" s="538"/>
      <c r="K42" s="538"/>
      <c r="L42" s="538"/>
      <c r="M42" s="538"/>
      <c r="N42" s="538"/>
      <c r="O42" s="538"/>
      <c r="P42" s="538"/>
      <c r="Q42" s="538"/>
      <c r="R42" s="538"/>
      <c r="S42" s="538"/>
      <c r="T42" s="538"/>
      <c r="U42" s="538"/>
      <c r="V42" s="538"/>
    </row>
    <row r="43" spans="1:22" x14ac:dyDescent="0.4">
      <c r="A43" s="538"/>
      <c r="B43" s="538"/>
      <c r="C43" s="538"/>
      <c r="D43" s="538"/>
      <c r="E43" s="538"/>
      <c r="F43" s="538"/>
      <c r="G43" s="538"/>
      <c r="H43" s="538"/>
      <c r="I43" s="538"/>
      <c r="J43" s="538"/>
      <c r="K43" s="538"/>
      <c r="L43" s="538"/>
      <c r="M43" s="538"/>
      <c r="N43" s="538"/>
      <c r="O43" s="538"/>
      <c r="P43" s="538"/>
      <c r="Q43" s="538"/>
      <c r="R43" s="538"/>
      <c r="S43" s="538"/>
      <c r="T43" s="538"/>
      <c r="U43" s="538"/>
      <c r="V43" s="538"/>
    </row>
    <row r="44" spans="1:22" x14ac:dyDescent="0.4">
      <c r="A44" s="538"/>
      <c r="B44" s="538"/>
      <c r="C44" s="538"/>
      <c r="D44" s="538"/>
      <c r="E44" s="538"/>
      <c r="F44" s="538"/>
      <c r="G44" s="538"/>
      <c r="H44" s="538"/>
      <c r="I44" s="538"/>
      <c r="J44" s="538"/>
      <c r="K44" s="538"/>
      <c r="L44" s="538"/>
      <c r="M44" s="538"/>
      <c r="N44" s="538"/>
      <c r="O44" s="538"/>
      <c r="P44" s="538"/>
      <c r="Q44" s="538"/>
      <c r="R44" s="538"/>
      <c r="S44" s="538"/>
      <c r="T44" s="538"/>
      <c r="U44" s="538"/>
      <c r="V44" s="538"/>
    </row>
    <row r="45" spans="1:22" x14ac:dyDescent="0.4">
      <c r="A45" s="538"/>
      <c r="B45" s="538"/>
      <c r="C45" s="538"/>
      <c r="D45" s="538"/>
      <c r="E45" s="538"/>
      <c r="F45" s="538"/>
      <c r="G45" s="538"/>
      <c r="H45" s="538"/>
      <c r="I45" s="538"/>
      <c r="J45" s="538"/>
      <c r="K45" s="538"/>
      <c r="L45" s="538"/>
      <c r="M45" s="538"/>
      <c r="N45" s="538"/>
      <c r="O45" s="538"/>
      <c r="P45" s="538"/>
      <c r="Q45" s="538"/>
      <c r="R45" s="538"/>
      <c r="S45" s="538"/>
      <c r="T45" s="538"/>
      <c r="U45" s="538"/>
      <c r="V45" s="538"/>
    </row>
    <row r="46" spans="1:22" x14ac:dyDescent="0.4">
      <c r="A46" s="538"/>
      <c r="B46" s="538"/>
      <c r="C46" s="538"/>
      <c r="D46" s="538"/>
      <c r="E46" s="538"/>
      <c r="F46" s="538"/>
      <c r="G46" s="538"/>
      <c r="H46" s="538"/>
      <c r="I46" s="538"/>
      <c r="J46" s="538"/>
      <c r="K46" s="538"/>
      <c r="L46" s="538"/>
      <c r="M46" s="538"/>
      <c r="N46" s="538"/>
      <c r="O46" s="538"/>
      <c r="P46" s="538"/>
      <c r="Q46" s="538"/>
      <c r="R46" s="538"/>
      <c r="S46" s="538"/>
      <c r="T46" s="538"/>
      <c r="U46" s="538"/>
      <c r="V46" s="538"/>
    </row>
    <row r="47" spans="1:22" x14ac:dyDescent="0.4">
      <c r="A47" s="538"/>
      <c r="B47" s="538"/>
      <c r="C47" s="538"/>
      <c r="D47" s="538"/>
      <c r="E47" s="538"/>
      <c r="F47" s="538"/>
      <c r="G47" s="538"/>
      <c r="H47" s="538"/>
      <c r="I47" s="538"/>
      <c r="J47" s="538"/>
      <c r="K47" s="538"/>
      <c r="L47" s="538"/>
      <c r="M47" s="538"/>
      <c r="N47" s="538"/>
      <c r="O47" s="538"/>
      <c r="P47" s="538"/>
      <c r="Q47" s="538"/>
      <c r="R47" s="538"/>
      <c r="S47" s="538"/>
      <c r="T47" s="538"/>
      <c r="U47" s="538"/>
      <c r="V47" s="538"/>
    </row>
    <row r="48" spans="1:22" x14ac:dyDescent="0.4">
      <c r="A48" s="538"/>
      <c r="B48" s="538"/>
      <c r="C48" s="538"/>
      <c r="D48" s="538"/>
      <c r="E48" s="538"/>
      <c r="F48" s="538"/>
      <c r="G48" s="538"/>
      <c r="H48" s="538"/>
      <c r="I48" s="538"/>
      <c r="J48" s="538"/>
      <c r="K48" s="538"/>
      <c r="L48" s="538"/>
      <c r="M48" s="538"/>
      <c r="N48" s="538"/>
      <c r="O48" s="538"/>
      <c r="P48" s="538"/>
      <c r="Q48" s="538"/>
      <c r="R48" s="538"/>
      <c r="S48" s="538"/>
      <c r="T48" s="538"/>
      <c r="U48" s="538"/>
      <c r="V48" s="538"/>
    </row>
    <row r="49" spans="1:22" x14ac:dyDescent="0.4">
      <c r="A49" s="538"/>
      <c r="B49" s="538"/>
      <c r="C49" s="538"/>
      <c r="D49" s="538"/>
      <c r="E49" s="538"/>
      <c r="F49" s="538"/>
      <c r="G49" s="538"/>
      <c r="H49" s="538"/>
      <c r="I49" s="538"/>
      <c r="J49" s="538"/>
      <c r="K49" s="538"/>
      <c r="L49" s="538"/>
      <c r="M49" s="538"/>
      <c r="N49" s="538"/>
      <c r="O49" s="538"/>
      <c r="P49" s="538"/>
      <c r="Q49" s="538"/>
      <c r="R49" s="538"/>
      <c r="S49" s="538"/>
      <c r="T49" s="538"/>
      <c r="U49" s="538"/>
      <c r="V49" s="538"/>
    </row>
    <row r="50" spans="1:22" x14ac:dyDescent="0.4">
      <c r="A50" s="538"/>
      <c r="B50" s="538"/>
      <c r="C50" s="538"/>
      <c r="D50" s="538"/>
      <c r="E50" s="538"/>
      <c r="F50" s="538"/>
      <c r="G50" s="538"/>
      <c r="H50" s="538"/>
      <c r="I50" s="538"/>
      <c r="J50" s="538"/>
      <c r="K50" s="538"/>
      <c r="L50" s="538"/>
      <c r="M50" s="538"/>
      <c r="N50" s="538"/>
      <c r="O50" s="538"/>
      <c r="P50" s="538"/>
      <c r="Q50" s="538"/>
      <c r="R50" s="538"/>
      <c r="S50" s="538"/>
      <c r="T50" s="538"/>
      <c r="U50" s="538"/>
      <c r="V50" s="538"/>
    </row>
    <row r="51" spans="1:22" x14ac:dyDescent="0.4">
      <c r="A51" s="538"/>
      <c r="B51" s="538"/>
      <c r="C51" s="538"/>
      <c r="D51" s="538"/>
      <c r="E51" s="538"/>
      <c r="F51" s="538"/>
      <c r="G51" s="538"/>
      <c r="H51" s="538"/>
      <c r="I51" s="538"/>
      <c r="J51" s="538"/>
      <c r="K51" s="538"/>
      <c r="L51" s="538"/>
      <c r="M51" s="538"/>
      <c r="N51" s="538"/>
      <c r="O51" s="538"/>
      <c r="P51" s="538"/>
      <c r="Q51" s="538"/>
      <c r="R51" s="538"/>
      <c r="S51" s="538"/>
      <c r="T51" s="538"/>
      <c r="U51" s="538"/>
      <c r="V51" s="538"/>
    </row>
    <row r="52" spans="1:22" x14ac:dyDescent="0.4">
      <c r="A52" s="538"/>
      <c r="B52" s="538"/>
      <c r="C52" s="538"/>
      <c r="D52" s="538"/>
      <c r="E52" s="538"/>
      <c r="F52" s="538"/>
      <c r="G52" s="538"/>
      <c r="H52" s="538"/>
      <c r="I52" s="538"/>
      <c r="J52" s="538"/>
      <c r="K52" s="538"/>
      <c r="L52" s="538"/>
      <c r="M52" s="538"/>
      <c r="N52" s="538"/>
      <c r="O52" s="538"/>
      <c r="P52" s="538"/>
      <c r="Q52" s="538"/>
      <c r="R52" s="538"/>
      <c r="S52" s="538"/>
      <c r="T52" s="538"/>
      <c r="U52" s="538"/>
      <c r="V52" s="538"/>
    </row>
    <row r="53" spans="1:22" x14ac:dyDescent="0.4">
      <c r="A53" s="538"/>
      <c r="B53" s="538"/>
      <c r="C53" s="538"/>
      <c r="D53" s="538"/>
      <c r="E53" s="538"/>
      <c r="F53" s="538"/>
      <c r="G53" s="538"/>
      <c r="H53" s="538"/>
      <c r="I53" s="538"/>
      <c r="J53" s="538"/>
      <c r="K53" s="538"/>
      <c r="L53" s="538"/>
      <c r="M53" s="538"/>
      <c r="N53" s="538"/>
      <c r="O53" s="538"/>
      <c r="P53" s="538"/>
      <c r="Q53" s="538"/>
      <c r="R53" s="538"/>
      <c r="S53" s="538"/>
      <c r="T53" s="538"/>
      <c r="U53" s="538"/>
      <c r="V53" s="538"/>
    </row>
    <row r="54" spans="1:22" x14ac:dyDescent="0.4">
      <c r="A54" s="538"/>
      <c r="B54" s="538"/>
      <c r="C54" s="538"/>
      <c r="D54" s="538"/>
      <c r="E54" s="538"/>
      <c r="F54" s="538"/>
      <c r="G54" s="538"/>
      <c r="H54" s="538"/>
      <c r="I54" s="538"/>
      <c r="J54" s="538"/>
      <c r="K54" s="538"/>
      <c r="L54" s="538"/>
      <c r="M54" s="538"/>
      <c r="N54" s="538"/>
      <c r="O54" s="538"/>
      <c r="P54" s="538"/>
      <c r="Q54" s="538"/>
      <c r="R54" s="538"/>
      <c r="S54" s="538"/>
      <c r="T54" s="538"/>
      <c r="U54" s="538"/>
      <c r="V54" s="538"/>
    </row>
    <row r="55" spans="1:22" x14ac:dyDescent="0.4">
      <c r="A55" s="538"/>
      <c r="B55" s="538"/>
      <c r="C55" s="538"/>
      <c r="D55" s="538"/>
      <c r="E55" s="538"/>
      <c r="F55" s="538"/>
      <c r="G55" s="538"/>
      <c r="H55" s="538"/>
      <c r="I55" s="538"/>
      <c r="J55" s="538"/>
      <c r="K55" s="538"/>
      <c r="L55" s="538"/>
      <c r="M55" s="538"/>
      <c r="N55" s="538"/>
      <c r="O55" s="538"/>
      <c r="P55" s="538"/>
      <c r="Q55" s="538"/>
      <c r="R55" s="538"/>
      <c r="S55" s="538"/>
      <c r="T55" s="538"/>
      <c r="U55" s="538"/>
      <c r="V55" s="538"/>
    </row>
    <row r="56" spans="1:22" x14ac:dyDescent="0.4">
      <c r="A56" s="538"/>
      <c r="B56" s="538"/>
      <c r="C56" s="538"/>
      <c r="D56" s="538"/>
      <c r="E56" s="538"/>
      <c r="F56" s="538"/>
      <c r="G56" s="538"/>
      <c r="H56" s="538"/>
      <c r="I56" s="538"/>
      <c r="J56" s="538"/>
      <c r="K56" s="538"/>
      <c r="L56" s="538"/>
      <c r="M56" s="538"/>
      <c r="N56" s="538"/>
      <c r="O56" s="538"/>
      <c r="P56" s="538"/>
      <c r="Q56" s="538"/>
      <c r="R56" s="538"/>
      <c r="S56" s="538"/>
      <c r="T56" s="538"/>
      <c r="U56" s="538"/>
      <c r="V56" s="538"/>
    </row>
    <row r="57" spans="1:22" hidden="1" x14ac:dyDescent="0.4">
      <c r="A57" s="538"/>
      <c r="B57" s="538"/>
      <c r="C57" s="538"/>
      <c r="D57" s="538"/>
      <c r="E57" s="538"/>
      <c r="F57" s="538"/>
      <c r="G57" s="538"/>
      <c r="H57" s="538"/>
      <c r="I57" s="538"/>
      <c r="J57" s="538"/>
      <c r="K57" s="538"/>
      <c r="L57" s="538"/>
      <c r="M57" s="538"/>
      <c r="N57" s="538"/>
      <c r="O57" s="538"/>
      <c r="P57" s="538"/>
      <c r="Q57" s="538"/>
      <c r="R57" s="538"/>
      <c r="S57" s="538"/>
      <c r="T57" s="538"/>
      <c r="U57" s="538"/>
      <c r="V57" s="538"/>
    </row>
    <row r="58" spans="1:22" hidden="1" x14ac:dyDescent="0.4">
      <c r="A58" s="538"/>
      <c r="B58" s="538"/>
      <c r="C58" s="538"/>
      <c r="D58" s="538"/>
      <c r="E58" s="538"/>
      <c r="F58" s="538"/>
      <c r="G58" s="538"/>
      <c r="H58" s="538"/>
      <c r="I58" s="538"/>
      <c r="J58" s="538"/>
      <c r="K58" s="538"/>
      <c r="L58" s="538"/>
      <c r="M58" s="538"/>
      <c r="N58" s="538"/>
      <c r="O58" s="538"/>
      <c r="P58" s="538"/>
      <c r="Q58" s="538"/>
      <c r="R58" s="538"/>
      <c r="S58" s="538"/>
      <c r="T58" s="538"/>
      <c r="U58" s="538"/>
      <c r="V58" s="538"/>
    </row>
    <row r="59" spans="1:22" hidden="1" x14ac:dyDescent="0.4">
      <c r="A59" s="538"/>
      <c r="B59" s="538"/>
      <c r="C59" s="538"/>
      <c r="D59" s="538"/>
      <c r="E59" s="538"/>
      <c r="F59" s="538"/>
      <c r="G59" s="538"/>
      <c r="H59" s="538"/>
      <c r="I59" s="538"/>
      <c r="J59" s="538"/>
      <c r="K59" s="538"/>
      <c r="L59" s="538"/>
      <c r="M59" s="538"/>
      <c r="N59" s="538"/>
      <c r="O59" s="538"/>
      <c r="P59" s="538"/>
      <c r="Q59" s="538"/>
      <c r="R59" s="538"/>
      <c r="S59" s="538"/>
      <c r="T59" s="538"/>
      <c r="U59" s="538"/>
      <c r="V59" s="538"/>
    </row>
    <row r="60" spans="1:22" hidden="1" x14ac:dyDescent="0.4">
      <c r="A60" s="538"/>
      <c r="B60" s="538"/>
      <c r="C60" s="538"/>
      <c r="D60" s="538"/>
      <c r="E60" s="538"/>
      <c r="F60" s="538"/>
      <c r="G60" s="538"/>
      <c r="H60" s="538"/>
      <c r="I60" s="538"/>
      <c r="J60" s="538"/>
      <c r="K60" s="538"/>
      <c r="L60" s="538"/>
      <c r="M60" s="538"/>
      <c r="N60" s="538"/>
      <c r="O60" s="538"/>
      <c r="P60" s="538"/>
      <c r="Q60" s="538"/>
      <c r="R60" s="538"/>
      <c r="S60" s="538"/>
      <c r="T60" s="538"/>
      <c r="U60" s="538"/>
      <c r="V60" s="538"/>
    </row>
    <row r="61" spans="1:22" hidden="1" x14ac:dyDescent="0.4">
      <c r="A61" s="538"/>
      <c r="B61" s="538"/>
      <c r="C61" s="538"/>
      <c r="D61" s="538"/>
      <c r="E61" s="538"/>
      <c r="F61" s="538"/>
      <c r="G61" s="538"/>
      <c r="H61" s="538"/>
      <c r="I61" s="538"/>
      <c r="J61" s="538"/>
      <c r="K61" s="538"/>
      <c r="L61" s="538"/>
      <c r="M61" s="538"/>
      <c r="N61" s="538"/>
      <c r="O61" s="538"/>
      <c r="P61" s="538"/>
      <c r="Q61" s="538"/>
      <c r="R61" s="538"/>
      <c r="S61" s="538"/>
      <c r="T61" s="538"/>
      <c r="U61" s="538"/>
      <c r="V61" s="538"/>
    </row>
    <row r="62" spans="1:22" hidden="1" x14ac:dyDescent="0.4">
      <c r="A62" s="538"/>
      <c r="B62" s="538"/>
      <c r="C62" s="538"/>
      <c r="D62" s="538"/>
      <c r="E62" s="538"/>
      <c r="F62" s="538"/>
      <c r="G62" s="538"/>
      <c r="H62" s="538"/>
      <c r="I62" s="538"/>
      <c r="J62" s="538"/>
      <c r="K62" s="538"/>
      <c r="L62" s="538"/>
      <c r="M62" s="538"/>
      <c r="N62" s="538"/>
      <c r="O62" s="538"/>
      <c r="P62" s="538"/>
      <c r="Q62" s="538"/>
      <c r="R62" s="538"/>
      <c r="S62" s="538"/>
      <c r="T62" s="538"/>
      <c r="U62" s="538"/>
      <c r="V62" s="538"/>
    </row>
    <row r="63" spans="1:22" hidden="1" x14ac:dyDescent="0.4">
      <c r="A63" s="538"/>
      <c r="B63" s="538"/>
      <c r="C63" s="538"/>
      <c r="D63" s="538"/>
      <c r="E63" s="538"/>
      <c r="F63" s="538"/>
      <c r="G63" s="538"/>
      <c r="H63" s="538"/>
      <c r="I63" s="538"/>
      <c r="J63" s="538"/>
      <c r="K63" s="538"/>
      <c r="L63" s="538"/>
      <c r="M63" s="538"/>
      <c r="N63" s="538"/>
      <c r="O63" s="538"/>
      <c r="P63" s="538"/>
      <c r="Q63" s="538"/>
      <c r="R63" s="538"/>
      <c r="S63" s="538"/>
      <c r="T63" s="538"/>
      <c r="U63" s="538"/>
      <c r="V63" s="538"/>
    </row>
    <row r="64" spans="1:22" hidden="1" x14ac:dyDescent="0.4">
      <c r="A64" s="538"/>
      <c r="B64" s="538"/>
      <c r="C64" s="538"/>
      <c r="D64" s="538"/>
      <c r="E64" s="538"/>
      <c r="F64" s="538"/>
      <c r="G64" s="538"/>
      <c r="H64" s="538"/>
      <c r="I64" s="538"/>
      <c r="J64" s="538"/>
      <c r="K64" s="538"/>
      <c r="L64" s="538"/>
      <c r="M64" s="538"/>
      <c r="N64" s="538"/>
      <c r="O64" s="538"/>
      <c r="P64" s="538"/>
      <c r="Q64" s="538"/>
      <c r="R64" s="538"/>
      <c r="S64" s="538"/>
      <c r="T64" s="538"/>
      <c r="U64" s="538"/>
      <c r="V64" s="538"/>
    </row>
    <row r="65" spans="1:22" hidden="1" x14ac:dyDescent="0.4">
      <c r="A65" s="538"/>
      <c r="B65" s="538"/>
      <c r="C65" s="538"/>
      <c r="D65" s="538"/>
      <c r="E65" s="538"/>
      <c r="F65" s="538"/>
      <c r="G65" s="538"/>
      <c r="H65" s="538"/>
      <c r="I65" s="538"/>
      <c r="J65" s="538"/>
      <c r="K65" s="538"/>
      <c r="L65" s="538"/>
      <c r="M65" s="538"/>
      <c r="N65" s="538"/>
      <c r="O65" s="538"/>
      <c r="P65" s="538"/>
      <c r="Q65" s="538"/>
      <c r="R65" s="538"/>
      <c r="S65" s="538"/>
      <c r="T65" s="538"/>
      <c r="U65" s="538"/>
      <c r="V65" s="538"/>
    </row>
    <row r="66" spans="1:22" hidden="1" x14ac:dyDescent="0.4">
      <c r="A66" s="538"/>
      <c r="B66" s="538"/>
      <c r="C66" s="538"/>
      <c r="D66" s="538"/>
      <c r="E66" s="538"/>
      <c r="F66" s="538"/>
      <c r="G66" s="538"/>
      <c r="H66" s="538"/>
      <c r="I66" s="538"/>
      <c r="J66" s="538"/>
      <c r="K66" s="538"/>
      <c r="L66" s="538"/>
      <c r="M66" s="538"/>
      <c r="N66" s="538"/>
      <c r="O66" s="538"/>
      <c r="P66" s="538"/>
      <c r="Q66" s="538"/>
      <c r="R66" s="538"/>
      <c r="S66" s="538"/>
      <c r="T66" s="538"/>
      <c r="U66" s="538"/>
      <c r="V66" s="538"/>
    </row>
    <row r="67" spans="1:22" hidden="1" x14ac:dyDescent="0.4">
      <c r="A67" s="538"/>
      <c r="B67" s="538"/>
      <c r="C67" s="538"/>
      <c r="D67" s="538"/>
      <c r="E67" s="538"/>
      <c r="F67" s="538"/>
      <c r="G67" s="538"/>
      <c r="H67" s="538"/>
      <c r="I67" s="538"/>
      <c r="J67" s="538"/>
      <c r="K67" s="538"/>
      <c r="L67" s="538"/>
      <c r="M67" s="538"/>
      <c r="N67" s="538"/>
      <c r="O67" s="538"/>
      <c r="P67" s="538"/>
      <c r="Q67" s="538"/>
      <c r="R67" s="538"/>
      <c r="S67" s="538"/>
      <c r="T67" s="538"/>
      <c r="U67" s="538"/>
      <c r="V67" s="538"/>
    </row>
    <row r="68" spans="1:22" hidden="1" x14ac:dyDescent="0.4">
      <c r="A68" s="538"/>
      <c r="B68" s="538"/>
      <c r="C68" s="538"/>
      <c r="D68" s="538"/>
      <c r="E68" s="538"/>
      <c r="F68" s="538"/>
      <c r="G68" s="538"/>
      <c r="H68" s="538"/>
      <c r="I68" s="538"/>
      <c r="J68" s="538"/>
      <c r="K68" s="538"/>
      <c r="L68" s="538"/>
      <c r="M68" s="538"/>
      <c r="N68" s="538"/>
      <c r="O68" s="538"/>
      <c r="P68" s="538"/>
      <c r="Q68" s="538"/>
      <c r="R68" s="538"/>
      <c r="S68" s="538"/>
      <c r="T68" s="538"/>
      <c r="U68" s="538"/>
      <c r="V68" s="538"/>
    </row>
    <row r="69" spans="1:22" hidden="1" x14ac:dyDescent="0.4">
      <c r="A69" s="538"/>
      <c r="B69" s="538"/>
      <c r="C69" s="538"/>
      <c r="D69" s="538"/>
      <c r="E69" s="538"/>
      <c r="F69" s="538"/>
      <c r="G69" s="538"/>
      <c r="H69" s="538"/>
      <c r="I69" s="538"/>
      <c r="J69" s="538"/>
      <c r="K69" s="538"/>
      <c r="L69" s="538"/>
      <c r="M69" s="538"/>
      <c r="N69" s="538"/>
      <c r="O69" s="538"/>
      <c r="P69" s="538"/>
      <c r="Q69" s="538"/>
      <c r="R69" s="538"/>
      <c r="S69" s="538"/>
      <c r="T69" s="538"/>
      <c r="U69" s="538"/>
      <c r="V69" s="538"/>
    </row>
    <row r="70" spans="1:22" hidden="1" x14ac:dyDescent="0.4">
      <c r="A70" s="538"/>
      <c r="B70" s="538"/>
      <c r="C70" s="538"/>
      <c r="D70" s="538"/>
      <c r="E70" s="538"/>
      <c r="F70" s="538"/>
      <c r="G70" s="538"/>
      <c r="H70" s="538"/>
      <c r="I70" s="538"/>
      <c r="J70" s="538"/>
      <c r="K70" s="538"/>
      <c r="L70" s="538"/>
      <c r="M70" s="538"/>
      <c r="N70" s="538"/>
      <c r="O70" s="538"/>
      <c r="P70" s="538"/>
      <c r="Q70" s="538"/>
      <c r="R70" s="538"/>
      <c r="S70" s="538"/>
      <c r="T70" s="538"/>
      <c r="U70" s="538"/>
      <c r="V70" s="538"/>
    </row>
    <row r="71" spans="1:22" hidden="1" x14ac:dyDescent="0.4">
      <c r="A71" s="538"/>
      <c r="B71" s="538"/>
      <c r="C71" s="538"/>
      <c r="D71" s="538"/>
      <c r="E71" s="538"/>
      <c r="F71" s="538"/>
      <c r="G71" s="538"/>
      <c r="H71" s="538"/>
      <c r="I71" s="538"/>
      <c r="J71" s="538"/>
      <c r="K71" s="538"/>
      <c r="L71" s="538"/>
      <c r="M71" s="538"/>
      <c r="N71" s="538"/>
      <c r="O71" s="538"/>
      <c r="P71" s="538"/>
      <c r="Q71" s="538"/>
      <c r="R71" s="538"/>
      <c r="S71" s="538"/>
      <c r="T71" s="538"/>
      <c r="U71" s="538"/>
      <c r="V71" s="538"/>
    </row>
    <row r="72" spans="1:22" hidden="1" x14ac:dyDescent="0.4">
      <c r="A72" s="538"/>
      <c r="B72" s="538"/>
      <c r="C72" s="538"/>
      <c r="D72" s="538"/>
      <c r="E72" s="538"/>
      <c r="F72" s="538"/>
      <c r="G72" s="538"/>
      <c r="H72" s="538"/>
      <c r="I72" s="538"/>
      <c r="J72" s="538"/>
      <c r="K72" s="538"/>
      <c r="L72" s="538"/>
      <c r="M72" s="538"/>
      <c r="N72" s="538"/>
      <c r="O72" s="538"/>
      <c r="P72" s="538"/>
      <c r="Q72" s="538"/>
      <c r="R72" s="538"/>
      <c r="S72" s="538"/>
      <c r="T72" s="538"/>
      <c r="U72" s="538"/>
      <c r="V72" s="538"/>
    </row>
    <row r="73" spans="1:22" hidden="1" x14ac:dyDescent="0.4">
      <c r="A73" s="538"/>
      <c r="B73" s="538"/>
      <c r="C73" s="538"/>
      <c r="D73" s="538"/>
      <c r="E73" s="538"/>
      <c r="F73" s="538"/>
      <c r="G73" s="538"/>
      <c r="H73" s="538"/>
      <c r="I73" s="538"/>
      <c r="J73" s="538"/>
      <c r="K73" s="538"/>
      <c r="L73" s="538"/>
      <c r="M73" s="538"/>
      <c r="N73" s="538"/>
      <c r="O73" s="538"/>
      <c r="P73" s="538"/>
      <c r="Q73" s="538"/>
      <c r="R73" s="538"/>
      <c r="S73" s="538"/>
      <c r="T73" s="538"/>
      <c r="U73" s="538"/>
      <c r="V73" s="538"/>
    </row>
    <row r="74" spans="1:22" hidden="1" x14ac:dyDescent="0.4">
      <c r="A74" s="538"/>
      <c r="B74" s="538"/>
      <c r="C74" s="538"/>
      <c r="D74" s="538"/>
      <c r="E74" s="538"/>
      <c r="F74" s="538"/>
      <c r="G74" s="538"/>
      <c r="H74" s="538"/>
      <c r="I74" s="538"/>
      <c r="J74" s="538"/>
      <c r="K74" s="538"/>
      <c r="L74" s="538"/>
      <c r="M74" s="538"/>
      <c r="N74" s="538"/>
      <c r="O74" s="538"/>
      <c r="P74" s="538"/>
      <c r="Q74" s="538"/>
      <c r="R74" s="538"/>
      <c r="S74" s="538"/>
      <c r="T74" s="538"/>
      <c r="U74" s="538"/>
      <c r="V74" s="538"/>
    </row>
    <row r="75" spans="1:22" hidden="1" x14ac:dyDescent="0.4">
      <c r="A75" s="538"/>
      <c r="B75" s="538"/>
      <c r="C75" s="538"/>
      <c r="D75" s="538"/>
      <c r="E75" s="538"/>
      <c r="F75" s="538"/>
      <c r="G75" s="538"/>
      <c r="H75" s="538"/>
      <c r="I75" s="538"/>
      <c r="J75" s="538"/>
      <c r="K75" s="538"/>
      <c r="L75" s="538"/>
      <c r="M75" s="538"/>
      <c r="N75" s="538"/>
      <c r="O75" s="538"/>
      <c r="P75" s="538"/>
      <c r="Q75" s="538"/>
      <c r="R75" s="538"/>
      <c r="S75" s="538"/>
      <c r="T75" s="538"/>
      <c r="U75" s="538"/>
      <c r="V75" s="538"/>
    </row>
    <row r="76" spans="1:22" hidden="1" x14ac:dyDescent="0.4">
      <c r="A76" s="538"/>
      <c r="B76" s="538"/>
      <c r="C76" s="538"/>
      <c r="D76" s="538"/>
      <c r="E76" s="538"/>
      <c r="F76" s="538"/>
      <c r="G76" s="538"/>
      <c r="H76" s="538"/>
      <c r="I76" s="538"/>
      <c r="J76" s="538"/>
      <c r="K76" s="538"/>
      <c r="L76" s="538"/>
      <c r="M76" s="538"/>
      <c r="N76" s="538"/>
      <c r="O76" s="538"/>
      <c r="P76" s="538"/>
      <c r="Q76" s="538"/>
      <c r="R76" s="538"/>
      <c r="S76" s="538"/>
      <c r="T76" s="538"/>
      <c r="U76" s="538"/>
      <c r="V76" s="538"/>
    </row>
    <row r="77" spans="1:22" hidden="1" x14ac:dyDescent="0.4">
      <c r="A77" s="538"/>
      <c r="B77" s="538"/>
      <c r="C77" s="538"/>
      <c r="D77" s="538"/>
      <c r="E77" s="538"/>
      <c r="F77" s="538"/>
      <c r="G77" s="538"/>
      <c r="H77" s="538"/>
      <c r="I77" s="538"/>
      <c r="J77" s="538"/>
      <c r="K77" s="538"/>
      <c r="L77" s="538"/>
      <c r="M77" s="538"/>
      <c r="N77" s="538"/>
      <c r="O77" s="538"/>
      <c r="P77" s="538"/>
      <c r="Q77" s="538"/>
      <c r="R77" s="538"/>
      <c r="S77" s="538"/>
      <c r="T77" s="538"/>
      <c r="U77" s="538"/>
      <c r="V77" s="538"/>
    </row>
    <row r="78" spans="1:22" hidden="1" x14ac:dyDescent="0.4">
      <c r="A78" s="538"/>
      <c r="B78" s="538"/>
      <c r="C78" s="538"/>
      <c r="D78" s="538"/>
      <c r="E78" s="538"/>
      <c r="F78" s="538"/>
      <c r="G78" s="538"/>
      <c r="H78" s="538"/>
      <c r="I78" s="538"/>
      <c r="J78" s="538"/>
      <c r="K78" s="538"/>
      <c r="L78" s="538"/>
      <c r="M78" s="538"/>
      <c r="N78" s="538"/>
      <c r="O78" s="538"/>
      <c r="P78" s="538"/>
      <c r="Q78" s="538"/>
      <c r="R78" s="538"/>
      <c r="S78" s="538"/>
      <c r="T78" s="538"/>
      <c r="U78" s="538"/>
      <c r="V78" s="538"/>
    </row>
    <row r="79" spans="1:22" hidden="1" x14ac:dyDescent="0.4">
      <c r="A79" s="538"/>
      <c r="B79" s="538"/>
      <c r="C79" s="538"/>
      <c r="D79" s="538"/>
      <c r="E79" s="538"/>
      <c r="F79" s="538"/>
      <c r="G79" s="538"/>
      <c r="H79" s="538"/>
      <c r="I79" s="538"/>
      <c r="J79" s="538"/>
      <c r="K79" s="538"/>
      <c r="L79" s="538"/>
      <c r="M79" s="538"/>
      <c r="N79" s="538"/>
      <c r="O79" s="538"/>
      <c r="P79" s="538"/>
      <c r="Q79" s="538"/>
      <c r="R79" s="538"/>
      <c r="S79" s="538"/>
      <c r="T79" s="538"/>
      <c r="U79" s="538"/>
      <c r="V79" s="538"/>
    </row>
    <row r="80" spans="1:22" hidden="1" x14ac:dyDescent="0.4">
      <c r="A80" s="538"/>
      <c r="B80" s="538"/>
      <c r="C80" s="538"/>
      <c r="D80" s="538"/>
      <c r="E80" s="538"/>
      <c r="F80" s="538"/>
      <c r="G80" s="538"/>
      <c r="H80" s="538"/>
      <c r="I80" s="538"/>
      <c r="J80" s="538"/>
      <c r="K80" s="538"/>
      <c r="L80" s="538"/>
      <c r="M80" s="538"/>
      <c r="N80" s="538"/>
      <c r="O80" s="538"/>
      <c r="P80" s="538"/>
      <c r="Q80" s="538"/>
      <c r="R80" s="538"/>
      <c r="S80" s="538"/>
      <c r="T80" s="538"/>
      <c r="U80" s="538"/>
      <c r="V80" s="538"/>
    </row>
    <row r="81" spans="1:22" hidden="1" x14ac:dyDescent="0.4">
      <c r="A81" s="538"/>
      <c r="B81" s="538"/>
      <c r="C81" s="538"/>
      <c r="D81" s="538"/>
      <c r="E81" s="538"/>
      <c r="F81" s="538"/>
      <c r="G81" s="538"/>
      <c r="H81" s="538"/>
      <c r="I81" s="538"/>
      <c r="J81" s="538"/>
      <c r="K81" s="538"/>
      <c r="L81" s="538"/>
      <c r="M81" s="538"/>
      <c r="N81" s="538"/>
      <c r="O81" s="538"/>
      <c r="P81" s="538"/>
      <c r="Q81" s="538"/>
      <c r="R81" s="538"/>
      <c r="S81" s="538"/>
      <c r="T81" s="538"/>
      <c r="U81" s="538"/>
      <c r="V81" s="538"/>
    </row>
    <row r="82" spans="1:22" hidden="1" x14ac:dyDescent="0.4">
      <c r="A82" s="538"/>
      <c r="B82" s="538"/>
      <c r="C82" s="538"/>
      <c r="D82" s="538"/>
      <c r="E82" s="538"/>
      <c r="F82" s="538"/>
      <c r="G82" s="538"/>
      <c r="H82" s="538"/>
      <c r="I82" s="538"/>
      <c r="J82" s="538"/>
      <c r="K82" s="538"/>
      <c r="L82" s="538"/>
      <c r="M82" s="538"/>
      <c r="N82" s="538"/>
      <c r="O82" s="538"/>
      <c r="P82" s="538"/>
      <c r="Q82" s="538"/>
      <c r="R82" s="538"/>
      <c r="S82" s="538"/>
      <c r="T82" s="538"/>
      <c r="U82" s="538"/>
      <c r="V82" s="538"/>
    </row>
    <row r="83" spans="1:22" hidden="1" x14ac:dyDescent="0.4">
      <c r="A83" s="538"/>
      <c r="B83" s="538"/>
      <c r="C83" s="538"/>
      <c r="D83" s="538"/>
      <c r="E83" s="538"/>
      <c r="F83" s="538"/>
      <c r="G83" s="538"/>
      <c r="H83" s="538"/>
      <c r="I83" s="538"/>
      <c r="J83" s="538"/>
      <c r="K83" s="538"/>
      <c r="L83" s="538"/>
      <c r="M83" s="538"/>
      <c r="N83" s="538"/>
      <c r="O83" s="538"/>
      <c r="P83" s="538"/>
      <c r="Q83" s="538"/>
      <c r="R83" s="538"/>
      <c r="S83" s="538"/>
      <c r="T83" s="538"/>
      <c r="U83" s="538"/>
      <c r="V83" s="538"/>
    </row>
    <row r="84" spans="1:22" hidden="1" x14ac:dyDescent="0.4">
      <c r="A84" s="538"/>
      <c r="B84" s="538"/>
      <c r="C84" s="538"/>
      <c r="D84" s="538"/>
      <c r="E84" s="538"/>
      <c r="F84" s="538"/>
      <c r="G84" s="538"/>
      <c r="H84" s="538"/>
      <c r="I84" s="538"/>
      <c r="J84" s="538"/>
      <c r="K84" s="538"/>
      <c r="L84" s="538"/>
      <c r="M84" s="538"/>
      <c r="N84" s="538"/>
      <c r="O84" s="538"/>
      <c r="P84" s="538"/>
      <c r="Q84" s="538"/>
      <c r="R84" s="538"/>
      <c r="S84" s="538"/>
      <c r="T84" s="538"/>
      <c r="U84" s="538"/>
      <c r="V84" s="538"/>
    </row>
    <row r="85" spans="1:22" hidden="1" x14ac:dyDescent="0.4">
      <c r="A85" s="538"/>
      <c r="B85" s="538"/>
      <c r="C85" s="538"/>
      <c r="D85" s="538"/>
      <c r="E85" s="538"/>
      <c r="F85" s="538"/>
      <c r="G85" s="538"/>
      <c r="H85" s="538"/>
      <c r="I85" s="538"/>
      <c r="J85" s="538"/>
      <c r="K85" s="538"/>
      <c r="L85" s="538"/>
      <c r="M85" s="538"/>
      <c r="N85" s="538"/>
      <c r="O85" s="538"/>
      <c r="P85" s="538"/>
      <c r="Q85" s="538"/>
      <c r="R85" s="538"/>
      <c r="S85" s="538"/>
      <c r="T85" s="538"/>
      <c r="U85" s="538"/>
      <c r="V85" s="538"/>
    </row>
    <row r="86" spans="1:22" hidden="1" x14ac:dyDescent="0.4">
      <c r="A86" s="538"/>
      <c r="B86" s="538"/>
      <c r="C86" s="538"/>
      <c r="D86" s="538"/>
      <c r="E86" s="538"/>
      <c r="F86" s="538"/>
      <c r="G86" s="538"/>
      <c r="H86" s="538"/>
      <c r="I86" s="538"/>
      <c r="J86" s="538"/>
      <c r="K86" s="538"/>
      <c r="L86" s="538"/>
      <c r="M86" s="538"/>
      <c r="N86" s="538"/>
      <c r="O86" s="538"/>
      <c r="P86" s="538"/>
      <c r="Q86" s="538"/>
      <c r="R86" s="538"/>
      <c r="S86" s="538"/>
      <c r="T86" s="538"/>
      <c r="U86" s="538"/>
      <c r="V86" s="538"/>
    </row>
    <row r="87" spans="1:22" hidden="1" x14ac:dyDescent="0.4">
      <c r="A87" s="538"/>
      <c r="B87" s="538"/>
      <c r="C87" s="538"/>
      <c r="D87" s="538"/>
      <c r="E87" s="538"/>
      <c r="F87" s="538"/>
      <c r="G87" s="538"/>
      <c r="H87" s="538"/>
      <c r="I87" s="538"/>
      <c r="J87" s="538"/>
      <c r="K87" s="538"/>
      <c r="L87" s="538"/>
      <c r="M87" s="538"/>
      <c r="N87" s="538"/>
      <c r="O87" s="538"/>
      <c r="P87" s="538"/>
      <c r="Q87" s="538"/>
      <c r="R87" s="538"/>
      <c r="S87" s="538"/>
      <c r="T87" s="538"/>
      <c r="U87" s="538"/>
      <c r="V87" s="538"/>
    </row>
    <row r="88" spans="1:22" hidden="1" x14ac:dyDescent="0.4">
      <c r="A88" s="538"/>
      <c r="B88" s="538"/>
      <c r="C88" s="538"/>
      <c r="D88" s="538"/>
      <c r="E88" s="538"/>
      <c r="F88" s="538"/>
      <c r="G88" s="538"/>
      <c r="H88" s="538"/>
      <c r="I88" s="538"/>
      <c r="J88" s="538"/>
      <c r="K88" s="538"/>
      <c r="L88" s="538"/>
      <c r="M88" s="538"/>
      <c r="N88" s="538"/>
      <c r="O88" s="538"/>
      <c r="P88" s="538"/>
      <c r="Q88" s="538"/>
      <c r="R88" s="538"/>
      <c r="S88" s="538"/>
      <c r="T88" s="538"/>
      <c r="U88" s="538"/>
      <c r="V88" s="538"/>
    </row>
    <row r="89" spans="1:22" hidden="1" x14ac:dyDescent="0.4">
      <c r="A89" s="538"/>
      <c r="B89" s="538"/>
      <c r="C89" s="538"/>
      <c r="D89" s="538"/>
      <c r="E89" s="538"/>
      <c r="F89" s="538"/>
      <c r="G89" s="538"/>
      <c r="H89" s="538"/>
      <c r="I89" s="538"/>
      <c r="J89" s="538"/>
      <c r="K89" s="538"/>
      <c r="L89" s="538"/>
      <c r="M89" s="538"/>
      <c r="N89" s="538"/>
      <c r="O89" s="538"/>
      <c r="P89" s="538"/>
      <c r="Q89" s="538"/>
      <c r="R89" s="538"/>
      <c r="S89" s="538"/>
      <c r="T89" s="538"/>
      <c r="U89" s="538"/>
      <c r="V89" s="538"/>
    </row>
    <row r="90" spans="1:22" hidden="1" x14ac:dyDescent="0.4">
      <c r="A90" s="538"/>
      <c r="B90" s="538"/>
      <c r="C90" s="538"/>
      <c r="D90" s="538"/>
      <c r="E90" s="538"/>
      <c r="F90" s="538"/>
      <c r="G90" s="538"/>
      <c r="H90" s="538"/>
      <c r="I90" s="538"/>
      <c r="J90" s="538"/>
      <c r="K90" s="538"/>
      <c r="L90" s="538"/>
      <c r="M90" s="538"/>
      <c r="N90" s="538"/>
      <c r="O90" s="538"/>
      <c r="P90" s="538"/>
      <c r="Q90" s="538"/>
      <c r="R90" s="538"/>
      <c r="S90" s="538"/>
      <c r="T90" s="538"/>
      <c r="U90" s="538"/>
      <c r="V90" s="538"/>
    </row>
    <row r="91" spans="1:22" hidden="1" x14ac:dyDescent="0.4">
      <c r="A91" s="538"/>
      <c r="B91" s="538"/>
      <c r="C91" s="538"/>
      <c r="D91" s="538"/>
      <c r="E91" s="538"/>
      <c r="F91" s="538"/>
      <c r="G91" s="538"/>
      <c r="H91" s="538"/>
      <c r="I91" s="538"/>
      <c r="J91" s="538"/>
      <c r="K91" s="538"/>
      <c r="L91" s="538"/>
      <c r="M91" s="538"/>
      <c r="N91" s="538"/>
      <c r="O91" s="538"/>
      <c r="P91" s="538"/>
      <c r="Q91" s="538"/>
      <c r="R91" s="538"/>
      <c r="S91" s="538"/>
      <c r="T91" s="538"/>
      <c r="U91" s="538"/>
      <c r="V91" s="538"/>
    </row>
    <row r="92" spans="1:22" hidden="1" x14ac:dyDescent="0.4">
      <c r="A92" s="538"/>
      <c r="B92" s="538"/>
      <c r="C92" s="538"/>
      <c r="D92" s="538"/>
      <c r="E92" s="538"/>
      <c r="F92" s="538"/>
      <c r="G92" s="538"/>
      <c r="H92" s="538"/>
      <c r="I92" s="538"/>
      <c r="J92" s="538"/>
      <c r="K92" s="538"/>
      <c r="L92" s="538"/>
      <c r="M92" s="538"/>
      <c r="N92" s="538"/>
      <c r="O92" s="538"/>
      <c r="P92" s="538"/>
      <c r="Q92" s="538"/>
      <c r="R92" s="538"/>
      <c r="S92" s="538"/>
      <c r="T92" s="538"/>
      <c r="U92" s="538"/>
      <c r="V92" s="538"/>
    </row>
    <row r="93" spans="1:22" hidden="1" x14ac:dyDescent="0.4">
      <c r="A93" s="538"/>
      <c r="B93" s="538"/>
      <c r="C93" s="538"/>
      <c r="D93" s="538"/>
      <c r="E93" s="538"/>
      <c r="F93" s="538"/>
      <c r="G93" s="538"/>
      <c r="H93" s="538"/>
      <c r="I93" s="538"/>
      <c r="J93" s="538"/>
      <c r="K93" s="538"/>
      <c r="L93" s="538"/>
      <c r="M93" s="538"/>
      <c r="N93" s="538"/>
      <c r="O93" s="538"/>
      <c r="P93" s="538"/>
      <c r="Q93" s="538"/>
      <c r="R93" s="538"/>
      <c r="S93" s="538"/>
      <c r="T93" s="538"/>
      <c r="U93" s="538"/>
      <c r="V93" s="538"/>
    </row>
    <row r="94" spans="1:22" hidden="1" x14ac:dyDescent="0.4">
      <c r="A94" s="538"/>
      <c r="B94" s="538"/>
      <c r="C94" s="538"/>
      <c r="D94" s="538"/>
      <c r="E94" s="538"/>
      <c r="F94" s="538"/>
      <c r="G94" s="538"/>
      <c r="H94" s="538"/>
      <c r="I94" s="538"/>
      <c r="J94" s="538"/>
      <c r="K94" s="538"/>
      <c r="L94" s="538"/>
      <c r="M94" s="538"/>
      <c r="N94" s="538"/>
      <c r="O94" s="538"/>
      <c r="P94" s="538"/>
      <c r="Q94" s="538"/>
      <c r="R94" s="538"/>
      <c r="S94" s="538"/>
      <c r="T94" s="538"/>
      <c r="U94" s="538"/>
      <c r="V94" s="538"/>
    </row>
    <row r="95" spans="1:22" hidden="1" x14ac:dyDescent="0.4">
      <c r="A95" s="538"/>
      <c r="B95" s="538"/>
      <c r="C95" s="538"/>
      <c r="D95" s="538"/>
      <c r="E95" s="538"/>
      <c r="F95" s="538"/>
      <c r="G95" s="538"/>
      <c r="H95" s="538"/>
      <c r="I95" s="538"/>
      <c r="J95" s="538"/>
      <c r="K95" s="538"/>
      <c r="L95" s="538"/>
      <c r="M95" s="538"/>
      <c r="N95" s="538"/>
      <c r="O95" s="538"/>
      <c r="P95" s="538"/>
      <c r="Q95" s="538"/>
      <c r="R95" s="538"/>
      <c r="S95" s="538"/>
      <c r="T95" s="538"/>
      <c r="U95" s="538"/>
      <c r="V95" s="538"/>
    </row>
    <row r="96" spans="1:22" hidden="1" x14ac:dyDescent="0.4">
      <c r="A96" s="538"/>
      <c r="B96" s="538"/>
      <c r="C96" s="538"/>
      <c r="D96" s="538"/>
      <c r="E96" s="538"/>
      <c r="F96" s="538"/>
      <c r="G96" s="538"/>
      <c r="H96" s="538"/>
      <c r="I96" s="538"/>
      <c r="J96" s="538"/>
      <c r="K96" s="538"/>
      <c r="L96" s="538"/>
      <c r="M96" s="538"/>
      <c r="N96" s="538"/>
      <c r="O96" s="538"/>
      <c r="P96" s="538"/>
      <c r="Q96" s="538"/>
      <c r="R96" s="538"/>
      <c r="S96" s="538"/>
      <c r="T96" s="538"/>
      <c r="U96" s="538"/>
      <c r="V96" s="538"/>
    </row>
    <row r="97" spans="1:22" hidden="1" x14ac:dyDescent="0.4">
      <c r="A97" s="538"/>
      <c r="B97" s="538"/>
      <c r="C97" s="538"/>
      <c r="D97" s="538"/>
      <c r="E97" s="538"/>
      <c r="F97" s="538"/>
      <c r="G97" s="538"/>
      <c r="H97" s="538"/>
      <c r="I97" s="538"/>
      <c r="J97" s="538"/>
      <c r="K97" s="538"/>
      <c r="L97" s="538"/>
      <c r="M97" s="538"/>
      <c r="N97" s="538"/>
      <c r="O97" s="538"/>
      <c r="P97" s="538"/>
      <c r="Q97" s="538"/>
      <c r="R97" s="538"/>
      <c r="S97" s="538"/>
      <c r="T97" s="538"/>
      <c r="U97" s="538"/>
      <c r="V97" s="538"/>
    </row>
    <row r="98" spans="1:22" hidden="1" x14ac:dyDescent="0.4">
      <c r="A98" s="538"/>
      <c r="B98" s="538"/>
      <c r="C98" s="538"/>
      <c r="D98" s="538"/>
      <c r="E98" s="538"/>
      <c r="F98" s="538"/>
      <c r="G98" s="538"/>
      <c r="H98" s="538"/>
      <c r="I98" s="538"/>
      <c r="J98" s="538"/>
      <c r="K98" s="538"/>
      <c r="L98" s="538"/>
      <c r="M98" s="538"/>
      <c r="N98" s="538"/>
      <c r="O98" s="538"/>
      <c r="P98" s="538"/>
      <c r="Q98" s="538"/>
      <c r="R98" s="538"/>
      <c r="S98" s="538"/>
      <c r="T98" s="538"/>
      <c r="U98" s="538"/>
      <c r="V98" s="538"/>
    </row>
    <row r="99" spans="1:22" hidden="1" x14ac:dyDescent="0.4">
      <c r="A99" s="538"/>
      <c r="B99" s="538"/>
      <c r="C99" s="538"/>
      <c r="D99" s="538"/>
      <c r="E99" s="538"/>
      <c r="F99" s="538"/>
      <c r="G99" s="538"/>
      <c r="H99" s="538"/>
      <c r="I99" s="538"/>
      <c r="J99" s="538"/>
      <c r="K99" s="538"/>
      <c r="L99" s="538"/>
      <c r="M99" s="538"/>
      <c r="N99" s="538"/>
      <c r="O99" s="538"/>
      <c r="P99" s="538"/>
      <c r="Q99" s="538"/>
      <c r="R99" s="538"/>
      <c r="S99" s="538"/>
      <c r="T99" s="538"/>
      <c r="U99" s="538"/>
      <c r="V99" s="538"/>
    </row>
    <row r="100" spans="1:22" hidden="1" x14ac:dyDescent="0.4">
      <c r="A100" s="538"/>
      <c r="B100" s="538"/>
      <c r="C100" s="538"/>
      <c r="D100" s="538"/>
      <c r="E100" s="538"/>
      <c r="F100" s="538"/>
      <c r="G100" s="538"/>
      <c r="H100" s="538"/>
      <c r="I100" s="538"/>
      <c r="J100" s="538"/>
      <c r="K100" s="538"/>
      <c r="L100" s="538"/>
      <c r="M100" s="538"/>
      <c r="N100" s="538"/>
      <c r="O100" s="538"/>
      <c r="P100" s="538"/>
      <c r="Q100" s="538"/>
      <c r="R100" s="538"/>
      <c r="S100" s="538"/>
      <c r="T100" s="538"/>
      <c r="U100" s="538"/>
      <c r="V100" s="538"/>
    </row>
    <row r="101" spans="1:22" hidden="1" x14ac:dyDescent="0.4">
      <c r="A101" s="538"/>
      <c r="B101" s="538"/>
      <c r="C101" s="538"/>
      <c r="D101" s="538"/>
      <c r="E101" s="538"/>
      <c r="F101" s="538"/>
      <c r="G101" s="538"/>
      <c r="H101" s="538"/>
      <c r="I101" s="538"/>
      <c r="J101" s="538"/>
      <c r="K101" s="538"/>
      <c r="L101" s="538"/>
      <c r="M101" s="538"/>
      <c r="N101" s="538"/>
      <c r="O101" s="538"/>
      <c r="P101" s="538"/>
      <c r="Q101" s="538"/>
      <c r="R101" s="538"/>
      <c r="S101" s="538"/>
      <c r="T101" s="538"/>
      <c r="U101" s="538"/>
      <c r="V101" s="538"/>
    </row>
    <row r="102" spans="1:22" hidden="1" x14ac:dyDescent="0.4">
      <c r="A102" s="538"/>
      <c r="B102" s="538"/>
      <c r="C102" s="538"/>
      <c r="D102" s="538"/>
      <c r="E102" s="538"/>
      <c r="F102" s="538"/>
      <c r="G102" s="538"/>
      <c r="H102" s="538"/>
      <c r="I102" s="538"/>
      <c r="J102" s="538"/>
      <c r="K102" s="538"/>
      <c r="L102" s="538"/>
      <c r="M102" s="538"/>
      <c r="N102" s="538"/>
      <c r="O102" s="538"/>
      <c r="P102" s="538"/>
      <c r="Q102" s="538"/>
      <c r="R102" s="538"/>
      <c r="S102" s="538"/>
      <c r="T102" s="538"/>
      <c r="U102" s="538"/>
      <c r="V102" s="538"/>
    </row>
    <row r="103" spans="1:22" hidden="1" x14ac:dyDescent="0.4">
      <c r="A103" s="538"/>
      <c r="B103" s="538"/>
      <c r="C103" s="538"/>
      <c r="D103" s="538"/>
      <c r="E103" s="538"/>
      <c r="F103" s="538"/>
      <c r="G103" s="538"/>
      <c r="H103" s="538"/>
      <c r="I103" s="538"/>
      <c r="J103" s="538"/>
      <c r="K103" s="538"/>
      <c r="L103" s="538"/>
      <c r="M103" s="538"/>
      <c r="N103" s="538"/>
      <c r="O103" s="538"/>
      <c r="P103" s="538"/>
      <c r="Q103" s="538"/>
      <c r="R103" s="538"/>
      <c r="S103" s="538"/>
      <c r="T103" s="538"/>
      <c r="U103" s="538"/>
      <c r="V103" s="538"/>
    </row>
    <row r="104" spans="1:22" hidden="1" x14ac:dyDescent="0.4">
      <c r="A104" s="538"/>
      <c r="B104" s="538"/>
      <c r="C104" s="538"/>
      <c r="D104" s="538"/>
      <c r="E104" s="538"/>
      <c r="F104" s="538"/>
      <c r="G104" s="538"/>
      <c r="H104" s="538"/>
      <c r="I104" s="538"/>
      <c r="J104" s="538"/>
      <c r="K104" s="538"/>
      <c r="L104" s="538"/>
      <c r="M104" s="538"/>
      <c r="N104" s="538"/>
      <c r="O104" s="538"/>
      <c r="P104" s="538"/>
      <c r="Q104" s="538"/>
      <c r="R104" s="538"/>
      <c r="S104" s="538"/>
      <c r="T104" s="538"/>
      <c r="U104" s="538"/>
      <c r="V104" s="538"/>
    </row>
    <row r="105" spans="1:22" hidden="1" x14ac:dyDescent="0.4">
      <c r="A105" s="538"/>
      <c r="B105" s="538"/>
      <c r="C105" s="538"/>
      <c r="D105" s="538"/>
      <c r="E105" s="538"/>
      <c r="F105" s="538"/>
      <c r="G105" s="538"/>
      <c r="H105" s="538"/>
      <c r="I105" s="538"/>
      <c r="J105" s="538"/>
      <c r="K105" s="538"/>
      <c r="L105" s="538"/>
      <c r="M105" s="538"/>
      <c r="N105" s="538"/>
      <c r="O105" s="538"/>
      <c r="P105" s="538"/>
      <c r="Q105" s="538"/>
      <c r="R105" s="538"/>
      <c r="S105" s="538"/>
      <c r="T105" s="538"/>
      <c r="U105" s="538"/>
      <c r="V105" s="538"/>
    </row>
    <row r="106" spans="1:22" hidden="1" x14ac:dyDescent="0.4">
      <c r="A106" s="538"/>
      <c r="B106" s="538"/>
      <c r="C106" s="538"/>
      <c r="D106" s="538"/>
      <c r="E106" s="538"/>
      <c r="F106" s="538"/>
      <c r="G106" s="538"/>
      <c r="H106" s="538"/>
      <c r="I106" s="538"/>
      <c r="J106" s="538"/>
      <c r="K106" s="538"/>
      <c r="L106" s="538"/>
      <c r="M106" s="538"/>
      <c r="N106" s="538"/>
      <c r="O106" s="538"/>
      <c r="P106" s="538"/>
      <c r="Q106" s="538"/>
      <c r="R106" s="538"/>
      <c r="S106" s="538"/>
      <c r="T106" s="538"/>
      <c r="U106" s="538"/>
      <c r="V106" s="538"/>
    </row>
    <row r="107" spans="1:22" hidden="1" x14ac:dyDescent="0.4">
      <c r="A107" s="538"/>
      <c r="B107" s="538"/>
      <c r="C107" s="538"/>
      <c r="D107" s="538"/>
      <c r="E107" s="538"/>
      <c r="F107" s="538"/>
      <c r="G107" s="538"/>
      <c r="H107" s="538"/>
      <c r="I107" s="538"/>
      <c r="J107" s="538"/>
      <c r="K107" s="538"/>
      <c r="L107" s="538"/>
      <c r="M107" s="538"/>
      <c r="N107" s="538"/>
      <c r="O107" s="538"/>
      <c r="P107" s="538"/>
      <c r="Q107" s="538"/>
      <c r="R107" s="538"/>
      <c r="S107" s="538"/>
      <c r="T107" s="538"/>
      <c r="U107" s="538"/>
      <c r="V107" s="538"/>
    </row>
    <row r="108" spans="1:22" hidden="1" x14ac:dyDescent="0.4">
      <c r="A108" s="538"/>
      <c r="B108" s="538"/>
      <c r="C108" s="538"/>
      <c r="D108" s="538"/>
      <c r="E108" s="538"/>
      <c r="F108" s="538"/>
      <c r="G108" s="538"/>
      <c r="H108" s="538"/>
      <c r="I108" s="538"/>
      <c r="J108" s="538"/>
      <c r="K108" s="538"/>
      <c r="L108" s="538"/>
      <c r="M108" s="538"/>
      <c r="N108" s="538"/>
      <c r="O108" s="538"/>
      <c r="P108" s="538"/>
      <c r="Q108" s="538"/>
      <c r="R108" s="538"/>
      <c r="S108" s="538"/>
      <c r="T108" s="538"/>
      <c r="U108" s="538"/>
      <c r="V108" s="538"/>
    </row>
    <row r="109" spans="1:22" hidden="1" x14ac:dyDescent="0.4">
      <c r="A109" s="538"/>
      <c r="B109" s="538"/>
      <c r="C109" s="538"/>
      <c r="D109" s="538"/>
      <c r="E109" s="538"/>
      <c r="F109" s="538"/>
      <c r="G109" s="538"/>
      <c r="H109" s="538"/>
      <c r="I109" s="538"/>
      <c r="J109" s="538"/>
      <c r="K109" s="538"/>
      <c r="L109" s="538"/>
      <c r="M109" s="538"/>
      <c r="N109" s="538"/>
      <c r="O109" s="538"/>
      <c r="P109" s="538"/>
      <c r="Q109" s="538"/>
      <c r="R109" s="538"/>
      <c r="S109" s="538"/>
      <c r="T109" s="538"/>
      <c r="U109" s="538"/>
      <c r="V109" s="538"/>
    </row>
    <row r="110" spans="1:22" hidden="1" x14ac:dyDescent="0.4">
      <c r="A110" s="538"/>
      <c r="B110" s="538"/>
      <c r="C110" s="538"/>
      <c r="D110" s="538"/>
      <c r="E110" s="538"/>
      <c r="F110" s="538"/>
      <c r="G110" s="538"/>
      <c r="H110" s="538"/>
      <c r="I110" s="538"/>
      <c r="J110" s="538"/>
      <c r="K110" s="538"/>
      <c r="L110" s="538"/>
      <c r="M110" s="538"/>
      <c r="N110" s="538"/>
      <c r="O110" s="538"/>
      <c r="P110" s="538"/>
      <c r="Q110" s="538"/>
      <c r="R110" s="538"/>
      <c r="S110" s="538"/>
      <c r="T110" s="538"/>
      <c r="U110" s="538"/>
      <c r="V110" s="538"/>
    </row>
    <row r="111" spans="1:22" hidden="1" x14ac:dyDescent="0.4">
      <c r="A111" s="538"/>
      <c r="B111" s="538"/>
      <c r="C111" s="538"/>
      <c r="D111" s="538"/>
      <c r="E111" s="538"/>
      <c r="F111" s="538"/>
      <c r="G111" s="538"/>
      <c r="H111" s="538"/>
      <c r="I111" s="538"/>
      <c r="J111" s="538"/>
      <c r="K111" s="538"/>
      <c r="L111" s="538"/>
      <c r="M111" s="538"/>
      <c r="N111" s="538"/>
      <c r="O111" s="538"/>
      <c r="P111" s="538"/>
      <c r="Q111" s="538"/>
      <c r="R111" s="538"/>
      <c r="S111" s="538"/>
      <c r="T111" s="538"/>
      <c r="U111" s="538"/>
      <c r="V111" s="538"/>
    </row>
    <row r="112" spans="1:22" hidden="1" x14ac:dyDescent="0.4">
      <c r="A112" s="538"/>
      <c r="B112" s="538"/>
      <c r="C112" s="538"/>
      <c r="D112" s="538"/>
      <c r="E112" s="538"/>
      <c r="F112" s="538"/>
      <c r="G112" s="538"/>
      <c r="H112" s="538"/>
      <c r="I112" s="538"/>
      <c r="J112" s="538"/>
      <c r="K112" s="538"/>
      <c r="L112" s="538"/>
      <c r="M112" s="538"/>
      <c r="N112" s="538"/>
      <c r="O112" s="538"/>
      <c r="P112" s="538"/>
      <c r="Q112" s="538"/>
      <c r="R112" s="538"/>
      <c r="S112" s="538"/>
      <c r="T112" s="538"/>
      <c r="U112" s="538"/>
      <c r="V112" s="538"/>
    </row>
    <row r="113" spans="1:22" hidden="1" x14ac:dyDescent="0.4">
      <c r="A113" s="538"/>
      <c r="B113" s="538"/>
      <c r="C113" s="538"/>
      <c r="D113" s="538"/>
      <c r="E113" s="538"/>
      <c r="F113" s="538"/>
      <c r="G113" s="538"/>
      <c r="H113" s="538"/>
      <c r="I113" s="538"/>
      <c r="J113" s="538"/>
      <c r="K113" s="538"/>
      <c r="L113" s="538"/>
      <c r="M113" s="538"/>
      <c r="N113" s="538"/>
      <c r="O113" s="538"/>
      <c r="P113" s="538"/>
      <c r="Q113" s="538"/>
      <c r="R113" s="538"/>
      <c r="S113" s="538"/>
      <c r="T113" s="538"/>
      <c r="U113" s="538"/>
      <c r="V113" s="538"/>
    </row>
    <row r="114" spans="1:22" hidden="1" x14ac:dyDescent="0.4">
      <c r="A114" s="538"/>
      <c r="B114" s="538"/>
      <c r="C114" s="538"/>
      <c r="D114" s="538"/>
      <c r="E114" s="538"/>
      <c r="F114" s="538"/>
      <c r="G114" s="538"/>
      <c r="H114" s="538"/>
      <c r="I114" s="538"/>
      <c r="J114" s="538"/>
      <c r="K114" s="538"/>
      <c r="L114" s="538"/>
      <c r="M114" s="538"/>
      <c r="N114" s="538"/>
      <c r="O114" s="538"/>
      <c r="P114" s="538"/>
      <c r="Q114" s="538"/>
      <c r="R114" s="538"/>
      <c r="S114" s="538"/>
      <c r="T114" s="538"/>
      <c r="U114" s="538"/>
      <c r="V114" s="538"/>
    </row>
    <row r="115" spans="1:22" hidden="1" x14ac:dyDescent="0.4">
      <c r="A115" s="538"/>
      <c r="B115" s="538"/>
      <c r="C115" s="538"/>
      <c r="D115" s="538"/>
      <c r="E115" s="538"/>
      <c r="F115" s="538"/>
      <c r="G115" s="538"/>
      <c r="H115" s="538"/>
      <c r="I115" s="538"/>
      <c r="J115" s="538"/>
      <c r="K115" s="538"/>
      <c r="L115" s="538"/>
      <c r="M115" s="538"/>
      <c r="N115" s="538"/>
      <c r="O115" s="538"/>
      <c r="P115" s="538"/>
      <c r="Q115" s="538"/>
      <c r="R115" s="538"/>
      <c r="S115" s="538"/>
      <c r="T115" s="538"/>
      <c r="U115" s="538"/>
      <c r="V115" s="538"/>
    </row>
    <row r="116" spans="1:22" hidden="1" x14ac:dyDescent="0.4">
      <c r="A116" s="538"/>
      <c r="B116" s="538"/>
      <c r="C116" s="538"/>
      <c r="D116" s="538"/>
      <c r="E116" s="538"/>
      <c r="F116" s="538"/>
      <c r="G116" s="538"/>
      <c r="H116" s="538"/>
      <c r="I116" s="538"/>
      <c r="J116" s="538"/>
      <c r="K116" s="538"/>
      <c r="L116" s="538"/>
      <c r="M116" s="538"/>
      <c r="N116" s="538"/>
      <c r="O116" s="538"/>
      <c r="P116" s="538"/>
      <c r="Q116" s="538"/>
      <c r="R116" s="538"/>
      <c r="S116" s="538"/>
      <c r="T116" s="538"/>
      <c r="U116" s="538"/>
      <c r="V116" s="538"/>
    </row>
    <row r="117" spans="1:22" hidden="1" x14ac:dyDescent="0.4">
      <c r="A117" s="538"/>
      <c r="B117" s="538"/>
      <c r="C117" s="538"/>
      <c r="D117" s="538"/>
      <c r="E117" s="538"/>
      <c r="F117" s="538"/>
      <c r="G117" s="538"/>
      <c r="H117" s="538"/>
      <c r="I117" s="538"/>
      <c r="J117" s="538"/>
      <c r="K117" s="538"/>
      <c r="L117" s="538"/>
      <c r="M117" s="538"/>
      <c r="N117" s="538"/>
      <c r="O117" s="538"/>
      <c r="P117" s="538"/>
      <c r="Q117" s="538"/>
      <c r="R117" s="538"/>
      <c r="S117" s="538"/>
      <c r="T117" s="538"/>
      <c r="U117" s="538"/>
      <c r="V117" s="538"/>
    </row>
    <row r="118" spans="1:22" hidden="1" x14ac:dyDescent="0.4">
      <c r="A118" s="538"/>
      <c r="B118" s="538"/>
      <c r="C118" s="538"/>
      <c r="D118" s="538"/>
      <c r="E118" s="538"/>
      <c r="F118" s="538"/>
      <c r="G118" s="538"/>
      <c r="H118" s="538"/>
      <c r="I118" s="538"/>
      <c r="J118" s="538"/>
      <c r="K118" s="538"/>
      <c r="L118" s="538"/>
      <c r="M118" s="538"/>
      <c r="N118" s="538"/>
      <c r="O118" s="538"/>
      <c r="P118" s="538"/>
      <c r="Q118" s="538"/>
      <c r="R118" s="538"/>
      <c r="S118" s="538"/>
      <c r="T118" s="538"/>
      <c r="U118" s="538"/>
      <c r="V118" s="538"/>
    </row>
    <row r="119" spans="1:22" hidden="1" x14ac:dyDescent="0.4">
      <c r="A119" s="538"/>
      <c r="B119" s="538"/>
      <c r="C119" s="538"/>
      <c r="D119" s="538"/>
      <c r="E119" s="538"/>
      <c r="F119" s="538"/>
      <c r="G119" s="538"/>
      <c r="H119" s="538"/>
      <c r="I119" s="538"/>
      <c r="J119" s="538"/>
      <c r="K119" s="538"/>
      <c r="L119" s="538"/>
      <c r="M119" s="538"/>
      <c r="N119" s="538"/>
      <c r="O119" s="538"/>
      <c r="P119" s="538"/>
      <c r="Q119" s="538"/>
      <c r="R119" s="538"/>
      <c r="S119" s="538"/>
      <c r="T119" s="538"/>
      <c r="U119" s="538"/>
      <c r="V119" s="538"/>
    </row>
    <row r="120" spans="1:22" hidden="1" x14ac:dyDescent="0.4">
      <c r="A120" s="538"/>
      <c r="B120" s="538"/>
      <c r="C120" s="538"/>
      <c r="D120" s="538"/>
      <c r="E120" s="538"/>
      <c r="F120" s="538"/>
      <c r="G120" s="538"/>
      <c r="H120" s="538"/>
      <c r="I120" s="538"/>
      <c r="J120" s="538"/>
      <c r="K120" s="538"/>
      <c r="L120" s="538"/>
      <c r="M120" s="538"/>
      <c r="N120" s="538"/>
      <c r="O120" s="538"/>
      <c r="P120" s="538"/>
      <c r="Q120" s="538"/>
      <c r="R120" s="538"/>
      <c r="S120" s="538"/>
      <c r="T120" s="538"/>
      <c r="U120" s="538"/>
      <c r="V120" s="538"/>
    </row>
    <row r="121" spans="1:22" hidden="1" x14ac:dyDescent="0.4">
      <c r="A121" s="538"/>
      <c r="B121" s="538"/>
      <c r="C121" s="538"/>
      <c r="D121" s="538"/>
      <c r="E121" s="538"/>
      <c r="F121" s="538"/>
      <c r="G121" s="538"/>
      <c r="H121" s="538"/>
      <c r="I121" s="538"/>
      <c r="J121" s="538"/>
      <c r="K121" s="538"/>
      <c r="L121" s="538"/>
      <c r="M121" s="538"/>
      <c r="N121" s="538"/>
      <c r="O121" s="538"/>
      <c r="P121" s="538"/>
      <c r="Q121" s="538"/>
      <c r="R121" s="538"/>
      <c r="S121" s="538"/>
      <c r="T121" s="538"/>
      <c r="U121" s="538"/>
      <c r="V121" s="538"/>
    </row>
    <row r="122" spans="1:22" hidden="1" x14ac:dyDescent="0.4">
      <c r="A122" s="538"/>
      <c r="B122" s="538"/>
      <c r="C122" s="538"/>
      <c r="D122" s="538"/>
      <c r="E122" s="538"/>
      <c r="F122" s="538"/>
      <c r="G122" s="538"/>
      <c r="H122" s="538"/>
      <c r="I122" s="538"/>
      <c r="J122" s="538"/>
      <c r="K122" s="538"/>
      <c r="L122" s="538"/>
      <c r="M122" s="538"/>
      <c r="N122" s="538"/>
      <c r="O122" s="538"/>
      <c r="P122" s="538"/>
      <c r="Q122" s="538"/>
      <c r="R122" s="538"/>
      <c r="S122" s="538"/>
      <c r="T122" s="538"/>
      <c r="U122" s="538"/>
      <c r="V122" s="538"/>
    </row>
    <row r="123" spans="1:22" hidden="1" x14ac:dyDescent="0.4">
      <c r="A123" s="538"/>
      <c r="B123" s="538"/>
      <c r="C123" s="538"/>
      <c r="D123" s="538"/>
      <c r="E123" s="538"/>
      <c r="F123" s="538"/>
      <c r="G123" s="538"/>
      <c r="H123" s="538"/>
      <c r="I123" s="538"/>
      <c r="J123" s="538"/>
      <c r="K123" s="538"/>
      <c r="L123" s="538"/>
      <c r="M123" s="538"/>
      <c r="N123" s="538"/>
      <c r="O123" s="538"/>
      <c r="P123" s="538"/>
      <c r="Q123" s="538"/>
      <c r="R123" s="538"/>
      <c r="S123" s="538"/>
      <c r="T123" s="538"/>
      <c r="U123" s="538"/>
      <c r="V123" s="538"/>
    </row>
    <row r="124" spans="1:22" hidden="1" x14ac:dyDescent="0.4">
      <c r="A124" s="538"/>
      <c r="B124" s="538"/>
      <c r="C124" s="538"/>
      <c r="D124" s="538"/>
      <c r="E124" s="538"/>
      <c r="F124" s="538"/>
      <c r="G124" s="538"/>
      <c r="H124" s="538"/>
      <c r="I124" s="538"/>
      <c r="J124" s="538"/>
      <c r="K124" s="538"/>
      <c r="L124" s="538"/>
      <c r="M124" s="538"/>
      <c r="N124" s="538"/>
      <c r="O124" s="538"/>
      <c r="P124" s="538"/>
      <c r="Q124" s="538"/>
      <c r="R124" s="538"/>
      <c r="S124" s="538"/>
      <c r="T124" s="538"/>
      <c r="U124" s="538"/>
      <c r="V124" s="538"/>
    </row>
    <row r="125" spans="1:22" x14ac:dyDescent="0.4">
      <c r="A125" s="538"/>
      <c r="B125" s="538"/>
      <c r="C125" s="538"/>
      <c r="D125" s="538"/>
      <c r="E125" s="538"/>
      <c r="F125" s="538"/>
      <c r="G125" s="538"/>
      <c r="H125" s="538"/>
      <c r="I125" s="538"/>
      <c r="J125" s="538"/>
      <c r="K125" s="538"/>
      <c r="L125" s="538"/>
      <c r="M125" s="538"/>
      <c r="N125" s="538"/>
      <c r="O125" s="538"/>
      <c r="P125" s="538"/>
      <c r="Q125" s="538"/>
      <c r="R125" s="538"/>
      <c r="S125" s="538"/>
      <c r="T125" s="538"/>
      <c r="U125" s="538"/>
      <c r="V125" s="538"/>
    </row>
    <row r="126" spans="1:22" x14ac:dyDescent="0.4">
      <c r="A126" s="538"/>
      <c r="B126" s="538"/>
      <c r="C126" s="538"/>
      <c r="D126" s="538"/>
      <c r="E126" s="538"/>
      <c r="F126" s="538"/>
      <c r="G126" s="538"/>
      <c r="H126" s="538"/>
      <c r="I126" s="538"/>
      <c r="J126" s="538"/>
      <c r="K126" s="538"/>
      <c r="L126" s="538"/>
      <c r="M126" s="538"/>
      <c r="N126" s="538"/>
      <c r="O126" s="538"/>
      <c r="P126" s="538"/>
      <c r="Q126" s="538"/>
      <c r="R126" s="538"/>
      <c r="S126" s="538"/>
      <c r="T126" s="538"/>
      <c r="U126" s="538"/>
      <c r="V126" s="538"/>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632" priority="20" operator="containsText" text="Non validé">
      <formula>NOT(ISERROR(SEARCH("Non validé",P7)))</formula>
    </cfRule>
    <cfRule type="containsText" dxfId="631" priority="21" operator="containsText" text="réserve">
      <formula>NOT(ISERROR(SEARCH("réserve",P7)))</formula>
    </cfRule>
    <cfRule type="containsText" dxfId="630" priority="22" operator="containsText" text="Validé">
      <formula>NOT(ISERROR(SEARCH("Validé",P7)))</formula>
    </cfRule>
  </conditionalFormatting>
  <conditionalFormatting sqref="P9:P11">
    <cfRule type="containsText" dxfId="629" priority="17" operator="containsText" text="Non validé">
      <formula>NOT(ISERROR(SEARCH("Non validé",P9)))</formula>
    </cfRule>
    <cfRule type="containsText" dxfId="628" priority="18" operator="containsText" text="réserve">
      <formula>NOT(ISERROR(SEARCH("réserve",P9)))</formula>
    </cfRule>
    <cfRule type="containsText" dxfId="62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07" customWidth="1"/>
    <col min="2" max="2" width="90.64453125" style="208" customWidth="1"/>
    <col min="3" max="3" width="13.41015625" style="145" customWidth="1"/>
    <col min="4" max="4" width="6.64453125" style="145" customWidth="1"/>
    <col min="5" max="5" width="6.35156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313" width="11.41015625" style="183"/>
    <col min="314" max="16384" width="11.41015625" style="145"/>
  </cols>
  <sheetData>
    <row r="1" spans="1:60" s="156" customFormat="1" ht="16.5" customHeight="1" thickBot="1" x14ac:dyDescent="0.55000000000000004">
      <c r="A1" s="945" t="s">
        <v>33</v>
      </c>
      <c r="B1" s="946"/>
      <c r="C1" s="946"/>
      <c r="D1" s="947"/>
      <c r="F1" s="945" t="s">
        <v>34</v>
      </c>
      <c r="G1" s="946"/>
      <c r="H1" s="946"/>
      <c r="I1" s="947"/>
      <c r="K1" s="945" t="s">
        <v>35</v>
      </c>
      <c r="L1" s="946"/>
      <c r="M1" s="946"/>
      <c r="N1" s="947"/>
      <c r="P1" s="945" t="s">
        <v>53</v>
      </c>
      <c r="Q1" s="946"/>
      <c r="R1" s="946"/>
      <c r="S1" s="947"/>
      <c r="U1" s="945" t="s">
        <v>54</v>
      </c>
      <c r="V1" s="946"/>
      <c r="W1" s="946"/>
      <c r="X1" s="947"/>
      <c r="Z1" s="945" t="s">
        <v>55</v>
      </c>
      <c r="AA1" s="946"/>
      <c r="AB1" s="946"/>
      <c r="AC1" s="947"/>
      <c r="AE1" s="945" t="s">
        <v>56</v>
      </c>
      <c r="AF1" s="946"/>
      <c r="AG1" s="946"/>
      <c r="AH1" s="947"/>
      <c r="AJ1" s="945" t="s">
        <v>57</v>
      </c>
      <c r="AK1" s="946"/>
      <c r="AL1" s="946"/>
      <c r="AM1" s="947"/>
      <c r="AO1" s="945" t="s">
        <v>58</v>
      </c>
      <c r="AP1" s="946"/>
      <c r="AQ1" s="946"/>
      <c r="AR1" s="947"/>
      <c r="AT1" s="945" t="s">
        <v>59</v>
      </c>
      <c r="AU1" s="946"/>
      <c r="AV1" s="946"/>
      <c r="AW1" s="947"/>
      <c r="AY1" s="945" t="s">
        <v>60</v>
      </c>
      <c r="AZ1" s="946"/>
      <c r="BA1" s="946"/>
      <c r="BB1" s="947"/>
      <c r="BD1" s="945" t="s">
        <v>61</v>
      </c>
      <c r="BE1" s="946"/>
      <c r="BF1" s="948"/>
      <c r="BG1" s="949"/>
    </row>
    <row r="2" spans="1:60" ht="15" customHeight="1" thickBot="1" x14ac:dyDescent="0.45">
      <c r="A2" s="1127" t="s">
        <v>62</v>
      </c>
      <c r="B2" s="1128"/>
      <c r="C2" s="959" t="s">
        <v>63</v>
      </c>
      <c r="D2" s="960"/>
      <c r="F2" s="1127" t="s">
        <v>62</v>
      </c>
      <c r="G2" s="1128"/>
      <c r="H2" s="936" t="s">
        <v>63</v>
      </c>
      <c r="I2" s="937"/>
      <c r="K2" s="1123" t="s">
        <v>62</v>
      </c>
      <c r="L2" s="1124"/>
      <c r="M2" s="936" t="s">
        <v>63</v>
      </c>
      <c r="N2" s="937"/>
      <c r="P2" s="1129" t="s">
        <v>62</v>
      </c>
      <c r="Q2" s="1130"/>
      <c r="R2" s="936" t="s">
        <v>63</v>
      </c>
      <c r="S2" s="937"/>
      <c r="U2" s="1123" t="s">
        <v>62</v>
      </c>
      <c r="V2" s="1124"/>
      <c r="W2" s="936" t="s">
        <v>63</v>
      </c>
      <c r="X2" s="937"/>
      <c r="Z2" s="1123" t="s">
        <v>62</v>
      </c>
      <c r="AA2" s="1124"/>
      <c r="AB2" s="936" t="s">
        <v>63</v>
      </c>
      <c r="AC2" s="937"/>
      <c r="AE2" s="1123" t="s">
        <v>62</v>
      </c>
      <c r="AF2" s="1124"/>
      <c r="AG2" s="936" t="s">
        <v>63</v>
      </c>
      <c r="AH2" s="937"/>
      <c r="AJ2" s="1123" t="s">
        <v>62</v>
      </c>
      <c r="AK2" s="1124"/>
      <c r="AL2" s="936" t="s">
        <v>63</v>
      </c>
      <c r="AM2" s="937"/>
      <c r="AO2" s="1123" t="s">
        <v>62</v>
      </c>
      <c r="AP2" s="1124"/>
      <c r="AQ2" s="936" t="s">
        <v>63</v>
      </c>
      <c r="AR2" s="937"/>
      <c r="AT2" s="1123" t="s">
        <v>62</v>
      </c>
      <c r="AU2" s="1124"/>
      <c r="AV2" s="936" t="s">
        <v>63</v>
      </c>
      <c r="AW2" s="937"/>
      <c r="AY2" s="1123" t="s">
        <v>62</v>
      </c>
      <c r="AZ2" s="1124"/>
      <c r="BA2" s="936" t="s">
        <v>63</v>
      </c>
      <c r="BB2" s="937"/>
      <c r="BD2" s="1123" t="s">
        <v>62</v>
      </c>
      <c r="BE2" s="1131"/>
      <c r="BF2" s="941" t="s">
        <v>63</v>
      </c>
      <c r="BG2" s="942"/>
    </row>
    <row r="3" spans="1:60" s="233" customFormat="1" ht="20.350000000000001" thickBot="1" x14ac:dyDescent="0.45">
      <c r="A3" s="955"/>
      <c r="B3" s="956"/>
      <c r="C3" s="934"/>
      <c r="D3" s="935"/>
      <c r="E3" s="218"/>
      <c r="F3" s="955"/>
      <c r="G3" s="956"/>
      <c r="H3" s="934"/>
      <c r="I3" s="935"/>
      <c r="J3" s="218"/>
      <c r="K3" s="955"/>
      <c r="L3" s="956"/>
      <c r="M3" s="934"/>
      <c r="N3" s="935"/>
      <c r="O3" s="218"/>
      <c r="P3" s="943"/>
      <c r="Q3" s="944"/>
      <c r="R3" s="934"/>
      <c r="S3" s="935"/>
      <c r="T3" s="218"/>
      <c r="U3" s="943"/>
      <c r="V3" s="944"/>
      <c r="W3" s="934"/>
      <c r="X3" s="935"/>
      <c r="Y3" s="218"/>
      <c r="Z3" s="943"/>
      <c r="AA3" s="944"/>
      <c r="AB3" s="934"/>
      <c r="AC3" s="935"/>
      <c r="AD3" s="218"/>
      <c r="AE3" s="943"/>
      <c r="AF3" s="944"/>
      <c r="AG3" s="934"/>
      <c r="AH3" s="935"/>
      <c r="AI3" s="218"/>
      <c r="AJ3" s="943"/>
      <c r="AK3" s="944"/>
      <c r="AL3" s="934"/>
      <c r="AM3" s="935"/>
      <c r="AN3" s="218"/>
      <c r="AO3" s="943"/>
      <c r="AP3" s="944"/>
      <c r="AQ3" s="934"/>
      <c r="AR3" s="935"/>
      <c r="AS3" s="218"/>
      <c r="AT3" s="943"/>
      <c r="AU3" s="944"/>
      <c r="AV3" s="934"/>
      <c r="AW3" s="935"/>
      <c r="AX3" s="218"/>
      <c r="AY3" s="943"/>
      <c r="AZ3" s="944"/>
      <c r="BA3" s="934"/>
      <c r="BB3" s="935"/>
      <c r="BC3" s="218"/>
      <c r="BD3" s="943"/>
      <c r="BE3" s="944"/>
      <c r="BF3" s="934"/>
      <c r="BG3" s="935"/>
      <c r="BH3" s="218"/>
    </row>
    <row r="4" spans="1:60" s="225" customFormat="1" ht="15" customHeight="1" x14ac:dyDescent="0.4">
      <c r="A4" s="1120" t="s">
        <v>275</v>
      </c>
      <c r="B4" s="1121"/>
      <c r="C4" s="1121"/>
      <c r="D4" s="1122"/>
      <c r="F4" s="1120" t="s">
        <v>275</v>
      </c>
      <c r="G4" s="1121"/>
      <c r="H4" s="1121"/>
      <c r="I4" s="1122"/>
      <c r="K4" s="1120" t="s">
        <v>275</v>
      </c>
      <c r="L4" s="1121"/>
      <c r="M4" s="1121"/>
      <c r="N4" s="1122"/>
      <c r="P4" s="1120" t="s">
        <v>275</v>
      </c>
      <c r="Q4" s="1121"/>
      <c r="R4" s="1121"/>
      <c r="S4" s="1122"/>
      <c r="U4" s="1120" t="s">
        <v>275</v>
      </c>
      <c r="V4" s="1121"/>
      <c r="W4" s="1121"/>
      <c r="X4" s="1122"/>
      <c r="Z4" s="1120" t="s">
        <v>275</v>
      </c>
      <c r="AA4" s="1121"/>
      <c r="AB4" s="1121"/>
      <c r="AC4" s="1122"/>
      <c r="AE4" s="1120" t="s">
        <v>275</v>
      </c>
      <c r="AF4" s="1121"/>
      <c r="AG4" s="1121"/>
      <c r="AH4" s="1122"/>
      <c r="AJ4" s="1120" t="s">
        <v>275</v>
      </c>
      <c r="AK4" s="1121"/>
      <c r="AL4" s="1121"/>
      <c r="AM4" s="1122"/>
      <c r="AO4" s="1120" t="s">
        <v>275</v>
      </c>
      <c r="AP4" s="1121"/>
      <c r="AQ4" s="1121"/>
      <c r="AR4" s="1122"/>
      <c r="AT4" s="1120" t="s">
        <v>275</v>
      </c>
      <c r="AU4" s="1121"/>
      <c r="AV4" s="1121"/>
      <c r="AW4" s="1122"/>
      <c r="AY4" s="1120" t="s">
        <v>275</v>
      </c>
      <c r="AZ4" s="1121"/>
      <c r="BA4" s="1121"/>
      <c r="BB4" s="1122"/>
      <c r="BD4" s="1120" t="s">
        <v>275</v>
      </c>
      <c r="BE4" s="1121"/>
      <c r="BF4" s="1121"/>
      <c r="BG4" s="1122"/>
    </row>
    <row r="5" spans="1:60" s="219" customFormat="1" ht="18" customHeight="1" x14ac:dyDescent="0.55000000000000004">
      <c r="A5" s="922" t="s">
        <v>64</v>
      </c>
      <c r="B5" s="923"/>
      <c r="C5" s="923"/>
      <c r="D5" s="924"/>
      <c r="F5" s="922"/>
      <c r="G5" s="923"/>
      <c r="H5" s="923"/>
      <c r="I5" s="924"/>
      <c r="K5" s="922"/>
      <c r="L5" s="923"/>
      <c r="M5" s="923"/>
      <c r="N5" s="924"/>
      <c r="P5" s="922"/>
      <c r="Q5" s="923"/>
      <c r="R5" s="923"/>
      <c r="S5" s="924"/>
      <c r="U5" s="922"/>
      <c r="V5" s="923"/>
      <c r="W5" s="923"/>
      <c r="X5" s="924"/>
      <c r="Z5" s="922"/>
      <c r="AA5" s="923"/>
      <c r="AB5" s="923"/>
      <c r="AC5" s="924"/>
      <c r="AE5" s="922"/>
      <c r="AF5" s="923"/>
      <c r="AG5" s="923"/>
      <c r="AH5" s="924"/>
      <c r="AJ5" s="922"/>
      <c r="AK5" s="923"/>
      <c r="AL5" s="923"/>
      <c r="AM5" s="924"/>
      <c r="AO5" s="922"/>
      <c r="AP5" s="923"/>
      <c r="AQ5" s="923"/>
      <c r="AR5" s="924"/>
      <c r="AT5" s="922"/>
      <c r="AU5" s="923"/>
      <c r="AV5" s="923"/>
      <c r="AW5" s="924"/>
      <c r="AY5" s="922"/>
      <c r="AZ5" s="923"/>
      <c r="BA5" s="923"/>
      <c r="BB5" s="924"/>
      <c r="BD5" s="922"/>
      <c r="BE5" s="923"/>
      <c r="BF5" s="923"/>
      <c r="BG5" s="924"/>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25" t="s">
        <v>66</v>
      </c>
      <c r="B7" s="926"/>
      <c r="C7" s="226" t="s">
        <v>14</v>
      </c>
      <c r="D7" s="227" t="s">
        <v>67</v>
      </c>
      <c r="E7" s="165" t="s">
        <v>68</v>
      </c>
      <c r="F7" s="925" t="s">
        <v>66</v>
      </c>
      <c r="G7" s="926"/>
      <c r="H7" s="226" t="s">
        <v>14</v>
      </c>
      <c r="I7" s="228" t="s">
        <v>67</v>
      </c>
      <c r="J7" s="165" t="s">
        <v>68</v>
      </c>
      <c r="K7" s="925" t="s">
        <v>66</v>
      </c>
      <c r="L7" s="926"/>
      <c r="M7" s="226" t="s">
        <v>14</v>
      </c>
      <c r="N7" s="228" t="s">
        <v>67</v>
      </c>
      <c r="O7" s="165" t="s">
        <v>68</v>
      </c>
      <c r="P7" s="925" t="s">
        <v>66</v>
      </c>
      <c r="Q7" s="926"/>
      <c r="R7" s="226" t="s">
        <v>14</v>
      </c>
      <c r="S7" s="228" t="s">
        <v>67</v>
      </c>
      <c r="T7" s="165" t="s">
        <v>68</v>
      </c>
      <c r="U7" s="925" t="s">
        <v>66</v>
      </c>
      <c r="V7" s="926"/>
      <c r="W7" s="226" t="s">
        <v>14</v>
      </c>
      <c r="X7" s="228" t="s">
        <v>67</v>
      </c>
      <c r="Y7" s="165" t="s">
        <v>68</v>
      </c>
      <c r="Z7" s="925" t="s">
        <v>66</v>
      </c>
      <c r="AA7" s="926"/>
      <c r="AB7" s="226" t="s">
        <v>14</v>
      </c>
      <c r="AC7" s="228" t="s">
        <v>67</v>
      </c>
      <c r="AD7" s="165" t="s">
        <v>68</v>
      </c>
      <c r="AE7" s="925" t="s">
        <v>66</v>
      </c>
      <c r="AF7" s="926"/>
      <c r="AG7" s="226" t="s">
        <v>14</v>
      </c>
      <c r="AH7" s="228" t="s">
        <v>67</v>
      </c>
      <c r="AI7" s="165" t="s">
        <v>68</v>
      </c>
      <c r="AJ7" s="925" t="s">
        <v>66</v>
      </c>
      <c r="AK7" s="926"/>
      <c r="AL7" s="226" t="s">
        <v>14</v>
      </c>
      <c r="AM7" s="228" t="s">
        <v>67</v>
      </c>
      <c r="AN7" s="165" t="s">
        <v>68</v>
      </c>
      <c r="AO7" s="925" t="s">
        <v>66</v>
      </c>
      <c r="AP7" s="926"/>
      <c r="AQ7" s="226" t="s">
        <v>14</v>
      </c>
      <c r="AR7" s="228" t="s">
        <v>67</v>
      </c>
      <c r="AS7" s="165" t="s">
        <v>68</v>
      </c>
      <c r="AT7" s="925" t="s">
        <v>66</v>
      </c>
      <c r="AU7" s="926"/>
      <c r="AV7" s="226" t="s">
        <v>14</v>
      </c>
      <c r="AW7" s="228" t="s">
        <v>67</v>
      </c>
      <c r="AX7" s="165" t="s">
        <v>68</v>
      </c>
      <c r="AY7" s="925" t="s">
        <v>66</v>
      </c>
      <c r="AZ7" s="926"/>
      <c r="BA7" s="226" t="s">
        <v>14</v>
      </c>
      <c r="BB7" s="228" t="s">
        <v>67</v>
      </c>
      <c r="BC7" s="165" t="s">
        <v>68</v>
      </c>
      <c r="BD7" s="925" t="s">
        <v>66</v>
      </c>
      <c r="BE7" s="926"/>
      <c r="BF7" s="226" t="s">
        <v>14</v>
      </c>
      <c r="BG7" s="228" t="s">
        <v>67</v>
      </c>
      <c r="BH7" s="166" t="s">
        <v>68</v>
      </c>
    </row>
    <row r="8" spans="1:60" ht="20.100000000000001" customHeight="1" x14ac:dyDescent="0.4">
      <c r="A8" s="442">
        <v>0</v>
      </c>
      <c r="B8" s="21" t="str">
        <f>IFERROR(HLOOKUP(A$5,#REF!,SA_GRILLE_STEU!$A8+2,FALSE),"")</f>
        <v/>
      </c>
      <c r="C8" s="215"/>
      <c r="D8" s="248"/>
      <c r="E8" s="167" t="str">
        <f>IFERROR(HLOOKUP(A$5,#REF!,$A8+2,FALSE),"")</f>
        <v/>
      </c>
      <c r="F8" s="442">
        <v>0</v>
      </c>
      <c r="G8" s="20" t="str">
        <f>IFERROR(HLOOKUP(F$5,#REF!,SA_GRILLE_STEU!$A8+2,FALSE),"")</f>
        <v/>
      </c>
      <c r="H8" s="215"/>
      <c r="I8" s="168"/>
      <c r="J8" s="167" t="str">
        <f>IFERROR(HLOOKUP(F$5,#REF!,SA_GRILLE_STEU!$A8+2,FALSE),"")</f>
        <v/>
      </c>
      <c r="K8" s="442">
        <v>0</v>
      </c>
      <c r="L8" s="20" t="str">
        <f>IFERROR(HLOOKUP(K$5,#REF!,SA_GRILLE_STEU!$A8+2,FALSE),"")</f>
        <v/>
      </c>
      <c r="M8" s="215"/>
      <c r="N8" s="168"/>
      <c r="O8" s="167" t="str">
        <f>IFERROR(HLOOKUP(K$5,#REF!,SA_GRILLE_STEU!$A8+2,FALSE),"")</f>
        <v/>
      </c>
      <c r="P8" s="442">
        <v>0</v>
      </c>
      <c r="Q8" s="20" t="str">
        <f>IFERROR(HLOOKUP(P$5,#REF!,SA_GRILLE_STEU!$A8+2,FALSE),"")</f>
        <v/>
      </c>
      <c r="R8" s="215"/>
      <c r="S8" s="168"/>
      <c r="T8" s="167" t="str">
        <f>IFERROR(HLOOKUP(P$5,#REF!,SA_GRILLE_STEU!$A8+2,FALSE),"")</f>
        <v/>
      </c>
      <c r="U8" s="442">
        <v>0</v>
      </c>
      <c r="V8" s="20" t="str">
        <f>IFERROR(HLOOKUP(U$5,#REF!,SA_GRILLE_STEU!$A8+2,FALSE),"")</f>
        <v/>
      </c>
      <c r="W8" s="215"/>
      <c r="X8" s="168"/>
      <c r="Y8" s="167" t="str">
        <f>IFERROR(HLOOKUP(U$5,#REF!,SA_GRILLE_STEU!$A8+2,FALSE),"")</f>
        <v/>
      </c>
      <c r="Z8" s="442">
        <v>0</v>
      </c>
      <c r="AA8" s="20" t="str">
        <f>IFERROR(HLOOKUP(Z$5,#REF!,SA_GRILLE_STEU!$A8+2,FALSE),"")</f>
        <v/>
      </c>
      <c r="AB8" s="215"/>
      <c r="AC8" s="168"/>
      <c r="AD8" s="167" t="str">
        <f>IFERROR(HLOOKUP(Z$5,#REF!,SA_GRILLE_STEU!$A8+2,FALSE),"")</f>
        <v/>
      </c>
      <c r="AE8" s="442">
        <v>0</v>
      </c>
      <c r="AF8" s="20" t="str">
        <f>IFERROR(HLOOKUP(AE$5,#REF!,SA_GRILLE_STEU!$A8+2,FALSE),"")</f>
        <v/>
      </c>
      <c r="AG8" s="215"/>
      <c r="AH8" s="168"/>
      <c r="AI8" s="167" t="str">
        <f>IFERROR(HLOOKUP(AE$5,#REF!,SA_GRILLE_STEU!$A8+2,FALSE),"")</f>
        <v/>
      </c>
      <c r="AJ8" s="442">
        <v>0</v>
      </c>
      <c r="AK8" s="20" t="str">
        <f>IFERROR(HLOOKUP(AJ$5,#REF!,SA_GRILLE_STEU!$A8+2,FALSE),"")</f>
        <v/>
      </c>
      <c r="AL8" s="215"/>
      <c r="AM8" s="168"/>
      <c r="AN8" s="167" t="str">
        <f>IFERROR(HLOOKUP(AJ$5,#REF!,SA_GRILLE_STEU!$A8+2,FALSE),"")</f>
        <v/>
      </c>
      <c r="AO8" s="442">
        <v>0</v>
      </c>
      <c r="AP8" s="20" t="str">
        <f>IFERROR(HLOOKUP(AO$5,#REF!,SA_GRILLE_STEU!$A8+2,FALSE),"")</f>
        <v/>
      </c>
      <c r="AQ8" s="215"/>
      <c r="AR8" s="168"/>
      <c r="AS8" s="167" t="str">
        <f>IFERROR(HLOOKUP(AO$5,#REF!,SA_GRILLE_STEU!$A8+2,FALSE),"")</f>
        <v/>
      </c>
      <c r="AT8" s="442">
        <v>0</v>
      </c>
      <c r="AU8" s="20" t="str">
        <f>IFERROR(HLOOKUP(AT$5,#REF!,SA_GRILLE_STEU!$A8+2,FALSE),"")</f>
        <v/>
      </c>
      <c r="AV8" s="215"/>
      <c r="AW8" s="168"/>
      <c r="AX8" s="167" t="str">
        <f>IFERROR(HLOOKUP(AT$5,#REF!,SA_GRILLE_STEU!$A8+2,FALSE),"")</f>
        <v/>
      </c>
      <c r="AY8" s="442">
        <v>0</v>
      </c>
      <c r="AZ8" s="20" t="str">
        <f>IFERROR(HLOOKUP(AY$5,#REF!,SA_GRILLE_STEU!$A8+2,FALSE),"")</f>
        <v/>
      </c>
      <c r="BA8" s="215"/>
      <c r="BB8" s="168"/>
      <c r="BC8" s="167" t="str">
        <f>IFERROR(HLOOKUP(AY$5,#REF!,SA_GRILLE_STEU!$A8+2,FALSE),"")</f>
        <v/>
      </c>
      <c r="BD8" s="442">
        <v>0</v>
      </c>
      <c r="BE8" s="20" t="str">
        <f>IFERROR(HLOOKUP(BD$5,#REF!,SA_GRILLE_STEU!$A8+2,FALSE),"")</f>
        <v/>
      </c>
      <c r="BF8" s="215"/>
      <c r="BG8" s="169"/>
      <c r="BH8" s="170" t="str">
        <f>IFERROR(HLOOKUP(BD$5,#REF!,SA_GRILLE_STEU!$A8+2,FALSE),"")</f>
        <v/>
      </c>
    </row>
    <row r="9" spans="1:60" ht="30" customHeight="1" x14ac:dyDescent="0.4">
      <c r="A9" s="443">
        <v>1</v>
      </c>
      <c r="B9" s="21" t="str">
        <f>IFERROR(HLOOKUP(A$5,#REF!,SA_GRILLE_STEU!$A9+2,FALSE),"")</f>
        <v/>
      </c>
      <c r="C9" s="210"/>
      <c r="D9" s="249" t="str">
        <f>IFERROR(HLOOKUP(A$5,#REF!,SA_GRILLE_STEU!$A9+2,FALSE),"")</f>
        <v/>
      </c>
      <c r="E9" s="167" t="str">
        <f>IFERROR(HLOOKUP(A$5,#REF!,SA_GRILLE_STEU!$A9+2,FALSE),"")</f>
        <v/>
      </c>
      <c r="F9" s="443">
        <v>1</v>
      </c>
      <c r="G9" s="20" t="str">
        <f>IFERROR(HLOOKUP(F$5,#REF!,SA_GRILLE_STEU!$A9+2,FALSE),"")</f>
        <v/>
      </c>
      <c r="H9" s="210"/>
      <c r="I9" s="168" t="str">
        <f>IFERROR(HLOOKUP(F$5,#REF!,SA_GRILLE_STEU!$A9+2,FALSE),"")</f>
        <v/>
      </c>
      <c r="J9" s="167" t="str">
        <f>IFERROR(HLOOKUP(F$5,#REF!,SA_GRILLE_STEU!$A9+2,FALSE),"")</f>
        <v/>
      </c>
      <c r="K9" s="443">
        <v>1</v>
      </c>
      <c r="L9" s="20" t="str">
        <f>IFERROR(HLOOKUP(K$5,#REF!,SA_GRILLE_STEU!$A9+2,FALSE),"")</f>
        <v/>
      </c>
      <c r="M9" s="210"/>
      <c r="N9" s="168" t="str">
        <f>IFERROR(HLOOKUP(K$5,#REF!,SA_GRILLE_STEU!$A9+2,FALSE),"")</f>
        <v/>
      </c>
      <c r="O9" s="167" t="str">
        <f>IFERROR(HLOOKUP(K$5,#REF!,SA_GRILLE_STEU!$A9+2,FALSE),"")</f>
        <v/>
      </c>
      <c r="P9" s="443">
        <v>1</v>
      </c>
      <c r="Q9" s="20" t="str">
        <f>IFERROR(HLOOKUP(P$5,#REF!,SA_GRILLE_STEU!$A9+2,FALSE),"")</f>
        <v/>
      </c>
      <c r="R9" s="210"/>
      <c r="S9" s="168" t="str">
        <f>IFERROR(HLOOKUP(P$5,#REF!,SA_GRILLE_STEU!$A9+2,FALSE),"")</f>
        <v/>
      </c>
      <c r="T9" s="167" t="str">
        <f>IFERROR(HLOOKUP(P$5,#REF!,SA_GRILLE_STEU!$A9+2,FALSE),"")</f>
        <v/>
      </c>
      <c r="U9" s="443">
        <v>1</v>
      </c>
      <c r="V9" s="20" t="str">
        <f>IFERROR(HLOOKUP(U$5,#REF!,SA_GRILLE_STEU!$A9+2,FALSE),"")</f>
        <v/>
      </c>
      <c r="W9" s="210"/>
      <c r="X9" s="168" t="str">
        <f>IFERROR(HLOOKUP(U$5,#REF!,SA_GRILLE_STEU!$A9+2,FALSE),"")</f>
        <v/>
      </c>
      <c r="Y9" s="167" t="str">
        <f>IFERROR(HLOOKUP(U$5,#REF!,SA_GRILLE_STEU!$A9+2,FALSE),"")</f>
        <v/>
      </c>
      <c r="Z9" s="443">
        <v>1</v>
      </c>
      <c r="AA9" s="20" t="str">
        <f>IFERROR(HLOOKUP(Z$5,#REF!,SA_GRILLE_STEU!$A9+2,FALSE),"")</f>
        <v/>
      </c>
      <c r="AB9" s="210"/>
      <c r="AC9" s="168" t="str">
        <f>IFERROR(HLOOKUP(Z$5,#REF!,SA_GRILLE_STEU!$A9+2,FALSE),"")</f>
        <v/>
      </c>
      <c r="AD9" s="167" t="str">
        <f>IFERROR(HLOOKUP(Z$5,#REF!,SA_GRILLE_STEU!$A9+2,FALSE),"")</f>
        <v/>
      </c>
      <c r="AE9" s="443">
        <v>1</v>
      </c>
      <c r="AF9" s="20" t="str">
        <f>IFERROR(HLOOKUP(AE$5,#REF!,SA_GRILLE_STEU!$A9+2,FALSE),"")</f>
        <v/>
      </c>
      <c r="AG9" s="210"/>
      <c r="AH9" s="168" t="str">
        <f>IFERROR(HLOOKUP(AE$5,#REF!,SA_GRILLE_STEU!$A9+2,FALSE),"")</f>
        <v/>
      </c>
      <c r="AI9" s="167" t="str">
        <f>IFERROR(HLOOKUP(AE$5,#REF!,SA_GRILLE_STEU!$A9+2,FALSE),"")</f>
        <v/>
      </c>
      <c r="AJ9" s="443">
        <v>1</v>
      </c>
      <c r="AK9" s="20" t="str">
        <f>IFERROR(HLOOKUP(AJ$5,#REF!,SA_GRILLE_STEU!$A9+2,FALSE),"")</f>
        <v/>
      </c>
      <c r="AL9" s="210"/>
      <c r="AM9" s="168" t="str">
        <f>IFERROR(HLOOKUP(AJ$5,#REF!,SA_GRILLE_STEU!$A9+2,FALSE),"")</f>
        <v/>
      </c>
      <c r="AN9" s="167" t="str">
        <f>IFERROR(HLOOKUP(AJ$5,#REF!,SA_GRILLE_STEU!$A9+2,FALSE),"")</f>
        <v/>
      </c>
      <c r="AO9" s="443">
        <v>1</v>
      </c>
      <c r="AP9" s="20" t="str">
        <f>IFERROR(HLOOKUP(AO$5,#REF!,SA_GRILLE_STEU!$A9+2,FALSE),"")</f>
        <v/>
      </c>
      <c r="AQ9" s="210"/>
      <c r="AR9" s="168" t="str">
        <f>IFERROR(HLOOKUP(AO$5,#REF!,SA_GRILLE_STEU!$A9+2,FALSE),"")</f>
        <v/>
      </c>
      <c r="AS9" s="167" t="str">
        <f>IFERROR(HLOOKUP(AO$5,#REF!,SA_GRILLE_STEU!$A9+2,FALSE),"")</f>
        <v/>
      </c>
      <c r="AT9" s="443">
        <v>1</v>
      </c>
      <c r="AU9" s="20" t="str">
        <f>IFERROR(HLOOKUP(AT$5,#REF!,SA_GRILLE_STEU!$A9+2,FALSE),"")</f>
        <v/>
      </c>
      <c r="AV9" s="210"/>
      <c r="AW9" s="168" t="str">
        <f>IFERROR(HLOOKUP(AT$5,#REF!,SA_GRILLE_STEU!$A9+2,FALSE),"")</f>
        <v/>
      </c>
      <c r="AX9" s="167" t="str">
        <f>IFERROR(HLOOKUP(AT$5,#REF!,SA_GRILLE_STEU!$A9+2,FALSE),"")</f>
        <v/>
      </c>
      <c r="AY9" s="443">
        <v>1</v>
      </c>
      <c r="AZ9" s="20" t="str">
        <f>IFERROR(HLOOKUP(AY$5,#REF!,SA_GRILLE_STEU!$A9+2,FALSE),"")</f>
        <v/>
      </c>
      <c r="BA9" s="210"/>
      <c r="BB9" s="168" t="str">
        <f>IFERROR(HLOOKUP(AY$5,#REF!,SA_GRILLE_STEU!$A9+2,FALSE),"")</f>
        <v/>
      </c>
      <c r="BC9" s="167" t="str">
        <f>IFERROR(HLOOKUP(AY$5,#REF!,SA_GRILLE_STEU!$A9+2,FALSE),"")</f>
        <v/>
      </c>
      <c r="BD9" s="443">
        <v>1</v>
      </c>
      <c r="BE9" s="20" t="str">
        <f>IFERROR(HLOOKUP(BD$5,#REF!,SA_GRILLE_STEU!$A9+2,FALSE),"")</f>
        <v/>
      </c>
      <c r="BF9" s="210"/>
      <c r="BG9" s="171" t="str">
        <f>IFERROR(HLOOKUP(BD$5,#REF!,SA_GRILLE_STEU!$A9+2,FALSE),"")</f>
        <v/>
      </c>
      <c r="BH9" s="170" t="str">
        <f>IFERROR(HLOOKUP(BD$5,#REF!,SA_GRILLE_STEU!$A9+2,FALSE),"")</f>
        <v/>
      </c>
    </row>
    <row r="10" spans="1:60" ht="30.75" customHeight="1" x14ac:dyDescent="0.4">
      <c r="A10" s="443">
        <v>2</v>
      </c>
      <c r="B10" s="21" t="str">
        <f>IFERROR(HLOOKUP(A$5,#REF!,SA_GRILLE_STEU!$A10+2,FALSE),"")</f>
        <v/>
      </c>
      <c r="C10" s="210"/>
      <c r="D10" s="249" t="str">
        <f>IFERROR(HLOOKUP(A$5,#REF!,SA_GRILLE_STEU!$A10+2,FALSE),"")</f>
        <v/>
      </c>
      <c r="E10" s="167" t="str">
        <f>IFERROR(HLOOKUP(A$5,#REF!,SA_GRILLE_STEU!$A10+2,FALSE),"")</f>
        <v/>
      </c>
      <c r="F10" s="443">
        <v>2</v>
      </c>
      <c r="G10" s="20" t="str">
        <f>IFERROR(HLOOKUP(F$5,#REF!,SA_GRILLE_STEU!$A10+2,FALSE),"")</f>
        <v/>
      </c>
      <c r="H10" s="210"/>
      <c r="I10" s="168" t="str">
        <f>IFERROR(HLOOKUP(F$5,#REF!,SA_GRILLE_STEU!$A10+2,FALSE),"")</f>
        <v/>
      </c>
      <c r="J10" s="167" t="str">
        <f>IFERROR(HLOOKUP(F$5,#REF!,SA_GRILLE_STEU!$A10+2,FALSE),"")</f>
        <v/>
      </c>
      <c r="K10" s="443">
        <v>2</v>
      </c>
      <c r="L10" s="20" t="str">
        <f>IFERROR(HLOOKUP(K$5,#REF!,SA_GRILLE_STEU!$A10+2,FALSE),"")</f>
        <v/>
      </c>
      <c r="M10" s="210"/>
      <c r="N10" s="168" t="str">
        <f>IFERROR(HLOOKUP(K$5,#REF!,SA_GRILLE_STEU!$A10+2,FALSE),"")</f>
        <v/>
      </c>
      <c r="O10" s="167" t="str">
        <f>IFERROR(HLOOKUP(K$5,#REF!,SA_GRILLE_STEU!$A10+2,FALSE),"")</f>
        <v/>
      </c>
      <c r="P10" s="443">
        <v>2</v>
      </c>
      <c r="Q10" s="20" t="str">
        <f>IFERROR(HLOOKUP(P$5,#REF!,SA_GRILLE_STEU!$A10+2,FALSE),"")</f>
        <v/>
      </c>
      <c r="R10" s="210"/>
      <c r="S10" s="168" t="str">
        <f>IFERROR(HLOOKUP(P$5,#REF!,SA_GRILLE_STEU!$A10+2,FALSE),"")</f>
        <v/>
      </c>
      <c r="T10" s="167" t="str">
        <f>IFERROR(HLOOKUP(P$5,#REF!,SA_GRILLE_STEU!$A10+2,FALSE),"")</f>
        <v/>
      </c>
      <c r="U10" s="443">
        <v>2</v>
      </c>
      <c r="V10" s="20" t="str">
        <f>IFERROR(HLOOKUP(U$5,#REF!,SA_GRILLE_STEU!$A10+2,FALSE),"")</f>
        <v/>
      </c>
      <c r="W10" s="210"/>
      <c r="X10" s="168" t="str">
        <f>IFERROR(HLOOKUP(U$5,#REF!,SA_GRILLE_STEU!$A10+2,FALSE),"")</f>
        <v/>
      </c>
      <c r="Y10" s="167" t="str">
        <f>IFERROR(HLOOKUP(U$5,#REF!,SA_GRILLE_STEU!$A10+2,FALSE),"")</f>
        <v/>
      </c>
      <c r="Z10" s="443">
        <v>2</v>
      </c>
      <c r="AA10" s="20" t="str">
        <f>IFERROR(HLOOKUP(Z$5,#REF!,SA_GRILLE_STEU!$A10+2,FALSE),"")</f>
        <v/>
      </c>
      <c r="AB10" s="210"/>
      <c r="AC10" s="168" t="str">
        <f>IFERROR(HLOOKUP(Z$5,#REF!,SA_GRILLE_STEU!$A10+2,FALSE),"")</f>
        <v/>
      </c>
      <c r="AD10" s="167" t="str">
        <f>IFERROR(HLOOKUP(Z$5,#REF!,SA_GRILLE_STEU!$A10+2,FALSE),"")</f>
        <v/>
      </c>
      <c r="AE10" s="443">
        <v>2</v>
      </c>
      <c r="AF10" s="20" t="str">
        <f>IFERROR(HLOOKUP(AE$5,#REF!,SA_GRILLE_STEU!$A10+2,FALSE),"")</f>
        <v/>
      </c>
      <c r="AG10" s="210"/>
      <c r="AH10" s="168" t="str">
        <f>IFERROR(HLOOKUP(AE$5,#REF!,SA_GRILLE_STEU!$A10+2,FALSE),"")</f>
        <v/>
      </c>
      <c r="AI10" s="167" t="str">
        <f>IFERROR(HLOOKUP(AE$5,#REF!,SA_GRILLE_STEU!$A10+2,FALSE),"")</f>
        <v/>
      </c>
      <c r="AJ10" s="443">
        <v>2</v>
      </c>
      <c r="AK10" s="20" t="str">
        <f>IFERROR(HLOOKUP(AJ$5,#REF!,SA_GRILLE_STEU!$A10+2,FALSE),"")</f>
        <v/>
      </c>
      <c r="AL10" s="210"/>
      <c r="AM10" s="168" t="str">
        <f>IFERROR(HLOOKUP(AJ$5,#REF!,SA_GRILLE_STEU!$A10+2,FALSE),"")</f>
        <v/>
      </c>
      <c r="AN10" s="167" t="str">
        <f>IFERROR(HLOOKUP(AJ$5,#REF!,SA_GRILLE_STEU!$A10+2,FALSE),"")</f>
        <v/>
      </c>
      <c r="AO10" s="443">
        <v>2</v>
      </c>
      <c r="AP10" s="20" t="str">
        <f>IFERROR(HLOOKUP(AO$5,#REF!,SA_GRILLE_STEU!$A10+2,FALSE),"")</f>
        <v/>
      </c>
      <c r="AQ10" s="210"/>
      <c r="AR10" s="168" t="str">
        <f>IFERROR(HLOOKUP(AO$5,#REF!,SA_GRILLE_STEU!$A10+2,FALSE),"")</f>
        <v/>
      </c>
      <c r="AS10" s="167" t="str">
        <f>IFERROR(HLOOKUP(AO$5,#REF!,SA_GRILLE_STEU!$A10+2,FALSE),"")</f>
        <v/>
      </c>
      <c r="AT10" s="443">
        <v>2</v>
      </c>
      <c r="AU10" s="20" t="str">
        <f>IFERROR(HLOOKUP(AT$5,#REF!,SA_GRILLE_STEU!$A10+2,FALSE),"")</f>
        <v/>
      </c>
      <c r="AV10" s="210"/>
      <c r="AW10" s="168" t="str">
        <f>IFERROR(HLOOKUP(AT$5,#REF!,SA_GRILLE_STEU!$A10+2,FALSE),"")</f>
        <v/>
      </c>
      <c r="AX10" s="167" t="str">
        <f>IFERROR(HLOOKUP(AT$5,#REF!,SA_GRILLE_STEU!$A10+2,FALSE),"")</f>
        <v/>
      </c>
      <c r="AY10" s="443">
        <v>2</v>
      </c>
      <c r="AZ10" s="20" t="str">
        <f>IFERROR(HLOOKUP(AY$5,#REF!,SA_GRILLE_STEU!$A10+2,FALSE),"")</f>
        <v/>
      </c>
      <c r="BA10" s="210"/>
      <c r="BB10" s="168" t="str">
        <f>IFERROR(HLOOKUP(AY$5,#REF!,SA_GRILLE_STEU!$A10+2,FALSE),"")</f>
        <v/>
      </c>
      <c r="BC10" s="167" t="str">
        <f>IFERROR(HLOOKUP(AY$5,#REF!,SA_GRILLE_STEU!$A10+2,FALSE),"")</f>
        <v/>
      </c>
      <c r="BD10" s="443">
        <v>2</v>
      </c>
      <c r="BE10" s="20" t="str">
        <f>IFERROR(HLOOKUP(BD$5,#REF!,SA_GRILLE_STEU!$A10+2,FALSE),"")</f>
        <v/>
      </c>
      <c r="BF10" s="210"/>
      <c r="BG10" s="171" t="str">
        <f>IFERROR(HLOOKUP(BD$5,#REF!,SA_GRILLE_STEU!$A10+2,FALSE),"")</f>
        <v/>
      </c>
      <c r="BH10" s="170" t="str">
        <f>IFERROR(HLOOKUP(BD$5,#REF!,SA_GRILLE_STEU!$A10+2,FALSE),"")</f>
        <v/>
      </c>
    </row>
    <row r="11" spans="1:60" ht="58.5" customHeight="1" x14ac:dyDescent="0.4">
      <c r="A11" s="443">
        <v>3</v>
      </c>
      <c r="B11" s="21" t="str">
        <f>IFERROR(HLOOKUP(A$5,#REF!,SA_GRILLE_STEU!$A11+2,FALSE),"")</f>
        <v/>
      </c>
      <c r="C11" s="210"/>
      <c r="D11" s="249" t="str">
        <f>IFERROR(HLOOKUP(A$5,#REF!,SA_GRILLE_STEU!$A11+2,FALSE),"")</f>
        <v/>
      </c>
      <c r="E11" s="167" t="str">
        <f>IFERROR(HLOOKUP(A$5,#REF!,SA_GRILLE_STEU!$A11+2,FALSE),"")</f>
        <v/>
      </c>
      <c r="F11" s="443">
        <v>3</v>
      </c>
      <c r="G11" s="20" t="str">
        <f>IFERROR(HLOOKUP(F$5,#REF!,SA_GRILLE_STEU!$A11+2,FALSE),"")</f>
        <v/>
      </c>
      <c r="H11" s="210"/>
      <c r="I11" s="168" t="str">
        <f>IFERROR(HLOOKUP(F$5,#REF!,SA_GRILLE_STEU!$A11+2,FALSE),"")</f>
        <v/>
      </c>
      <c r="J11" s="167" t="str">
        <f>IFERROR(HLOOKUP(F$5,#REF!,SA_GRILLE_STEU!$A11+2,FALSE),"")</f>
        <v/>
      </c>
      <c r="K11" s="443">
        <v>3</v>
      </c>
      <c r="L11" s="20" t="str">
        <f>IFERROR(HLOOKUP(K$5,#REF!,SA_GRILLE_STEU!$A11+2,FALSE),"")</f>
        <v/>
      </c>
      <c r="M11" s="210"/>
      <c r="N11" s="168" t="str">
        <f>IFERROR(HLOOKUP(K$5,#REF!,SA_GRILLE_STEU!$A11+2,FALSE),"")</f>
        <v/>
      </c>
      <c r="O11" s="167" t="str">
        <f>IFERROR(HLOOKUP(K$5,#REF!,SA_GRILLE_STEU!$A11+2,FALSE),"")</f>
        <v/>
      </c>
      <c r="P11" s="443">
        <v>3</v>
      </c>
      <c r="Q11" s="20" t="str">
        <f>IFERROR(HLOOKUP(P$5,#REF!,SA_GRILLE_STEU!$A11+2,FALSE),"")</f>
        <v/>
      </c>
      <c r="R11" s="210"/>
      <c r="S11" s="168" t="str">
        <f>IFERROR(HLOOKUP(P$5,#REF!,SA_GRILLE_STEU!$A11+2,FALSE),"")</f>
        <v/>
      </c>
      <c r="T11" s="167" t="str">
        <f>IFERROR(HLOOKUP(P$5,#REF!,SA_GRILLE_STEU!$A11+2,FALSE),"")</f>
        <v/>
      </c>
      <c r="U11" s="443">
        <v>3</v>
      </c>
      <c r="V11" s="20" t="str">
        <f>IFERROR(HLOOKUP(U$5,#REF!,SA_GRILLE_STEU!$A11+2,FALSE),"")</f>
        <v/>
      </c>
      <c r="W11" s="210"/>
      <c r="X11" s="168" t="str">
        <f>IFERROR(HLOOKUP(U$5,#REF!,SA_GRILLE_STEU!$A11+2,FALSE),"")</f>
        <v/>
      </c>
      <c r="Y11" s="167" t="str">
        <f>IFERROR(HLOOKUP(U$5,#REF!,SA_GRILLE_STEU!$A11+2,FALSE),"")</f>
        <v/>
      </c>
      <c r="Z11" s="443">
        <v>3</v>
      </c>
      <c r="AA11" s="20" t="str">
        <f>IFERROR(HLOOKUP(Z$5,#REF!,SA_GRILLE_STEU!$A11+2,FALSE),"")</f>
        <v/>
      </c>
      <c r="AB11" s="210"/>
      <c r="AC11" s="168" t="str">
        <f>IFERROR(HLOOKUP(Z$5,#REF!,SA_GRILLE_STEU!$A11+2,FALSE),"")</f>
        <v/>
      </c>
      <c r="AD11" s="167" t="str">
        <f>IFERROR(HLOOKUP(Z$5,#REF!,SA_GRILLE_STEU!$A11+2,FALSE),"")</f>
        <v/>
      </c>
      <c r="AE11" s="443">
        <v>3</v>
      </c>
      <c r="AF11" s="20" t="str">
        <f>IFERROR(HLOOKUP(AE$5,#REF!,SA_GRILLE_STEU!$A11+2,FALSE),"")</f>
        <v/>
      </c>
      <c r="AG11" s="210"/>
      <c r="AH11" s="168" t="str">
        <f>IFERROR(HLOOKUP(AE$5,#REF!,SA_GRILLE_STEU!$A11+2,FALSE),"")</f>
        <v/>
      </c>
      <c r="AI11" s="167" t="str">
        <f>IFERROR(HLOOKUP(AE$5,#REF!,SA_GRILLE_STEU!$A11+2,FALSE),"")</f>
        <v/>
      </c>
      <c r="AJ11" s="443">
        <v>3</v>
      </c>
      <c r="AK11" s="20" t="str">
        <f>IFERROR(HLOOKUP(AJ$5,#REF!,SA_GRILLE_STEU!$A11+2,FALSE),"")</f>
        <v/>
      </c>
      <c r="AL11" s="210"/>
      <c r="AM11" s="168" t="str">
        <f>IFERROR(HLOOKUP(AJ$5,#REF!,SA_GRILLE_STEU!$A11+2,FALSE),"")</f>
        <v/>
      </c>
      <c r="AN11" s="167" t="str">
        <f>IFERROR(HLOOKUP(AJ$5,#REF!,SA_GRILLE_STEU!$A11+2,FALSE),"")</f>
        <v/>
      </c>
      <c r="AO11" s="443">
        <v>3</v>
      </c>
      <c r="AP11" s="20" t="str">
        <f>IFERROR(HLOOKUP(AO$5,#REF!,SA_GRILLE_STEU!$A11+2,FALSE),"")</f>
        <v/>
      </c>
      <c r="AQ11" s="210"/>
      <c r="AR11" s="168" t="str">
        <f>IFERROR(HLOOKUP(AO$5,#REF!,SA_GRILLE_STEU!$A11+2,FALSE),"")</f>
        <v/>
      </c>
      <c r="AS11" s="167" t="str">
        <f>IFERROR(HLOOKUP(AO$5,#REF!,SA_GRILLE_STEU!$A11+2,FALSE),"")</f>
        <v/>
      </c>
      <c r="AT11" s="443">
        <v>3</v>
      </c>
      <c r="AU11" s="20" t="str">
        <f>IFERROR(HLOOKUP(AT$5,#REF!,SA_GRILLE_STEU!$A11+2,FALSE),"")</f>
        <v/>
      </c>
      <c r="AV11" s="210"/>
      <c r="AW11" s="168" t="str">
        <f>IFERROR(HLOOKUP(AT$5,#REF!,SA_GRILLE_STEU!$A11+2,FALSE),"")</f>
        <v/>
      </c>
      <c r="AX11" s="167" t="str">
        <f>IFERROR(HLOOKUP(AT$5,#REF!,SA_GRILLE_STEU!$A11+2,FALSE),"")</f>
        <v/>
      </c>
      <c r="AY11" s="443">
        <v>3</v>
      </c>
      <c r="AZ11" s="20" t="str">
        <f>IFERROR(HLOOKUP(AY$5,#REF!,SA_GRILLE_STEU!$A11+2,FALSE),"")</f>
        <v/>
      </c>
      <c r="BA11" s="210"/>
      <c r="BB11" s="168" t="str">
        <f>IFERROR(HLOOKUP(AY$5,#REF!,SA_GRILLE_STEU!$A11+2,FALSE),"")</f>
        <v/>
      </c>
      <c r="BC11" s="167" t="str">
        <f>IFERROR(HLOOKUP(AY$5,#REF!,SA_GRILLE_STEU!$A11+2,FALSE),"")</f>
        <v/>
      </c>
      <c r="BD11" s="443">
        <v>3</v>
      </c>
      <c r="BE11" s="20" t="str">
        <f>IFERROR(HLOOKUP(BD$5,#REF!,SA_GRILLE_STEU!$A11+2,FALSE),"")</f>
        <v/>
      </c>
      <c r="BF11" s="210"/>
      <c r="BG11" s="171" t="str">
        <f>IFERROR(HLOOKUP(BD$5,#REF!,SA_GRILLE_STEU!$A11+2,FALSE),"")</f>
        <v/>
      </c>
      <c r="BH11" s="170" t="str">
        <f>IFERROR(HLOOKUP(BD$5,#REF!,SA_GRILLE_STEU!$A11+2,FALSE),"")</f>
        <v/>
      </c>
    </row>
    <row r="12" spans="1:60" ht="30" customHeight="1" x14ac:dyDescent="0.4">
      <c r="A12" s="443">
        <v>4</v>
      </c>
      <c r="B12" s="21" t="str">
        <f>IFERROR(HLOOKUP(A$5,#REF!,SA_GRILLE_STEU!$A12+2,FALSE),"")</f>
        <v/>
      </c>
      <c r="C12" s="210"/>
      <c r="D12" s="249" t="str">
        <f>IFERROR(HLOOKUP(A$5,#REF!,SA_GRILLE_STEU!$A12+2,FALSE),"")</f>
        <v/>
      </c>
      <c r="E12" s="167" t="str">
        <f>IFERROR(HLOOKUP(A$5,#REF!,SA_GRILLE_STEU!$A12+2,FALSE),"")</f>
        <v/>
      </c>
      <c r="F12" s="443">
        <v>4</v>
      </c>
      <c r="G12" s="20" t="str">
        <f>IFERROR(HLOOKUP(F$5,#REF!,SA_GRILLE_STEU!$A12+2,FALSE),"")</f>
        <v/>
      </c>
      <c r="H12" s="210"/>
      <c r="I12" s="168" t="str">
        <f>IFERROR(HLOOKUP(F$5,#REF!,SA_GRILLE_STEU!$A12+2,FALSE),"")</f>
        <v/>
      </c>
      <c r="J12" s="167" t="str">
        <f>IFERROR(HLOOKUP(F$5,#REF!,SA_GRILLE_STEU!$A12+2,FALSE),"")</f>
        <v/>
      </c>
      <c r="K12" s="443">
        <v>4</v>
      </c>
      <c r="L12" s="20" t="str">
        <f>IFERROR(HLOOKUP(K$5,#REF!,SA_GRILLE_STEU!$A12+2,FALSE),"")</f>
        <v/>
      </c>
      <c r="M12" s="210"/>
      <c r="N12" s="168" t="str">
        <f>IFERROR(HLOOKUP(K$5,#REF!,SA_GRILLE_STEU!$A12+2,FALSE),"")</f>
        <v/>
      </c>
      <c r="O12" s="167" t="str">
        <f>IFERROR(HLOOKUP(K$5,#REF!,SA_GRILLE_STEU!$A12+2,FALSE),"")</f>
        <v/>
      </c>
      <c r="P12" s="443">
        <v>4</v>
      </c>
      <c r="Q12" s="20" t="str">
        <f>IFERROR(HLOOKUP(P$5,#REF!,SA_GRILLE_STEU!$A12+2,FALSE),"")</f>
        <v/>
      </c>
      <c r="R12" s="210"/>
      <c r="S12" s="168" t="str">
        <f>IFERROR(HLOOKUP(P$5,#REF!,SA_GRILLE_STEU!$A12+2,FALSE),"")</f>
        <v/>
      </c>
      <c r="T12" s="167" t="str">
        <f>IFERROR(HLOOKUP(P$5,#REF!,SA_GRILLE_STEU!$A12+2,FALSE),"")</f>
        <v/>
      </c>
      <c r="U12" s="443">
        <v>4</v>
      </c>
      <c r="V12" s="20" t="str">
        <f>IFERROR(HLOOKUP(U$5,#REF!,SA_GRILLE_STEU!$A12+2,FALSE),"")</f>
        <v/>
      </c>
      <c r="W12" s="210"/>
      <c r="X12" s="168" t="str">
        <f>IFERROR(HLOOKUP(U$5,#REF!,SA_GRILLE_STEU!$A12+2,FALSE),"")</f>
        <v/>
      </c>
      <c r="Y12" s="167" t="str">
        <f>IFERROR(HLOOKUP(U$5,#REF!,SA_GRILLE_STEU!$A12+2,FALSE),"")</f>
        <v/>
      </c>
      <c r="Z12" s="443">
        <v>4</v>
      </c>
      <c r="AA12" s="20" t="str">
        <f>IFERROR(HLOOKUP(Z$5,#REF!,SA_GRILLE_STEU!$A12+2,FALSE),"")</f>
        <v/>
      </c>
      <c r="AB12" s="210"/>
      <c r="AC12" s="168" t="str">
        <f>IFERROR(HLOOKUP(Z$5,#REF!,SA_GRILLE_STEU!$A12+2,FALSE),"")</f>
        <v/>
      </c>
      <c r="AD12" s="167" t="str">
        <f>IFERROR(HLOOKUP(Z$5,#REF!,SA_GRILLE_STEU!$A12+2,FALSE),"")</f>
        <v/>
      </c>
      <c r="AE12" s="443">
        <v>4</v>
      </c>
      <c r="AF12" s="20" t="str">
        <f>IFERROR(HLOOKUP(AE$5,#REF!,SA_GRILLE_STEU!$A12+2,FALSE),"")</f>
        <v/>
      </c>
      <c r="AG12" s="210"/>
      <c r="AH12" s="168" t="str">
        <f>IFERROR(HLOOKUP(AE$5,#REF!,SA_GRILLE_STEU!$A12+2,FALSE),"")</f>
        <v/>
      </c>
      <c r="AI12" s="167" t="str">
        <f>IFERROR(HLOOKUP(AE$5,#REF!,SA_GRILLE_STEU!$A12+2,FALSE),"")</f>
        <v/>
      </c>
      <c r="AJ12" s="443">
        <v>4</v>
      </c>
      <c r="AK12" s="20" t="str">
        <f>IFERROR(HLOOKUP(AJ$5,#REF!,SA_GRILLE_STEU!$A12+2,FALSE),"")</f>
        <v/>
      </c>
      <c r="AL12" s="210"/>
      <c r="AM12" s="168" t="str">
        <f>IFERROR(HLOOKUP(AJ$5,#REF!,SA_GRILLE_STEU!$A12+2,FALSE),"")</f>
        <v/>
      </c>
      <c r="AN12" s="167" t="str">
        <f>IFERROR(HLOOKUP(AJ$5,#REF!,SA_GRILLE_STEU!$A12+2,FALSE),"")</f>
        <v/>
      </c>
      <c r="AO12" s="443">
        <v>4</v>
      </c>
      <c r="AP12" s="20" t="str">
        <f>IFERROR(HLOOKUP(AO$5,#REF!,SA_GRILLE_STEU!$A12+2,FALSE),"")</f>
        <v/>
      </c>
      <c r="AQ12" s="210"/>
      <c r="AR12" s="168" t="str">
        <f>IFERROR(HLOOKUP(AO$5,#REF!,SA_GRILLE_STEU!$A12+2,FALSE),"")</f>
        <v/>
      </c>
      <c r="AS12" s="167" t="str">
        <f>IFERROR(HLOOKUP(AO$5,#REF!,SA_GRILLE_STEU!$A12+2,FALSE),"")</f>
        <v/>
      </c>
      <c r="AT12" s="443">
        <v>4</v>
      </c>
      <c r="AU12" s="20" t="str">
        <f>IFERROR(HLOOKUP(AT$5,#REF!,SA_GRILLE_STEU!$A12+2,FALSE),"")</f>
        <v/>
      </c>
      <c r="AV12" s="210"/>
      <c r="AW12" s="168" t="str">
        <f>IFERROR(HLOOKUP(AT$5,#REF!,SA_GRILLE_STEU!$A12+2,FALSE),"")</f>
        <v/>
      </c>
      <c r="AX12" s="167" t="str">
        <f>IFERROR(HLOOKUP(AT$5,#REF!,SA_GRILLE_STEU!$A12+2,FALSE),"")</f>
        <v/>
      </c>
      <c r="AY12" s="443">
        <v>4</v>
      </c>
      <c r="AZ12" s="20" t="str">
        <f>IFERROR(HLOOKUP(AY$5,#REF!,SA_GRILLE_STEU!$A12+2,FALSE),"")</f>
        <v/>
      </c>
      <c r="BA12" s="210"/>
      <c r="BB12" s="168" t="str">
        <f>IFERROR(HLOOKUP(AY$5,#REF!,SA_GRILLE_STEU!$A12+2,FALSE),"")</f>
        <v/>
      </c>
      <c r="BC12" s="167" t="str">
        <f>IFERROR(HLOOKUP(AY$5,#REF!,SA_GRILLE_STEU!$A12+2,FALSE),"")</f>
        <v/>
      </c>
      <c r="BD12" s="443">
        <v>4</v>
      </c>
      <c r="BE12" s="20" t="str">
        <f>IFERROR(HLOOKUP(BD$5,#REF!,SA_GRILLE_STEU!$A12+2,FALSE),"")</f>
        <v/>
      </c>
      <c r="BF12" s="210"/>
      <c r="BG12" s="171" t="str">
        <f>IFERROR(HLOOKUP(BD$5,#REF!,SA_GRILLE_STEU!$A12+2,FALSE),"")</f>
        <v/>
      </c>
      <c r="BH12" s="170" t="str">
        <f>IFERROR(HLOOKUP(BD$5,#REF!,SA_GRILLE_STEU!$A12+2,FALSE),"")</f>
        <v/>
      </c>
    </row>
    <row r="13" spans="1:60" ht="80.25" customHeight="1" x14ac:dyDescent="0.4">
      <c r="A13" s="443">
        <v>5</v>
      </c>
      <c r="B13" s="21" t="str">
        <f>IFERROR(HLOOKUP(A$5,#REF!,SA_GRILLE_STEU!$A13+2,FALSE),"")</f>
        <v/>
      </c>
      <c r="C13" s="210"/>
      <c r="D13" s="249" t="str">
        <f>IFERROR(HLOOKUP(A$5,#REF!,SA_GRILLE_STEU!$A13+2,FALSE),"")</f>
        <v/>
      </c>
      <c r="E13" s="167" t="str">
        <f>IFERROR(HLOOKUP(A$5,#REF!,SA_GRILLE_STEU!$A13+2,FALSE),"")</f>
        <v/>
      </c>
      <c r="F13" s="443">
        <v>5</v>
      </c>
      <c r="G13" s="20" t="str">
        <f>IFERROR(HLOOKUP(F$5,#REF!,SA_GRILLE_STEU!$A13+2,FALSE),"")</f>
        <v/>
      </c>
      <c r="H13" s="210"/>
      <c r="I13" s="168" t="str">
        <f>IFERROR(HLOOKUP(F$5,#REF!,SA_GRILLE_STEU!$A13+2,FALSE),"")</f>
        <v/>
      </c>
      <c r="J13" s="167" t="str">
        <f>IFERROR(HLOOKUP(F$5,#REF!,SA_GRILLE_STEU!$A13+2,FALSE),"")</f>
        <v/>
      </c>
      <c r="K13" s="443">
        <v>5</v>
      </c>
      <c r="L13" s="20" t="str">
        <f>IFERROR(HLOOKUP(K$5,#REF!,SA_GRILLE_STEU!$A13+2,FALSE),"")</f>
        <v/>
      </c>
      <c r="M13" s="210"/>
      <c r="N13" s="168" t="str">
        <f>IFERROR(HLOOKUP(K$5,#REF!,SA_GRILLE_STEU!$A13+2,FALSE),"")</f>
        <v/>
      </c>
      <c r="O13" s="167" t="str">
        <f>IFERROR(HLOOKUP(K$5,#REF!,SA_GRILLE_STEU!$A13+2,FALSE),"")</f>
        <v/>
      </c>
      <c r="P13" s="443">
        <v>5</v>
      </c>
      <c r="Q13" s="20" t="str">
        <f>IFERROR(HLOOKUP(P$5,#REF!,SA_GRILLE_STEU!$A13+2,FALSE),"")</f>
        <v/>
      </c>
      <c r="R13" s="210"/>
      <c r="S13" s="168" t="str">
        <f>IFERROR(HLOOKUP(P$5,#REF!,SA_GRILLE_STEU!$A13+2,FALSE),"")</f>
        <v/>
      </c>
      <c r="T13" s="167" t="str">
        <f>IFERROR(HLOOKUP(P$5,#REF!,SA_GRILLE_STEU!$A13+2,FALSE),"")</f>
        <v/>
      </c>
      <c r="U13" s="443">
        <v>5</v>
      </c>
      <c r="V13" s="20" t="str">
        <f>IFERROR(HLOOKUP(U$5,#REF!,SA_GRILLE_STEU!$A13+2,FALSE),"")</f>
        <v/>
      </c>
      <c r="W13" s="210"/>
      <c r="X13" s="168" t="str">
        <f>IFERROR(HLOOKUP(U$5,#REF!,SA_GRILLE_STEU!$A13+2,FALSE),"")</f>
        <v/>
      </c>
      <c r="Y13" s="167" t="str">
        <f>IFERROR(HLOOKUP(U$5,#REF!,SA_GRILLE_STEU!$A13+2,FALSE),"")</f>
        <v/>
      </c>
      <c r="Z13" s="443">
        <v>5</v>
      </c>
      <c r="AA13" s="20" t="str">
        <f>IFERROR(HLOOKUP(Z$5,#REF!,SA_GRILLE_STEU!$A13+2,FALSE),"")</f>
        <v/>
      </c>
      <c r="AB13" s="210"/>
      <c r="AC13" s="168" t="str">
        <f>IFERROR(HLOOKUP(Z$5,#REF!,SA_GRILLE_STEU!$A13+2,FALSE),"")</f>
        <v/>
      </c>
      <c r="AD13" s="167" t="str">
        <f>IFERROR(HLOOKUP(Z$5,#REF!,SA_GRILLE_STEU!$A13+2,FALSE),"")</f>
        <v/>
      </c>
      <c r="AE13" s="443">
        <v>5</v>
      </c>
      <c r="AF13" s="20" t="str">
        <f>IFERROR(HLOOKUP(AE$5,#REF!,SA_GRILLE_STEU!$A13+2,FALSE),"")</f>
        <v/>
      </c>
      <c r="AG13" s="210"/>
      <c r="AH13" s="168" t="str">
        <f>IFERROR(HLOOKUP(AE$5,#REF!,SA_GRILLE_STEU!$A13+2,FALSE),"")</f>
        <v/>
      </c>
      <c r="AI13" s="167" t="str">
        <f>IFERROR(HLOOKUP(AE$5,#REF!,SA_GRILLE_STEU!$A13+2,FALSE),"")</f>
        <v/>
      </c>
      <c r="AJ13" s="443">
        <v>5</v>
      </c>
      <c r="AK13" s="20" t="str">
        <f>IFERROR(HLOOKUP(AJ$5,#REF!,SA_GRILLE_STEU!$A13+2,FALSE),"")</f>
        <v/>
      </c>
      <c r="AL13" s="210"/>
      <c r="AM13" s="168" t="str">
        <f>IFERROR(HLOOKUP(AJ$5,#REF!,SA_GRILLE_STEU!$A13+2,FALSE),"")</f>
        <v/>
      </c>
      <c r="AN13" s="167" t="str">
        <f>IFERROR(HLOOKUP(AJ$5,#REF!,SA_GRILLE_STEU!$A13+2,FALSE),"")</f>
        <v/>
      </c>
      <c r="AO13" s="443">
        <v>5</v>
      </c>
      <c r="AP13" s="20" t="str">
        <f>IFERROR(HLOOKUP(AO$5,#REF!,SA_GRILLE_STEU!$A13+2,FALSE),"")</f>
        <v/>
      </c>
      <c r="AQ13" s="210"/>
      <c r="AR13" s="168" t="str">
        <f>IFERROR(HLOOKUP(AO$5,#REF!,SA_GRILLE_STEU!$A13+2,FALSE),"")</f>
        <v/>
      </c>
      <c r="AS13" s="167" t="str">
        <f>IFERROR(HLOOKUP(AO$5,#REF!,SA_GRILLE_STEU!$A13+2,FALSE),"")</f>
        <v/>
      </c>
      <c r="AT13" s="443">
        <v>5</v>
      </c>
      <c r="AU13" s="20" t="str">
        <f>IFERROR(HLOOKUP(AT$5,#REF!,SA_GRILLE_STEU!$A13+2,FALSE),"")</f>
        <v/>
      </c>
      <c r="AV13" s="210"/>
      <c r="AW13" s="168" t="str">
        <f>IFERROR(HLOOKUP(AT$5,#REF!,SA_GRILLE_STEU!$A13+2,FALSE),"")</f>
        <v/>
      </c>
      <c r="AX13" s="167" t="str">
        <f>IFERROR(HLOOKUP(AT$5,#REF!,SA_GRILLE_STEU!$A13+2,FALSE),"")</f>
        <v/>
      </c>
      <c r="AY13" s="443">
        <v>5</v>
      </c>
      <c r="AZ13" s="20" t="str">
        <f>IFERROR(HLOOKUP(AY$5,#REF!,SA_GRILLE_STEU!$A13+2,FALSE),"")</f>
        <v/>
      </c>
      <c r="BA13" s="210"/>
      <c r="BB13" s="168" t="str">
        <f>IFERROR(HLOOKUP(AY$5,#REF!,SA_GRILLE_STEU!$A13+2,FALSE),"")</f>
        <v/>
      </c>
      <c r="BC13" s="167" t="str">
        <f>IFERROR(HLOOKUP(AY$5,#REF!,SA_GRILLE_STEU!$A13+2,FALSE),"")</f>
        <v/>
      </c>
      <c r="BD13" s="443">
        <v>5</v>
      </c>
      <c r="BE13" s="20" t="str">
        <f>IFERROR(HLOOKUP(BD$5,#REF!,SA_GRILLE_STEU!$A13+2,FALSE),"")</f>
        <v/>
      </c>
      <c r="BF13" s="210"/>
      <c r="BG13" s="171" t="str">
        <f>IFERROR(HLOOKUP(BD$5,#REF!,SA_GRILLE_STEU!$A13+2,FALSE),"")</f>
        <v/>
      </c>
      <c r="BH13" s="170" t="str">
        <f>IFERROR(HLOOKUP(BD$5,#REF!,SA_GRILLE_STEU!$A13+2,FALSE),"")</f>
        <v/>
      </c>
    </row>
    <row r="14" spans="1:60" ht="64.5" customHeight="1" x14ac:dyDescent="0.4">
      <c r="A14" s="443">
        <v>6</v>
      </c>
      <c r="B14" s="21" t="str">
        <f>IFERROR(HLOOKUP(A$5,#REF!,SA_GRILLE_STEU!$A14+2,FALSE),"")</f>
        <v/>
      </c>
      <c r="C14" s="210"/>
      <c r="D14" s="249" t="str">
        <f>IFERROR(HLOOKUP(A$5,#REF!,SA_GRILLE_STEU!$A14+2,FALSE),"")</f>
        <v/>
      </c>
      <c r="E14" s="167" t="str">
        <f>IFERROR(HLOOKUP(A$5,#REF!,SA_GRILLE_STEU!$A14+2,FALSE),"")</f>
        <v/>
      </c>
      <c r="F14" s="443">
        <v>6</v>
      </c>
      <c r="G14" s="20" t="str">
        <f>IFERROR(HLOOKUP(F$5,#REF!,SA_GRILLE_STEU!$A14+2,FALSE),"")</f>
        <v/>
      </c>
      <c r="H14" s="210"/>
      <c r="I14" s="168" t="str">
        <f>IFERROR(HLOOKUP(F$5,#REF!,SA_GRILLE_STEU!$A14+2,FALSE),"")</f>
        <v/>
      </c>
      <c r="J14" s="167" t="str">
        <f>IFERROR(HLOOKUP(F$5,#REF!,SA_GRILLE_STEU!$A14+2,FALSE),"")</f>
        <v/>
      </c>
      <c r="K14" s="443">
        <v>6</v>
      </c>
      <c r="L14" s="20" t="str">
        <f>IFERROR(HLOOKUP(K$5,#REF!,SA_GRILLE_STEU!$A14+2,FALSE),"")</f>
        <v/>
      </c>
      <c r="M14" s="210"/>
      <c r="N14" s="168" t="str">
        <f>IFERROR(HLOOKUP(K$5,#REF!,SA_GRILLE_STEU!$A14+2,FALSE),"")</f>
        <v/>
      </c>
      <c r="O14" s="167" t="str">
        <f>IFERROR(HLOOKUP(K$5,#REF!,SA_GRILLE_STEU!$A14+2,FALSE),"")</f>
        <v/>
      </c>
      <c r="P14" s="443">
        <v>6</v>
      </c>
      <c r="Q14" s="20" t="str">
        <f>IFERROR(HLOOKUP(P$5,#REF!,SA_GRILLE_STEU!$A14+2,FALSE),"")</f>
        <v/>
      </c>
      <c r="R14" s="210"/>
      <c r="S14" s="168" t="str">
        <f>IFERROR(HLOOKUP(P$5,#REF!,SA_GRILLE_STEU!$A14+2,FALSE),"")</f>
        <v/>
      </c>
      <c r="T14" s="167" t="str">
        <f>IFERROR(HLOOKUP(P$5,#REF!,SA_GRILLE_STEU!$A14+2,FALSE),"")</f>
        <v/>
      </c>
      <c r="U14" s="443">
        <v>6</v>
      </c>
      <c r="V14" s="20" t="str">
        <f>IFERROR(HLOOKUP(U$5,#REF!,SA_GRILLE_STEU!$A14+2,FALSE),"")</f>
        <v/>
      </c>
      <c r="W14" s="210"/>
      <c r="X14" s="168" t="str">
        <f>IFERROR(HLOOKUP(U$5,#REF!,SA_GRILLE_STEU!$A14+2,FALSE),"")</f>
        <v/>
      </c>
      <c r="Y14" s="167" t="str">
        <f>IFERROR(HLOOKUP(U$5,#REF!,SA_GRILLE_STEU!$A14+2,FALSE),"")</f>
        <v/>
      </c>
      <c r="Z14" s="443">
        <v>6</v>
      </c>
      <c r="AA14" s="20" t="str">
        <f>IFERROR(HLOOKUP(Z$5,#REF!,SA_GRILLE_STEU!$A14+2,FALSE),"")</f>
        <v/>
      </c>
      <c r="AB14" s="210"/>
      <c r="AC14" s="168" t="str">
        <f>IFERROR(HLOOKUP(Z$5,#REF!,SA_GRILLE_STEU!$A14+2,FALSE),"")</f>
        <v/>
      </c>
      <c r="AD14" s="167" t="str">
        <f>IFERROR(HLOOKUP(Z$5,#REF!,SA_GRILLE_STEU!$A14+2,FALSE),"")</f>
        <v/>
      </c>
      <c r="AE14" s="443">
        <v>6</v>
      </c>
      <c r="AF14" s="20" t="str">
        <f>IFERROR(HLOOKUP(AE$5,#REF!,SA_GRILLE_STEU!$A14+2,FALSE),"")</f>
        <v/>
      </c>
      <c r="AG14" s="210"/>
      <c r="AH14" s="168" t="str">
        <f>IFERROR(HLOOKUP(AE$5,#REF!,SA_GRILLE_STEU!$A14+2,FALSE),"")</f>
        <v/>
      </c>
      <c r="AI14" s="167" t="str">
        <f>IFERROR(HLOOKUP(AE$5,#REF!,SA_GRILLE_STEU!$A14+2,FALSE),"")</f>
        <v/>
      </c>
      <c r="AJ14" s="443">
        <v>6</v>
      </c>
      <c r="AK14" s="20" t="str">
        <f>IFERROR(HLOOKUP(AJ$5,#REF!,SA_GRILLE_STEU!$A14+2,FALSE),"")</f>
        <v/>
      </c>
      <c r="AL14" s="210"/>
      <c r="AM14" s="168" t="str">
        <f>IFERROR(HLOOKUP(AJ$5,#REF!,SA_GRILLE_STEU!$A14+2,FALSE),"")</f>
        <v/>
      </c>
      <c r="AN14" s="167" t="str">
        <f>IFERROR(HLOOKUP(AJ$5,#REF!,SA_GRILLE_STEU!$A14+2,FALSE),"")</f>
        <v/>
      </c>
      <c r="AO14" s="443">
        <v>6</v>
      </c>
      <c r="AP14" s="20" t="str">
        <f>IFERROR(HLOOKUP(AO$5,#REF!,SA_GRILLE_STEU!$A14+2,FALSE),"")</f>
        <v/>
      </c>
      <c r="AQ14" s="210"/>
      <c r="AR14" s="168" t="str">
        <f>IFERROR(HLOOKUP(AO$5,#REF!,SA_GRILLE_STEU!$A14+2,FALSE),"")</f>
        <v/>
      </c>
      <c r="AS14" s="167" t="str">
        <f>IFERROR(HLOOKUP(AO$5,#REF!,SA_GRILLE_STEU!$A14+2,FALSE),"")</f>
        <v/>
      </c>
      <c r="AT14" s="443">
        <v>6</v>
      </c>
      <c r="AU14" s="20" t="str">
        <f>IFERROR(HLOOKUP(AT$5,#REF!,SA_GRILLE_STEU!$A14+2,FALSE),"")</f>
        <v/>
      </c>
      <c r="AV14" s="210"/>
      <c r="AW14" s="168" t="str">
        <f>IFERROR(HLOOKUP(AT$5,#REF!,SA_GRILLE_STEU!$A14+2,FALSE),"")</f>
        <v/>
      </c>
      <c r="AX14" s="167" t="str">
        <f>IFERROR(HLOOKUP(AT$5,#REF!,SA_GRILLE_STEU!$A14+2,FALSE),"")</f>
        <v/>
      </c>
      <c r="AY14" s="443">
        <v>6</v>
      </c>
      <c r="AZ14" s="20" t="str">
        <f>IFERROR(HLOOKUP(AY$5,#REF!,SA_GRILLE_STEU!$A14+2,FALSE),"")</f>
        <v/>
      </c>
      <c r="BA14" s="210"/>
      <c r="BB14" s="168" t="str">
        <f>IFERROR(HLOOKUP(AY$5,#REF!,SA_GRILLE_STEU!$A14+2,FALSE),"")</f>
        <v/>
      </c>
      <c r="BC14" s="167" t="str">
        <f>IFERROR(HLOOKUP(AY$5,#REF!,SA_GRILLE_STEU!$A14+2,FALSE),"")</f>
        <v/>
      </c>
      <c r="BD14" s="443">
        <v>6</v>
      </c>
      <c r="BE14" s="20" t="str">
        <f>IFERROR(HLOOKUP(BD$5,#REF!,SA_GRILLE_STEU!$A14+2,FALSE),"")</f>
        <v/>
      </c>
      <c r="BF14" s="210"/>
      <c r="BG14" s="171" t="str">
        <f>IFERROR(HLOOKUP(BD$5,#REF!,SA_GRILLE_STEU!$A14+2,FALSE),"")</f>
        <v/>
      </c>
      <c r="BH14" s="170" t="str">
        <f>IFERROR(HLOOKUP(BD$5,#REF!,SA_GRILLE_STEU!$A14+2,FALSE),"")</f>
        <v/>
      </c>
    </row>
    <row r="15" spans="1:60" ht="45" customHeight="1" x14ac:dyDescent="0.4">
      <c r="A15" s="443">
        <v>7</v>
      </c>
      <c r="B15" s="21" t="str">
        <f>IFERROR(HLOOKUP(A$5,#REF!,SA_GRILLE_STEU!$A15+2,FALSE),"")</f>
        <v/>
      </c>
      <c r="C15" s="210"/>
      <c r="D15" s="249" t="str">
        <f>IFERROR(HLOOKUP(A$5,#REF!,SA_GRILLE_STEU!$A15+2,FALSE),"")</f>
        <v/>
      </c>
      <c r="E15" s="167" t="str">
        <f>IFERROR(HLOOKUP(A$5,#REF!,SA_GRILLE_STEU!$A15+2,FALSE),"")</f>
        <v/>
      </c>
      <c r="F15" s="443">
        <v>7</v>
      </c>
      <c r="G15" s="20" t="str">
        <f>IFERROR(HLOOKUP(F$5,#REF!,SA_GRILLE_STEU!$A15+2,FALSE),"")</f>
        <v/>
      </c>
      <c r="H15" s="210"/>
      <c r="I15" s="168" t="str">
        <f>IFERROR(HLOOKUP(F$5,#REF!,SA_GRILLE_STEU!$A15+2,FALSE),"")</f>
        <v/>
      </c>
      <c r="J15" s="167" t="str">
        <f>IFERROR(HLOOKUP(F$5,#REF!,SA_GRILLE_STEU!$A15+2,FALSE),"")</f>
        <v/>
      </c>
      <c r="K15" s="443">
        <v>7</v>
      </c>
      <c r="L15" s="20" t="str">
        <f>IFERROR(HLOOKUP(K$5,#REF!,SA_GRILLE_STEU!$A15+2,FALSE),"")</f>
        <v/>
      </c>
      <c r="M15" s="210"/>
      <c r="N15" s="168" t="str">
        <f>IFERROR(HLOOKUP(K$5,#REF!,SA_GRILLE_STEU!$A15+2,FALSE),"")</f>
        <v/>
      </c>
      <c r="O15" s="167" t="str">
        <f>IFERROR(HLOOKUP(K$5,#REF!,SA_GRILLE_STEU!$A15+2,FALSE),"")</f>
        <v/>
      </c>
      <c r="P15" s="443">
        <v>7</v>
      </c>
      <c r="Q15" s="20" t="str">
        <f>IFERROR(HLOOKUP(P$5,#REF!,SA_GRILLE_STEU!$A15+2,FALSE),"")</f>
        <v/>
      </c>
      <c r="R15" s="210"/>
      <c r="S15" s="168" t="str">
        <f>IFERROR(HLOOKUP(P$5,#REF!,SA_GRILLE_STEU!$A15+2,FALSE),"")</f>
        <v/>
      </c>
      <c r="T15" s="167" t="str">
        <f>IFERROR(HLOOKUP(P$5,#REF!,SA_GRILLE_STEU!$A15+2,FALSE),"")</f>
        <v/>
      </c>
      <c r="U15" s="443">
        <v>7</v>
      </c>
      <c r="V15" s="20" t="str">
        <f>IFERROR(HLOOKUP(U$5,#REF!,SA_GRILLE_STEU!$A15+2,FALSE),"")</f>
        <v/>
      </c>
      <c r="W15" s="210"/>
      <c r="X15" s="168" t="str">
        <f>IFERROR(HLOOKUP(U$5,#REF!,SA_GRILLE_STEU!$A15+2,FALSE),"")</f>
        <v/>
      </c>
      <c r="Y15" s="167" t="str">
        <f>IFERROR(HLOOKUP(U$5,#REF!,SA_GRILLE_STEU!$A15+2,FALSE),"")</f>
        <v/>
      </c>
      <c r="Z15" s="443">
        <v>7</v>
      </c>
      <c r="AA15" s="20" t="str">
        <f>IFERROR(HLOOKUP(Z$5,#REF!,SA_GRILLE_STEU!$A15+2,FALSE),"")</f>
        <v/>
      </c>
      <c r="AB15" s="210"/>
      <c r="AC15" s="168" t="str">
        <f>IFERROR(HLOOKUP(Z$5,#REF!,SA_GRILLE_STEU!$A15+2,FALSE),"")</f>
        <v/>
      </c>
      <c r="AD15" s="167" t="str">
        <f>IFERROR(HLOOKUP(Z$5,#REF!,SA_GRILLE_STEU!$A15+2,FALSE),"")</f>
        <v/>
      </c>
      <c r="AE15" s="443">
        <v>7</v>
      </c>
      <c r="AF15" s="20" t="str">
        <f>IFERROR(HLOOKUP(AE$5,#REF!,SA_GRILLE_STEU!$A15+2,FALSE),"")</f>
        <v/>
      </c>
      <c r="AG15" s="210"/>
      <c r="AH15" s="168" t="str">
        <f>IFERROR(HLOOKUP(AE$5,#REF!,SA_GRILLE_STEU!$A15+2,FALSE),"")</f>
        <v/>
      </c>
      <c r="AI15" s="167" t="str">
        <f>IFERROR(HLOOKUP(AE$5,#REF!,SA_GRILLE_STEU!$A15+2,FALSE),"")</f>
        <v/>
      </c>
      <c r="AJ15" s="443">
        <v>7</v>
      </c>
      <c r="AK15" s="20" t="str">
        <f>IFERROR(HLOOKUP(AJ$5,#REF!,SA_GRILLE_STEU!$A15+2,FALSE),"")</f>
        <v/>
      </c>
      <c r="AL15" s="210"/>
      <c r="AM15" s="168" t="str">
        <f>IFERROR(HLOOKUP(AJ$5,#REF!,SA_GRILLE_STEU!$A15+2,FALSE),"")</f>
        <v/>
      </c>
      <c r="AN15" s="167" t="str">
        <f>IFERROR(HLOOKUP(AJ$5,#REF!,SA_GRILLE_STEU!$A15+2,FALSE),"")</f>
        <v/>
      </c>
      <c r="AO15" s="443">
        <v>7</v>
      </c>
      <c r="AP15" s="20" t="str">
        <f>IFERROR(HLOOKUP(AO$5,#REF!,SA_GRILLE_STEU!$A15+2,FALSE),"")</f>
        <v/>
      </c>
      <c r="AQ15" s="210"/>
      <c r="AR15" s="168" t="str">
        <f>IFERROR(HLOOKUP(AO$5,#REF!,SA_GRILLE_STEU!$A15+2,FALSE),"")</f>
        <v/>
      </c>
      <c r="AS15" s="167" t="str">
        <f>IFERROR(HLOOKUP(AO$5,#REF!,SA_GRILLE_STEU!$A15+2,FALSE),"")</f>
        <v/>
      </c>
      <c r="AT15" s="443">
        <v>7</v>
      </c>
      <c r="AU15" s="20" t="str">
        <f>IFERROR(HLOOKUP(AT$5,#REF!,SA_GRILLE_STEU!$A15+2,FALSE),"")</f>
        <v/>
      </c>
      <c r="AV15" s="210"/>
      <c r="AW15" s="168" t="str">
        <f>IFERROR(HLOOKUP(AT$5,#REF!,SA_GRILLE_STEU!$A15+2,FALSE),"")</f>
        <v/>
      </c>
      <c r="AX15" s="167" t="str">
        <f>IFERROR(HLOOKUP(AT$5,#REF!,SA_GRILLE_STEU!$A15+2,FALSE),"")</f>
        <v/>
      </c>
      <c r="AY15" s="443">
        <v>7</v>
      </c>
      <c r="AZ15" s="20" t="str">
        <f>IFERROR(HLOOKUP(AY$5,#REF!,SA_GRILLE_STEU!$A15+2,FALSE),"")</f>
        <v/>
      </c>
      <c r="BA15" s="210"/>
      <c r="BB15" s="168" t="str">
        <f>IFERROR(HLOOKUP(AY$5,#REF!,SA_GRILLE_STEU!$A15+2,FALSE),"")</f>
        <v/>
      </c>
      <c r="BC15" s="167" t="str">
        <f>IFERROR(HLOOKUP(AY$5,#REF!,SA_GRILLE_STEU!$A15+2,FALSE),"")</f>
        <v/>
      </c>
      <c r="BD15" s="443">
        <v>7</v>
      </c>
      <c r="BE15" s="20" t="str">
        <f>IFERROR(HLOOKUP(BD$5,#REF!,SA_GRILLE_STEU!$A15+2,FALSE),"")</f>
        <v/>
      </c>
      <c r="BF15" s="210"/>
      <c r="BG15" s="171" t="str">
        <f>IFERROR(HLOOKUP(BD$5,#REF!,SA_GRILLE_STEU!$A15+2,FALSE),"")</f>
        <v/>
      </c>
      <c r="BH15" s="170" t="str">
        <f>IFERROR(HLOOKUP(BD$5,#REF!,SA_GRILLE_STEU!$A15+2,FALSE),"")</f>
        <v/>
      </c>
    </row>
    <row r="16" spans="1:60" ht="38.25" customHeight="1" x14ac:dyDescent="0.4">
      <c r="A16" s="443">
        <v>8</v>
      </c>
      <c r="B16" s="21" t="str">
        <f>IFERROR(HLOOKUP(A$5,#REF!,SA_GRILLE_STEU!$A16+2,FALSE),"")</f>
        <v/>
      </c>
      <c r="C16" s="210"/>
      <c r="D16" s="249" t="str">
        <f>IFERROR(HLOOKUP(A$5,#REF!,SA_GRILLE_STEU!$A16+2,FALSE),"")</f>
        <v/>
      </c>
      <c r="E16" s="167" t="str">
        <f>IFERROR(HLOOKUP(A$5,#REF!,SA_GRILLE_STEU!$A16+2,FALSE),"")</f>
        <v/>
      </c>
      <c r="F16" s="443">
        <v>8</v>
      </c>
      <c r="G16" s="20" t="str">
        <f>IFERROR(HLOOKUP(F$5,#REF!,SA_GRILLE_STEU!$A16+2,FALSE),"")</f>
        <v/>
      </c>
      <c r="H16" s="210"/>
      <c r="I16" s="168" t="str">
        <f>IFERROR(HLOOKUP(F$5,#REF!,SA_GRILLE_STEU!$A16+2,FALSE),"")</f>
        <v/>
      </c>
      <c r="J16" s="167" t="str">
        <f>IFERROR(HLOOKUP(F$5,#REF!,SA_GRILLE_STEU!$A16+2,FALSE),"")</f>
        <v/>
      </c>
      <c r="K16" s="443">
        <v>8</v>
      </c>
      <c r="L16" s="20" t="str">
        <f>IFERROR(HLOOKUP(K$5,#REF!,SA_GRILLE_STEU!$A16+2,FALSE),"")</f>
        <v/>
      </c>
      <c r="M16" s="210"/>
      <c r="N16" s="168" t="str">
        <f>IFERROR(HLOOKUP(K$5,#REF!,SA_GRILLE_STEU!$A16+2,FALSE),"")</f>
        <v/>
      </c>
      <c r="O16" s="167" t="str">
        <f>IFERROR(HLOOKUP(K$5,#REF!,SA_GRILLE_STEU!$A16+2,FALSE),"")</f>
        <v/>
      </c>
      <c r="P16" s="443">
        <v>8</v>
      </c>
      <c r="Q16" s="20" t="str">
        <f>IFERROR(HLOOKUP(P$5,#REF!,SA_GRILLE_STEU!$A16+2,FALSE),"")</f>
        <v/>
      </c>
      <c r="R16" s="210"/>
      <c r="S16" s="168" t="str">
        <f>IFERROR(HLOOKUP(P$5,#REF!,SA_GRILLE_STEU!$A16+2,FALSE),"")</f>
        <v/>
      </c>
      <c r="T16" s="167" t="str">
        <f>IFERROR(HLOOKUP(P$5,#REF!,SA_GRILLE_STEU!$A16+2,FALSE),"")</f>
        <v/>
      </c>
      <c r="U16" s="443">
        <v>8</v>
      </c>
      <c r="V16" s="20" t="str">
        <f>IFERROR(HLOOKUP(U$5,#REF!,SA_GRILLE_STEU!$A16+2,FALSE),"")</f>
        <v/>
      </c>
      <c r="W16" s="210"/>
      <c r="X16" s="168" t="str">
        <f>IFERROR(HLOOKUP(U$5,#REF!,SA_GRILLE_STEU!$A16+2,FALSE),"")</f>
        <v/>
      </c>
      <c r="Y16" s="167" t="str">
        <f>IFERROR(HLOOKUP(U$5,#REF!,SA_GRILLE_STEU!$A16+2,FALSE),"")</f>
        <v/>
      </c>
      <c r="Z16" s="443">
        <v>8</v>
      </c>
      <c r="AA16" s="20" t="str">
        <f>IFERROR(HLOOKUP(Z$5,#REF!,SA_GRILLE_STEU!$A16+2,FALSE),"")</f>
        <v/>
      </c>
      <c r="AB16" s="210"/>
      <c r="AC16" s="168" t="str">
        <f>IFERROR(HLOOKUP(Z$5,#REF!,SA_GRILLE_STEU!$A16+2,FALSE),"")</f>
        <v/>
      </c>
      <c r="AD16" s="167" t="str">
        <f>IFERROR(HLOOKUP(Z$5,#REF!,SA_GRILLE_STEU!$A16+2,FALSE),"")</f>
        <v/>
      </c>
      <c r="AE16" s="443">
        <v>8</v>
      </c>
      <c r="AF16" s="20" t="str">
        <f>IFERROR(HLOOKUP(AE$5,#REF!,SA_GRILLE_STEU!$A16+2,FALSE),"")</f>
        <v/>
      </c>
      <c r="AG16" s="210"/>
      <c r="AH16" s="168" t="str">
        <f>IFERROR(HLOOKUP(AE$5,#REF!,SA_GRILLE_STEU!$A16+2,FALSE),"")</f>
        <v/>
      </c>
      <c r="AI16" s="167" t="str">
        <f>IFERROR(HLOOKUP(AE$5,#REF!,SA_GRILLE_STEU!$A16+2,FALSE),"")</f>
        <v/>
      </c>
      <c r="AJ16" s="443">
        <v>8</v>
      </c>
      <c r="AK16" s="20" t="str">
        <f>IFERROR(HLOOKUP(AJ$5,#REF!,SA_GRILLE_STEU!$A16+2,FALSE),"")</f>
        <v/>
      </c>
      <c r="AL16" s="210"/>
      <c r="AM16" s="168" t="str">
        <f>IFERROR(HLOOKUP(AJ$5,#REF!,SA_GRILLE_STEU!$A16+2,FALSE),"")</f>
        <v/>
      </c>
      <c r="AN16" s="167" t="str">
        <f>IFERROR(HLOOKUP(AJ$5,#REF!,SA_GRILLE_STEU!$A16+2,FALSE),"")</f>
        <v/>
      </c>
      <c r="AO16" s="443">
        <v>8</v>
      </c>
      <c r="AP16" s="20" t="str">
        <f>IFERROR(HLOOKUP(AO$5,#REF!,SA_GRILLE_STEU!$A16+2,FALSE),"")</f>
        <v/>
      </c>
      <c r="AQ16" s="210"/>
      <c r="AR16" s="168" t="str">
        <f>IFERROR(HLOOKUP(AO$5,#REF!,SA_GRILLE_STEU!$A16+2,FALSE),"")</f>
        <v/>
      </c>
      <c r="AS16" s="167" t="str">
        <f>IFERROR(HLOOKUP(AO$5,#REF!,SA_GRILLE_STEU!$A16+2,FALSE),"")</f>
        <v/>
      </c>
      <c r="AT16" s="443">
        <v>8</v>
      </c>
      <c r="AU16" s="20" t="str">
        <f>IFERROR(HLOOKUP(AT$5,#REF!,SA_GRILLE_STEU!$A16+2,FALSE),"")</f>
        <v/>
      </c>
      <c r="AV16" s="210"/>
      <c r="AW16" s="168" t="str">
        <f>IFERROR(HLOOKUP(AT$5,#REF!,SA_GRILLE_STEU!$A16+2,FALSE),"")</f>
        <v/>
      </c>
      <c r="AX16" s="167" t="str">
        <f>IFERROR(HLOOKUP(AT$5,#REF!,SA_GRILLE_STEU!$A16+2,FALSE),"")</f>
        <v/>
      </c>
      <c r="AY16" s="443">
        <v>8</v>
      </c>
      <c r="AZ16" s="20" t="str">
        <f>IFERROR(HLOOKUP(AY$5,#REF!,SA_GRILLE_STEU!$A16+2,FALSE),"")</f>
        <v/>
      </c>
      <c r="BA16" s="210"/>
      <c r="BB16" s="168" t="str">
        <f>IFERROR(HLOOKUP(AY$5,#REF!,SA_GRILLE_STEU!$A16+2,FALSE),"")</f>
        <v/>
      </c>
      <c r="BC16" s="167" t="str">
        <f>IFERROR(HLOOKUP(AY$5,#REF!,SA_GRILLE_STEU!$A16+2,FALSE),"")</f>
        <v/>
      </c>
      <c r="BD16" s="443">
        <v>8</v>
      </c>
      <c r="BE16" s="20"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443">
        <v>9</v>
      </c>
      <c r="B17" s="21" t="str">
        <f>IFERROR(HLOOKUP(A$5,#REF!,SA_GRILLE_STEU!$A17+2,FALSE),"")</f>
        <v/>
      </c>
      <c r="C17" s="210"/>
      <c r="D17" s="249" t="str">
        <f>IFERROR(HLOOKUP(A$5,#REF!,SA_GRILLE_STEU!$A17+2,FALSE),"")</f>
        <v/>
      </c>
      <c r="E17" s="167" t="str">
        <f>IFERROR(HLOOKUP(A$5,#REF!,SA_GRILLE_STEU!$A17+2,FALSE),"")</f>
        <v/>
      </c>
      <c r="F17" s="443">
        <v>9</v>
      </c>
      <c r="G17" s="20" t="str">
        <f>IFERROR(HLOOKUP(F$5,#REF!,SA_GRILLE_STEU!$A17+2,FALSE),"")</f>
        <v/>
      </c>
      <c r="H17" s="210"/>
      <c r="I17" s="168" t="str">
        <f>IFERROR(HLOOKUP(F$5,#REF!,SA_GRILLE_STEU!$A17+2,FALSE),"")</f>
        <v/>
      </c>
      <c r="J17" s="167" t="str">
        <f>IFERROR(HLOOKUP(F$5,#REF!,SA_GRILLE_STEU!$A17+2,FALSE),"")</f>
        <v/>
      </c>
      <c r="K17" s="443">
        <v>9</v>
      </c>
      <c r="L17" s="20" t="str">
        <f>IFERROR(HLOOKUP(K$5,#REF!,SA_GRILLE_STEU!$A17+2,FALSE),"")</f>
        <v/>
      </c>
      <c r="M17" s="210"/>
      <c r="N17" s="168" t="str">
        <f>IFERROR(HLOOKUP(K$5,#REF!,SA_GRILLE_STEU!$A17+2,FALSE),"")</f>
        <v/>
      </c>
      <c r="O17" s="167" t="str">
        <f>IFERROR(HLOOKUP(K$5,#REF!,SA_GRILLE_STEU!$A17+2,FALSE),"")</f>
        <v/>
      </c>
      <c r="P17" s="443">
        <v>9</v>
      </c>
      <c r="Q17" s="20" t="str">
        <f>IFERROR(HLOOKUP(P$5,#REF!,SA_GRILLE_STEU!$A17+2,FALSE),"")</f>
        <v/>
      </c>
      <c r="R17" s="210"/>
      <c r="S17" s="168" t="str">
        <f>IFERROR(HLOOKUP(P$5,#REF!,SA_GRILLE_STEU!$A17+2,FALSE),"")</f>
        <v/>
      </c>
      <c r="T17" s="167" t="str">
        <f>IFERROR(HLOOKUP(P$5,#REF!,SA_GRILLE_STEU!$A17+2,FALSE),"")</f>
        <v/>
      </c>
      <c r="U17" s="443">
        <v>9</v>
      </c>
      <c r="V17" s="20" t="str">
        <f>IFERROR(HLOOKUP(U$5,#REF!,SA_GRILLE_STEU!$A17+2,FALSE),"")</f>
        <v/>
      </c>
      <c r="W17" s="210"/>
      <c r="X17" s="168" t="str">
        <f>IFERROR(HLOOKUP(U$5,#REF!,SA_GRILLE_STEU!$A17+2,FALSE),"")</f>
        <v/>
      </c>
      <c r="Y17" s="167" t="str">
        <f>IFERROR(HLOOKUP(U$5,#REF!,SA_GRILLE_STEU!$A17+2,FALSE),"")</f>
        <v/>
      </c>
      <c r="Z17" s="443">
        <v>9</v>
      </c>
      <c r="AA17" s="20" t="str">
        <f>IFERROR(HLOOKUP(Z$5,#REF!,SA_GRILLE_STEU!$A17+2,FALSE),"")</f>
        <v/>
      </c>
      <c r="AB17" s="210"/>
      <c r="AC17" s="168" t="str">
        <f>IFERROR(HLOOKUP(Z$5,#REF!,SA_GRILLE_STEU!$A17+2,FALSE),"")</f>
        <v/>
      </c>
      <c r="AD17" s="167" t="str">
        <f>IFERROR(HLOOKUP(Z$5,#REF!,SA_GRILLE_STEU!$A17+2,FALSE),"")</f>
        <v/>
      </c>
      <c r="AE17" s="443">
        <v>9</v>
      </c>
      <c r="AF17" s="20" t="str">
        <f>IFERROR(HLOOKUP(AE$5,#REF!,SA_GRILLE_STEU!$A17+2,FALSE),"")</f>
        <v/>
      </c>
      <c r="AG17" s="210"/>
      <c r="AH17" s="168" t="str">
        <f>IFERROR(HLOOKUP(AE$5,#REF!,SA_GRILLE_STEU!$A17+2,FALSE),"")</f>
        <v/>
      </c>
      <c r="AI17" s="167" t="str">
        <f>IFERROR(HLOOKUP(AE$5,#REF!,SA_GRILLE_STEU!$A17+2,FALSE),"")</f>
        <v/>
      </c>
      <c r="AJ17" s="443">
        <v>9</v>
      </c>
      <c r="AK17" s="20" t="str">
        <f>IFERROR(HLOOKUP(AJ$5,#REF!,SA_GRILLE_STEU!$A17+2,FALSE),"")</f>
        <v/>
      </c>
      <c r="AL17" s="210"/>
      <c r="AM17" s="168" t="str">
        <f>IFERROR(HLOOKUP(AJ$5,#REF!,SA_GRILLE_STEU!$A17+2,FALSE),"")</f>
        <v/>
      </c>
      <c r="AN17" s="167" t="str">
        <f>IFERROR(HLOOKUP(AJ$5,#REF!,SA_GRILLE_STEU!$A17+2,FALSE),"")</f>
        <v/>
      </c>
      <c r="AO17" s="443">
        <v>9</v>
      </c>
      <c r="AP17" s="20" t="str">
        <f>IFERROR(HLOOKUP(AO$5,#REF!,SA_GRILLE_STEU!$A17+2,FALSE),"")</f>
        <v/>
      </c>
      <c r="AQ17" s="210"/>
      <c r="AR17" s="168" t="str">
        <f>IFERROR(HLOOKUP(AO$5,#REF!,SA_GRILLE_STEU!$A17+2,FALSE),"")</f>
        <v/>
      </c>
      <c r="AS17" s="167" t="str">
        <f>IFERROR(HLOOKUP(AO$5,#REF!,SA_GRILLE_STEU!$A17+2,FALSE),"")</f>
        <v/>
      </c>
      <c r="AT17" s="443">
        <v>9</v>
      </c>
      <c r="AU17" s="20" t="str">
        <f>IFERROR(HLOOKUP(AT$5,#REF!,SA_GRILLE_STEU!$A17+2,FALSE),"")</f>
        <v/>
      </c>
      <c r="AV17" s="210"/>
      <c r="AW17" s="168" t="str">
        <f>IFERROR(HLOOKUP(AT$5,#REF!,SA_GRILLE_STEU!$A17+2,FALSE),"")</f>
        <v/>
      </c>
      <c r="AX17" s="167" t="str">
        <f>IFERROR(HLOOKUP(AT$5,#REF!,SA_GRILLE_STEU!$A17+2,FALSE),"")</f>
        <v/>
      </c>
      <c r="AY17" s="443">
        <v>9</v>
      </c>
      <c r="AZ17" s="20" t="str">
        <f>IFERROR(HLOOKUP(AY$5,#REF!,SA_GRILLE_STEU!$A17+2,FALSE),"")</f>
        <v/>
      </c>
      <c r="BA17" s="210"/>
      <c r="BB17" s="168" t="str">
        <f>IFERROR(HLOOKUP(AY$5,#REF!,SA_GRILLE_STEU!$A17+2,FALSE),"")</f>
        <v/>
      </c>
      <c r="BC17" s="167" t="str">
        <f>IFERROR(HLOOKUP(AY$5,#REF!,SA_GRILLE_STEU!$A17+2,FALSE),"")</f>
        <v/>
      </c>
      <c r="BD17" s="443">
        <v>9</v>
      </c>
      <c r="BE17" s="20" t="str">
        <f>IFERROR(HLOOKUP(BD$5,#REF!,SA_GRILLE_STEU!$A17+2,FALSE),"")</f>
        <v/>
      </c>
      <c r="BF17" s="210"/>
      <c r="BG17" s="171" t="str">
        <f>IFERROR(HLOOKUP(BD$5,#REF!,SA_GRILLE_STEU!$A17+2,FALSE),"")</f>
        <v/>
      </c>
      <c r="BH17" s="170" t="str">
        <f>IFERROR(HLOOKUP(BD$5,#REF!,SA_GRILLE_STEU!$A17+2,FALSE),"")</f>
        <v/>
      </c>
    </row>
    <row r="18" spans="1:60" s="232" customFormat="1" ht="38.25" customHeight="1" x14ac:dyDescent="0.4">
      <c r="A18" s="1125" t="s">
        <v>69</v>
      </c>
      <c r="B18" s="1126"/>
      <c r="C18" s="229" t="s">
        <v>70</v>
      </c>
      <c r="D18" s="230" t="s">
        <v>71</v>
      </c>
      <c r="E18" s="231"/>
      <c r="F18" s="1125" t="s">
        <v>69</v>
      </c>
      <c r="G18" s="1126"/>
      <c r="H18" s="229" t="s">
        <v>70</v>
      </c>
      <c r="I18" s="230" t="s">
        <v>71</v>
      </c>
      <c r="J18" s="231"/>
      <c r="K18" s="1125" t="s">
        <v>69</v>
      </c>
      <c r="L18" s="1126"/>
      <c r="M18" s="229" t="s">
        <v>70</v>
      </c>
      <c r="N18" s="230" t="s">
        <v>71</v>
      </c>
      <c r="O18" s="231"/>
      <c r="P18" s="1125" t="s">
        <v>69</v>
      </c>
      <c r="Q18" s="1126"/>
      <c r="R18" s="229" t="s">
        <v>70</v>
      </c>
      <c r="S18" s="230" t="s">
        <v>71</v>
      </c>
      <c r="T18" s="231"/>
      <c r="U18" s="1125" t="s">
        <v>69</v>
      </c>
      <c r="V18" s="1126"/>
      <c r="W18" s="229" t="s">
        <v>70</v>
      </c>
      <c r="X18" s="230" t="s">
        <v>71</v>
      </c>
      <c r="Y18" s="231"/>
      <c r="Z18" s="1125" t="s">
        <v>69</v>
      </c>
      <c r="AA18" s="1126"/>
      <c r="AB18" s="229" t="s">
        <v>70</v>
      </c>
      <c r="AC18" s="230" t="s">
        <v>71</v>
      </c>
      <c r="AD18" s="231"/>
      <c r="AE18" s="1125" t="s">
        <v>69</v>
      </c>
      <c r="AF18" s="1126"/>
      <c r="AG18" s="229" t="s">
        <v>70</v>
      </c>
      <c r="AH18" s="230" t="s">
        <v>71</v>
      </c>
      <c r="AI18" s="231"/>
      <c r="AJ18" s="1125" t="s">
        <v>69</v>
      </c>
      <c r="AK18" s="1126"/>
      <c r="AL18" s="229" t="s">
        <v>70</v>
      </c>
      <c r="AM18" s="230" t="s">
        <v>71</v>
      </c>
      <c r="AN18" s="231"/>
      <c r="AO18" s="1125" t="s">
        <v>69</v>
      </c>
      <c r="AP18" s="1126"/>
      <c r="AQ18" s="229" t="s">
        <v>70</v>
      </c>
      <c r="AR18" s="230" t="s">
        <v>71</v>
      </c>
      <c r="AS18" s="231"/>
      <c r="AT18" s="1125" t="s">
        <v>69</v>
      </c>
      <c r="AU18" s="1126"/>
      <c r="AV18" s="229" t="s">
        <v>70</v>
      </c>
      <c r="AW18" s="230" t="s">
        <v>71</v>
      </c>
      <c r="AX18" s="231"/>
      <c r="AY18" s="1125" t="s">
        <v>69</v>
      </c>
      <c r="AZ18" s="1126"/>
      <c r="BA18" s="229" t="s">
        <v>70</v>
      </c>
      <c r="BB18" s="230" t="s">
        <v>71</v>
      </c>
      <c r="BC18" s="231"/>
      <c r="BD18" s="1125" t="s">
        <v>69</v>
      </c>
      <c r="BE18" s="1126"/>
      <c r="BF18" s="229" t="s">
        <v>70</v>
      </c>
      <c r="BG18" s="230" t="s">
        <v>71</v>
      </c>
    </row>
    <row r="19" spans="1:60" s="177" customFormat="1" ht="60" customHeight="1" x14ac:dyDescent="0.4">
      <c r="A19" s="446"/>
      <c r="B19" s="223"/>
      <c r="C19" s="213"/>
      <c r="D19" s="175">
        <f>IF(OR(A5="",C19="Non contrôlé"),"",IF((SUMIF(C9:C17,"Validé",D9:D17)+SUMIF(C9:C17,"Validé avec réserve",D9:D17))&gt;100,100,SUMIF(C9:C17,"Validé",D9:D17)+SUMIF(C9:C17,"Validé avec réserve",D9:D17)))</f>
        <v>0</v>
      </c>
      <c r="E19" s="176"/>
      <c r="F19" s="447"/>
      <c r="G19" s="217"/>
      <c r="H19" s="213"/>
      <c r="I19" s="175" t="str">
        <f>IF(F5="","",IF((SUMIF(H9:H17,"Validé",I9:I17)+SUMIF(H9:H17,"Validé avec réserve",I9:I17))&gt;100,100,SUMIF(H9:H17,"Validé",I9:I17)+SUMIF(H9:H17,"Validé avec réserve",I9:I17)))</f>
        <v/>
      </c>
      <c r="J19" s="176"/>
      <c r="K19" s="447"/>
      <c r="L19" s="217"/>
      <c r="M19" s="213"/>
      <c r="N19" s="175" t="str">
        <f>IF(K5="","",IF((SUMIF(M9:M17,"Validé",N9:N17)+SUMIF(M9:M17,"Validé avec réserve",N9:N17))&gt;100,100,SUMIF(M9:M17,"Validé",N9:N17)+SUMIF(M9:M17,"Validé avec réserve",N9:N17)))</f>
        <v/>
      </c>
      <c r="O19" s="176"/>
      <c r="P19" s="448"/>
      <c r="Q19" s="217"/>
      <c r="R19" s="213"/>
      <c r="S19" s="175" t="str">
        <f>IF(P5="","",IF((SUMIF(R9:R17,"Validé",S9:S17)+SUMIF(R9:R17,"Validé avec réserve",S9:S17))&gt;100,100,SUMIF(R9:R17,"Validé",S9:S17)+SUMIF(R9:R17,"Validé avec réserve",S9:S17)))</f>
        <v/>
      </c>
      <c r="T19" s="176"/>
      <c r="U19" s="449"/>
      <c r="V19" s="217"/>
      <c r="W19" s="213"/>
      <c r="X19" s="175" t="str">
        <f>IF(U5="","",IF((SUMIF(W9:W17,"Validé",X9:X17)+SUMIF(W9:W17,"Validé avec réserve",X9:X17))&gt;100,100,SUMIF(W9:W17,"Validé",X9:X17)+SUMIF(W9:W17,"Validé avec réserve",X9:X17)))</f>
        <v/>
      </c>
      <c r="Y19" s="176"/>
      <c r="Z19" s="449"/>
      <c r="AA19" s="216"/>
      <c r="AB19" s="213"/>
      <c r="AC19" s="175" t="str">
        <f>IF(Z5="","",IF((SUMIF(AB9:AB17,"Validé",AC9:AC17)+SUMIF(AB9:AB17,"Validé avec réserve",AC9:AC17))&gt;100,100,SUMIF(AB9:AB17,"Validé",AC9:AC17)+SUMIF(AB9:AB17,"Validé avec réserve",AC9:AC17)))</f>
        <v/>
      </c>
      <c r="AD19" s="176"/>
      <c r="AE19" s="449"/>
      <c r="AF19" s="217"/>
      <c r="AG19" s="213"/>
      <c r="AH19" s="175" t="str">
        <f>IF(AE5="","",IF((SUMIF(AG9:AG17,"Validé",AH9:AH17)+SUMIF(AG9:AG17,"Validé avec réserve",AH9:AH17))&gt;100,100,SUMIF(AG9:AG17,"Validé",AH9:AH17)+SUMIF(AG9:AG17,"Validé avec réserve",AH9:AH17)))</f>
        <v/>
      </c>
      <c r="AI19" s="176"/>
      <c r="AJ19" s="449"/>
      <c r="AK19" s="217"/>
      <c r="AL19" s="213"/>
      <c r="AM19" s="175" t="str">
        <f>IF(AJ5="","",IF((SUMIF(AL9:AL17,"Validé",AM9:AM17)+SUMIF(AL9:AL17,"Validé avec réserve",AM9:AM17))&gt;100,100,SUMIF(AL9:AL17,"Validé",AM9:AM17)+SUMIF(AL9:AL17,"Validé avec réserve",AM9:AM17)))</f>
        <v/>
      </c>
      <c r="AN19" s="176"/>
      <c r="AO19" s="449"/>
      <c r="AP19" s="217"/>
      <c r="AQ19" s="213"/>
      <c r="AR19" s="175" t="str">
        <f>IF(AO5="","",IF((SUMIF(AQ9:AQ17,"Validé",AR9:AR17)+SUMIF(AQ9:AQ17,"Validé avec réserve",AR9:AR17))&gt;100,100,SUMIF(AQ9:AQ17,"Validé",AR9:AR17)+SUMIF(AQ9:AQ17,"Validé avec réserve",AR9:AR17)))</f>
        <v/>
      </c>
      <c r="AS19" s="176"/>
      <c r="AT19" s="449"/>
      <c r="AU19" s="217"/>
      <c r="AV19" s="213"/>
      <c r="AW19" s="175" t="str">
        <f>IF(AT5="","",IF((SUMIF(AV9:AV17,"Validé",AW9:AW17)+SUMIF(AV9:AV17,"Validé avec réserve",AW9:AW17))&gt;100,100,SUMIF(AV9:AV17,"Validé",AW9:AW17)+SUMIF(AV9:AV17,"Validé avec réserve",AW9:AW17)))</f>
        <v/>
      </c>
      <c r="AX19" s="176"/>
      <c r="AY19" s="449"/>
      <c r="AZ19" s="217"/>
      <c r="BA19" s="213"/>
      <c r="BB19" s="175" t="str">
        <f>IF(AY5="","",IF((SUMIF(BA9:BA17,"Validé",BB9:BB17)+SUMIF(BA9:BA17,"Validé avec réserve",BB9:BB17))&gt;100,100,SUMIF(BA9:BA17,"Validé",BB9:BB17)+SUMIF(BA9:BA17,"Validé avec réserve",BB9:BB17)))</f>
        <v/>
      </c>
      <c r="BC19" s="176"/>
      <c r="BD19" s="449"/>
      <c r="BE19" s="214"/>
      <c r="BF19" s="213"/>
      <c r="BG19" s="175" t="str">
        <f>IF(BD5="","",IF((SUMIF(BF9:BF17,"Validé",BG9:BG17)+SUMIF(BF9:BF17,"Validé avec réserve",BG9:BG17))&gt;100,100,SUMIF(BF9:BF17,"Validé",BG9:BG17)+SUMIF(BF9:BF17,"Validé avec réserve",BG9:BG17)))</f>
        <v/>
      </c>
      <c r="BH19" s="176"/>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931" t="s">
        <v>275</v>
      </c>
      <c r="B21" s="932"/>
      <c r="C21" s="932"/>
      <c r="D21" s="933"/>
      <c r="E21" s="185"/>
      <c r="F21" s="931" t="s">
        <v>275</v>
      </c>
      <c r="G21" s="932"/>
      <c r="H21" s="932"/>
      <c r="I21" s="933"/>
      <c r="J21" s="185"/>
      <c r="K21" s="931" t="s">
        <v>275</v>
      </c>
      <c r="L21" s="932"/>
      <c r="M21" s="932"/>
      <c r="N21" s="933"/>
      <c r="O21" s="185"/>
      <c r="P21" s="931" t="s">
        <v>275</v>
      </c>
      <c r="Q21" s="932"/>
      <c r="R21" s="932"/>
      <c r="S21" s="933"/>
      <c r="T21" s="185"/>
      <c r="U21" s="931" t="s">
        <v>275</v>
      </c>
      <c r="V21" s="932"/>
      <c r="W21" s="932"/>
      <c r="X21" s="933"/>
      <c r="Y21" s="185"/>
      <c r="Z21" s="931" t="s">
        <v>275</v>
      </c>
      <c r="AA21" s="932"/>
      <c r="AB21" s="932"/>
      <c r="AC21" s="933"/>
      <c r="AD21" s="185"/>
      <c r="AE21" s="931" t="s">
        <v>275</v>
      </c>
      <c r="AF21" s="932"/>
      <c r="AG21" s="932"/>
      <c r="AH21" s="933"/>
      <c r="AI21" s="185"/>
      <c r="AJ21" s="931" t="s">
        <v>275</v>
      </c>
      <c r="AK21" s="932"/>
      <c r="AL21" s="932"/>
      <c r="AM21" s="933"/>
      <c r="AN21" s="185"/>
      <c r="AO21" s="931" t="s">
        <v>275</v>
      </c>
      <c r="AP21" s="932"/>
      <c r="AQ21" s="932"/>
      <c r="AR21" s="933"/>
      <c r="AS21" s="185"/>
      <c r="AT21" s="931" t="s">
        <v>275</v>
      </c>
      <c r="AU21" s="932"/>
      <c r="AV21" s="932"/>
      <c r="AW21" s="933"/>
      <c r="AX21" s="185"/>
      <c r="AY21" s="931" t="s">
        <v>275</v>
      </c>
      <c r="AZ21" s="932"/>
      <c r="BA21" s="932"/>
      <c r="BB21" s="933"/>
      <c r="BC21" s="185"/>
      <c r="BD21" s="931" t="s">
        <v>275</v>
      </c>
      <c r="BE21" s="932"/>
      <c r="BF21" s="932"/>
      <c r="BG21" s="933"/>
    </row>
    <row r="22" spans="1:60" s="219" customFormat="1" ht="18" customHeight="1" x14ac:dyDescent="0.55000000000000004">
      <c r="A22" s="922" t="s">
        <v>174</v>
      </c>
      <c r="B22" s="923"/>
      <c r="C22" s="923"/>
      <c r="D22" s="924"/>
      <c r="F22" s="922"/>
      <c r="G22" s="923"/>
      <c r="H22" s="923"/>
      <c r="I22" s="924"/>
      <c r="K22" s="922"/>
      <c r="L22" s="923"/>
      <c r="M22" s="923"/>
      <c r="N22" s="924"/>
      <c r="P22" s="922"/>
      <c r="Q22" s="923"/>
      <c r="R22" s="923"/>
      <c r="S22" s="924"/>
      <c r="U22" s="922"/>
      <c r="V22" s="923"/>
      <c r="W22" s="923"/>
      <c r="X22" s="924"/>
      <c r="Z22" s="922"/>
      <c r="AA22" s="923"/>
      <c r="AB22" s="923"/>
      <c r="AC22" s="924"/>
      <c r="AE22" s="922"/>
      <c r="AF22" s="923"/>
      <c r="AG22" s="923"/>
      <c r="AH22" s="924"/>
      <c r="AJ22" s="922"/>
      <c r="AK22" s="923"/>
      <c r="AL22" s="923"/>
      <c r="AM22" s="924"/>
      <c r="AO22" s="922"/>
      <c r="AP22" s="923"/>
      <c r="AQ22" s="923"/>
      <c r="AR22" s="924"/>
      <c r="AT22" s="922"/>
      <c r="AU22" s="923"/>
      <c r="AV22" s="923"/>
      <c r="AW22" s="924"/>
      <c r="AY22" s="922"/>
      <c r="AZ22" s="923"/>
      <c r="BA22" s="923"/>
      <c r="BB22" s="924"/>
      <c r="BD22" s="922"/>
      <c r="BE22" s="923"/>
      <c r="BF22" s="923"/>
      <c r="BG22" s="924"/>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25" t="s">
        <v>72</v>
      </c>
      <c r="B24" s="926"/>
      <c r="C24" s="187" t="s">
        <v>14</v>
      </c>
      <c r="D24" s="188" t="s">
        <v>67</v>
      </c>
      <c r="E24" s="165" t="s">
        <v>68</v>
      </c>
      <c r="F24" s="925" t="s">
        <v>72</v>
      </c>
      <c r="G24" s="926"/>
      <c r="H24" s="187" t="s">
        <v>14</v>
      </c>
      <c r="I24" s="188" t="s">
        <v>67</v>
      </c>
      <c r="J24" s="165" t="s">
        <v>68</v>
      </c>
      <c r="K24" s="927" t="s">
        <v>72</v>
      </c>
      <c r="L24" s="928"/>
      <c r="M24" s="187" t="s">
        <v>14</v>
      </c>
      <c r="N24" s="188" t="s">
        <v>67</v>
      </c>
      <c r="O24" s="165" t="s">
        <v>68</v>
      </c>
      <c r="P24" s="927" t="s">
        <v>72</v>
      </c>
      <c r="Q24" s="928"/>
      <c r="R24" s="187" t="s">
        <v>14</v>
      </c>
      <c r="S24" s="188" t="s">
        <v>67</v>
      </c>
      <c r="T24" s="165" t="s">
        <v>68</v>
      </c>
      <c r="U24" s="927" t="s">
        <v>72</v>
      </c>
      <c r="V24" s="928"/>
      <c r="W24" s="189" t="s">
        <v>14</v>
      </c>
      <c r="X24" s="190" t="s">
        <v>67</v>
      </c>
      <c r="Y24" s="165" t="s">
        <v>68</v>
      </c>
      <c r="Z24" s="925" t="s">
        <v>72</v>
      </c>
      <c r="AA24" s="926"/>
      <c r="AB24" s="187" t="s">
        <v>14</v>
      </c>
      <c r="AC24" s="188" t="s">
        <v>67</v>
      </c>
      <c r="AD24" s="165" t="s">
        <v>68</v>
      </c>
      <c r="AE24" s="925" t="s">
        <v>72</v>
      </c>
      <c r="AF24" s="926"/>
      <c r="AG24" s="187" t="s">
        <v>14</v>
      </c>
      <c r="AH24" s="188" t="s">
        <v>67</v>
      </c>
      <c r="AI24" s="165" t="s">
        <v>68</v>
      </c>
      <c r="AJ24" s="925" t="s">
        <v>72</v>
      </c>
      <c r="AK24" s="926"/>
      <c r="AL24" s="187" t="s">
        <v>14</v>
      </c>
      <c r="AM24" s="188" t="s">
        <v>67</v>
      </c>
      <c r="AN24" s="165" t="s">
        <v>68</v>
      </c>
      <c r="AO24" s="925" t="s">
        <v>72</v>
      </c>
      <c r="AP24" s="926"/>
      <c r="AQ24" s="187" t="s">
        <v>14</v>
      </c>
      <c r="AR24" s="188" t="s">
        <v>67</v>
      </c>
      <c r="AS24" s="165" t="s">
        <v>68</v>
      </c>
      <c r="AT24" s="925" t="s">
        <v>72</v>
      </c>
      <c r="AU24" s="926"/>
      <c r="AV24" s="187" t="s">
        <v>14</v>
      </c>
      <c r="AW24" s="188" t="s">
        <v>67</v>
      </c>
      <c r="AX24" s="165" t="s">
        <v>68</v>
      </c>
      <c r="AY24" s="925" t="s">
        <v>72</v>
      </c>
      <c r="AZ24" s="926"/>
      <c r="BA24" s="187" t="s">
        <v>14</v>
      </c>
      <c r="BB24" s="188" t="s">
        <v>67</v>
      </c>
      <c r="BC24" s="165" t="s">
        <v>68</v>
      </c>
      <c r="BD24" s="925" t="s">
        <v>72</v>
      </c>
      <c r="BE24" s="926"/>
      <c r="BF24" s="187" t="s">
        <v>14</v>
      </c>
      <c r="BG24" s="188" t="s">
        <v>67</v>
      </c>
      <c r="BH24" s="166" t="s">
        <v>68</v>
      </c>
    </row>
    <row r="25" spans="1:60" s="196" customFormat="1" ht="20.100000000000001" customHeight="1" x14ac:dyDescent="0.4">
      <c r="A25" s="450">
        <v>0</v>
      </c>
      <c r="B25" s="46" t="str">
        <f>IFERROR(HLOOKUP(A$22,#REF!,SA_GRILLE_STEU!$A25+2,FALSE),"")</f>
        <v/>
      </c>
      <c r="C25" s="209"/>
      <c r="D25" s="191"/>
      <c r="E25" s="170" t="str">
        <f>IFERROR(HLOOKUP(A$22,#REF!,SA_GRILLE_STEU!$A25+2,FALSE),"")</f>
        <v/>
      </c>
      <c r="F25" s="450">
        <v>0</v>
      </c>
      <c r="G25" s="22" t="str">
        <f>IFERROR(HLOOKUP(F$22,#REF!,SA_GRILLE_STEU!$A25+2,FALSE),"")</f>
        <v/>
      </c>
      <c r="H25" s="209"/>
      <c r="I25" s="192"/>
      <c r="J25" s="170" t="str">
        <f>IFERROR(HLOOKUP(F$22,#REF!,SA_GRILLE_STEU!$A25+2,FALSE),"")</f>
        <v/>
      </c>
      <c r="K25" s="193">
        <v>0</v>
      </c>
      <c r="L25" s="46" t="str">
        <f>IFERROR(HLOOKUP(K$22,#REF!,SA_GRILLE_STEU!$A25+2,FALSE),"")</f>
        <v/>
      </c>
      <c r="M25" s="209"/>
      <c r="N25" s="192"/>
      <c r="O25" s="170" t="str">
        <f>IFERROR(HLOOKUP(K$22,#REF!,SA_GRILLE_STEU!$A25+2,FALSE),"")</f>
        <v/>
      </c>
      <c r="P25" s="193">
        <v>0</v>
      </c>
      <c r="Q25" s="46" t="str">
        <f>IFERROR(HLOOKUP(P$22,#REF!,SA_GRILLE_STEU!$A25+2,FALSE),"")</f>
        <v/>
      </c>
      <c r="R25" s="209"/>
      <c r="S25" s="192"/>
      <c r="T25" s="170" t="str">
        <f>IFERROR(HLOOKUP(P$22,#REF!,SA_GRILLE_STEU!$A25+2,FALSE),"")</f>
        <v/>
      </c>
      <c r="U25" s="193">
        <v>0</v>
      </c>
      <c r="V25" s="22" t="str">
        <f>IFERROR(HLOOKUP(U$22,#REF!,SA_GRILLE_STEU!$A25+2,FALSE),"")</f>
        <v/>
      </c>
      <c r="W25" s="209"/>
      <c r="X25" s="192"/>
      <c r="Y25" s="170" t="str">
        <f>IFERROR(HLOOKUP(U$22,#REF!,SA_GRILLE_STEU!$A25+2,FALSE),"")</f>
        <v/>
      </c>
      <c r="Z25" s="450">
        <v>0</v>
      </c>
      <c r="AA25" s="22" t="str">
        <f>IFERROR(HLOOKUP(Z$22,#REF!,SA_GRILLE_STEU!$A25+2,FALSE),"")</f>
        <v/>
      </c>
      <c r="AB25" s="209"/>
      <c r="AC25" s="192"/>
      <c r="AD25" s="170" t="str">
        <f>IFERROR(HLOOKUP(Z$22,#REF!,SA_GRILLE_STEU!$A25+2,FALSE),"")</f>
        <v/>
      </c>
      <c r="AE25" s="450">
        <v>0</v>
      </c>
      <c r="AF25" s="22" t="str">
        <f>IFERROR(HLOOKUP(AE$22,#REF!,SA_GRILLE_STEU!$A25+2,FALSE),"")</f>
        <v/>
      </c>
      <c r="AG25" s="209"/>
      <c r="AH25" s="192"/>
      <c r="AI25" s="170" t="str">
        <f>IFERROR(HLOOKUP(AE$22,#REF!,SA_GRILLE_STEU!$A25+2,FALSE),"")</f>
        <v/>
      </c>
      <c r="AJ25" s="450">
        <v>0</v>
      </c>
      <c r="AK25" s="123" t="str">
        <f>IFERROR(HLOOKUP(AJ$22,#REF!,SA_GRILLE_STEU!$A25+2,FALSE),"")</f>
        <v/>
      </c>
      <c r="AL25" s="220"/>
      <c r="AM25" s="194"/>
      <c r="AN25" s="170" t="str">
        <f>IFERROR(HLOOKUP(AJ$22,#REF!,SA_GRILLE_STEU!$A25+2,FALSE),"")</f>
        <v/>
      </c>
      <c r="AO25" s="450">
        <v>0</v>
      </c>
      <c r="AP25" s="22" t="str">
        <f>IFERROR(HLOOKUP(AO$22,#REF!,SA_GRILLE_STEU!$A25+2,FALSE),"")</f>
        <v/>
      </c>
      <c r="AQ25" s="209"/>
      <c r="AR25" s="194"/>
      <c r="AS25" s="170" t="str">
        <f>IFERROR(HLOOKUP(AO$22,#REF!,SA_GRILLE_STEU!$A25+2,FALSE),"")</f>
        <v/>
      </c>
      <c r="AT25" s="450">
        <v>0</v>
      </c>
      <c r="AU25" s="22" t="str">
        <f>IFERROR(HLOOKUP(AT$22,#REF!,SA_GRILLE_STEU!$A25+2,FALSE),"")</f>
        <v/>
      </c>
      <c r="AV25" s="209"/>
      <c r="AW25" s="194"/>
      <c r="AX25" s="170" t="str">
        <f>IFERROR(HLOOKUP(AT$22,#REF!,SA_GRILLE_STEU!$A25+2,FALSE),"")</f>
        <v/>
      </c>
      <c r="AY25" s="450">
        <v>0</v>
      </c>
      <c r="AZ25" s="123" t="str">
        <f>IFERROR(HLOOKUP(AY$22,#REF!,SA_GRILLE_STEU!$A25+2,FALSE),"")</f>
        <v/>
      </c>
      <c r="BA25" s="209"/>
      <c r="BB25" s="194"/>
      <c r="BC25" s="170" t="str">
        <f>IFERROR(HLOOKUP(AY$22,#REF!,SA_GRILLE_STEU!$A25+2,FALSE),"")</f>
        <v/>
      </c>
      <c r="BD25" s="450">
        <v>0</v>
      </c>
      <c r="BE25" s="22" t="str">
        <f>IFERROR(HLOOKUP(BD$22,#REF!,SA_GRILLE_STEU!$A25+2,FALSE),"")</f>
        <v/>
      </c>
      <c r="BF25" s="209"/>
      <c r="BG25" s="195"/>
      <c r="BH25" s="170" t="str">
        <f>IFERROR(HLOOKUP(BD$22,#REF!,SA_GRILLE_STEU!$A25+2,FALSE),"")</f>
        <v/>
      </c>
    </row>
    <row r="26" spans="1:60" s="196" customFormat="1" ht="30" customHeight="1" x14ac:dyDescent="0.4">
      <c r="A26" s="451">
        <v>1</v>
      </c>
      <c r="B26" s="6" t="str">
        <f>IFERROR(HLOOKUP(A$22,#REF!,SA_GRILLE_STEU!$A26+2,FALSE),"")</f>
        <v/>
      </c>
      <c r="C26" s="210"/>
      <c r="D26" s="168" t="str">
        <f>IFERROR(HLOOKUP(A$22,#REF!,SA_GRILLE_STEU!$A26+2,FALSE),"")</f>
        <v/>
      </c>
      <c r="E26" s="170" t="str">
        <f>IFERROR(HLOOKUP(A$22,#REF!,SA_GRILLE_STEU!$A26+2,FALSE),"")</f>
        <v/>
      </c>
      <c r="F26" s="451">
        <v>1</v>
      </c>
      <c r="G26" s="21" t="str">
        <f>IFERROR(HLOOKUP(F$22,#REF!,SA_GRILLE_STEU!$A26+2,FALSE),"")</f>
        <v/>
      </c>
      <c r="H26" s="210"/>
      <c r="I26" s="168" t="str">
        <f>IFERROR(HLOOKUP(F$22,#REF!,SA_GRILLE_STEU!$A26+2,FALSE),"")</f>
        <v/>
      </c>
      <c r="J26" s="170" t="str">
        <f>IFERROR(HLOOKUP(F$22,#REF!,SA_GRILLE_STEU!$A26+2,FALSE),"")</f>
        <v/>
      </c>
      <c r="K26" s="197">
        <v>1</v>
      </c>
      <c r="L26" s="6" t="str">
        <f>IFERROR(HLOOKUP(K$22,#REF!,SA_GRILLE_STEU!$A26+2,FALSE),"")</f>
        <v/>
      </c>
      <c r="M26" s="210"/>
      <c r="N26" s="168" t="str">
        <f>IFERROR(HLOOKUP(K$22,#REF!,SA_GRILLE_STEU!$A26+2,FALSE),"")</f>
        <v/>
      </c>
      <c r="O26" s="170" t="str">
        <f>IFERROR(HLOOKUP(K$22,#REF!,SA_GRILLE_STEU!$A26+2,FALSE),"")</f>
        <v/>
      </c>
      <c r="P26" s="197">
        <v>1</v>
      </c>
      <c r="Q26" s="6" t="str">
        <f>IFERROR(HLOOKUP(P$22,#REF!,SA_GRILLE_STEU!$A26+2,FALSE),"")</f>
        <v/>
      </c>
      <c r="R26" s="210"/>
      <c r="S26" s="168" t="str">
        <f>IFERROR(HLOOKUP(P$22,#REF!,SA_GRILLE_STEU!$A26+2,FALSE),"")</f>
        <v/>
      </c>
      <c r="T26" s="170" t="str">
        <f>IFERROR(HLOOKUP(P$22,#REF!,SA_GRILLE_STEU!$A26+2,FALSE),"")</f>
        <v/>
      </c>
      <c r="U26" s="197">
        <v>1</v>
      </c>
      <c r="V26" s="21" t="str">
        <f>IFERROR(HLOOKUP(U$22,#REF!,SA_GRILLE_STEU!$A26+2,FALSE),"")</f>
        <v/>
      </c>
      <c r="W26" s="210"/>
      <c r="X26" s="168" t="str">
        <f>IFERROR(HLOOKUP(U$22,#REF!,SA_GRILLE_STEU!$A26+2,FALSE),"")</f>
        <v/>
      </c>
      <c r="Y26" s="170" t="str">
        <f>IFERROR(HLOOKUP(U$22,#REF!,SA_GRILLE_STEU!$A26+2,FALSE),"")</f>
        <v/>
      </c>
      <c r="Z26" s="451">
        <v>1</v>
      </c>
      <c r="AA26" s="21" t="str">
        <f>IFERROR(HLOOKUP(Z$22,#REF!,SA_GRILLE_STEU!$A26+2,FALSE),"")</f>
        <v/>
      </c>
      <c r="AB26" s="210"/>
      <c r="AC26" s="168" t="str">
        <f>IFERROR(HLOOKUP(Z$22,#REF!,SA_GRILLE_STEU!$A26+2,FALSE),"")</f>
        <v/>
      </c>
      <c r="AD26" s="170" t="str">
        <f>IFERROR(HLOOKUP(Z$22,#REF!,SA_GRILLE_STEU!$A26+2,FALSE),"")</f>
        <v/>
      </c>
      <c r="AE26" s="451">
        <v>1</v>
      </c>
      <c r="AF26" s="21" t="str">
        <f>IFERROR(HLOOKUP(AE$22,#REF!,SA_GRILLE_STEU!$A26+2,FALSE),"")</f>
        <v/>
      </c>
      <c r="AG26" s="210"/>
      <c r="AH26" s="168" t="str">
        <f>IFERROR(HLOOKUP(AE$22,#REF!,SA_GRILLE_STEU!$A26+2,FALSE),"")</f>
        <v/>
      </c>
      <c r="AI26" s="170" t="str">
        <f>IFERROR(HLOOKUP(AE$22,#REF!,SA_GRILLE_STEU!$A26+2,FALSE),"")</f>
        <v/>
      </c>
      <c r="AJ26" s="451">
        <v>1</v>
      </c>
      <c r="AK26" s="124" t="str">
        <f>IFERROR(HLOOKUP(AJ$22,#REF!,SA_GRILLE_STEU!$A26+2,FALSE),"")</f>
        <v/>
      </c>
      <c r="AL26" s="221"/>
      <c r="AM26" s="168" t="str">
        <f>IFERROR(HLOOKUP(AJ$22,#REF!,SA_GRILLE_STEU!$A26+2,FALSE),"")</f>
        <v/>
      </c>
      <c r="AN26" s="170" t="str">
        <f>IFERROR(HLOOKUP(AJ$22,#REF!,SA_GRILLE_STEU!$A26+2,FALSE),"")</f>
        <v/>
      </c>
      <c r="AO26" s="451">
        <v>1</v>
      </c>
      <c r="AP26" s="21" t="str">
        <f>IFERROR(HLOOKUP(AO$22,#REF!,SA_GRILLE_STEU!$A26+2,FALSE),"")</f>
        <v/>
      </c>
      <c r="AQ26" s="210"/>
      <c r="AR26" s="168" t="str">
        <f>IFERROR(HLOOKUP(AO$22,#REF!,SA_GRILLE_STEU!$A26+2,FALSE),"")</f>
        <v/>
      </c>
      <c r="AS26" s="170" t="str">
        <f>IFERROR(HLOOKUP(AO$22,#REF!,SA_GRILLE_STEU!$A26+2,FALSE),"")</f>
        <v/>
      </c>
      <c r="AT26" s="451">
        <v>1</v>
      </c>
      <c r="AU26" s="21" t="str">
        <f>IFERROR(HLOOKUP(AT$22,#REF!,SA_GRILLE_STEU!$A26+2,FALSE),"")</f>
        <v/>
      </c>
      <c r="AV26" s="210"/>
      <c r="AW26" s="168" t="str">
        <f>IFERROR(HLOOKUP(AT$22,#REF!,SA_GRILLE_STEU!$A26+2,FALSE),"")</f>
        <v/>
      </c>
      <c r="AX26" s="170" t="str">
        <f>IFERROR(HLOOKUP(AT$22,#REF!,SA_GRILLE_STEU!$A26+2,FALSE),"")</f>
        <v/>
      </c>
      <c r="AY26" s="451">
        <v>1</v>
      </c>
      <c r="AZ26" s="124" t="str">
        <f>IFERROR(HLOOKUP(AY$22,#REF!,SA_GRILLE_STEU!$A26+2,FALSE),"")</f>
        <v/>
      </c>
      <c r="BA26" s="210"/>
      <c r="BB26" s="168" t="str">
        <f>IFERROR(HLOOKUP(AY$22,#REF!,SA_GRILLE_STEU!$A26+2,FALSE),"")</f>
        <v/>
      </c>
      <c r="BC26" s="170" t="str">
        <f>IFERROR(HLOOKUP(AY$22,#REF!,SA_GRILLE_STEU!$A26+2,FALSE),"")</f>
        <v/>
      </c>
      <c r="BD26" s="451">
        <v>1</v>
      </c>
      <c r="BE26" s="21"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451">
        <v>2</v>
      </c>
      <c r="B27" s="6" t="str">
        <f>IFERROR(HLOOKUP(A$22,#REF!,SA_GRILLE_STEU!$A27+2,FALSE),"")</f>
        <v/>
      </c>
      <c r="C27" s="210"/>
      <c r="D27" s="168" t="str">
        <f>IFERROR(HLOOKUP(A$22,#REF!,SA_GRILLE_STEU!$A27+2,FALSE),"")</f>
        <v/>
      </c>
      <c r="E27" s="170" t="str">
        <f>IFERROR(HLOOKUP(A$22,#REF!,SA_GRILLE_STEU!$A27+2,FALSE),"")</f>
        <v/>
      </c>
      <c r="F27" s="451">
        <v>2</v>
      </c>
      <c r="G27" s="21" t="str">
        <f>IFERROR(HLOOKUP(F$22,#REF!,SA_GRILLE_STEU!$A27+2,FALSE),"")</f>
        <v/>
      </c>
      <c r="H27" s="210"/>
      <c r="I27" s="168" t="str">
        <f>IFERROR(HLOOKUP(F$22,#REF!,SA_GRILLE_STEU!$A27+2,FALSE),"")</f>
        <v/>
      </c>
      <c r="J27" s="170" t="str">
        <f>IFERROR(HLOOKUP(F$22,#REF!,SA_GRILLE_STEU!$A27+2,FALSE),"")</f>
        <v/>
      </c>
      <c r="K27" s="197">
        <v>2</v>
      </c>
      <c r="L27" s="6" t="str">
        <f>IFERROR(HLOOKUP(K$22,#REF!,SA_GRILLE_STEU!$A27+2,FALSE),"")</f>
        <v/>
      </c>
      <c r="M27" s="210"/>
      <c r="N27" s="168" t="str">
        <f>IFERROR(HLOOKUP(K$22,#REF!,SA_GRILLE_STEU!$A27+2,FALSE),"")</f>
        <v/>
      </c>
      <c r="O27" s="170" t="str">
        <f>IFERROR(HLOOKUP(K$22,#REF!,SA_GRILLE_STEU!$A27+2,FALSE),"")</f>
        <v/>
      </c>
      <c r="P27" s="197">
        <v>2</v>
      </c>
      <c r="Q27" s="6" t="str">
        <f>IFERROR(HLOOKUP(P$22,#REF!,SA_GRILLE_STEU!$A27+2,FALSE),"")</f>
        <v/>
      </c>
      <c r="R27" s="210"/>
      <c r="S27" s="168" t="str">
        <f>IFERROR(HLOOKUP(P$22,#REF!,SA_GRILLE_STEU!$A27+2,FALSE),"")</f>
        <v/>
      </c>
      <c r="T27" s="170" t="str">
        <f>IFERROR(HLOOKUP(P$22,#REF!,SA_GRILLE_STEU!$A27+2,FALSE),"")</f>
        <v/>
      </c>
      <c r="U27" s="197">
        <v>2</v>
      </c>
      <c r="V27" s="21" t="str">
        <f>IFERROR(HLOOKUP(U$22,#REF!,SA_GRILLE_STEU!$A27+2,FALSE),"")</f>
        <v/>
      </c>
      <c r="W27" s="210"/>
      <c r="X27" s="168" t="str">
        <f>IFERROR(HLOOKUP(U$22,#REF!,SA_GRILLE_STEU!$A27+2,FALSE),"")</f>
        <v/>
      </c>
      <c r="Y27" s="170" t="str">
        <f>IFERROR(HLOOKUP(U$22,#REF!,SA_GRILLE_STEU!$A27+2,FALSE),"")</f>
        <v/>
      </c>
      <c r="Z27" s="451">
        <v>2</v>
      </c>
      <c r="AA27" s="21" t="str">
        <f>IFERROR(HLOOKUP(Z$22,#REF!,SA_GRILLE_STEU!$A27+2,FALSE),"")</f>
        <v/>
      </c>
      <c r="AB27" s="210"/>
      <c r="AC27" s="168" t="str">
        <f>IFERROR(HLOOKUP(Z$22,#REF!,SA_GRILLE_STEU!$A27+2,FALSE),"")</f>
        <v/>
      </c>
      <c r="AD27" s="170" t="str">
        <f>IFERROR(HLOOKUP(Z$22,#REF!,SA_GRILLE_STEU!$A27+2,FALSE),"")</f>
        <v/>
      </c>
      <c r="AE27" s="451">
        <v>2</v>
      </c>
      <c r="AF27" s="21" t="str">
        <f>IFERROR(HLOOKUP(AE$22,#REF!,SA_GRILLE_STEU!$A27+2,FALSE),"")</f>
        <v/>
      </c>
      <c r="AG27" s="210"/>
      <c r="AH27" s="168" t="str">
        <f>IFERROR(HLOOKUP(AE$22,#REF!,SA_GRILLE_STEU!$A27+2,FALSE),"")</f>
        <v/>
      </c>
      <c r="AI27" s="170" t="str">
        <f>IFERROR(HLOOKUP(AE$22,#REF!,SA_GRILLE_STEU!$A27+2,FALSE),"")</f>
        <v/>
      </c>
      <c r="AJ27" s="451">
        <v>2</v>
      </c>
      <c r="AK27" s="124" t="str">
        <f>IFERROR(HLOOKUP(AJ$22,#REF!,SA_GRILLE_STEU!$A27+2,FALSE),"")</f>
        <v/>
      </c>
      <c r="AL27" s="221"/>
      <c r="AM27" s="168" t="str">
        <f>IFERROR(HLOOKUP(AJ$22,#REF!,SA_GRILLE_STEU!$A27+2,FALSE),"")</f>
        <v/>
      </c>
      <c r="AN27" s="170" t="str">
        <f>IFERROR(HLOOKUP(AJ$22,#REF!,SA_GRILLE_STEU!$A27+2,FALSE),"")</f>
        <v/>
      </c>
      <c r="AO27" s="451">
        <v>2</v>
      </c>
      <c r="AP27" s="21" t="str">
        <f>IFERROR(HLOOKUP(AO$22,#REF!,SA_GRILLE_STEU!$A27+2,FALSE),"")</f>
        <v/>
      </c>
      <c r="AQ27" s="210"/>
      <c r="AR27" s="168" t="str">
        <f>IFERROR(HLOOKUP(AO$22,#REF!,SA_GRILLE_STEU!$A27+2,FALSE),"")</f>
        <v/>
      </c>
      <c r="AS27" s="170" t="str">
        <f>IFERROR(HLOOKUP(AO$22,#REF!,SA_GRILLE_STEU!$A27+2,FALSE),"")</f>
        <v/>
      </c>
      <c r="AT27" s="451">
        <v>2</v>
      </c>
      <c r="AU27" s="21" t="str">
        <f>IFERROR(HLOOKUP(AT$22,#REF!,SA_GRILLE_STEU!$A27+2,FALSE),"")</f>
        <v/>
      </c>
      <c r="AV27" s="210"/>
      <c r="AW27" s="168" t="str">
        <f>IFERROR(HLOOKUP(AT$22,#REF!,SA_GRILLE_STEU!$A27+2,FALSE),"")</f>
        <v/>
      </c>
      <c r="AX27" s="170" t="str">
        <f>IFERROR(HLOOKUP(AT$22,#REF!,SA_GRILLE_STEU!$A27+2,FALSE),"")</f>
        <v/>
      </c>
      <c r="AY27" s="451">
        <v>2</v>
      </c>
      <c r="AZ27" s="124" t="str">
        <f>IFERROR(HLOOKUP(AY$22,#REF!,SA_GRILLE_STEU!$A27+2,FALSE),"")</f>
        <v/>
      </c>
      <c r="BA27" s="210"/>
      <c r="BB27" s="168" t="str">
        <f>IFERROR(HLOOKUP(AY$22,#REF!,SA_GRILLE_STEU!$A27+2,FALSE),"")</f>
        <v/>
      </c>
      <c r="BC27" s="170" t="str">
        <f>IFERROR(HLOOKUP(AY$22,#REF!,SA_GRILLE_STEU!$A27+2,FALSE),"")</f>
        <v/>
      </c>
      <c r="BD27" s="451">
        <v>2</v>
      </c>
      <c r="BE27" s="21"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451">
        <v>3</v>
      </c>
      <c r="B28" s="6" t="str">
        <f>IFERROR(HLOOKUP(A$22,#REF!,SA_GRILLE_STEU!$A28+2,FALSE),"")</f>
        <v/>
      </c>
      <c r="C28" s="210"/>
      <c r="D28" s="168" t="str">
        <f>IFERROR(HLOOKUP(A$22,#REF!,SA_GRILLE_STEU!$A28+2,FALSE),"")</f>
        <v/>
      </c>
      <c r="E28" s="170" t="str">
        <f>IFERROR(HLOOKUP(A$22,#REF!,SA_GRILLE_STEU!$A28+2,FALSE),"")</f>
        <v/>
      </c>
      <c r="F28" s="451">
        <v>3</v>
      </c>
      <c r="G28" s="21" t="str">
        <f>IFERROR(HLOOKUP(F$22,#REF!,SA_GRILLE_STEU!$A28+2,FALSE),"")</f>
        <v/>
      </c>
      <c r="H28" s="210"/>
      <c r="I28" s="168" t="str">
        <f>IFERROR(HLOOKUP(F$22,#REF!,SA_GRILLE_STEU!$A28+2,FALSE),"")</f>
        <v/>
      </c>
      <c r="J28" s="170" t="str">
        <f>IFERROR(HLOOKUP(F$22,#REF!,SA_GRILLE_STEU!$A28+2,FALSE),"")</f>
        <v/>
      </c>
      <c r="K28" s="197">
        <v>3</v>
      </c>
      <c r="L28" s="6" t="str">
        <f>IFERROR(HLOOKUP(K$22,#REF!,SA_GRILLE_STEU!$A28+2,FALSE),"")</f>
        <v/>
      </c>
      <c r="M28" s="210"/>
      <c r="N28" s="168" t="str">
        <f>IFERROR(HLOOKUP(K$22,#REF!,SA_GRILLE_STEU!$A28+2,FALSE),"")</f>
        <v/>
      </c>
      <c r="O28" s="170" t="str">
        <f>IFERROR(HLOOKUP(K$22,#REF!,SA_GRILLE_STEU!$A28+2,FALSE),"")</f>
        <v/>
      </c>
      <c r="P28" s="197">
        <v>3</v>
      </c>
      <c r="Q28" s="6" t="str">
        <f>IFERROR(HLOOKUP(P$22,#REF!,SA_GRILLE_STEU!$A28+2,FALSE),"")</f>
        <v/>
      </c>
      <c r="R28" s="210"/>
      <c r="S28" s="168" t="str">
        <f>IFERROR(HLOOKUP(P$22,#REF!,SA_GRILLE_STEU!$A28+2,FALSE),"")</f>
        <v/>
      </c>
      <c r="T28" s="170" t="str">
        <f>IFERROR(HLOOKUP(P$22,#REF!,SA_GRILLE_STEU!$A28+2,FALSE),"")</f>
        <v/>
      </c>
      <c r="U28" s="197">
        <v>3</v>
      </c>
      <c r="V28" s="21" t="str">
        <f>IFERROR(HLOOKUP(U$22,#REF!,SA_GRILLE_STEU!$A28+2,FALSE),"")</f>
        <v/>
      </c>
      <c r="W28" s="210"/>
      <c r="X28" s="168" t="str">
        <f>IFERROR(HLOOKUP(U$22,#REF!,SA_GRILLE_STEU!$A28+2,FALSE),"")</f>
        <v/>
      </c>
      <c r="Y28" s="170" t="str">
        <f>IFERROR(HLOOKUP(U$22,#REF!,SA_GRILLE_STEU!$A28+2,FALSE),"")</f>
        <v/>
      </c>
      <c r="Z28" s="451">
        <v>3</v>
      </c>
      <c r="AA28" s="21" t="str">
        <f>IFERROR(HLOOKUP(Z$22,#REF!,SA_GRILLE_STEU!$A28+2,FALSE),"")</f>
        <v/>
      </c>
      <c r="AB28" s="210"/>
      <c r="AC28" s="168" t="str">
        <f>IFERROR(HLOOKUP(Z$22,#REF!,SA_GRILLE_STEU!$A28+2,FALSE),"")</f>
        <v/>
      </c>
      <c r="AD28" s="170" t="str">
        <f>IFERROR(HLOOKUP(Z$22,#REF!,SA_GRILLE_STEU!$A28+2,FALSE),"")</f>
        <v/>
      </c>
      <c r="AE28" s="451">
        <v>3</v>
      </c>
      <c r="AF28" s="21" t="str">
        <f>IFERROR(HLOOKUP(AE$22,#REF!,SA_GRILLE_STEU!$A28+2,FALSE),"")</f>
        <v/>
      </c>
      <c r="AG28" s="210"/>
      <c r="AH28" s="168" t="str">
        <f>IFERROR(HLOOKUP(AE$22,#REF!,SA_GRILLE_STEU!$A28+2,FALSE),"")</f>
        <v/>
      </c>
      <c r="AI28" s="170" t="str">
        <f>IFERROR(HLOOKUP(AE$22,#REF!,SA_GRILLE_STEU!$A28+2,FALSE),"")</f>
        <v/>
      </c>
      <c r="AJ28" s="451">
        <v>3</v>
      </c>
      <c r="AK28" s="124" t="str">
        <f>IFERROR(HLOOKUP(AJ$22,#REF!,SA_GRILLE_STEU!$A28+2,FALSE),"")</f>
        <v/>
      </c>
      <c r="AL28" s="221"/>
      <c r="AM28" s="168" t="str">
        <f>IFERROR(HLOOKUP(AJ$22,#REF!,SA_GRILLE_STEU!$A28+2,FALSE),"")</f>
        <v/>
      </c>
      <c r="AN28" s="170" t="str">
        <f>IFERROR(HLOOKUP(AJ$22,#REF!,SA_GRILLE_STEU!$A28+2,FALSE),"")</f>
        <v/>
      </c>
      <c r="AO28" s="451">
        <v>3</v>
      </c>
      <c r="AP28" s="21" t="str">
        <f>IFERROR(HLOOKUP(AO$22,#REF!,SA_GRILLE_STEU!$A28+2,FALSE),"")</f>
        <v/>
      </c>
      <c r="AQ28" s="210"/>
      <c r="AR28" s="168" t="str">
        <f>IFERROR(HLOOKUP(AO$22,#REF!,SA_GRILLE_STEU!$A28+2,FALSE),"")</f>
        <v/>
      </c>
      <c r="AS28" s="170" t="str">
        <f>IFERROR(HLOOKUP(AO$22,#REF!,SA_GRILLE_STEU!$A28+2,FALSE),"")</f>
        <v/>
      </c>
      <c r="AT28" s="451">
        <v>3</v>
      </c>
      <c r="AU28" s="21" t="str">
        <f>IFERROR(HLOOKUP(AT$22,#REF!,SA_GRILLE_STEU!$A28+2,FALSE),"")</f>
        <v/>
      </c>
      <c r="AV28" s="210"/>
      <c r="AW28" s="168" t="str">
        <f>IFERROR(HLOOKUP(AT$22,#REF!,SA_GRILLE_STEU!$A28+2,FALSE),"")</f>
        <v/>
      </c>
      <c r="AX28" s="170" t="str">
        <f>IFERROR(HLOOKUP(AT$22,#REF!,SA_GRILLE_STEU!$A28+2,FALSE),"")</f>
        <v/>
      </c>
      <c r="AY28" s="451">
        <v>3</v>
      </c>
      <c r="AZ28" s="124" t="str">
        <f>IFERROR(HLOOKUP(AY$22,#REF!,SA_GRILLE_STEU!$A28+2,FALSE),"")</f>
        <v/>
      </c>
      <c r="BA28" s="210"/>
      <c r="BB28" s="168" t="str">
        <f>IFERROR(HLOOKUP(AY$22,#REF!,SA_GRILLE_STEU!$A28+2,FALSE),"")</f>
        <v/>
      </c>
      <c r="BC28" s="170" t="str">
        <f>IFERROR(HLOOKUP(AY$22,#REF!,SA_GRILLE_STEU!$A28+2,FALSE),"")</f>
        <v/>
      </c>
      <c r="BD28" s="451">
        <v>3</v>
      </c>
      <c r="BE28" s="21"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451">
        <v>4</v>
      </c>
      <c r="B29" s="6" t="str">
        <f>IFERROR(HLOOKUP(A$22,#REF!,SA_GRILLE_STEU!$A29+2,FALSE),"")</f>
        <v/>
      </c>
      <c r="C29" s="210"/>
      <c r="D29" s="168" t="str">
        <f>IFERROR(HLOOKUP(A$22,#REF!,SA_GRILLE_STEU!$A29+2,FALSE),"")</f>
        <v/>
      </c>
      <c r="E29" s="170" t="str">
        <f>IFERROR(HLOOKUP(A$22,#REF!,SA_GRILLE_STEU!$A29+2,FALSE),"")</f>
        <v/>
      </c>
      <c r="F29" s="451">
        <v>4</v>
      </c>
      <c r="G29" s="21" t="str">
        <f>IFERROR(HLOOKUP(F$22,#REF!,SA_GRILLE_STEU!$A29+2,FALSE),"")</f>
        <v/>
      </c>
      <c r="H29" s="210"/>
      <c r="I29" s="168" t="str">
        <f>IFERROR(HLOOKUP(F$22,#REF!,SA_GRILLE_STEU!$A29+2,FALSE),"")</f>
        <v/>
      </c>
      <c r="J29" s="170" t="str">
        <f>IFERROR(HLOOKUP(F$22,#REF!,SA_GRILLE_STEU!$A29+2,FALSE),"")</f>
        <v/>
      </c>
      <c r="K29" s="197">
        <v>4</v>
      </c>
      <c r="L29" s="6" t="str">
        <f>IFERROR(HLOOKUP(K$22,#REF!,SA_GRILLE_STEU!$A29+2,FALSE),"")</f>
        <v/>
      </c>
      <c r="M29" s="210"/>
      <c r="N29" s="168" t="str">
        <f>IFERROR(HLOOKUP(K$22,#REF!,SA_GRILLE_STEU!$A29+2,FALSE),"")</f>
        <v/>
      </c>
      <c r="O29" s="170" t="str">
        <f>IFERROR(HLOOKUP(K$22,#REF!,SA_GRILLE_STEU!$A29+2,FALSE),"")</f>
        <v/>
      </c>
      <c r="P29" s="197">
        <v>4</v>
      </c>
      <c r="Q29" s="6" t="str">
        <f>IFERROR(HLOOKUP(P$22,#REF!,SA_GRILLE_STEU!$A29+2,FALSE),"")</f>
        <v/>
      </c>
      <c r="R29" s="210"/>
      <c r="S29" s="168" t="str">
        <f>IFERROR(HLOOKUP(P$22,#REF!,SA_GRILLE_STEU!$A29+2,FALSE),"")</f>
        <v/>
      </c>
      <c r="T29" s="170" t="str">
        <f>IFERROR(HLOOKUP(P$22,#REF!,SA_GRILLE_STEU!$A29+2,FALSE),"")</f>
        <v/>
      </c>
      <c r="U29" s="197">
        <v>4</v>
      </c>
      <c r="V29" s="21" t="str">
        <f>IFERROR(HLOOKUP(U$22,#REF!,SA_GRILLE_STEU!$A29+2,FALSE),"")</f>
        <v/>
      </c>
      <c r="W29" s="210"/>
      <c r="X29" s="168" t="str">
        <f>IFERROR(HLOOKUP(U$22,#REF!,SA_GRILLE_STEU!$A29+2,FALSE),"")</f>
        <v/>
      </c>
      <c r="Y29" s="170" t="str">
        <f>IFERROR(HLOOKUP(U$22,#REF!,SA_GRILLE_STEU!$A29+2,FALSE),"")</f>
        <v/>
      </c>
      <c r="Z29" s="451">
        <v>4</v>
      </c>
      <c r="AA29" s="21" t="str">
        <f>IFERROR(HLOOKUP(Z$22,#REF!,SA_GRILLE_STEU!$A29+2,FALSE),"")</f>
        <v/>
      </c>
      <c r="AB29" s="210"/>
      <c r="AC29" s="168" t="str">
        <f>IFERROR(HLOOKUP(Z$22,#REF!,SA_GRILLE_STEU!$A29+2,FALSE),"")</f>
        <v/>
      </c>
      <c r="AD29" s="170" t="str">
        <f>IFERROR(HLOOKUP(Z$22,#REF!,SA_GRILLE_STEU!$A29+2,FALSE),"")</f>
        <v/>
      </c>
      <c r="AE29" s="451">
        <v>4</v>
      </c>
      <c r="AF29" s="21" t="str">
        <f>IFERROR(HLOOKUP(AE$22,#REF!,SA_GRILLE_STEU!$A29+2,FALSE),"")</f>
        <v/>
      </c>
      <c r="AG29" s="210"/>
      <c r="AH29" s="168" t="str">
        <f>IFERROR(HLOOKUP(AE$22,#REF!,SA_GRILLE_STEU!$A29+2,FALSE),"")</f>
        <v/>
      </c>
      <c r="AI29" s="170" t="str">
        <f>IFERROR(HLOOKUP(AE$22,#REF!,SA_GRILLE_STEU!$A29+2,FALSE),"")</f>
        <v/>
      </c>
      <c r="AJ29" s="451">
        <v>4</v>
      </c>
      <c r="AK29" s="124" t="str">
        <f>IFERROR(HLOOKUP(AJ$22,#REF!,SA_GRILLE_STEU!$A29+2,FALSE),"")</f>
        <v/>
      </c>
      <c r="AL29" s="221"/>
      <c r="AM29" s="168" t="str">
        <f>IFERROR(HLOOKUP(AJ$22,#REF!,SA_GRILLE_STEU!$A29+2,FALSE),"")</f>
        <v/>
      </c>
      <c r="AN29" s="170" t="str">
        <f>IFERROR(HLOOKUP(AJ$22,#REF!,SA_GRILLE_STEU!$A29+2,FALSE),"")</f>
        <v/>
      </c>
      <c r="AO29" s="451">
        <v>4</v>
      </c>
      <c r="AP29" s="21" t="str">
        <f>IFERROR(HLOOKUP(AO$22,#REF!,SA_GRILLE_STEU!$A29+2,FALSE),"")</f>
        <v/>
      </c>
      <c r="AQ29" s="210"/>
      <c r="AR29" s="168" t="str">
        <f>IFERROR(HLOOKUP(AO$22,#REF!,SA_GRILLE_STEU!$A29+2,FALSE),"")</f>
        <v/>
      </c>
      <c r="AS29" s="170" t="str">
        <f>IFERROR(HLOOKUP(AO$22,#REF!,SA_GRILLE_STEU!$A29+2,FALSE),"")</f>
        <v/>
      </c>
      <c r="AT29" s="451">
        <v>4</v>
      </c>
      <c r="AU29" s="21" t="str">
        <f>IFERROR(HLOOKUP(AT$22,#REF!,SA_GRILLE_STEU!$A29+2,FALSE),"")</f>
        <v/>
      </c>
      <c r="AV29" s="210"/>
      <c r="AW29" s="168" t="str">
        <f>IFERROR(HLOOKUP(AT$22,#REF!,SA_GRILLE_STEU!$A29+2,FALSE),"")</f>
        <v/>
      </c>
      <c r="AX29" s="170" t="str">
        <f>IFERROR(HLOOKUP(AT$22,#REF!,SA_GRILLE_STEU!$A29+2,FALSE),"")</f>
        <v/>
      </c>
      <c r="AY29" s="451">
        <v>4</v>
      </c>
      <c r="AZ29" s="124" t="str">
        <f>IFERROR(HLOOKUP(AY$22,#REF!,SA_GRILLE_STEU!$A29+2,FALSE),"")</f>
        <v/>
      </c>
      <c r="BA29" s="210"/>
      <c r="BB29" s="168" t="str">
        <f>IFERROR(HLOOKUP(AY$22,#REF!,SA_GRILLE_STEU!$A29+2,FALSE),"")</f>
        <v/>
      </c>
      <c r="BC29" s="170" t="str">
        <f>IFERROR(HLOOKUP(AY$22,#REF!,SA_GRILLE_STEU!$A29+2,FALSE),"")</f>
        <v/>
      </c>
      <c r="BD29" s="451">
        <v>4</v>
      </c>
      <c r="BE29" s="21"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451">
        <v>5</v>
      </c>
      <c r="B30" s="6" t="str">
        <f>IFERROR(HLOOKUP(A$22,#REF!,SA_GRILLE_STEU!$A30+2,FALSE),"")</f>
        <v/>
      </c>
      <c r="C30" s="210"/>
      <c r="D30" s="168" t="str">
        <f>IFERROR(HLOOKUP(A$22,#REF!,SA_GRILLE_STEU!$A30+2,FALSE),"")</f>
        <v/>
      </c>
      <c r="E30" s="170" t="str">
        <f>IFERROR(HLOOKUP(A$22,#REF!,SA_GRILLE_STEU!$A30+2,FALSE),"")</f>
        <v/>
      </c>
      <c r="F30" s="451">
        <v>5</v>
      </c>
      <c r="G30" s="21" t="str">
        <f>IFERROR(HLOOKUP(F$22,#REF!,SA_GRILLE_STEU!$A30+2,FALSE),"")</f>
        <v/>
      </c>
      <c r="H30" s="210"/>
      <c r="I30" s="168" t="str">
        <f>IFERROR(HLOOKUP(F$22,#REF!,SA_GRILLE_STEU!$A30+2,FALSE),"")</f>
        <v/>
      </c>
      <c r="J30" s="170" t="str">
        <f>IFERROR(HLOOKUP(F$22,#REF!,SA_GRILLE_STEU!$A30+2,FALSE),"")</f>
        <v/>
      </c>
      <c r="K30" s="197">
        <v>5</v>
      </c>
      <c r="L30" s="6" t="str">
        <f>IFERROR(HLOOKUP(K$22,#REF!,SA_GRILLE_STEU!$A30+2,FALSE),"")</f>
        <v/>
      </c>
      <c r="M30" s="210"/>
      <c r="N30" s="168" t="str">
        <f>IFERROR(HLOOKUP(K$22,#REF!,SA_GRILLE_STEU!$A30+2,FALSE),"")</f>
        <v/>
      </c>
      <c r="O30" s="170" t="str">
        <f>IFERROR(HLOOKUP(K$22,#REF!,SA_GRILLE_STEU!$A30+2,FALSE),"")</f>
        <v/>
      </c>
      <c r="P30" s="197">
        <v>5</v>
      </c>
      <c r="Q30" s="6" t="str">
        <f>IFERROR(HLOOKUP(P$22,#REF!,SA_GRILLE_STEU!$A30+2,FALSE),"")</f>
        <v/>
      </c>
      <c r="R30" s="210"/>
      <c r="S30" s="168" t="str">
        <f>IFERROR(HLOOKUP(P$22,#REF!,SA_GRILLE_STEU!$A30+2,FALSE),"")</f>
        <v/>
      </c>
      <c r="T30" s="170" t="str">
        <f>IFERROR(HLOOKUP(P$22,#REF!,SA_GRILLE_STEU!$A30+2,FALSE),"")</f>
        <v/>
      </c>
      <c r="U30" s="197">
        <v>5</v>
      </c>
      <c r="V30" s="21" t="str">
        <f>IFERROR(HLOOKUP(U$22,#REF!,SA_GRILLE_STEU!$A30+2,FALSE),"")</f>
        <v/>
      </c>
      <c r="W30" s="210"/>
      <c r="X30" s="168" t="str">
        <f>IFERROR(HLOOKUP(U$22,#REF!,SA_GRILLE_STEU!$A30+2,FALSE),"")</f>
        <v/>
      </c>
      <c r="Y30" s="170" t="str">
        <f>IFERROR(HLOOKUP(U$22,#REF!,SA_GRILLE_STEU!$A30+2,FALSE),"")</f>
        <v/>
      </c>
      <c r="Z30" s="451">
        <v>5</v>
      </c>
      <c r="AA30" s="21" t="str">
        <f>IFERROR(HLOOKUP(Z$22,#REF!,SA_GRILLE_STEU!$A30+2,FALSE),"")</f>
        <v/>
      </c>
      <c r="AB30" s="210"/>
      <c r="AC30" s="168" t="str">
        <f>IFERROR(HLOOKUP(Z$22,#REF!,SA_GRILLE_STEU!$A30+2,FALSE),"")</f>
        <v/>
      </c>
      <c r="AD30" s="170" t="str">
        <f>IFERROR(HLOOKUP(Z$22,#REF!,SA_GRILLE_STEU!$A30+2,FALSE),"")</f>
        <v/>
      </c>
      <c r="AE30" s="451">
        <v>5</v>
      </c>
      <c r="AF30" s="21" t="str">
        <f>IFERROR(HLOOKUP(AE$22,#REF!,SA_GRILLE_STEU!$A30+2,FALSE),"")</f>
        <v/>
      </c>
      <c r="AG30" s="210"/>
      <c r="AH30" s="168" t="str">
        <f>IFERROR(HLOOKUP(AE$22,#REF!,SA_GRILLE_STEU!$A30+2,FALSE),"")</f>
        <v/>
      </c>
      <c r="AI30" s="170" t="str">
        <f>IFERROR(HLOOKUP(AE$22,#REF!,SA_GRILLE_STEU!$A30+2,FALSE),"")</f>
        <v/>
      </c>
      <c r="AJ30" s="451">
        <v>5</v>
      </c>
      <c r="AK30" s="124" t="str">
        <f>IFERROR(HLOOKUP(AJ$22,#REF!,SA_GRILLE_STEU!$A30+2,FALSE),"")</f>
        <v/>
      </c>
      <c r="AL30" s="221"/>
      <c r="AM30" s="168" t="str">
        <f>IFERROR(HLOOKUP(AJ$22,#REF!,SA_GRILLE_STEU!$A30+2,FALSE),"")</f>
        <v/>
      </c>
      <c r="AN30" s="170" t="str">
        <f>IFERROR(HLOOKUP(AJ$22,#REF!,SA_GRILLE_STEU!$A30+2,FALSE),"")</f>
        <v/>
      </c>
      <c r="AO30" s="451">
        <v>5</v>
      </c>
      <c r="AP30" s="21" t="str">
        <f>IFERROR(HLOOKUP(AO$22,#REF!,SA_GRILLE_STEU!$A30+2,FALSE),"")</f>
        <v/>
      </c>
      <c r="AQ30" s="210"/>
      <c r="AR30" s="168" t="str">
        <f>IFERROR(HLOOKUP(AO$22,#REF!,SA_GRILLE_STEU!$A30+2,FALSE),"")</f>
        <v/>
      </c>
      <c r="AS30" s="170" t="str">
        <f>IFERROR(HLOOKUP(AO$22,#REF!,SA_GRILLE_STEU!$A30+2,FALSE),"")</f>
        <v/>
      </c>
      <c r="AT30" s="451">
        <v>5</v>
      </c>
      <c r="AU30" s="21" t="str">
        <f>IFERROR(HLOOKUP(AT$22,#REF!,SA_GRILLE_STEU!$A30+2,FALSE),"")</f>
        <v/>
      </c>
      <c r="AV30" s="210"/>
      <c r="AW30" s="168" t="str">
        <f>IFERROR(HLOOKUP(AT$22,#REF!,SA_GRILLE_STEU!$A30+2,FALSE),"")</f>
        <v/>
      </c>
      <c r="AX30" s="170" t="str">
        <f>IFERROR(HLOOKUP(AT$22,#REF!,SA_GRILLE_STEU!$A30+2,FALSE),"")</f>
        <v/>
      </c>
      <c r="AY30" s="451">
        <v>5</v>
      </c>
      <c r="AZ30" s="124" t="str">
        <f>IFERROR(HLOOKUP(AY$22,#REF!,SA_GRILLE_STEU!$A30+2,FALSE),"")</f>
        <v/>
      </c>
      <c r="BA30" s="210"/>
      <c r="BB30" s="168" t="str">
        <f>IFERROR(HLOOKUP(AY$22,#REF!,SA_GRILLE_STEU!$A30+2,FALSE),"")</f>
        <v/>
      </c>
      <c r="BC30" s="170" t="str">
        <f>IFERROR(HLOOKUP(AY$22,#REF!,SA_GRILLE_STEU!$A30+2,FALSE),"")</f>
        <v/>
      </c>
      <c r="BD30" s="451">
        <v>5</v>
      </c>
      <c r="BE30" s="21"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451">
        <v>6</v>
      </c>
      <c r="B31" s="6" t="str">
        <f>IFERROR(HLOOKUP(A$22,#REF!,SA_GRILLE_STEU!$A31+2,FALSE),"")</f>
        <v/>
      </c>
      <c r="C31" s="210"/>
      <c r="D31" s="168" t="str">
        <f>IFERROR(HLOOKUP(A$22,#REF!,SA_GRILLE_STEU!$A31+2,FALSE),"")</f>
        <v/>
      </c>
      <c r="E31" s="170" t="str">
        <f>IFERROR(HLOOKUP(A$22,#REF!,SA_GRILLE_STEU!$A31+2,FALSE),"")</f>
        <v/>
      </c>
      <c r="F31" s="451">
        <v>6</v>
      </c>
      <c r="G31" s="21" t="str">
        <f>IFERROR(HLOOKUP(F$22,#REF!,SA_GRILLE_STEU!$A31+2,FALSE),"")</f>
        <v/>
      </c>
      <c r="H31" s="210"/>
      <c r="I31" s="168" t="str">
        <f>IFERROR(HLOOKUP(F$22,#REF!,SA_GRILLE_STEU!$A31+2,FALSE),"")</f>
        <v/>
      </c>
      <c r="J31" s="170" t="str">
        <f>IFERROR(HLOOKUP(F$22,#REF!,SA_GRILLE_STEU!$A31+2,FALSE),"")</f>
        <v/>
      </c>
      <c r="K31" s="197">
        <v>6</v>
      </c>
      <c r="L31" s="6" t="str">
        <f>IFERROR(HLOOKUP(K$22,#REF!,SA_GRILLE_STEU!$A31+2,FALSE),"")</f>
        <v/>
      </c>
      <c r="M31" s="210"/>
      <c r="N31" s="168" t="str">
        <f>IFERROR(HLOOKUP(K$22,#REF!,SA_GRILLE_STEU!$A31+2,FALSE),"")</f>
        <v/>
      </c>
      <c r="O31" s="170" t="str">
        <f>IFERROR(HLOOKUP(K$22,#REF!,SA_GRILLE_STEU!$A31+2,FALSE),"")</f>
        <v/>
      </c>
      <c r="P31" s="197">
        <v>6</v>
      </c>
      <c r="Q31" s="6" t="str">
        <f>IFERROR(HLOOKUP(P$22,#REF!,SA_GRILLE_STEU!$A31+2,FALSE),"")</f>
        <v/>
      </c>
      <c r="R31" s="210"/>
      <c r="S31" s="168" t="str">
        <f>IFERROR(HLOOKUP(P$22,#REF!,SA_GRILLE_STEU!$A31+2,FALSE),"")</f>
        <v/>
      </c>
      <c r="T31" s="170" t="str">
        <f>IFERROR(HLOOKUP(P$22,#REF!,SA_GRILLE_STEU!$A31+2,FALSE),"")</f>
        <v/>
      </c>
      <c r="U31" s="197">
        <v>6</v>
      </c>
      <c r="V31" s="21" t="str">
        <f>IFERROR(HLOOKUP(U$22,#REF!,SA_GRILLE_STEU!$A31+2,FALSE),"")</f>
        <v/>
      </c>
      <c r="W31" s="210"/>
      <c r="X31" s="168" t="str">
        <f>IFERROR(HLOOKUP(U$22,#REF!,SA_GRILLE_STEU!$A31+2,FALSE),"")</f>
        <v/>
      </c>
      <c r="Y31" s="170" t="str">
        <f>IFERROR(HLOOKUP(U$22,#REF!,SA_GRILLE_STEU!$A31+2,FALSE),"")</f>
        <v/>
      </c>
      <c r="Z31" s="451">
        <v>6</v>
      </c>
      <c r="AA31" s="21" t="str">
        <f>IFERROR(HLOOKUP(Z$22,#REF!,SA_GRILLE_STEU!$A31+2,FALSE),"")</f>
        <v/>
      </c>
      <c r="AB31" s="210"/>
      <c r="AC31" s="168" t="str">
        <f>IFERROR(HLOOKUP(Z$22,#REF!,SA_GRILLE_STEU!$A31+2,FALSE),"")</f>
        <v/>
      </c>
      <c r="AD31" s="170" t="str">
        <f>IFERROR(HLOOKUP(Z$22,#REF!,SA_GRILLE_STEU!$A31+2,FALSE),"")</f>
        <v/>
      </c>
      <c r="AE31" s="451">
        <v>6</v>
      </c>
      <c r="AF31" s="21" t="str">
        <f>IFERROR(HLOOKUP(AE$22,#REF!,SA_GRILLE_STEU!$A31+2,FALSE),"")</f>
        <v/>
      </c>
      <c r="AG31" s="210"/>
      <c r="AH31" s="168" t="str">
        <f>IFERROR(HLOOKUP(AE$22,#REF!,SA_GRILLE_STEU!$A31+2,FALSE),"")</f>
        <v/>
      </c>
      <c r="AI31" s="170" t="str">
        <f>IFERROR(HLOOKUP(AE$22,#REF!,SA_GRILLE_STEU!$A31+2,FALSE),"")</f>
        <v/>
      </c>
      <c r="AJ31" s="451">
        <v>6</v>
      </c>
      <c r="AK31" s="124" t="str">
        <f>IFERROR(HLOOKUP(AJ$22,#REF!,SA_GRILLE_STEU!$A31+2,FALSE),"")</f>
        <v/>
      </c>
      <c r="AL31" s="221"/>
      <c r="AM31" s="168" t="str">
        <f>IFERROR(HLOOKUP(AJ$22,#REF!,SA_GRILLE_STEU!$A31+2,FALSE),"")</f>
        <v/>
      </c>
      <c r="AN31" s="170" t="str">
        <f>IFERROR(HLOOKUP(AJ$22,#REF!,SA_GRILLE_STEU!$A31+2,FALSE),"")</f>
        <v/>
      </c>
      <c r="AO31" s="451">
        <v>6</v>
      </c>
      <c r="AP31" s="21" t="str">
        <f>IFERROR(HLOOKUP(AO$22,#REF!,SA_GRILLE_STEU!$A31+2,FALSE),"")</f>
        <v/>
      </c>
      <c r="AQ31" s="210"/>
      <c r="AR31" s="168" t="str">
        <f>IFERROR(HLOOKUP(AO$22,#REF!,SA_GRILLE_STEU!$A31+2,FALSE),"")</f>
        <v/>
      </c>
      <c r="AS31" s="170" t="str">
        <f>IFERROR(HLOOKUP(AO$22,#REF!,SA_GRILLE_STEU!$A31+2,FALSE),"")</f>
        <v/>
      </c>
      <c r="AT31" s="451">
        <v>6</v>
      </c>
      <c r="AU31" s="21" t="str">
        <f>IFERROR(HLOOKUP(AT$22,#REF!,SA_GRILLE_STEU!$A31+2,FALSE),"")</f>
        <v/>
      </c>
      <c r="AV31" s="210"/>
      <c r="AW31" s="168" t="str">
        <f>IFERROR(HLOOKUP(AT$22,#REF!,SA_GRILLE_STEU!$A31+2,FALSE),"")</f>
        <v/>
      </c>
      <c r="AX31" s="170" t="str">
        <f>IFERROR(HLOOKUP(AT$22,#REF!,SA_GRILLE_STEU!$A31+2,FALSE),"")</f>
        <v/>
      </c>
      <c r="AY31" s="451">
        <v>6</v>
      </c>
      <c r="AZ31" s="124" t="str">
        <f>IFERROR(HLOOKUP(AY$22,#REF!,SA_GRILLE_STEU!$A31+2,FALSE),"")</f>
        <v/>
      </c>
      <c r="BA31" s="210"/>
      <c r="BB31" s="168" t="str">
        <f>IFERROR(HLOOKUP(AY$22,#REF!,SA_GRILLE_STEU!$A31+2,FALSE),"")</f>
        <v/>
      </c>
      <c r="BC31" s="170" t="str">
        <f>IFERROR(HLOOKUP(AY$22,#REF!,SA_GRILLE_STEU!$A31+2,FALSE),"")</f>
        <v/>
      </c>
      <c r="BD31" s="451">
        <v>6</v>
      </c>
      <c r="BE31" s="21"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451">
        <v>7</v>
      </c>
      <c r="B32" s="6" t="str">
        <f>IFERROR(HLOOKUP(A$22,#REF!,SA_GRILLE_STEU!$A32+2,FALSE),"")</f>
        <v/>
      </c>
      <c r="C32" s="210"/>
      <c r="D32" s="168" t="str">
        <f>IFERROR(HLOOKUP(A$22,#REF!,SA_GRILLE_STEU!$A32+2,FALSE),"")</f>
        <v/>
      </c>
      <c r="E32" s="170" t="str">
        <f>IFERROR(HLOOKUP(A$22,#REF!,SA_GRILLE_STEU!$A32+2,FALSE),"")</f>
        <v/>
      </c>
      <c r="F32" s="451">
        <v>7</v>
      </c>
      <c r="G32" s="21" t="str">
        <f>IFERROR(HLOOKUP(F$22,#REF!,SA_GRILLE_STEU!$A32+2,FALSE),"")</f>
        <v/>
      </c>
      <c r="H32" s="210"/>
      <c r="I32" s="168" t="str">
        <f>IFERROR(HLOOKUP(F$22,#REF!,SA_GRILLE_STEU!$A32+2,FALSE),"")</f>
        <v/>
      </c>
      <c r="J32" s="170" t="str">
        <f>IFERROR(HLOOKUP(F$22,#REF!,SA_GRILLE_STEU!$A32+2,FALSE),"")</f>
        <v/>
      </c>
      <c r="K32" s="197">
        <v>7</v>
      </c>
      <c r="L32" s="6" t="str">
        <f>IFERROR(HLOOKUP(K$22,#REF!,SA_GRILLE_STEU!$A32+2,FALSE),"")</f>
        <v/>
      </c>
      <c r="M32" s="210"/>
      <c r="N32" s="168" t="str">
        <f>IFERROR(HLOOKUP(K$22,#REF!,SA_GRILLE_STEU!$A32+2,FALSE),"")</f>
        <v/>
      </c>
      <c r="O32" s="170" t="str">
        <f>IFERROR(HLOOKUP(K$22,#REF!,SA_GRILLE_STEU!$A32+2,FALSE),"")</f>
        <v/>
      </c>
      <c r="P32" s="197">
        <v>7</v>
      </c>
      <c r="Q32" s="6" t="str">
        <f>IFERROR(HLOOKUP(P$22,#REF!,SA_GRILLE_STEU!$A32+2,FALSE),"")</f>
        <v/>
      </c>
      <c r="R32" s="210"/>
      <c r="S32" s="168" t="str">
        <f>IFERROR(HLOOKUP(P$22,#REF!,SA_GRILLE_STEU!$A32+2,FALSE),"")</f>
        <v/>
      </c>
      <c r="T32" s="170" t="str">
        <f>IFERROR(HLOOKUP(P$22,#REF!,SA_GRILLE_STEU!$A32+2,FALSE),"")</f>
        <v/>
      </c>
      <c r="U32" s="197">
        <v>7</v>
      </c>
      <c r="V32" s="21" t="str">
        <f>IFERROR(HLOOKUP(U$22,#REF!,SA_GRILLE_STEU!$A32+2,FALSE),"")</f>
        <v/>
      </c>
      <c r="W32" s="210"/>
      <c r="X32" s="168" t="str">
        <f>IFERROR(HLOOKUP(U$22,#REF!,SA_GRILLE_STEU!$A32+2,FALSE),"")</f>
        <v/>
      </c>
      <c r="Y32" s="170" t="str">
        <f>IFERROR(HLOOKUP(U$22,#REF!,SA_GRILLE_STEU!$A32+2,FALSE),"")</f>
        <v/>
      </c>
      <c r="Z32" s="451">
        <v>7</v>
      </c>
      <c r="AA32" s="21" t="str">
        <f>IFERROR(HLOOKUP(Z$22,#REF!,SA_GRILLE_STEU!$A32+2,FALSE),"")</f>
        <v/>
      </c>
      <c r="AB32" s="210"/>
      <c r="AC32" s="168" t="str">
        <f>IFERROR(HLOOKUP(Z$22,#REF!,SA_GRILLE_STEU!$A32+2,FALSE),"")</f>
        <v/>
      </c>
      <c r="AD32" s="170" t="str">
        <f>IFERROR(HLOOKUP(Z$22,#REF!,SA_GRILLE_STEU!$A32+2,FALSE),"")</f>
        <v/>
      </c>
      <c r="AE32" s="451">
        <v>7</v>
      </c>
      <c r="AF32" s="21" t="str">
        <f>IFERROR(HLOOKUP(AE$22,#REF!,SA_GRILLE_STEU!$A32+2,FALSE),"")</f>
        <v/>
      </c>
      <c r="AG32" s="210"/>
      <c r="AH32" s="168" t="str">
        <f>IFERROR(HLOOKUP(AE$22,#REF!,SA_GRILLE_STEU!$A32+2,FALSE),"")</f>
        <v/>
      </c>
      <c r="AI32" s="170" t="str">
        <f>IFERROR(HLOOKUP(AE$22,#REF!,SA_GRILLE_STEU!$A32+2,FALSE),"")</f>
        <v/>
      </c>
      <c r="AJ32" s="451">
        <v>7</v>
      </c>
      <c r="AK32" s="124" t="str">
        <f>IFERROR(HLOOKUP(AJ$22,#REF!,SA_GRILLE_STEU!$A32+2,FALSE),"")</f>
        <v/>
      </c>
      <c r="AL32" s="221"/>
      <c r="AM32" s="168" t="str">
        <f>IFERROR(HLOOKUP(AJ$22,#REF!,SA_GRILLE_STEU!$A32+2,FALSE),"")</f>
        <v/>
      </c>
      <c r="AN32" s="170" t="str">
        <f>IFERROR(HLOOKUP(AJ$22,#REF!,SA_GRILLE_STEU!$A32+2,FALSE),"")</f>
        <v/>
      </c>
      <c r="AO32" s="451">
        <v>7</v>
      </c>
      <c r="AP32" s="21" t="str">
        <f>IFERROR(HLOOKUP(AO$22,#REF!,SA_GRILLE_STEU!$A32+2,FALSE),"")</f>
        <v/>
      </c>
      <c r="AQ32" s="210"/>
      <c r="AR32" s="168" t="str">
        <f>IFERROR(HLOOKUP(AO$22,#REF!,SA_GRILLE_STEU!$A32+2,FALSE),"")</f>
        <v/>
      </c>
      <c r="AS32" s="170" t="str">
        <f>IFERROR(HLOOKUP(AO$22,#REF!,SA_GRILLE_STEU!$A32+2,FALSE),"")</f>
        <v/>
      </c>
      <c r="AT32" s="451">
        <v>7</v>
      </c>
      <c r="AU32" s="21" t="str">
        <f>IFERROR(HLOOKUP(AT$22,#REF!,SA_GRILLE_STEU!$A32+2,FALSE),"")</f>
        <v/>
      </c>
      <c r="AV32" s="210"/>
      <c r="AW32" s="168" t="str">
        <f>IFERROR(HLOOKUP(AT$22,#REF!,SA_GRILLE_STEU!$A32+2,FALSE),"")</f>
        <v/>
      </c>
      <c r="AX32" s="170" t="str">
        <f>IFERROR(HLOOKUP(AT$22,#REF!,SA_GRILLE_STEU!$A32+2,FALSE),"")</f>
        <v/>
      </c>
      <c r="AY32" s="451">
        <v>7</v>
      </c>
      <c r="AZ32" s="124" t="str">
        <f>IFERROR(HLOOKUP(AY$22,#REF!,SA_GRILLE_STEU!$A32+2,FALSE),"")</f>
        <v/>
      </c>
      <c r="BA32" s="210"/>
      <c r="BB32" s="168" t="str">
        <f>IFERROR(HLOOKUP(AY$22,#REF!,SA_GRILLE_STEU!$A32+2,FALSE),"")</f>
        <v/>
      </c>
      <c r="BC32" s="170" t="str">
        <f>IFERROR(HLOOKUP(AY$22,#REF!,SA_GRILLE_STEU!$A32+2,FALSE),"")</f>
        <v/>
      </c>
      <c r="BD32" s="451">
        <v>7</v>
      </c>
      <c r="BE32" s="21"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451">
        <v>8</v>
      </c>
      <c r="B33" s="6" t="str">
        <f>IFERROR(HLOOKUP(A$22,#REF!,SA_GRILLE_STEU!$A33+2,FALSE),"")</f>
        <v/>
      </c>
      <c r="C33" s="210"/>
      <c r="D33" s="168" t="str">
        <f>IFERROR(HLOOKUP(A$22,#REF!,SA_GRILLE_STEU!$A33+2,FALSE),"")</f>
        <v/>
      </c>
      <c r="E33" s="170" t="str">
        <f>IFERROR(HLOOKUP(A$22,#REF!,SA_GRILLE_STEU!$A33+2,FALSE),"")</f>
        <v/>
      </c>
      <c r="F33" s="451">
        <v>8</v>
      </c>
      <c r="G33" s="21" t="str">
        <f>IFERROR(HLOOKUP(F$22,#REF!,SA_GRILLE_STEU!$A33+2,FALSE),"")</f>
        <v/>
      </c>
      <c r="H33" s="210"/>
      <c r="I33" s="168" t="str">
        <f>IFERROR(HLOOKUP(F$22,#REF!,SA_GRILLE_STEU!$A33+2,FALSE),"")</f>
        <v/>
      </c>
      <c r="J33" s="170" t="str">
        <f>IFERROR(HLOOKUP(F$22,#REF!,SA_GRILLE_STEU!$A33+2,FALSE),"")</f>
        <v/>
      </c>
      <c r="K33" s="197">
        <v>8</v>
      </c>
      <c r="L33" s="6" t="str">
        <f>IFERROR(HLOOKUP(K$22,#REF!,SA_GRILLE_STEU!$A33+2,FALSE),"")</f>
        <v/>
      </c>
      <c r="M33" s="210"/>
      <c r="N33" s="168" t="str">
        <f>IFERROR(HLOOKUP(K$22,#REF!,SA_GRILLE_STEU!$A33+2,FALSE),"")</f>
        <v/>
      </c>
      <c r="O33" s="170" t="str">
        <f>IFERROR(HLOOKUP(K$22,#REF!,SA_GRILLE_STEU!$A33+2,FALSE),"")</f>
        <v/>
      </c>
      <c r="P33" s="197">
        <v>8</v>
      </c>
      <c r="Q33" s="6" t="str">
        <f>IFERROR(HLOOKUP(P$22,#REF!,SA_GRILLE_STEU!$A33+2,FALSE),"")</f>
        <v/>
      </c>
      <c r="R33" s="210"/>
      <c r="S33" s="168" t="str">
        <f>IFERROR(HLOOKUP(P$22,#REF!,SA_GRILLE_STEU!$A33+2,FALSE),"")</f>
        <v/>
      </c>
      <c r="T33" s="170" t="str">
        <f>IFERROR(HLOOKUP(P$22,#REF!,SA_GRILLE_STEU!$A33+2,FALSE),"")</f>
        <v/>
      </c>
      <c r="U33" s="197">
        <v>8</v>
      </c>
      <c r="V33" s="21" t="str">
        <f>IFERROR(HLOOKUP(U$22,#REF!,SA_GRILLE_STEU!$A33+2,FALSE),"")</f>
        <v/>
      </c>
      <c r="W33" s="210"/>
      <c r="X33" s="168" t="str">
        <f>IFERROR(HLOOKUP(U$22,#REF!,SA_GRILLE_STEU!$A33+2,FALSE),"")</f>
        <v/>
      </c>
      <c r="Y33" s="170" t="str">
        <f>IFERROR(HLOOKUP(U$22,#REF!,SA_GRILLE_STEU!$A33+2,FALSE),"")</f>
        <v/>
      </c>
      <c r="Z33" s="451">
        <v>8</v>
      </c>
      <c r="AA33" s="21" t="str">
        <f>IFERROR(HLOOKUP(Z$22,#REF!,SA_GRILLE_STEU!$A33+2,FALSE),"")</f>
        <v/>
      </c>
      <c r="AB33" s="210"/>
      <c r="AC33" s="168" t="str">
        <f>IFERROR(HLOOKUP(Z$22,#REF!,SA_GRILLE_STEU!$A33+2,FALSE),"")</f>
        <v/>
      </c>
      <c r="AD33" s="170" t="str">
        <f>IFERROR(HLOOKUP(Z$22,#REF!,SA_GRILLE_STEU!$A33+2,FALSE),"")</f>
        <v/>
      </c>
      <c r="AE33" s="451">
        <v>8</v>
      </c>
      <c r="AF33" s="21" t="str">
        <f>IFERROR(HLOOKUP(AE$22,#REF!,SA_GRILLE_STEU!$A33+2,FALSE),"")</f>
        <v/>
      </c>
      <c r="AG33" s="210"/>
      <c r="AH33" s="168" t="str">
        <f>IFERROR(HLOOKUP(AE$22,#REF!,SA_GRILLE_STEU!$A33+2,FALSE),"")</f>
        <v/>
      </c>
      <c r="AI33" s="170" t="str">
        <f>IFERROR(HLOOKUP(AE$22,#REF!,SA_GRILLE_STEU!$A33+2,FALSE),"")</f>
        <v/>
      </c>
      <c r="AJ33" s="451">
        <v>8</v>
      </c>
      <c r="AK33" s="124" t="str">
        <f>IFERROR(HLOOKUP(AJ$22,#REF!,SA_GRILLE_STEU!$A33+2,FALSE),"")</f>
        <v/>
      </c>
      <c r="AL33" s="221"/>
      <c r="AM33" s="168" t="str">
        <f>IFERROR(HLOOKUP(AJ$22,#REF!,SA_GRILLE_STEU!$A33+2,FALSE),"")</f>
        <v/>
      </c>
      <c r="AN33" s="170" t="str">
        <f>IFERROR(HLOOKUP(AJ$22,#REF!,SA_GRILLE_STEU!$A33+2,FALSE),"")</f>
        <v/>
      </c>
      <c r="AO33" s="451">
        <v>8</v>
      </c>
      <c r="AP33" s="21" t="str">
        <f>IFERROR(HLOOKUP(AO$22,#REF!,SA_GRILLE_STEU!$A33+2,FALSE),"")</f>
        <v/>
      </c>
      <c r="AQ33" s="210"/>
      <c r="AR33" s="168" t="str">
        <f>IFERROR(HLOOKUP(AO$22,#REF!,SA_GRILLE_STEU!$A33+2,FALSE),"")</f>
        <v/>
      </c>
      <c r="AS33" s="170" t="str">
        <f>IFERROR(HLOOKUP(AO$22,#REF!,SA_GRILLE_STEU!$A33+2,FALSE),"")</f>
        <v/>
      </c>
      <c r="AT33" s="451">
        <v>8</v>
      </c>
      <c r="AU33" s="21" t="str">
        <f>IFERROR(HLOOKUP(AT$22,#REF!,SA_GRILLE_STEU!$A33+2,FALSE),"")</f>
        <v/>
      </c>
      <c r="AV33" s="210"/>
      <c r="AW33" s="168" t="str">
        <f>IFERROR(HLOOKUP(AT$22,#REF!,SA_GRILLE_STEU!$A33+2,FALSE),"")</f>
        <v/>
      </c>
      <c r="AX33" s="170" t="str">
        <f>IFERROR(HLOOKUP(AT$22,#REF!,SA_GRILLE_STEU!$A33+2,FALSE),"")</f>
        <v/>
      </c>
      <c r="AY33" s="451">
        <v>8</v>
      </c>
      <c r="AZ33" s="124" t="str">
        <f>IFERROR(HLOOKUP(AY$22,#REF!,SA_GRILLE_STEU!$A33+2,FALSE),"")</f>
        <v/>
      </c>
      <c r="BA33" s="210"/>
      <c r="BB33" s="168" t="str">
        <f>IFERROR(HLOOKUP(AY$22,#REF!,SA_GRILLE_STEU!$A33+2,FALSE),"")</f>
        <v/>
      </c>
      <c r="BC33" s="170" t="str">
        <f>IFERROR(HLOOKUP(AY$22,#REF!,SA_GRILLE_STEU!$A33+2,FALSE),"")</f>
        <v/>
      </c>
      <c r="BD33" s="451">
        <v>8</v>
      </c>
      <c r="BE33" s="21"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451">
        <v>9</v>
      </c>
      <c r="B34" s="6" t="str">
        <f>IFERROR(HLOOKUP(A$22,#REF!,SA_GRILLE_STEU!$A34+2,FALSE),"")</f>
        <v/>
      </c>
      <c r="C34" s="210"/>
      <c r="D34" s="168" t="str">
        <f>IFERROR(HLOOKUP(A$22,#REF!,SA_GRILLE_STEU!$A34+2,FALSE),"")</f>
        <v/>
      </c>
      <c r="E34" s="170" t="str">
        <f>IFERROR(HLOOKUP(A$22,#REF!,SA_GRILLE_STEU!$A34+2,FALSE),"")</f>
        <v/>
      </c>
      <c r="F34" s="451">
        <v>9</v>
      </c>
      <c r="G34" s="21" t="str">
        <f>IFERROR(HLOOKUP(F$22,#REF!,SA_GRILLE_STEU!$A34+2,FALSE),"")</f>
        <v/>
      </c>
      <c r="H34" s="210"/>
      <c r="I34" s="168" t="str">
        <f>IFERROR(HLOOKUP(F$22,#REF!,SA_GRILLE_STEU!$A34+2,FALSE),"")</f>
        <v/>
      </c>
      <c r="J34" s="170" t="str">
        <f>IFERROR(HLOOKUP(F$22,#REF!,SA_GRILLE_STEU!$A34+2,FALSE),"")</f>
        <v/>
      </c>
      <c r="K34" s="197">
        <v>9</v>
      </c>
      <c r="L34" s="6" t="str">
        <f>IFERROR(HLOOKUP(K$22,#REF!,SA_GRILLE_STEU!$A34+2,FALSE),"")</f>
        <v/>
      </c>
      <c r="M34" s="210"/>
      <c r="N34" s="168" t="str">
        <f>IFERROR(HLOOKUP(K$22,#REF!,SA_GRILLE_STEU!$A34+2,FALSE),"")</f>
        <v/>
      </c>
      <c r="O34" s="170" t="str">
        <f>IFERROR(HLOOKUP(K$22,#REF!,SA_GRILLE_STEU!$A34+2,FALSE),"")</f>
        <v/>
      </c>
      <c r="P34" s="197">
        <v>9</v>
      </c>
      <c r="Q34" s="6" t="str">
        <f>IFERROR(HLOOKUP(P$22,#REF!,SA_GRILLE_STEU!$A34+2,FALSE),"")</f>
        <v/>
      </c>
      <c r="R34" s="210"/>
      <c r="S34" s="168" t="str">
        <f>IFERROR(HLOOKUP(P$22,#REF!,SA_GRILLE_STEU!$A34+2,FALSE),"")</f>
        <v/>
      </c>
      <c r="T34" s="170" t="str">
        <f>IFERROR(HLOOKUP(P$22,#REF!,SA_GRILLE_STEU!$A34+2,FALSE),"")</f>
        <v/>
      </c>
      <c r="U34" s="197">
        <v>9</v>
      </c>
      <c r="V34" s="21" t="str">
        <f>IFERROR(HLOOKUP(U$22,#REF!,SA_GRILLE_STEU!$A34+2,FALSE),"")</f>
        <v/>
      </c>
      <c r="W34" s="210"/>
      <c r="X34" s="168" t="str">
        <f>IFERROR(HLOOKUP(U$22,#REF!,SA_GRILLE_STEU!$A34+2,FALSE),"")</f>
        <v/>
      </c>
      <c r="Y34" s="170" t="str">
        <f>IFERROR(HLOOKUP(U$22,#REF!,SA_GRILLE_STEU!$A34+2,FALSE),"")</f>
        <v/>
      </c>
      <c r="Z34" s="451">
        <v>9</v>
      </c>
      <c r="AA34" s="21" t="str">
        <f>IFERROR(HLOOKUP(Z$22,#REF!,SA_GRILLE_STEU!$A34+2,FALSE),"")</f>
        <v/>
      </c>
      <c r="AB34" s="210"/>
      <c r="AC34" s="168" t="str">
        <f>IFERROR(HLOOKUP(Z$22,#REF!,SA_GRILLE_STEU!$A34+2,FALSE),"")</f>
        <v/>
      </c>
      <c r="AD34" s="170" t="str">
        <f>IFERROR(HLOOKUP(Z$22,#REF!,SA_GRILLE_STEU!$A34+2,FALSE),"")</f>
        <v/>
      </c>
      <c r="AE34" s="451">
        <v>9</v>
      </c>
      <c r="AF34" s="21" t="str">
        <f>IFERROR(HLOOKUP(AE$22,#REF!,SA_GRILLE_STEU!$A34+2,FALSE),"")</f>
        <v/>
      </c>
      <c r="AG34" s="210"/>
      <c r="AH34" s="168" t="str">
        <f>IFERROR(HLOOKUP(AE$22,#REF!,SA_GRILLE_STEU!$A34+2,FALSE),"")</f>
        <v/>
      </c>
      <c r="AI34" s="170" t="str">
        <f>IFERROR(HLOOKUP(AE$22,#REF!,SA_GRILLE_STEU!$A34+2,FALSE),"")</f>
        <v/>
      </c>
      <c r="AJ34" s="451">
        <v>9</v>
      </c>
      <c r="AK34" s="124" t="str">
        <f>IFERROR(HLOOKUP(AJ$22,#REF!,SA_GRILLE_STEU!$A34+2,FALSE),"")</f>
        <v/>
      </c>
      <c r="AL34" s="221"/>
      <c r="AM34" s="168" t="str">
        <f>IFERROR(HLOOKUP(AJ$22,#REF!,SA_GRILLE_STEU!$A34+2,FALSE),"")</f>
        <v/>
      </c>
      <c r="AN34" s="170" t="str">
        <f>IFERROR(HLOOKUP(AJ$22,#REF!,SA_GRILLE_STEU!$A34+2,FALSE),"")</f>
        <v/>
      </c>
      <c r="AO34" s="451">
        <v>9</v>
      </c>
      <c r="AP34" s="21" t="str">
        <f>IFERROR(HLOOKUP(AO$22,#REF!,SA_GRILLE_STEU!$A34+2,FALSE),"")</f>
        <v/>
      </c>
      <c r="AQ34" s="210"/>
      <c r="AR34" s="168" t="str">
        <f>IFERROR(HLOOKUP(AO$22,#REF!,SA_GRILLE_STEU!$A34+2,FALSE),"")</f>
        <v/>
      </c>
      <c r="AS34" s="170" t="str">
        <f>IFERROR(HLOOKUP(AO$22,#REF!,SA_GRILLE_STEU!$A34+2,FALSE),"")</f>
        <v/>
      </c>
      <c r="AT34" s="451">
        <v>9</v>
      </c>
      <c r="AU34" s="21" t="str">
        <f>IFERROR(HLOOKUP(AT$22,#REF!,SA_GRILLE_STEU!$A34+2,FALSE),"")</f>
        <v/>
      </c>
      <c r="AV34" s="210"/>
      <c r="AW34" s="168" t="str">
        <f>IFERROR(HLOOKUP(AT$22,#REF!,SA_GRILLE_STEU!$A34+2,FALSE),"")</f>
        <v/>
      </c>
      <c r="AX34" s="170" t="str">
        <f>IFERROR(HLOOKUP(AT$22,#REF!,SA_GRILLE_STEU!$A34+2,FALSE),"")</f>
        <v/>
      </c>
      <c r="AY34" s="451">
        <v>9</v>
      </c>
      <c r="AZ34" s="124" t="str">
        <f>IFERROR(HLOOKUP(AY$22,#REF!,SA_GRILLE_STEU!$A34+2,FALSE),"")</f>
        <v/>
      </c>
      <c r="BA34" s="210"/>
      <c r="BB34" s="168" t="str">
        <f>IFERROR(HLOOKUP(AY$22,#REF!,SA_GRILLE_STEU!$A34+2,FALSE),"")</f>
        <v/>
      </c>
      <c r="BC34" s="170" t="str">
        <f>IFERROR(HLOOKUP(AY$22,#REF!,SA_GRILLE_STEU!$A34+2,FALSE),"")</f>
        <v/>
      </c>
      <c r="BD34" s="451">
        <v>9</v>
      </c>
      <c r="BE34" s="21"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452"/>
      <c r="B35" s="44"/>
      <c r="C35" s="210"/>
      <c r="D35" s="198"/>
      <c r="E35" s="170"/>
      <c r="F35" s="452"/>
      <c r="G35" s="44"/>
      <c r="H35" s="210"/>
      <c r="I35" s="198"/>
      <c r="J35" s="170"/>
      <c r="K35" s="199"/>
      <c r="L35" s="44"/>
      <c r="M35" s="211"/>
      <c r="N35" s="198"/>
      <c r="O35" s="170"/>
      <c r="P35" s="199"/>
      <c r="Q35" s="44"/>
      <c r="R35" s="211"/>
      <c r="S35" s="198"/>
      <c r="T35" s="170"/>
      <c r="U35" s="200"/>
      <c r="V35" s="44"/>
      <c r="W35" s="211"/>
      <c r="X35" s="198"/>
      <c r="Y35" s="170"/>
      <c r="Z35" s="453"/>
      <c r="AA35" s="44"/>
      <c r="AB35" s="211"/>
      <c r="AC35" s="198"/>
      <c r="AD35" s="170"/>
      <c r="AE35" s="453"/>
      <c r="AF35" s="44"/>
      <c r="AG35" s="211"/>
      <c r="AH35" s="198"/>
      <c r="AI35" s="170"/>
      <c r="AJ35" s="453"/>
      <c r="AK35" s="125"/>
      <c r="AL35" s="222"/>
      <c r="AM35" s="198"/>
      <c r="AN35" s="170"/>
      <c r="AO35" s="453"/>
      <c r="AP35" s="44"/>
      <c r="AQ35" s="211"/>
      <c r="AR35" s="198"/>
      <c r="AS35" s="170"/>
      <c r="AT35" s="453"/>
      <c r="AU35" s="44"/>
      <c r="AV35" s="211"/>
      <c r="AW35" s="198"/>
      <c r="AX35" s="170"/>
      <c r="AY35" s="453"/>
      <c r="AZ35" s="125"/>
      <c r="BA35" s="211"/>
      <c r="BB35" s="198"/>
      <c r="BC35" s="170"/>
      <c r="BD35" s="453"/>
      <c r="BE35" s="44"/>
      <c r="BF35" s="211"/>
      <c r="BG35" s="201"/>
      <c r="BH35" s="170"/>
    </row>
    <row r="36" spans="1:60" ht="35.25" customHeight="1" x14ac:dyDescent="0.4">
      <c r="A36" s="920" t="s">
        <v>69</v>
      </c>
      <c r="B36" s="921"/>
      <c r="C36" s="187" t="s">
        <v>70</v>
      </c>
      <c r="D36" s="188" t="s">
        <v>71</v>
      </c>
      <c r="E36" s="202"/>
      <c r="F36" s="920" t="s">
        <v>69</v>
      </c>
      <c r="G36" s="921"/>
      <c r="H36" s="187" t="s">
        <v>70</v>
      </c>
      <c r="I36" s="188" t="s">
        <v>71</v>
      </c>
      <c r="J36" s="202"/>
      <c r="K36" s="920" t="s">
        <v>69</v>
      </c>
      <c r="L36" s="921"/>
      <c r="M36" s="187" t="s">
        <v>70</v>
      </c>
      <c r="N36" s="188" t="s">
        <v>71</v>
      </c>
      <c r="O36" s="202"/>
      <c r="P36" s="920" t="s">
        <v>69</v>
      </c>
      <c r="Q36" s="921"/>
      <c r="R36" s="187" t="s">
        <v>70</v>
      </c>
      <c r="S36" s="188" t="s">
        <v>71</v>
      </c>
      <c r="T36" s="167"/>
      <c r="U36" s="920" t="s">
        <v>69</v>
      </c>
      <c r="V36" s="921"/>
      <c r="W36" s="187" t="s">
        <v>70</v>
      </c>
      <c r="X36" s="188" t="s">
        <v>71</v>
      </c>
      <c r="Y36" s="167"/>
      <c r="Z36" s="920" t="s">
        <v>69</v>
      </c>
      <c r="AA36" s="921"/>
      <c r="AB36" s="187" t="s">
        <v>70</v>
      </c>
      <c r="AC36" s="188" t="s">
        <v>71</v>
      </c>
      <c r="AD36" s="167"/>
      <c r="AE36" s="920" t="s">
        <v>69</v>
      </c>
      <c r="AF36" s="921"/>
      <c r="AG36" s="187" t="s">
        <v>70</v>
      </c>
      <c r="AH36" s="188" t="s">
        <v>71</v>
      </c>
      <c r="AI36" s="167"/>
      <c r="AJ36" s="920" t="s">
        <v>69</v>
      </c>
      <c r="AK36" s="921"/>
      <c r="AL36" s="187" t="s">
        <v>70</v>
      </c>
      <c r="AM36" s="188" t="s">
        <v>71</v>
      </c>
      <c r="AN36" s="167"/>
      <c r="AO36" s="920" t="s">
        <v>69</v>
      </c>
      <c r="AP36" s="921"/>
      <c r="AQ36" s="187" t="s">
        <v>70</v>
      </c>
      <c r="AR36" s="188" t="s">
        <v>71</v>
      </c>
      <c r="AS36" s="167"/>
      <c r="AT36" s="920" t="s">
        <v>69</v>
      </c>
      <c r="AU36" s="921"/>
      <c r="AV36" s="187" t="s">
        <v>70</v>
      </c>
      <c r="AW36" s="188" t="s">
        <v>71</v>
      </c>
      <c r="AX36" s="167"/>
      <c r="AY36" s="920" t="s">
        <v>69</v>
      </c>
      <c r="AZ36" s="921"/>
      <c r="BA36" s="187" t="s">
        <v>70</v>
      </c>
      <c r="BB36" s="188" t="s">
        <v>71</v>
      </c>
      <c r="BC36" s="167"/>
      <c r="BD36" s="920" t="s">
        <v>69</v>
      </c>
      <c r="BE36" s="921"/>
      <c r="BF36" s="187" t="s">
        <v>70</v>
      </c>
      <c r="BG36" s="188" t="s">
        <v>71</v>
      </c>
      <c r="BH36" s="170"/>
    </row>
    <row r="37" spans="1:60" s="177" customFormat="1" ht="60" customHeight="1" x14ac:dyDescent="0.4">
      <c r="A37" s="447"/>
      <c r="B37" s="224"/>
      <c r="C37" s="213"/>
      <c r="D37" s="175">
        <f>IF(A22="","",IF(A22="Préleveur A3",PARAM!#REF!,IF((SUMIF(C26:C34,"Validé",D26:D34)+SUMIF(C26:C34,"Validé avec réserve",D26:D34))&gt;100,100,SUMIF(C26:C34,"Validé",D26:D34)+SUMIF(C26:C34,"Validé avec réserve",D26:D34))))</f>
        <v>0</v>
      </c>
      <c r="E37" s="203"/>
      <c r="F37" s="447"/>
      <c r="G37" s="216"/>
      <c r="H37" s="213"/>
      <c r="I37" s="175" t="str">
        <f>IF(F22="","",IF(F22="Préleveur A3",PARAM!#REF!,IF((SUMIF(H26:H34,"Validé",I26:I34)+SUMIF(H26:H34,"Validé avec réserve",I26:I34))&gt;100,100,SUMIF(H26:H34,"Validé",I26:I34)+SUMIF(H26:H34,"Validé avec réserve",I26:I34))))</f>
        <v/>
      </c>
      <c r="J37" s="203"/>
      <c r="K37" s="447"/>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449"/>
      <c r="AA37" s="216"/>
      <c r="AB37" s="213"/>
      <c r="AC37" s="175" t="str">
        <f>IF(Z22="","",IF(Z22="Préleveur A3",PARAM!#REF!,IF((SUMIF(AB26:AB34,"Validé",AC26:AC34)+SUMIF(AB26:AB34,"Validé avec réserve",AC26:AC34))&gt;100,100,SUMIF(AB26:AB34,"Validé",AC26:AC34)+SUMIF(AB26:AB34,"Validé avec réserve",AC26:AC34))))</f>
        <v/>
      </c>
      <c r="AD37" s="203"/>
      <c r="AE37" s="449"/>
      <c r="AF37" s="216"/>
      <c r="AG37" s="213"/>
      <c r="AH37" s="175" t="str">
        <f>IF(AE22="","",IF(AE22="Préleveur A3",PARAM!#REF!,IF((SUMIF(AG26:AG34,"Validé",AH26:AH34)+SUMIF(AG26:AG34,"Validé avec réserve",AH26:AH34))&gt;100,100,SUMIF(AG26:AG34,"Validé",AH26:AH34)+SUMIF(AG26:AG34,"Validé avec réserve",AH26:AH34))))</f>
        <v/>
      </c>
      <c r="AI37" s="203"/>
      <c r="AJ37" s="449"/>
      <c r="AK37" s="216"/>
      <c r="AL37" s="213"/>
      <c r="AM37" s="175" t="str">
        <f>IF(AJ22="","",IF(AJ22="Préleveur A3",PARAM!#REF!,IF((SUMIF(AL26:AL34,"Validé",AM26:AM34)+SUMIF(AL26:AL34,"Validé avec réserve",AM26:AM34))&gt;100,100,SUMIF(AL26:AL34,"Validé",AM26:AM34)+SUMIF(AL26:AL34,"Validé avec réserve",AM26:AM34))))</f>
        <v/>
      </c>
      <c r="AN37" s="203"/>
      <c r="AO37" s="449"/>
      <c r="AP37" s="216"/>
      <c r="AQ37" s="213"/>
      <c r="AR37" s="175" t="str">
        <f>IF(AO22="","",IF(AO22="Préleveur A3",PARAM!#REF!,IF((SUMIF(AQ26:AQ34,"Validé",AR26:AR34)+SUMIF(AQ26:AQ34,"Validé avec réserve",AR26:AR34))&gt;100,100,SUMIF(AQ26:AQ34,"Validé",AR26:AR34)+SUMIF(AQ26:AQ34,"Validé avec réserve",AR26:AR34))))</f>
        <v/>
      </c>
      <c r="AS37" s="203"/>
      <c r="AT37" s="449"/>
      <c r="AU37" s="216"/>
      <c r="AV37" s="213"/>
      <c r="AW37" s="175" t="str">
        <f>IF(AT22="","",IF(AT22="Préleveur A3",PARAM!#REF!,IF((SUMIF(AV26:AV34,"Validé",AW26:AW34)+SUMIF(AV26:AV34,"Validé avec réserve",AW26:AW34))&gt;100,100,SUMIF(AV26:AV34,"Validé",AW26:AW34)+SUMIF(AV26:AV34,"Validé avec réserve",AW26:AW34))))</f>
        <v/>
      </c>
      <c r="AX37" s="203"/>
      <c r="AY37" s="449"/>
      <c r="AZ37" s="216"/>
      <c r="BA37" s="213"/>
      <c r="BB37" s="175" t="str">
        <f>IF(AY22="","",IF(AY22="Préleveur A3",PARAM!#REF!,IF((SUMIF(BA26:BA34,"Validé",BB26:BB34)+SUMIF(BA26:BA34,"Validé avec réserve",BB26:BB34))&gt;100,100,SUMIF(BA26:BA34,"Validé",BB26:BB34)+SUMIF(BA26:BA34,"Validé avec réserve",BB26:BB34))))</f>
        <v/>
      </c>
      <c r="BC37" s="203"/>
      <c r="BD37" s="449"/>
      <c r="BE37" s="212"/>
      <c r="BF37" s="213"/>
      <c r="BG37" s="175" t="str">
        <f>IF(BD22="","",IF(BD22="Préleveur A3",PARAM!#REF!,IF((SUMIF(BF26:BF34,"Validé",BG26:BG34)+SUMIF(BF26:BF34,"Validé avec réserve",BG26:BG34))&gt;100,100,SUMIF(BF26:BF34,"Validé",BG26:BG34)+SUMIF(BF26:BF34,"Validé avec réserve",BG26:BG34))))</f>
        <v/>
      </c>
      <c r="BH37" s="206"/>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626" priority="113" operator="containsText" text="Non contrôlé">
      <formula>NOT(ISERROR(SEARCH("Non contrôlé",C9)))</formula>
    </cfRule>
    <cfRule type="containsText" dxfId="625" priority="114" operator="containsText" text="Non validé">
      <formula>NOT(ISERROR(SEARCH("Non validé",C9)))</formula>
    </cfRule>
    <cfRule type="containsText" dxfId="624" priority="115" operator="containsText" text="réserve">
      <formula>NOT(ISERROR(SEARCH("réserve",C9)))</formula>
    </cfRule>
    <cfRule type="endsWith" dxfId="623" priority="116" operator="endsWith" text="Validé">
      <formula>RIGHT(C9,LEN("Validé"))="Validé"</formula>
    </cfRule>
  </conditionalFormatting>
  <conditionalFormatting sqref="C19:C20">
    <cfRule type="containsText" dxfId="622" priority="109" operator="containsText" text="Non contrôlé">
      <formula>NOT(ISERROR(SEARCH("Non contrôlé",C19)))</formula>
    </cfRule>
    <cfRule type="containsText" dxfId="621" priority="110" operator="containsText" text="Non validé">
      <formula>NOT(ISERROR(SEARCH("Non validé",C19)))</formula>
    </cfRule>
    <cfRule type="containsText" dxfId="620" priority="111" operator="containsText" text="réserve">
      <formula>NOT(ISERROR(SEARCH("réserve",C19)))</formula>
    </cfRule>
    <cfRule type="endsWith" dxfId="619" priority="112" operator="endsWith" text="Validé">
      <formula>RIGHT(C19,LEN("Validé"))="Validé"</formula>
    </cfRule>
  </conditionalFormatting>
  <conditionalFormatting sqref="C26:C35">
    <cfRule type="containsText" dxfId="618" priority="129" operator="containsText" text="Non contrôlé">
      <formula>NOT(ISERROR(SEARCH("Non contrôlé",C26)))</formula>
    </cfRule>
    <cfRule type="containsText" dxfId="617" priority="130" operator="containsText" text="Non validé">
      <formula>NOT(ISERROR(SEARCH("Non validé",C26)))</formula>
    </cfRule>
    <cfRule type="containsText" dxfId="616" priority="131" operator="containsText" text="réserve">
      <formula>NOT(ISERROR(SEARCH("réserve",C26)))</formula>
    </cfRule>
    <cfRule type="endsWith" dxfId="615" priority="132" operator="endsWith" text="Validé">
      <formula>RIGHT(C26,LEN("Validé"))="Validé"</formula>
    </cfRule>
  </conditionalFormatting>
  <conditionalFormatting sqref="C37">
    <cfRule type="containsText" dxfId="614" priority="125" operator="containsText" text="Non contrôlé">
      <formula>NOT(ISERROR(SEARCH("Non contrôlé",C37)))</formula>
    </cfRule>
    <cfRule type="containsText" dxfId="613" priority="126" operator="containsText" text="Non validé">
      <formula>NOT(ISERROR(SEARCH("Non validé",C37)))</formula>
    </cfRule>
    <cfRule type="containsText" dxfId="612" priority="127" operator="containsText" text="réserve">
      <formula>NOT(ISERROR(SEARCH("réserve",C37)))</formula>
    </cfRule>
    <cfRule type="endsWith" dxfId="611" priority="128" operator="endsWith" text="Validé">
      <formula>RIGHT(C37,LEN("Validé"))="Validé"</formula>
    </cfRule>
  </conditionalFormatting>
  <conditionalFormatting sqref="D19">
    <cfRule type="cellIs" dxfId="610" priority="70" operator="greaterThanOrEqual">
      <formula>80</formula>
    </cfRule>
    <cfRule type="cellIs" dxfId="609" priority="71" operator="between">
      <formula>70</formula>
      <formula>79</formula>
    </cfRule>
    <cfRule type="cellIs" dxfId="608" priority="72" operator="lessThan">
      <formula>69</formula>
    </cfRule>
  </conditionalFormatting>
  <conditionalFormatting sqref="D37">
    <cfRule type="cellIs" dxfId="607" priority="55" operator="greaterThanOrEqual">
      <formula>80</formula>
    </cfRule>
    <cfRule type="cellIs" dxfId="606" priority="56" operator="between">
      <formula>70</formula>
      <formula>79</formula>
    </cfRule>
    <cfRule type="cellIs" dxfId="605" priority="57" operator="lessThan">
      <formula>69</formula>
    </cfRule>
  </conditionalFormatting>
  <conditionalFormatting sqref="H9:H17">
    <cfRule type="containsText" dxfId="604" priority="77" operator="containsText" text="Non contrôlé">
      <formula>NOT(ISERROR(SEARCH("Non contrôlé",H9)))</formula>
    </cfRule>
    <cfRule type="containsText" dxfId="603" priority="78" operator="containsText" text="Non validé">
      <formula>NOT(ISERROR(SEARCH("Non validé",H9)))</formula>
    </cfRule>
    <cfRule type="containsText" dxfId="602" priority="79" operator="containsText" text="réserve">
      <formula>NOT(ISERROR(SEARCH("réserve",H9)))</formula>
    </cfRule>
    <cfRule type="endsWith" dxfId="601" priority="80" operator="endsWith" text="Validé">
      <formula>RIGHT(H9,LEN("Validé"))="Validé"</formula>
    </cfRule>
  </conditionalFormatting>
  <conditionalFormatting sqref="H19:H20">
    <cfRule type="containsText" dxfId="600" priority="233" operator="containsText" text="Non contrôlé">
      <formula>NOT(ISERROR(SEARCH("Non contrôlé",H19)))</formula>
    </cfRule>
    <cfRule type="containsText" dxfId="599" priority="234" operator="containsText" text="Non validé">
      <formula>NOT(ISERROR(SEARCH("Non validé",H19)))</formula>
    </cfRule>
    <cfRule type="containsText" dxfId="598" priority="235" operator="containsText" text="réserve">
      <formula>NOT(ISERROR(SEARCH("réserve",H19)))</formula>
    </cfRule>
    <cfRule type="endsWith" dxfId="597" priority="236" operator="endsWith" text="Validé">
      <formula>RIGHT(H19,LEN("Validé"))="Validé"</formula>
    </cfRule>
  </conditionalFormatting>
  <conditionalFormatting sqref="H26:H35">
    <cfRule type="containsText" dxfId="596" priority="105" operator="containsText" text="Non contrôlé">
      <formula>NOT(ISERROR(SEARCH("Non contrôlé",H26)))</formula>
    </cfRule>
    <cfRule type="containsText" dxfId="595" priority="106" operator="containsText" text="Non validé">
      <formula>NOT(ISERROR(SEARCH("Non validé",H26)))</formula>
    </cfRule>
    <cfRule type="containsText" dxfId="594" priority="107" operator="containsText" text="réserve">
      <formula>NOT(ISERROR(SEARCH("réserve",H26)))</formula>
    </cfRule>
    <cfRule type="endsWith" dxfId="593" priority="108" operator="endsWith" text="Validé">
      <formula>RIGHT(H26,LEN("Validé"))="Validé"</formula>
    </cfRule>
  </conditionalFormatting>
  <conditionalFormatting sqref="H37">
    <cfRule type="containsText" dxfId="592" priority="133" operator="containsText" text="Non contrôlé">
      <formula>NOT(ISERROR(SEARCH("Non contrôlé",H37)))</formula>
    </cfRule>
    <cfRule type="containsText" dxfId="591" priority="134" operator="containsText" text="Non validé">
      <formula>NOT(ISERROR(SEARCH("Non validé",H37)))</formula>
    </cfRule>
    <cfRule type="containsText" dxfId="590" priority="135" operator="containsText" text="réserve">
      <formula>NOT(ISERROR(SEARCH("réserve",H37)))</formula>
    </cfRule>
    <cfRule type="endsWith" dxfId="589" priority="136" operator="endsWith" text="Validé">
      <formula>RIGHT(H37,LEN("Validé"))="Validé"</formula>
    </cfRule>
  </conditionalFormatting>
  <conditionalFormatting sqref="I19">
    <cfRule type="cellIs" dxfId="588" priority="67" operator="greaterThanOrEqual">
      <formula>80</formula>
    </cfRule>
    <cfRule type="cellIs" dxfId="587" priority="68" operator="between">
      <formula>70</formula>
      <formula>79</formula>
    </cfRule>
    <cfRule type="cellIs" dxfId="586" priority="69" operator="lessThan">
      <formula>69</formula>
    </cfRule>
  </conditionalFormatting>
  <conditionalFormatting sqref="I37">
    <cfRule type="cellIs" dxfId="585" priority="52" operator="greaterThanOrEqual">
      <formula>80</formula>
    </cfRule>
    <cfRule type="cellIs" dxfId="584" priority="53" operator="between">
      <formula>70</formula>
      <formula>79</formula>
    </cfRule>
    <cfRule type="cellIs" dxfId="583" priority="54" operator="lessThan">
      <formula>69</formula>
    </cfRule>
  </conditionalFormatting>
  <conditionalFormatting sqref="M9:M17">
    <cfRule type="containsText" dxfId="582" priority="245" operator="containsText" text="Non contrôlé">
      <formula>NOT(ISERROR(SEARCH("Non contrôlé",M9)))</formula>
    </cfRule>
    <cfRule type="containsText" dxfId="581" priority="246" operator="containsText" text="Non validé">
      <formula>NOT(ISERROR(SEARCH("Non validé",M9)))</formula>
    </cfRule>
    <cfRule type="containsText" dxfId="580" priority="247" operator="containsText" text="réserve">
      <formula>NOT(ISERROR(SEARCH("réserve",M9)))</formula>
    </cfRule>
    <cfRule type="endsWith" dxfId="579" priority="248" operator="endsWith" text="Validé">
      <formula>RIGHT(M9,LEN("Validé"))="Validé"</formula>
    </cfRule>
  </conditionalFormatting>
  <conditionalFormatting sqref="M19:M20">
    <cfRule type="containsText" dxfId="578" priority="241" operator="containsText" text="Non contrôlé">
      <formula>NOT(ISERROR(SEARCH("Non contrôlé",M19)))</formula>
    </cfRule>
    <cfRule type="containsText" dxfId="577" priority="242" operator="containsText" text="Non validé">
      <formula>NOT(ISERROR(SEARCH("Non validé",M19)))</formula>
    </cfRule>
    <cfRule type="containsText" dxfId="576" priority="243" operator="containsText" text="réserve">
      <formula>NOT(ISERROR(SEARCH("réserve",M19)))</formula>
    </cfRule>
    <cfRule type="endsWith" dxfId="575" priority="244" operator="endsWith" text="Validé">
      <formula>RIGHT(M19,LEN("Validé"))="Validé"</formula>
    </cfRule>
  </conditionalFormatting>
  <conditionalFormatting sqref="M26:M34">
    <cfRule type="containsText" dxfId="574" priority="141" operator="containsText" text="Non contrôlé">
      <formula>NOT(ISERROR(SEARCH("Non contrôlé",M26)))</formula>
    </cfRule>
    <cfRule type="containsText" dxfId="573" priority="142" operator="containsText" text="Non validé">
      <formula>NOT(ISERROR(SEARCH("Non validé",M26)))</formula>
    </cfRule>
    <cfRule type="containsText" dxfId="572" priority="143" operator="containsText" text="réserve">
      <formula>NOT(ISERROR(SEARCH("réserve",M26)))</formula>
    </cfRule>
    <cfRule type="endsWith" dxfId="571" priority="144" operator="endsWith" text="Validé">
      <formula>RIGHT(M26,LEN("Validé"))="Validé"</formula>
    </cfRule>
  </conditionalFormatting>
  <conditionalFormatting sqref="M35">
    <cfRule type="containsText" dxfId="570" priority="145" operator="containsText" text="Non contrôlé">
      <formula>NOT(ISERROR(SEARCH("Non contrôlé",M35)))</formula>
    </cfRule>
    <cfRule type="containsText" dxfId="569" priority="146" operator="containsText" text="Non validé">
      <formula>NOT(ISERROR(SEARCH("Non validé",M35)))</formula>
    </cfRule>
    <cfRule type="containsText" dxfId="568" priority="147" operator="containsText" text="réserve">
      <formula>NOT(ISERROR(SEARCH("réserve",M35)))</formula>
    </cfRule>
    <cfRule type="endsWith" dxfId="567" priority="148" operator="endsWith" text="Validé">
      <formula>RIGHT(M35,LEN("Validé"))="Validé"</formula>
    </cfRule>
  </conditionalFormatting>
  <conditionalFormatting sqref="M37">
    <cfRule type="containsText" dxfId="566" priority="137" operator="containsText" text="Non contrôlé">
      <formula>NOT(ISERROR(SEARCH("Non contrôlé",M37)))</formula>
    </cfRule>
    <cfRule type="containsText" dxfId="565" priority="138" operator="containsText" text="Non validé">
      <formula>NOT(ISERROR(SEARCH("Non validé",M37)))</formula>
    </cfRule>
    <cfRule type="containsText" dxfId="564" priority="139" operator="containsText" text="réserve">
      <formula>NOT(ISERROR(SEARCH("réserve",M37)))</formula>
    </cfRule>
    <cfRule type="endsWith" dxfId="563" priority="140" operator="endsWith" text="Validé">
      <formula>RIGHT(M37,LEN("Validé"))="Validé"</formula>
    </cfRule>
  </conditionalFormatting>
  <conditionalFormatting sqref="N19">
    <cfRule type="cellIs" dxfId="562" priority="64" operator="greaterThanOrEqual">
      <formula>80</formula>
    </cfRule>
    <cfRule type="cellIs" dxfId="561" priority="65" operator="between">
      <formula>70</formula>
      <formula>79</formula>
    </cfRule>
    <cfRule type="cellIs" dxfId="560" priority="66" operator="lessThan">
      <formula>69</formula>
    </cfRule>
  </conditionalFormatting>
  <conditionalFormatting sqref="N37">
    <cfRule type="cellIs" dxfId="559" priority="49" operator="greaterThanOrEqual">
      <formula>80</formula>
    </cfRule>
    <cfRule type="cellIs" dxfId="558" priority="50" operator="between">
      <formula>70</formula>
      <formula>79</formula>
    </cfRule>
    <cfRule type="cellIs" dxfId="557" priority="51" operator="lessThan">
      <formula>69</formula>
    </cfRule>
  </conditionalFormatting>
  <conditionalFormatting sqref="R9:R17">
    <cfRule type="containsText" dxfId="556" priority="253" operator="containsText" text="Non contrôlé">
      <formula>NOT(ISERROR(SEARCH("Non contrôlé",R9)))</formula>
    </cfRule>
    <cfRule type="containsText" dxfId="555" priority="254" operator="containsText" text="Non validé">
      <formula>NOT(ISERROR(SEARCH("Non validé",R9)))</formula>
    </cfRule>
    <cfRule type="containsText" dxfId="554" priority="255" operator="containsText" text="réserve">
      <formula>NOT(ISERROR(SEARCH("réserve",R9)))</formula>
    </cfRule>
    <cfRule type="endsWith" dxfId="553" priority="256" operator="endsWith" text="Validé">
      <formula>RIGHT(R9,LEN("Validé"))="Validé"</formula>
    </cfRule>
  </conditionalFormatting>
  <conditionalFormatting sqref="R19">
    <cfRule type="containsText" dxfId="552" priority="249" operator="containsText" text="Non contrôlé">
      <formula>NOT(ISERROR(SEARCH("Non contrôlé",R19)))</formula>
    </cfRule>
    <cfRule type="containsText" dxfId="551" priority="250" operator="containsText" text="Non validé">
      <formula>NOT(ISERROR(SEARCH("Non validé",R19)))</formula>
    </cfRule>
    <cfRule type="containsText" dxfId="550" priority="251" operator="containsText" text="réserve">
      <formula>NOT(ISERROR(SEARCH("réserve",R19)))</formula>
    </cfRule>
    <cfRule type="endsWith" dxfId="549" priority="252" operator="endsWith" text="Validé">
      <formula>RIGHT(R19,LEN("Validé"))="Validé"</formula>
    </cfRule>
  </conditionalFormatting>
  <conditionalFormatting sqref="R26:R34">
    <cfRule type="containsText" dxfId="548" priority="153" operator="containsText" text="Non contrôlé">
      <formula>NOT(ISERROR(SEARCH("Non contrôlé",R26)))</formula>
    </cfRule>
    <cfRule type="containsText" dxfId="547" priority="154" operator="containsText" text="Non validé">
      <formula>NOT(ISERROR(SEARCH("Non validé",R26)))</formula>
    </cfRule>
    <cfRule type="containsText" dxfId="546" priority="155" operator="containsText" text="réserve">
      <formula>NOT(ISERROR(SEARCH("réserve",R26)))</formula>
    </cfRule>
    <cfRule type="endsWith" dxfId="545" priority="156" operator="endsWith" text="Validé">
      <formula>RIGHT(R26,LEN("Validé"))="Validé"</formula>
    </cfRule>
  </conditionalFormatting>
  <conditionalFormatting sqref="R35">
    <cfRule type="containsText" dxfId="544" priority="157" operator="containsText" text="Non contrôlé">
      <formula>NOT(ISERROR(SEARCH("Non contrôlé",R35)))</formula>
    </cfRule>
    <cfRule type="containsText" dxfId="543" priority="158" operator="containsText" text="Non validé">
      <formula>NOT(ISERROR(SEARCH("Non validé",R35)))</formula>
    </cfRule>
    <cfRule type="containsText" dxfId="542" priority="159" operator="containsText" text="réserve">
      <formula>NOT(ISERROR(SEARCH("réserve",R35)))</formula>
    </cfRule>
    <cfRule type="endsWith" dxfId="541" priority="160" operator="endsWith" text="Validé">
      <formula>RIGHT(R35,LEN("Validé"))="Validé"</formula>
    </cfRule>
  </conditionalFormatting>
  <conditionalFormatting sqref="R37">
    <cfRule type="containsText" dxfId="540" priority="149" operator="containsText" text="Non contrôlé">
      <formula>NOT(ISERROR(SEARCH("Non contrôlé",R37)))</formula>
    </cfRule>
    <cfRule type="containsText" dxfId="539" priority="150" operator="containsText" text="Non validé">
      <formula>NOT(ISERROR(SEARCH("Non validé",R37)))</formula>
    </cfRule>
    <cfRule type="containsText" dxfId="538" priority="151" operator="containsText" text="réserve">
      <formula>NOT(ISERROR(SEARCH("réserve",R37)))</formula>
    </cfRule>
    <cfRule type="endsWith" dxfId="537" priority="152" operator="endsWith" text="Validé">
      <formula>RIGHT(R37,LEN("Validé"))="Validé"</formula>
    </cfRule>
  </conditionalFormatting>
  <conditionalFormatting sqref="S19">
    <cfRule type="cellIs" dxfId="536" priority="61" operator="greaterThanOrEqual">
      <formula>80</formula>
    </cfRule>
    <cfRule type="cellIs" dxfId="535" priority="62" operator="between">
      <formula>70</formula>
      <formula>79</formula>
    </cfRule>
    <cfRule type="cellIs" dxfId="534" priority="63" operator="lessThan">
      <formula>69</formula>
    </cfRule>
  </conditionalFormatting>
  <conditionalFormatting sqref="S37">
    <cfRule type="cellIs" dxfId="533" priority="46" operator="greaterThanOrEqual">
      <formula>80</formula>
    </cfRule>
    <cfRule type="cellIs" dxfId="532" priority="47" operator="between">
      <formula>70</formula>
      <formula>79</formula>
    </cfRule>
    <cfRule type="cellIs" dxfId="531" priority="48" operator="lessThan">
      <formula>69</formula>
    </cfRule>
  </conditionalFormatting>
  <conditionalFormatting sqref="W9:W17">
    <cfRule type="containsText" dxfId="530" priority="117" operator="containsText" text="Non contrôlé">
      <formula>NOT(ISERROR(SEARCH("Non contrôlé",W9)))</formula>
    </cfRule>
    <cfRule type="containsText" dxfId="529" priority="118" operator="containsText" text="Non validé">
      <formula>NOT(ISERROR(SEARCH("Non validé",W9)))</formula>
    </cfRule>
    <cfRule type="containsText" dxfId="528" priority="119" operator="containsText" text="réserve">
      <formula>NOT(ISERROR(SEARCH("réserve",W9)))</formula>
    </cfRule>
    <cfRule type="endsWith" dxfId="527" priority="120" operator="endsWith" text="Validé">
      <formula>RIGHT(W9,LEN("Validé"))="Validé"</formula>
    </cfRule>
  </conditionalFormatting>
  <conditionalFormatting sqref="W19">
    <cfRule type="containsText" dxfId="526" priority="257" operator="containsText" text="Non contrôlé">
      <formula>NOT(ISERROR(SEARCH("Non contrôlé",W19)))</formula>
    </cfRule>
    <cfRule type="containsText" dxfId="525" priority="258" operator="containsText" text="Non validé">
      <formula>NOT(ISERROR(SEARCH("Non validé",W19)))</formula>
    </cfRule>
    <cfRule type="containsText" dxfId="524" priority="259" operator="containsText" text="réserve">
      <formula>NOT(ISERROR(SEARCH("réserve",W19)))</formula>
    </cfRule>
    <cfRule type="endsWith" dxfId="523" priority="260" operator="endsWith" text="Validé">
      <formula>RIGHT(W19,LEN("Validé"))="Validé"</formula>
    </cfRule>
  </conditionalFormatting>
  <conditionalFormatting sqref="W26:W34">
    <cfRule type="containsText" dxfId="522" priority="165" operator="containsText" text="Non contrôlé">
      <formula>NOT(ISERROR(SEARCH("Non contrôlé",W26)))</formula>
    </cfRule>
    <cfRule type="containsText" dxfId="521" priority="166" operator="containsText" text="Non validé">
      <formula>NOT(ISERROR(SEARCH("Non validé",W26)))</formula>
    </cfRule>
    <cfRule type="containsText" dxfId="520" priority="167" operator="containsText" text="réserve">
      <formula>NOT(ISERROR(SEARCH("réserve",W26)))</formula>
    </cfRule>
    <cfRule type="endsWith" dxfId="519" priority="168" operator="endsWith" text="Validé">
      <formula>RIGHT(W26,LEN("Validé"))="Validé"</formula>
    </cfRule>
  </conditionalFormatting>
  <conditionalFormatting sqref="W35">
    <cfRule type="containsText" dxfId="518" priority="169" operator="containsText" text="Non contrôlé">
      <formula>NOT(ISERROR(SEARCH("Non contrôlé",W35)))</formula>
    </cfRule>
    <cfRule type="containsText" dxfId="517" priority="170" operator="containsText" text="Non validé">
      <formula>NOT(ISERROR(SEARCH("Non validé",W35)))</formula>
    </cfRule>
    <cfRule type="containsText" dxfId="516" priority="171" operator="containsText" text="réserve">
      <formula>NOT(ISERROR(SEARCH("réserve",W35)))</formula>
    </cfRule>
    <cfRule type="endsWith" dxfId="515" priority="172" operator="endsWith" text="Validé">
      <formula>RIGHT(W35,LEN("Validé"))="Validé"</formula>
    </cfRule>
  </conditionalFormatting>
  <conditionalFormatting sqref="W37">
    <cfRule type="containsText" dxfId="514" priority="161" operator="containsText" text="Non contrôlé">
      <formula>NOT(ISERROR(SEARCH("Non contrôlé",W37)))</formula>
    </cfRule>
    <cfRule type="containsText" dxfId="513" priority="162" operator="containsText" text="Non validé">
      <formula>NOT(ISERROR(SEARCH("Non validé",W37)))</formula>
    </cfRule>
    <cfRule type="containsText" dxfId="512" priority="163" operator="containsText" text="réserve">
      <formula>NOT(ISERROR(SEARCH("réserve",W37)))</formula>
    </cfRule>
    <cfRule type="endsWith" dxfId="511" priority="164" operator="endsWith" text="Validé">
      <formula>RIGHT(W37,LEN("Validé"))="Validé"</formula>
    </cfRule>
  </conditionalFormatting>
  <conditionalFormatting sqref="X19">
    <cfRule type="cellIs" dxfId="510" priority="58" operator="greaterThanOrEqual">
      <formula>80</formula>
    </cfRule>
    <cfRule type="cellIs" dxfId="509" priority="59" operator="between">
      <formula>70</formula>
      <formula>79</formula>
    </cfRule>
    <cfRule type="cellIs" dxfId="508" priority="60" operator="lessThan">
      <formula>69</formula>
    </cfRule>
  </conditionalFormatting>
  <conditionalFormatting sqref="X37">
    <cfRule type="cellIs" dxfId="507" priority="43" operator="greaterThanOrEqual">
      <formula>80</formula>
    </cfRule>
    <cfRule type="cellIs" dxfId="506" priority="44" operator="between">
      <formula>70</formula>
      <formula>79</formula>
    </cfRule>
    <cfRule type="cellIs" dxfId="505" priority="45" operator="lessThan">
      <formula>69</formula>
    </cfRule>
  </conditionalFormatting>
  <conditionalFormatting sqref="AB9:AB17">
    <cfRule type="containsText" dxfId="504" priority="269" operator="containsText" text="Non contrôlé">
      <formula>NOT(ISERROR(SEARCH("Non contrôlé",AB9)))</formula>
    </cfRule>
    <cfRule type="containsText" dxfId="503" priority="270" operator="containsText" text="Non validé">
      <formula>NOT(ISERROR(SEARCH("Non validé",AB9)))</formula>
    </cfRule>
    <cfRule type="containsText" dxfId="502" priority="271" operator="containsText" text="réserve">
      <formula>NOT(ISERROR(SEARCH("réserve",AB9)))</formula>
    </cfRule>
    <cfRule type="endsWith" dxfId="501" priority="272" operator="endsWith" text="Validé">
      <formula>RIGHT(AB9,LEN("Validé"))="Validé"</formula>
    </cfRule>
  </conditionalFormatting>
  <conditionalFormatting sqref="AB19">
    <cfRule type="containsText" dxfId="500" priority="265" operator="containsText" text="Non contrôlé">
      <formula>NOT(ISERROR(SEARCH("Non contrôlé",AB19)))</formula>
    </cfRule>
    <cfRule type="containsText" dxfId="499" priority="266" operator="containsText" text="Non validé">
      <formula>NOT(ISERROR(SEARCH("Non validé",AB19)))</formula>
    </cfRule>
    <cfRule type="containsText" dxfId="498" priority="267" operator="containsText" text="réserve">
      <formula>NOT(ISERROR(SEARCH("réserve",AB19)))</formula>
    </cfRule>
    <cfRule type="endsWith" dxfId="497" priority="268" operator="endsWith" text="Validé">
      <formula>RIGHT(AB19,LEN("Validé"))="Validé"</formula>
    </cfRule>
  </conditionalFormatting>
  <conditionalFormatting sqref="AB26:AB34">
    <cfRule type="containsText" dxfId="496" priority="177" operator="containsText" text="Non contrôlé">
      <formula>NOT(ISERROR(SEARCH("Non contrôlé",AB26)))</formula>
    </cfRule>
    <cfRule type="containsText" dxfId="495" priority="178" operator="containsText" text="Non validé">
      <formula>NOT(ISERROR(SEARCH("Non validé",AB26)))</formula>
    </cfRule>
    <cfRule type="containsText" dxfId="494" priority="179" operator="containsText" text="réserve">
      <formula>NOT(ISERROR(SEARCH("réserve",AB26)))</formula>
    </cfRule>
    <cfRule type="endsWith" dxfId="493" priority="180" operator="endsWith" text="Validé">
      <formula>RIGHT(AB26,LEN("Validé"))="Validé"</formula>
    </cfRule>
  </conditionalFormatting>
  <conditionalFormatting sqref="AB35">
    <cfRule type="containsText" dxfId="492" priority="181" operator="containsText" text="Non contrôlé">
      <formula>NOT(ISERROR(SEARCH("Non contrôlé",AB35)))</formula>
    </cfRule>
    <cfRule type="containsText" dxfId="491" priority="182" operator="containsText" text="Non validé">
      <formula>NOT(ISERROR(SEARCH("Non validé",AB35)))</formula>
    </cfRule>
    <cfRule type="containsText" dxfId="490" priority="183" operator="containsText" text="réserve">
      <formula>NOT(ISERROR(SEARCH("réserve",AB35)))</formula>
    </cfRule>
    <cfRule type="endsWith" dxfId="489" priority="184" operator="endsWith" text="Validé">
      <formula>RIGHT(AB35,LEN("Validé"))="Validé"</formula>
    </cfRule>
  </conditionalFormatting>
  <conditionalFormatting sqref="AB37">
    <cfRule type="containsText" dxfId="488" priority="173" operator="containsText" text="Non contrôlé">
      <formula>NOT(ISERROR(SEARCH("Non contrôlé",AB37)))</formula>
    </cfRule>
    <cfRule type="containsText" dxfId="487" priority="174" operator="containsText" text="Non validé">
      <formula>NOT(ISERROR(SEARCH("Non validé",AB37)))</formula>
    </cfRule>
    <cfRule type="containsText" dxfId="486" priority="175" operator="containsText" text="réserve">
      <formula>NOT(ISERROR(SEARCH("réserve",AB37)))</formula>
    </cfRule>
    <cfRule type="endsWith" dxfId="485" priority="176" operator="endsWith" text="Validé">
      <formula>RIGHT(AB37,LEN("Validé"))="Validé"</formula>
    </cfRule>
  </conditionalFormatting>
  <conditionalFormatting sqref="AC19">
    <cfRule type="cellIs" dxfId="484" priority="40" operator="greaterThanOrEqual">
      <formula>80</formula>
    </cfRule>
    <cfRule type="cellIs" dxfId="483" priority="41" operator="between">
      <formula>70</formula>
      <formula>79</formula>
    </cfRule>
    <cfRule type="cellIs" dxfId="482" priority="42" operator="lessThan">
      <formula>69</formula>
    </cfRule>
  </conditionalFormatting>
  <conditionalFormatting sqref="AC37">
    <cfRule type="cellIs" dxfId="481" priority="31" operator="greaterThanOrEqual">
      <formula>80</formula>
    </cfRule>
    <cfRule type="cellIs" dxfId="480" priority="32" operator="between">
      <formula>70</formula>
      <formula>79</formula>
    </cfRule>
    <cfRule type="cellIs" dxfId="479" priority="33" operator="lessThan">
      <formula>69</formula>
    </cfRule>
  </conditionalFormatting>
  <conditionalFormatting sqref="AG9:AG17">
    <cfRule type="containsText" dxfId="478" priority="277" operator="containsText" text="Non contrôlé">
      <formula>NOT(ISERROR(SEARCH("Non contrôlé",AG9)))</formula>
    </cfRule>
    <cfRule type="containsText" dxfId="477" priority="278" operator="containsText" text="Non validé">
      <formula>NOT(ISERROR(SEARCH("Non validé",AG9)))</formula>
    </cfRule>
    <cfRule type="containsText" dxfId="476" priority="279" operator="containsText" text="réserve">
      <formula>NOT(ISERROR(SEARCH("réserve",AG9)))</formula>
    </cfRule>
    <cfRule type="endsWith" dxfId="475" priority="280" operator="endsWith" text="Validé">
      <formula>RIGHT(AG9,LEN("Validé"))="Validé"</formula>
    </cfRule>
  </conditionalFormatting>
  <conditionalFormatting sqref="AG19">
    <cfRule type="containsText" dxfId="474" priority="273" operator="containsText" text="Non contrôlé">
      <formula>NOT(ISERROR(SEARCH("Non contrôlé",AG19)))</formula>
    </cfRule>
    <cfRule type="containsText" dxfId="473" priority="274" operator="containsText" text="Non validé">
      <formula>NOT(ISERROR(SEARCH("Non validé",AG19)))</formula>
    </cfRule>
    <cfRule type="containsText" dxfId="472" priority="275" operator="containsText" text="réserve">
      <formula>NOT(ISERROR(SEARCH("réserve",AG19)))</formula>
    </cfRule>
    <cfRule type="endsWith" dxfId="471" priority="276" operator="endsWith" text="Validé">
      <formula>RIGHT(AG19,LEN("Validé"))="Validé"</formula>
    </cfRule>
  </conditionalFormatting>
  <conditionalFormatting sqref="AG26:AG34">
    <cfRule type="containsText" dxfId="470" priority="189" operator="containsText" text="Non contrôlé">
      <formula>NOT(ISERROR(SEARCH("Non contrôlé",AG26)))</formula>
    </cfRule>
    <cfRule type="containsText" dxfId="469" priority="190" operator="containsText" text="Non validé">
      <formula>NOT(ISERROR(SEARCH("Non validé",AG26)))</formula>
    </cfRule>
    <cfRule type="containsText" dxfId="468" priority="191" operator="containsText" text="réserve">
      <formula>NOT(ISERROR(SEARCH("réserve",AG26)))</formula>
    </cfRule>
    <cfRule type="endsWith" dxfId="467" priority="192" operator="endsWith" text="Validé">
      <formula>RIGHT(AG26,LEN("Validé"))="Validé"</formula>
    </cfRule>
  </conditionalFormatting>
  <conditionalFormatting sqref="AG35">
    <cfRule type="containsText" dxfId="466" priority="193" operator="containsText" text="Non contrôlé">
      <formula>NOT(ISERROR(SEARCH("Non contrôlé",AG35)))</formula>
    </cfRule>
    <cfRule type="containsText" dxfId="465" priority="194" operator="containsText" text="Non validé">
      <formula>NOT(ISERROR(SEARCH("Non validé",AG35)))</formula>
    </cfRule>
    <cfRule type="containsText" dxfId="464" priority="195" operator="containsText" text="réserve">
      <formula>NOT(ISERROR(SEARCH("réserve",AG35)))</formula>
    </cfRule>
    <cfRule type="endsWith" dxfId="463" priority="196" operator="endsWith" text="Validé">
      <formula>RIGHT(AG35,LEN("Validé"))="Validé"</formula>
    </cfRule>
  </conditionalFormatting>
  <conditionalFormatting sqref="AG37">
    <cfRule type="containsText" dxfId="462" priority="185" operator="containsText" text="Non contrôlé">
      <formula>NOT(ISERROR(SEARCH("Non contrôlé",AG37)))</formula>
    </cfRule>
    <cfRule type="containsText" dxfId="461" priority="186" operator="containsText" text="Non validé">
      <formula>NOT(ISERROR(SEARCH("Non validé",AG37)))</formula>
    </cfRule>
    <cfRule type="containsText" dxfId="460" priority="187" operator="containsText" text="réserve">
      <formula>NOT(ISERROR(SEARCH("réserve",AG37)))</formula>
    </cfRule>
    <cfRule type="endsWith" dxfId="459" priority="188" operator="endsWith" text="Validé">
      <formula>RIGHT(AG37,LEN("Validé"))="Validé"</formula>
    </cfRule>
  </conditionalFormatting>
  <conditionalFormatting sqref="AH19">
    <cfRule type="cellIs" dxfId="458" priority="37" operator="greaterThanOrEqual">
      <formula>80</formula>
    </cfRule>
    <cfRule type="cellIs" dxfId="457" priority="38" operator="between">
      <formula>70</formula>
      <formula>79</formula>
    </cfRule>
    <cfRule type="cellIs" dxfId="456" priority="39" operator="lessThan">
      <formula>69</formula>
    </cfRule>
  </conditionalFormatting>
  <conditionalFormatting sqref="AH37">
    <cfRule type="cellIs" dxfId="455" priority="28" operator="greaterThanOrEqual">
      <formula>80</formula>
    </cfRule>
    <cfRule type="cellIs" dxfId="454" priority="29" operator="between">
      <formula>70</formula>
      <formula>79</formula>
    </cfRule>
    <cfRule type="cellIs" dxfId="453" priority="30" operator="lessThan">
      <formula>69</formula>
    </cfRule>
  </conditionalFormatting>
  <conditionalFormatting sqref="AL9:AL17">
    <cfRule type="containsText" dxfId="452" priority="285" operator="containsText" text="Non contrôlé">
      <formula>NOT(ISERROR(SEARCH("Non contrôlé",AL9)))</formula>
    </cfRule>
    <cfRule type="containsText" dxfId="451" priority="286" operator="containsText" text="Non validé">
      <formula>NOT(ISERROR(SEARCH("Non validé",AL9)))</formula>
    </cfRule>
    <cfRule type="containsText" dxfId="450" priority="287" operator="containsText" text="réserve">
      <formula>NOT(ISERROR(SEARCH("réserve",AL9)))</formula>
    </cfRule>
    <cfRule type="endsWith" dxfId="449" priority="288" operator="endsWith" text="Validé">
      <formula>RIGHT(AL9,LEN("Validé"))="Validé"</formula>
    </cfRule>
  </conditionalFormatting>
  <conditionalFormatting sqref="AL19">
    <cfRule type="containsText" dxfId="448" priority="281" operator="containsText" text="Non contrôlé">
      <formula>NOT(ISERROR(SEARCH("Non contrôlé",AL19)))</formula>
    </cfRule>
    <cfRule type="containsText" dxfId="447" priority="282" operator="containsText" text="Non validé">
      <formula>NOT(ISERROR(SEARCH("Non validé",AL19)))</formula>
    </cfRule>
    <cfRule type="containsText" dxfId="446" priority="283" operator="containsText" text="réserve">
      <formula>NOT(ISERROR(SEARCH("réserve",AL19)))</formula>
    </cfRule>
    <cfRule type="endsWith" dxfId="445" priority="284" operator="endsWith" text="Validé">
      <formula>RIGHT(AL19,LEN("Validé"))="Validé"</formula>
    </cfRule>
  </conditionalFormatting>
  <conditionalFormatting sqref="AL26:AL34">
    <cfRule type="containsText" dxfId="444" priority="201" operator="containsText" text="Non contrôlé">
      <formula>NOT(ISERROR(SEARCH("Non contrôlé",AL26)))</formula>
    </cfRule>
    <cfRule type="containsText" dxfId="443" priority="202" operator="containsText" text="Non validé">
      <formula>NOT(ISERROR(SEARCH("Non validé",AL26)))</formula>
    </cfRule>
    <cfRule type="containsText" dxfId="442" priority="203" operator="containsText" text="réserve">
      <formula>NOT(ISERROR(SEARCH("réserve",AL26)))</formula>
    </cfRule>
    <cfRule type="endsWith" dxfId="441" priority="204" operator="endsWith" text="Validé">
      <formula>RIGHT(AL26,LEN("Validé"))="Validé"</formula>
    </cfRule>
  </conditionalFormatting>
  <conditionalFormatting sqref="AL35">
    <cfRule type="containsText" dxfId="440" priority="205" operator="containsText" text="Non contrôlé">
      <formula>NOT(ISERROR(SEARCH("Non contrôlé",AL35)))</formula>
    </cfRule>
    <cfRule type="containsText" dxfId="439" priority="206" operator="containsText" text="Non validé">
      <formula>NOT(ISERROR(SEARCH("Non validé",AL35)))</formula>
    </cfRule>
    <cfRule type="containsText" dxfId="438" priority="207" operator="containsText" text="réserve">
      <formula>NOT(ISERROR(SEARCH("réserve",AL35)))</formula>
    </cfRule>
    <cfRule type="endsWith" dxfId="437" priority="208" operator="endsWith" text="Validé">
      <formula>RIGHT(AL35,LEN("Validé"))="Validé"</formula>
    </cfRule>
  </conditionalFormatting>
  <conditionalFormatting sqref="AL37">
    <cfRule type="containsText" dxfId="436" priority="197" operator="containsText" text="Non contrôlé">
      <formula>NOT(ISERROR(SEARCH("Non contrôlé",AL37)))</formula>
    </cfRule>
    <cfRule type="containsText" dxfId="435" priority="198" operator="containsText" text="Non validé">
      <formula>NOT(ISERROR(SEARCH("Non validé",AL37)))</formula>
    </cfRule>
    <cfRule type="containsText" dxfId="434" priority="199" operator="containsText" text="réserve">
      <formula>NOT(ISERROR(SEARCH("réserve",AL37)))</formula>
    </cfRule>
    <cfRule type="endsWith" dxfId="433" priority="200" operator="endsWith" text="Validé">
      <formula>RIGHT(AL37,LEN("Validé"))="Validé"</formula>
    </cfRule>
  </conditionalFormatting>
  <conditionalFormatting sqref="AM19">
    <cfRule type="cellIs" dxfId="432" priority="34" operator="greaterThanOrEqual">
      <formula>80</formula>
    </cfRule>
    <cfRule type="cellIs" dxfId="431" priority="35" operator="between">
      <formula>70</formula>
      <formula>79</formula>
    </cfRule>
    <cfRule type="cellIs" dxfId="430" priority="36" operator="lessThan">
      <formula>69</formula>
    </cfRule>
  </conditionalFormatting>
  <conditionalFormatting sqref="AM37">
    <cfRule type="cellIs" dxfId="429" priority="25" operator="greaterThanOrEqual">
      <formula>80</formula>
    </cfRule>
    <cfRule type="cellIs" dxfId="428" priority="26" operator="between">
      <formula>70</formula>
      <formula>79</formula>
    </cfRule>
    <cfRule type="cellIs" dxfId="427" priority="27" operator="lessThan">
      <formula>69</formula>
    </cfRule>
  </conditionalFormatting>
  <conditionalFormatting sqref="AQ9:AQ17">
    <cfRule type="containsText" dxfId="426" priority="293" operator="containsText" text="Non contrôlé">
      <formula>NOT(ISERROR(SEARCH("Non contrôlé",AQ9)))</formula>
    </cfRule>
    <cfRule type="containsText" dxfId="425" priority="294" operator="containsText" text="Non validé">
      <formula>NOT(ISERROR(SEARCH("Non validé",AQ9)))</formula>
    </cfRule>
    <cfRule type="containsText" dxfId="424" priority="295" operator="containsText" text="réserve">
      <formula>NOT(ISERROR(SEARCH("réserve",AQ9)))</formula>
    </cfRule>
    <cfRule type="endsWith" dxfId="423" priority="296" operator="endsWith" text="Validé">
      <formula>RIGHT(AQ9,LEN("Validé"))="Validé"</formula>
    </cfRule>
  </conditionalFormatting>
  <conditionalFormatting sqref="AQ19">
    <cfRule type="containsText" dxfId="422" priority="289" operator="containsText" text="Non contrôlé">
      <formula>NOT(ISERROR(SEARCH("Non contrôlé",AQ19)))</formula>
    </cfRule>
    <cfRule type="containsText" dxfId="421" priority="290" operator="containsText" text="Non validé">
      <formula>NOT(ISERROR(SEARCH("Non validé",AQ19)))</formula>
    </cfRule>
    <cfRule type="containsText" dxfId="420" priority="291" operator="containsText" text="réserve">
      <formula>NOT(ISERROR(SEARCH("réserve",AQ19)))</formula>
    </cfRule>
    <cfRule type="endsWith" dxfId="419" priority="292" operator="endsWith" text="Validé">
      <formula>RIGHT(AQ19,LEN("Validé"))="Validé"</formula>
    </cfRule>
  </conditionalFormatting>
  <conditionalFormatting sqref="AQ26:AQ34">
    <cfRule type="containsText" dxfId="418" priority="213" operator="containsText" text="Non contrôlé">
      <formula>NOT(ISERROR(SEARCH("Non contrôlé",AQ26)))</formula>
    </cfRule>
    <cfRule type="containsText" dxfId="417" priority="214" operator="containsText" text="Non validé">
      <formula>NOT(ISERROR(SEARCH("Non validé",AQ26)))</formula>
    </cfRule>
    <cfRule type="containsText" dxfId="416" priority="215" operator="containsText" text="réserve">
      <formula>NOT(ISERROR(SEARCH("réserve",AQ26)))</formula>
    </cfRule>
    <cfRule type="endsWith" dxfId="415" priority="216" operator="endsWith" text="Validé">
      <formula>RIGHT(AQ26,LEN("Validé"))="Validé"</formula>
    </cfRule>
  </conditionalFormatting>
  <conditionalFormatting sqref="AQ35">
    <cfRule type="containsText" dxfId="414" priority="217" operator="containsText" text="Non contrôlé">
      <formula>NOT(ISERROR(SEARCH("Non contrôlé",AQ35)))</formula>
    </cfRule>
    <cfRule type="containsText" dxfId="413" priority="218" operator="containsText" text="Non validé">
      <formula>NOT(ISERROR(SEARCH("Non validé",AQ35)))</formula>
    </cfRule>
    <cfRule type="containsText" dxfId="412" priority="219" operator="containsText" text="réserve">
      <formula>NOT(ISERROR(SEARCH("réserve",AQ35)))</formula>
    </cfRule>
    <cfRule type="endsWith" dxfId="411" priority="220" operator="endsWith" text="Validé">
      <formula>RIGHT(AQ35,LEN("Validé"))="Validé"</formula>
    </cfRule>
  </conditionalFormatting>
  <conditionalFormatting sqref="AQ37">
    <cfRule type="containsText" dxfId="410" priority="209" operator="containsText" text="Non contrôlé">
      <formula>NOT(ISERROR(SEARCH("Non contrôlé",AQ37)))</formula>
    </cfRule>
    <cfRule type="containsText" dxfId="409" priority="210" operator="containsText" text="Non validé">
      <formula>NOT(ISERROR(SEARCH("Non validé",AQ37)))</formula>
    </cfRule>
    <cfRule type="containsText" dxfId="408" priority="211" operator="containsText" text="réserve">
      <formula>NOT(ISERROR(SEARCH("réserve",AQ37)))</formula>
    </cfRule>
    <cfRule type="endsWith" dxfId="407" priority="212" operator="endsWith" text="Validé">
      <formula>RIGHT(AQ37,LEN("Validé"))="Validé"</formula>
    </cfRule>
  </conditionalFormatting>
  <conditionalFormatting sqref="AR19">
    <cfRule type="cellIs" dxfId="406" priority="19" operator="greaterThanOrEqual">
      <formula>80</formula>
    </cfRule>
    <cfRule type="cellIs" dxfId="405" priority="20" operator="between">
      <formula>70</formula>
      <formula>79</formula>
    </cfRule>
    <cfRule type="cellIs" dxfId="404" priority="21" operator="lessThan">
      <formula>69</formula>
    </cfRule>
  </conditionalFormatting>
  <conditionalFormatting sqref="AR37">
    <cfRule type="cellIs" dxfId="403" priority="22" operator="greaterThanOrEqual">
      <formula>80</formula>
    </cfRule>
    <cfRule type="cellIs" dxfId="402" priority="23" operator="between">
      <formula>70</formula>
      <formula>79</formula>
    </cfRule>
    <cfRule type="cellIs" dxfId="401" priority="24" operator="lessThan">
      <formula>69</formula>
    </cfRule>
  </conditionalFormatting>
  <conditionalFormatting sqref="AV9:AV17">
    <cfRule type="containsText" dxfId="400" priority="301" operator="containsText" text="Non contrôlé">
      <formula>NOT(ISERROR(SEARCH("Non contrôlé",AV9)))</formula>
    </cfRule>
    <cfRule type="containsText" dxfId="399" priority="302" operator="containsText" text="Non validé">
      <formula>NOT(ISERROR(SEARCH("Non validé",AV9)))</formula>
    </cfRule>
    <cfRule type="containsText" dxfId="398" priority="303" operator="containsText" text="réserve">
      <formula>NOT(ISERROR(SEARCH("réserve",AV9)))</formula>
    </cfRule>
    <cfRule type="endsWith" dxfId="397" priority="304" operator="endsWith" text="Validé">
      <formula>RIGHT(AV9,LEN("Validé"))="Validé"</formula>
    </cfRule>
  </conditionalFormatting>
  <conditionalFormatting sqref="AV19">
    <cfRule type="containsText" dxfId="396" priority="297" operator="containsText" text="Non contrôlé">
      <formula>NOT(ISERROR(SEARCH("Non contrôlé",AV19)))</formula>
    </cfRule>
    <cfRule type="containsText" dxfId="395" priority="298" operator="containsText" text="Non validé">
      <formula>NOT(ISERROR(SEARCH("Non validé",AV19)))</formula>
    </cfRule>
    <cfRule type="containsText" dxfId="394" priority="299" operator="containsText" text="réserve">
      <formula>NOT(ISERROR(SEARCH("réserve",AV19)))</formula>
    </cfRule>
    <cfRule type="endsWith" dxfId="393" priority="300" operator="endsWith" text="Validé">
      <formula>RIGHT(AV19,LEN("Validé"))="Validé"</formula>
    </cfRule>
  </conditionalFormatting>
  <conditionalFormatting sqref="AV26:AV34">
    <cfRule type="containsText" dxfId="392" priority="85" operator="containsText" text="Non contrôlé">
      <formula>NOT(ISERROR(SEARCH("Non contrôlé",AV26)))</formula>
    </cfRule>
    <cfRule type="containsText" dxfId="391" priority="86" operator="containsText" text="Non validé">
      <formula>NOT(ISERROR(SEARCH("Non validé",AV26)))</formula>
    </cfRule>
    <cfRule type="containsText" dxfId="390" priority="87" operator="containsText" text="réserve">
      <formula>NOT(ISERROR(SEARCH("réserve",AV26)))</formula>
    </cfRule>
    <cfRule type="endsWith" dxfId="389" priority="88" operator="endsWith" text="Validé">
      <formula>RIGHT(AV26,LEN("Validé"))="Validé"</formula>
    </cfRule>
  </conditionalFormatting>
  <conditionalFormatting sqref="AV35">
    <cfRule type="containsText" dxfId="388" priority="89" operator="containsText" text="Non contrôlé">
      <formula>NOT(ISERROR(SEARCH("Non contrôlé",AV35)))</formula>
    </cfRule>
    <cfRule type="containsText" dxfId="387" priority="90" operator="containsText" text="Non validé">
      <formula>NOT(ISERROR(SEARCH("Non validé",AV35)))</formula>
    </cfRule>
    <cfRule type="containsText" dxfId="386" priority="91" operator="containsText" text="réserve">
      <formula>NOT(ISERROR(SEARCH("réserve",AV35)))</formula>
    </cfRule>
    <cfRule type="endsWith" dxfId="385" priority="92" operator="endsWith" text="Validé">
      <formula>RIGHT(AV35,LEN("Validé"))="Validé"</formula>
    </cfRule>
  </conditionalFormatting>
  <conditionalFormatting sqref="AV37">
    <cfRule type="containsText" dxfId="384" priority="221" operator="containsText" text="Non contrôlé">
      <formula>NOT(ISERROR(SEARCH("Non contrôlé",AV37)))</formula>
    </cfRule>
    <cfRule type="containsText" dxfId="383" priority="222" operator="containsText" text="Non validé">
      <formula>NOT(ISERROR(SEARCH("Non validé",AV37)))</formula>
    </cfRule>
    <cfRule type="containsText" dxfId="382" priority="223" operator="containsText" text="réserve">
      <formula>NOT(ISERROR(SEARCH("réserve",AV37)))</formula>
    </cfRule>
    <cfRule type="endsWith" dxfId="381" priority="224" operator="endsWith" text="Validé">
      <formula>RIGHT(AV37,LEN("Validé"))="Validé"</formula>
    </cfRule>
  </conditionalFormatting>
  <conditionalFormatting sqref="AW19">
    <cfRule type="cellIs" dxfId="380" priority="16" operator="greaterThanOrEqual">
      <formula>80</formula>
    </cfRule>
    <cfRule type="cellIs" dxfId="379" priority="17" operator="between">
      <formula>70</formula>
      <formula>79</formula>
    </cfRule>
    <cfRule type="cellIs" dxfId="378" priority="18" operator="lessThan">
      <formula>69</formula>
    </cfRule>
  </conditionalFormatting>
  <conditionalFormatting sqref="AW37">
    <cfRule type="cellIs" dxfId="377" priority="1" operator="greaterThanOrEqual">
      <formula>80</formula>
    </cfRule>
    <cfRule type="cellIs" dxfId="376" priority="2" operator="between">
      <formula>70</formula>
      <formula>79</formula>
    </cfRule>
    <cfRule type="cellIs" dxfId="375" priority="3" operator="lessThan">
      <formula>69</formula>
    </cfRule>
  </conditionalFormatting>
  <conditionalFormatting sqref="BA9:BA17">
    <cfRule type="containsText" dxfId="374" priority="73" operator="containsText" text="Non contrôlé">
      <formula>NOT(ISERROR(SEARCH("Non contrôlé",BA9)))</formula>
    </cfRule>
    <cfRule type="containsText" dxfId="373" priority="74" operator="containsText" text="Non validé">
      <formula>NOT(ISERROR(SEARCH("Non validé",BA9)))</formula>
    </cfRule>
    <cfRule type="containsText" dxfId="372" priority="75" operator="containsText" text="réserve">
      <formula>NOT(ISERROR(SEARCH("réserve",BA9)))</formula>
    </cfRule>
    <cfRule type="endsWith" dxfId="371" priority="76" operator="endsWith" text="Validé">
      <formula>RIGHT(BA9,LEN("Validé"))="Validé"</formula>
    </cfRule>
  </conditionalFormatting>
  <conditionalFormatting sqref="BA19">
    <cfRule type="containsText" dxfId="370" priority="305" operator="containsText" text="Non contrôlé">
      <formula>NOT(ISERROR(SEARCH("Non contrôlé",BA19)))</formula>
    </cfRule>
    <cfRule type="containsText" dxfId="369" priority="306" operator="containsText" text="Non validé">
      <formula>NOT(ISERROR(SEARCH("Non validé",BA19)))</formula>
    </cfRule>
    <cfRule type="containsText" dxfId="368" priority="307" operator="containsText" text="réserve">
      <formula>NOT(ISERROR(SEARCH("réserve",BA19)))</formula>
    </cfRule>
    <cfRule type="endsWith" dxfId="367" priority="308" operator="endsWith" text="Validé">
      <formula>RIGHT(BA19,LEN("Validé"))="Validé"</formula>
    </cfRule>
  </conditionalFormatting>
  <conditionalFormatting sqref="BA26:BA34">
    <cfRule type="containsText" dxfId="366" priority="93" operator="containsText" text="Non contrôlé">
      <formula>NOT(ISERROR(SEARCH("Non contrôlé",BA26)))</formula>
    </cfRule>
    <cfRule type="containsText" dxfId="365" priority="94" operator="containsText" text="Non validé">
      <formula>NOT(ISERROR(SEARCH("Non validé",BA26)))</formula>
    </cfRule>
    <cfRule type="containsText" dxfId="364" priority="95" operator="containsText" text="réserve">
      <formula>NOT(ISERROR(SEARCH("réserve",BA26)))</formula>
    </cfRule>
    <cfRule type="endsWith" dxfId="363" priority="96" operator="endsWith" text="Validé">
      <formula>RIGHT(BA26,LEN("Validé"))="Validé"</formula>
    </cfRule>
  </conditionalFormatting>
  <conditionalFormatting sqref="BA35">
    <cfRule type="containsText" dxfId="362" priority="97" operator="containsText" text="Non contrôlé">
      <formula>NOT(ISERROR(SEARCH("Non contrôlé",BA35)))</formula>
    </cfRule>
    <cfRule type="containsText" dxfId="361" priority="98" operator="containsText" text="Non validé">
      <formula>NOT(ISERROR(SEARCH("Non validé",BA35)))</formula>
    </cfRule>
    <cfRule type="containsText" dxfId="360" priority="99" operator="containsText" text="réserve">
      <formula>NOT(ISERROR(SEARCH("réserve",BA35)))</formula>
    </cfRule>
    <cfRule type="endsWith" dxfId="359" priority="100" operator="endsWith" text="Validé">
      <formula>RIGHT(BA35,LEN("Validé"))="Validé"</formula>
    </cfRule>
  </conditionalFormatting>
  <conditionalFormatting sqref="BA37">
    <cfRule type="containsText" dxfId="358" priority="225" operator="containsText" text="Non contrôlé">
      <formula>NOT(ISERROR(SEARCH("Non contrôlé",BA37)))</formula>
    </cfRule>
    <cfRule type="containsText" dxfId="357" priority="226" operator="containsText" text="Non validé">
      <formula>NOT(ISERROR(SEARCH("Non validé",BA37)))</formula>
    </cfRule>
    <cfRule type="containsText" dxfId="356" priority="227" operator="containsText" text="réserve">
      <formula>NOT(ISERROR(SEARCH("réserve",BA37)))</formula>
    </cfRule>
    <cfRule type="endsWith" dxfId="355" priority="228" operator="endsWith" text="Validé">
      <formula>RIGHT(BA37,LEN("Validé"))="Validé"</formula>
    </cfRule>
  </conditionalFormatting>
  <conditionalFormatting sqref="BB19">
    <cfRule type="cellIs" dxfId="354" priority="13" operator="greaterThanOrEqual">
      <formula>80</formula>
    </cfRule>
    <cfRule type="cellIs" dxfId="353" priority="14" operator="between">
      <formula>70</formula>
      <formula>79</formula>
    </cfRule>
    <cfRule type="cellIs" dxfId="352" priority="15" operator="lessThan">
      <formula>69</formula>
    </cfRule>
  </conditionalFormatting>
  <conditionalFormatting sqref="BB37">
    <cfRule type="cellIs" dxfId="351" priority="4" operator="greaterThanOrEqual">
      <formula>80</formula>
    </cfRule>
    <cfRule type="cellIs" dxfId="350" priority="5" operator="between">
      <formula>70</formula>
      <formula>79</formula>
    </cfRule>
    <cfRule type="cellIs" dxfId="349" priority="6" operator="lessThan">
      <formula>69</formula>
    </cfRule>
  </conditionalFormatting>
  <conditionalFormatting sqref="BF9:BF17">
    <cfRule type="containsText" dxfId="348" priority="317" operator="containsText" text="Non contrôlé">
      <formula>NOT(ISERROR(SEARCH("Non contrôlé",BF9)))</formula>
    </cfRule>
    <cfRule type="containsText" dxfId="347" priority="318" operator="containsText" text="Non validé">
      <formula>NOT(ISERROR(SEARCH("Non validé",BF9)))</formula>
    </cfRule>
    <cfRule type="containsText" dxfId="346" priority="319" operator="containsText" text="réserve">
      <formula>NOT(ISERROR(SEARCH("réserve",BF9)))</formula>
    </cfRule>
    <cfRule type="endsWith" dxfId="345" priority="320" operator="endsWith" text="Validé">
      <formula>RIGHT(BF9,LEN("Validé"))="Validé"</formula>
    </cfRule>
  </conditionalFormatting>
  <conditionalFormatting sqref="BF19">
    <cfRule type="containsText" dxfId="344" priority="313" operator="containsText" text="Non contrôlé">
      <formula>NOT(ISERROR(SEARCH("Non contrôlé",BF19)))</formula>
    </cfRule>
    <cfRule type="containsText" dxfId="343" priority="314" operator="containsText" text="Non validé">
      <formula>NOT(ISERROR(SEARCH("Non validé",BF19)))</formula>
    </cfRule>
    <cfRule type="containsText" dxfId="342" priority="315" operator="containsText" text="réserve">
      <formula>NOT(ISERROR(SEARCH("réserve",BF19)))</formula>
    </cfRule>
    <cfRule type="endsWith" dxfId="341" priority="316" operator="endsWith" text="Validé">
      <formula>RIGHT(BF19,LEN("Validé"))="Validé"</formula>
    </cfRule>
  </conditionalFormatting>
  <conditionalFormatting sqref="BF26:BF34">
    <cfRule type="containsText" dxfId="340" priority="81" operator="containsText" text="Non contrôlé">
      <formula>NOT(ISERROR(SEARCH("Non contrôlé",BF26)))</formula>
    </cfRule>
    <cfRule type="containsText" dxfId="339" priority="82" operator="containsText" text="Non validé">
      <formula>NOT(ISERROR(SEARCH("Non validé",BF26)))</formula>
    </cfRule>
    <cfRule type="containsText" dxfId="338" priority="83" operator="containsText" text="réserve">
      <formula>NOT(ISERROR(SEARCH("réserve",BF26)))</formula>
    </cfRule>
    <cfRule type="endsWith" dxfId="337" priority="84" operator="endsWith" text="Validé">
      <formula>RIGHT(BF26,LEN("Validé"))="Validé"</formula>
    </cfRule>
  </conditionalFormatting>
  <conditionalFormatting sqref="BF35">
    <cfRule type="containsText" dxfId="336" priority="321" operator="containsText" text="Non contrôlé">
      <formula>NOT(ISERROR(SEARCH("Non contrôlé",BF35)))</formula>
    </cfRule>
    <cfRule type="containsText" dxfId="335" priority="322" operator="containsText" text="Non validé">
      <formula>NOT(ISERROR(SEARCH("Non validé",BF35)))</formula>
    </cfRule>
    <cfRule type="containsText" dxfId="334" priority="323" operator="containsText" text="réserve">
      <formula>NOT(ISERROR(SEARCH("réserve",BF35)))</formula>
    </cfRule>
    <cfRule type="endsWith" dxfId="333" priority="324" operator="endsWith" text="Validé">
      <formula>RIGHT(BF35,LEN("Validé"))="Validé"</formula>
    </cfRule>
  </conditionalFormatting>
  <conditionalFormatting sqref="BF37">
    <cfRule type="containsText" dxfId="332" priority="309" operator="containsText" text="Non contrôlé">
      <formula>NOT(ISERROR(SEARCH("Non contrôlé",BF37)))</formula>
    </cfRule>
    <cfRule type="containsText" dxfId="331" priority="310" operator="containsText" text="Non validé">
      <formula>NOT(ISERROR(SEARCH("Non validé",BF37)))</formula>
    </cfRule>
    <cfRule type="containsText" dxfId="330" priority="311" operator="containsText" text="réserve">
      <formula>NOT(ISERROR(SEARCH("réserve",BF37)))</formula>
    </cfRule>
    <cfRule type="endsWith" dxfId="329" priority="312" operator="endsWith" text="Validé">
      <formula>RIGHT(BF37,LEN("Validé"))="Validé"</formula>
    </cfRule>
  </conditionalFormatting>
  <conditionalFormatting sqref="BG19">
    <cfRule type="cellIs" dxfId="328" priority="10" operator="greaterThanOrEqual">
      <formula>80</formula>
    </cfRule>
    <cfRule type="cellIs" dxfId="327" priority="11" operator="between">
      <formula>70</formula>
      <formula>79</formula>
    </cfRule>
    <cfRule type="cellIs" dxfId="326" priority="12" operator="lessThan">
      <formula>69</formula>
    </cfRule>
  </conditionalFormatting>
  <conditionalFormatting sqref="BG37">
    <cfRule type="cellIs" dxfId="325" priority="7" operator="greaterThanOrEqual">
      <formula>80</formula>
    </cfRule>
    <cfRule type="cellIs" dxfId="324" priority="8" operator="between">
      <formula>70</formula>
      <formula>79</formula>
    </cfRule>
    <cfRule type="cellIs" dxfId="323"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6" customWidth="1"/>
    <col min="2" max="2" width="13.87890625" style="120" customWidth="1"/>
    <col min="3" max="3" width="8.3515625" style="120" customWidth="1"/>
    <col min="4" max="4" width="14.3515625" style="120" customWidth="1"/>
    <col min="5" max="5" width="3.87890625" style="120" customWidth="1"/>
    <col min="6" max="6" width="14.3515625" style="120" customWidth="1"/>
    <col min="7" max="7" width="3.87890625" style="120" customWidth="1"/>
    <col min="8" max="8" width="9.52734375" style="120" customWidth="1"/>
    <col min="9" max="9" width="9.3515625" style="120" customWidth="1"/>
    <col min="10" max="10" width="16" style="120" customWidth="1"/>
    <col min="11" max="11" width="3.87890625" style="120" customWidth="1"/>
    <col min="12" max="12" width="14.3515625" style="120" customWidth="1"/>
    <col min="13" max="13" width="3.87890625" style="120" customWidth="1"/>
    <col min="14" max="14" width="7.1171875" style="120" customWidth="1"/>
    <col min="15" max="15" width="8.41015625" style="120" customWidth="1"/>
    <col min="16" max="16" width="17.41015625" style="120" customWidth="1"/>
    <col min="17" max="17" width="3.87890625" style="120" customWidth="1"/>
    <col min="18" max="18" width="14.3515625" style="120" customWidth="1"/>
    <col min="19" max="19" width="3.87890625" style="120" customWidth="1"/>
    <col min="20" max="20" width="6.64453125" style="120" customWidth="1"/>
    <col min="21" max="21" width="8.41015625" style="120" customWidth="1"/>
    <col min="22" max="22" width="2.64453125" style="26" customWidth="1"/>
    <col min="23" max="23" width="11.41015625" style="26" hidden="1" customWidth="1"/>
    <col min="24" max="16384" width="11.41015625" style="26" hidden="1"/>
  </cols>
  <sheetData>
    <row r="1" spans="1:22" ht="9.9499999999999993" customHeight="1" thickBot="1" x14ac:dyDescent="0.45">
      <c r="A1" s="531"/>
      <c r="B1" s="531"/>
      <c r="C1" s="531"/>
      <c r="D1" s="531"/>
      <c r="E1" s="531"/>
      <c r="F1" s="531"/>
      <c r="G1" s="531"/>
      <c r="H1" s="531"/>
      <c r="I1" s="531"/>
      <c r="J1" s="531"/>
      <c r="K1" s="531"/>
      <c r="L1" s="531"/>
      <c r="M1" s="531"/>
      <c r="N1" s="531"/>
      <c r="O1" s="531"/>
      <c r="P1" s="531"/>
      <c r="Q1" s="531"/>
      <c r="R1" s="531"/>
      <c r="S1" s="531"/>
      <c r="T1" s="531"/>
      <c r="U1" s="531"/>
      <c r="V1" s="531"/>
    </row>
    <row r="2" spans="1:22" ht="15.7" thickBot="1" x14ac:dyDescent="0.45">
      <c r="A2" s="531"/>
      <c r="B2" s="1157" t="s">
        <v>73</v>
      </c>
      <c r="C2" s="1158"/>
      <c r="D2" s="1158"/>
      <c r="E2" s="1158"/>
      <c r="F2" s="1158"/>
      <c r="G2" s="1158"/>
      <c r="H2" s="1158"/>
      <c r="I2" s="1158"/>
      <c r="J2" s="1158"/>
      <c r="K2" s="1158"/>
      <c r="L2" s="1158"/>
      <c r="M2" s="1158"/>
      <c r="N2" s="1158"/>
      <c r="O2" s="1158"/>
      <c r="P2" s="1158"/>
      <c r="Q2" s="1158"/>
      <c r="R2" s="1158"/>
      <c r="S2" s="1158"/>
      <c r="T2" s="1158"/>
      <c r="U2" s="1159"/>
      <c r="V2" s="531"/>
    </row>
    <row r="3" spans="1:22" ht="16.5" customHeight="1" x14ac:dyDescent="0.4">
      <c r="A3" s="531"/>
      <c r="B3" s="1160" t="s">
        <v>74</v>
      </c>
      <c r="C3" s="1161"/>
      <c r="D3" s="1161"/>
      <c r="E3" s="1161"/>
      <c r="F3" s="1161"/>
      <c r="G3" s="1161"/>
      <c r="H3" s="1161"/>
      <c r="I3" s="1161"/>
      <c r="J3" s="1109"/>
      <c r="K3" s="1109"/>
      <c r="L3" s="1109"/>
      <c r="M3" s="1109"/>
      <c r="N3" s="1109"/>
      <c r="O3" s="1109"/>
      <c r="P3" s="1109"/>
      <c r="Q3" s="1109"/>
      <c r="R3" s="1109"/>
      <c r="S3" s="1109"/>
      <c r="T3" s="1109"/>
      <c r="U3" s="1110"/>
      <c r="V3" s="531"/>
    </row>
    <row r="4" spans="1:22" ht="16.5" customHeight="1" thickBot="1" x14ac:dyDescent="0.45">
      <c r="A4" s="531"/>
      <c r="B4" s="1162" t="s">
        <v>75</v>
      </c>
      <c r="C4" s="1163"/>
      <c r="D4" s="1163"/>
      <c r="E4" s="1163"/>
      <c r="F4" s="1163"/>
      <c r="G4" s="1163"/>
      <c r="H4" s="1163"/>
      <c r="I4" s="1163"/>
      <c r="J4" s="1113"/>
      <c r="K4" s="1113"/>
      <c r="L4" s="1113"/>
      <c r="M4" s="1113"/>
      <c r="N4" s="1113"/>
      <c r="O4" s="1113"/>
      <c r="P4" s="1113"/>
      <c r="Q4" s="1113"/>
      <c r="R4" s="1113"/>
      <c r="S4" s="1113"/>
      <c r="T4" s="1113"/>
      <c r="U4" s="1114"/>
      <c r="V4" s="531"/>
    </row>
    <row r="5" spans="1:22" ht="9.9499999999999993" customHeight="1" x14ac:dyDescent="0.4">
      <c r="A5" s="531"/>
      <c r="B5" s="532"/>
      <c r="C5" s="532"/>
      <c r="D5" s="532"/>
      <c r="E5" s="532"/>
      <c r="F5" s="532"/>
      <c r="G5" s="532"/>
      <c r="H5" s="532"/>
      <c r="I5" s="532"/>
      <c r="J5" s="533"/>
      <c r="K5" s="533"/>
      <c r="L5" s="533"/>
      <c r="M5" s="533"/>
      <c r="N5" s="533"/>
      <c r="O5" s="533"/>
      <c r="P5" s="533"/>
      <c r="Q5" s="533"/>
      <c r="R5" s="533"/>
      <c r="S5" s="533"/>
      <c r="T5" s="533"/>
      <c r="U5" s="533"/>
      <c r="V5" s="531"/>
    </row>
    <row r="6" spans="1:22" ht="13.7" hidden="1" x14ac:dyDescent="0.4">
      <c r="A6" s="531"/>
      <c r="B6" s="534" t="s">
        <v>83</v>
      </c>
      <c r="C6" s="535"/>
      <c r="D6" s="531"/>
      <c r="E6" s="531"/>
      <c r="F6" s="531"/>
      <c r="G6" s="531"/>
      <c r="H6" s="531"/>
      <c r="I6" s="531"/>
      <c r="J6" s="531"/>
      <c r="K6" s="531"/>
      <c r="L6" s="531"/>
      <c r="M6" s="531"/>
      <c r="N6" s="536"/>
      <c r="O6" s="531"/>
      <c r="P6" s="537"/>
      <c r="Q6" s="538"/>
      <c r="R6" s="539"/>
      <c r="S6" s="539"/>
      <c r="T6" s="540"/>
      <c r="U6" s="531"/>
      <c r="V6" s="531"/>
    </row>
    <row r="7" spans="1:22" ht="15" customHeight="1" x14ac:dyDescent="0.4">
      <c r="A7" s="531"/>
      <c r="B7" s="1142" t="s">
        <v>84</v>
      </c>
      <c r="C7" s="1142"/>
      <c r="D7" s="1142"/>
      <c r="E7" s="1142"/>
      <c r="F7" s="1142"/>
      <c r="G7" s="1142"/>
      <c r="H7" s="1142"/>
      <c r="I7" s="1142"/>
      <c r="J7" s="1142"/>
      <c r="K7" s="1142"/>
      <c r="L7" s="1142"/>
      <c r="M7" s="1142"/>
      <c r="N7" s="1142"/>
      <c r="O7" s="1142"/>
      <c r="P7" s="1142"/>
      <c r="Q7" s="541"/>
      <c r="R7" s="1140"/>
      <c r="S7" s="1140"/>
      <c r="T7" s="531"/>
      <c r="U7" s="531"/>
      <c r="V7" s="531"/>
    </row>
    <row r="8" spans="1:22" ht="15" customHeight="1" x14ac:dyDescent="0.4">
      <c r="A8" s="531"/>
      <c r="B8" s="542"/>
      <c r="C8" s="542"/>
      <c r="D8" s="531"/>
      <c r="E8" s="531"/>
      <c r="F8" s="531"/>
      <c r="G8" s="531"/>
      <c r="H8" s="543"/>
      <c r="I8" s="543"/>
      <c r="J8" s="531"/>
      <c r="K8" s="531"/>
      <c r="L8" s="531"/>
      <c r="M8" s="531"/>
      <c r="N8" s="531"/>
      <c r="O8" s="531"/>
      <c r="P8" s="544"/>
      <c r="Q8" s="544"/>
      <c r="R8" s="544"/>
      <c r="S8" s="531"/>
      <c r="T8" s="531"/>
      <c r="U8" s="531"/>
      <c r="V8" s="531"/>
    </row>
    <row r="9" spans="1:22" ht="15" customHeight="1" x14ac:dyDescent="0.4">
      <c r="A9" s="531"/>
      <c r="B9" s="1152" t="s">
        <v>85</v>
      </c>
      <c r="C9" s="1152"/>
      <c r="D9" s="1155" t="s">
        <v>86</v>
      </c>
      <c r="E9" s="531"/>
      <c r="F9" s="1154" t="s">
        <v>87</v>
      </c>
      <c r="G9" s="531"/>
      <c r="H9" s="543"/>
      <c r="I9" s="543"/>
      <c r="J9" s="1146" t="s">
        <v>85</v>
      </c>
      <c r="K9" s="1164"/>
      <c r="L9" s="1147"/>
      <c r="M9" s="1146" t="s">
        <v>86</v>
      </c>
      <c r="N9" s="1147"/>
      <c r="O9" s="531"/>
      <c r="P9" s="1154" t="s">
        <v>87</v>
      </c>
      <c r="Q9" s="544"/>
      <c r="R9" s="531"/>
      <c r="S9" s="531"/>
      <c r="T9" s="531"/>
      <c r="U9" s="531"/>
      <c r="V9" s="531"/>
    </row>
    <row r="10" spans="1:22" ht="15" customHeight="1" x14ac:dyDescent="0.4">
      <c r="A10" s="531"/>
      <c r="B10" s="1153"/>
      <c r="C10" s="1153"/>
      <c r="D10" s="1156"/>
      <c r="E10" s="531"/>
      <c r="F10" s="1154"/>
      <c r="G10" s="531"/>
      <c r="H10" s="543"/>
      <c r="I10" s="543"/>
      <c r="J10" s="1148"/>
      <c r="K10" s="1165"/>
      <c r="L10" s="1149"/>
      <c r="M10" s="1148"/>
      <c r="N10" s="1149"/>
      <c r="O10" s="531"/>
      <c r="P10" s="1154"/>
      <c r="Q10" s="544"/>
      <c r="R10" s="531"/>
      <c r="S10" s="531"/>
      <c r="T10" s="531"/>
      <c r="U10" s="531"/>
      <c r="V10" s="531"/>
    </row>
    <row r="11" spans="1:22" ht="17.25" customHeight="1" x14ac:dyDescent="0.4">
      <c r="A11" s="531"/>
      <c r="B11" s="545" t="s">
        <v>33</v>
      </c>
      <c r="C11" s="90"/>
      <c r="D11" s="546" t="e">
        <f>IF(C11="Oui",10,IF(#REF!=0,"",ROUND(#REF!/#REF!*10,1)))</f>
        <v>#REF!</v>
      </c>
      <c r="E11" s="547" t="s">
        <v>88</v>
      </c>
      <c r="F11" s="548" t="str">
        <f>IFERROR(IF(#REF!&gt;=0,D11*(1-SUM(#REF!))*10,100),"")</f>
        <v/>
      </c>
      <c r="G11" s="531"/>
      <c r="H11" s="543"/>
      <c r="I11" s="543"/>
      <c r="J11" s="1144" t="s">
        <v>56</v>
      </c>
      <c r="K11" s="1145"/>
      <c r="L11" s="39"/>
      <c r="M11" s="1079" t="e">
        <f>IF(L11="Oui",10,IF(#REF!=0,"",ROUND(#REF!/#REF!*10,1)))</f>
        <v>#REF!</v>
      </c>
      <c r="N11" s="1079"/>
      <c r="O11" s="547" t="s">
        <v>88</v>
      </c>
      <c r="P11" s="548" t="str">
        <f>IFERROR(IF(#REF!&gt;=0,M11*(1-SUM(#REF!))*10,100),"")</f>
        <v/>
      </c>
      <c r="Q11" s="544"/>
      <c r="R11" s="531"/>
      <c r="S11" s="531"/>
      <c r="T11" s="531"/>
      <c r="U11" s="531"/>
      <c r="V11" s="531"/>
    </row>
    <row r="12" spans="1:22" ht="14.25" customHeight="1" x14ac:dyDescent="0.4">
      <c r="A12" s="531"/>
      <c r="B12" s="550" t="s">
        <v>34</v>
      </c>
      <c r="C12" s="39"/>
      <c r="D12" s="549" t="e">
        <f>IF(C12="Oui",10,IF(#REF!=0,"",ROUND(#REF!/#REF!*10,1)))</f>
        <v>#REF!</v>
      </c>
      <c r="E12" s="547" t="s">
        <v>88</v>
      </c>
      <c r="F12" s="548" t="str">
        <f>IFERROR(IF(#REF!&gt;=0,D12*(1-SUM(#REF!))*10,100),"")</f>
        <v/>
      </c>
      <c r="G12" s="531"/>
      <c r="H12" s="543"/>
      <c r="I12" s="543"/>
      <c r="J12" s="1132" t="s">
        <v>57</v>
      </c>
      <c r="K12" s="1133"/>
      <c r="L12" s="39"/>
      <c r="M12" s="1079" t="e">
        <f>IF(L12="Oui",10,IF(#REF!=0,"",ROUND(#REF!/#REF!*10,1)))</f>
        <v>#REF!</v>
      </c>
      <c r="N12" s="1079"/>
      <c r="O12" s="547" t="s">
        <v>88</v>
      </c>
      <c r="P12" s="548" t="str">
        <f>IFERROR(IF(#REF!&gt;=0,M12*(1-SUM(#REF!))*10,100),"")</f>
        <v/>
      </c>
      <c r="Q12" s="544"/>
      <c r="R12" s="531"/>
      <c r="S12" s="531"/>
      <c r="T12" s="531"/>
      <c r="U12" s="531"/>
      <c r="V12" s="531"/>
    </row>
    <row r="13" spans="1:22" s="120" customFormat="1" ht="15" customHeight="1" x14ac:dyDescent="0.4">
      <c r="A13" s="531"/>
      <c r="B13" s="550" t="s">
        <v>35</v>
      </c>
      <c r="C13" s="39"/>
      <c r="D13" s="549" t="e">
        <f>IF(C13="Oui",10,IF(#REF!=0,"",ROUND(#REF!/#REF!*10,1)))</f>
        <v>#REF!</v>
      </c>
      <c r="E13" s="547" t="s">
        <v>88</v>
      </c>
      <c r="F13" s="548" t="str">
        <f>IFERROR(IF(#REF!&gt;=0,D13*(1-SUM(#REF!))*10,100),"")</f>
        <v/>
      </c>
      <c r="G13" s="531"/>
      <c r="H13" s="543"/>
      <c r="I13" s="543"/>
      <c r="J13" s="1132" t="s">
        <v>58</v>
      </c>
      <c r="K13" s="1133"/>
      <c r="L13" s="39"/>
      <c r="M13" s="1079" t="e">
        <f>IF(L13="Oui",10,IF(#REF!=0,"",ROUND(#REF!/#REF!*10,1)))</f>
        <v>#REF!</v>
      </c>
      <c r="N13" s="1079"/>
      <c r="O13" s="547" t="s">
        <v>88</v>
      </c>
      <c r="P13" s="548" t="str">
        <f>IFERROR(IF(#REF!&gt;=0,M13*(1-SUM(#REF!))*10,100),"")</f>
        <v/>
      </c>
      <c r="Q13" s="544"/>
      <c r="R13" s="531"/>
      <c r="S13" s="531"/>
      <c r="T13" s="531"/>
      <c r="U13" s="531"/>
      <c r="V13" s="531"/>
    </row>
    <row r="14" spans="1:22" s="120" customFormat="1" ht="15" customHeight="1" x14ac:dyDescent="0.4">
      <c r="A14" s="531"/>
      <c r="B14" s="550" t="s">
        <v>53</v>
      </c>
      <c r="C14" s="39"/>
      <c r="D14" s="549" t="e">
        <f>IF(C14="Oui",10,IF(#REF!=0,"",ROUND(#REF!/#REF!*10,1)))</f>
        <v>#REF!</v>
      </c>
      <c r="E14" s="547" t="s">
        <v>88</v>
      </c>
      <c r="F14" s="548" t="str">
        <f>IFERROR(IF(#REF!&gt;=0,D14*(1-SUM(#REF!))*10,100),"")</f>
        <v/>
      </c>
      <c r="G14" s="531"/>
      <c r="H14" s="543"/>
      <c r="I14" s="543"/>
      <c r="J14" s="1132" t="s">
        <v>59</v>
      </c>
      <c r="K14" s="1133"/>
      <c r="L14" s="39"/>
      <c r="M14" s="1079" t="e">
        <f>IF(L14="Oui",10,IF(#REF!=0,"",ROUND(#REF!/#REF!*10,1)))</f>
        <v>#REF!</v>
      </c>
      <c r="N14" s="1079"/>
      <c r="O14" s="547" t="s">
        <v>88</v>
      </c>
      <c r="P14" s="548" t="str">
        <f>IFERROR(IF(#REF!&gt;=0,M14*(1-SUM(#REF!))*10,100),"")</f>
        <v/>
      </c>
      <c r="Q14" s="544"/>
      <c r="R14" s="531"/>
      <c r="S14" s="531"/>
      <c r="T14" s="531"/>
      <c r="U14" s="531"/>
      <c r="V14" s="531"/>
    </row>
    <row r="15" spans="1:22" s="120" customFormat="1" ht="15" customHeight="1" x14ac:dyDescent="0.4">
      <c r="A15" s="531"/>
      <c r="B15" s="550" t="s">
        <v>54</v>
      </c>
      <c r="C15" s="39"/>
      <c r="D15" s="549" t="e">
        <f>IF(C15="Oui",10,IF(#REF!=0,"",ROUND(#REF!/#REF!*10,1)))</f>
        <v>#REF!</v>
      </c>
      <c r="E15" s="547" t="s">
        <v>88</v>
      </c>
      <c r="F15" s="548" t="str">
        <f>IFERROR(IF(#REF!&gt;=0,D15*(1-SUM(#REF!))*10,100),"")</f>
        <v/>
      </c>
      <c r="G15" s="531"/>
      <c r="H15" s="543"/>
      <c r="I15" s="543"/>
      <c r="J15" s="1132" t="s">
        <v>60</v>
      </c>
      <c r="K15" s="1133"/>
      <c r="L15" s="39"/>
      <c r="M15" s="1079" t="e">
        <f>IF(L15="Oui",10,IF(#REF!=0,"",ROUND(#REF!/#REF!*10,1)))</f>
        <v>#REF!</v>
      </c>
      <c r="N15" s="1079"/>
      <c r="O15" s="547" t="s">
        <v>88</v>
      </c>
      <c r="P15" s="548" t="str">
        <f>IFERROR(IF(#REF!&gt;=0,M15*(1-SUM(#REF!))*10,100),"")</f>
        <v/>
      </c>
      <c r="Q15" s="544"/>
      <c r="R15" s="531"/>
      <c r="S15" s="531"/>
      <c r="T15" s="531"/>
      <c r="U15" s="531"/>
      <c r="V15" s="531"/>
    </row>
    <row r="16" spans="1:22" s="120" customFormat="1" ht="15" customHeight="1" x14ac:dyDescent="0.4">
      <c r="A16" s="531"/>
      <c r="B16" s="550" t="s">
        <v>55</v>
      </c>
      <c r="C16" s="39"/>
      <c r="D16" s="549" t="e">
        <f>IF(C16="Oui",10,IF(#REF!=0,"",ROUND(#REF!/#REF!*10,1)))</f>
        <v>#REF!</v>
      </c>
      <c r="E16" s="547" t="s">
        <v>88</v>
      </c>
      <c r="F16" s="548" t="str">
        <f>IFERROR(IF(#REF!&gt;=0,D16*(1-SUM(#REF!))*10,100),"")</f>
        <v/>
      </c>
      <c r="G16" s="531"/>
      <c r="H16" s="531"/>
      <c r="I16" s="531"/>
      <c r="J16" s="1132" t="s">
        <v>61</v>
      </c>
      <c r="K16" s="1133"/>
      <c r="L16" s="39"/>
      <c r="M16" s="1150" t="e">
        <f>IF(L16="Oui",10,IF(#REF!=0,"",ROUND(#REF!/#REF!*10,1)))</f>
        <v>#REF!</v>
      </c>
      <c r="N16" s="1151"/>
      <c r="O16" s="547" t="s">
        <v>88</v>
      </c>
      <c r="P16" s="548" t="str">
        <f>IFERROR(IF(#REF!&gt;=0,M16*(1-SUM(#REF!))*10,100),"")</f>
        <v/>
      </c>
      <c r="Q16" s="544"/>
      <c r="R16" s="531"/>
      <c r="S16" s="531"/>
      <c r="T16" s="531"/>
      <c r="U16" s="531"/>
      <c r="V16" s="531"/>
    </row>
    <row r="17" spans="1:22" s="120" customFormat="1" ht="15" customHeight="1" x14ac:dyDescent="0.4">
      <c r="A17" s="531"/>
      <c r="B17" s="531"/>
      <c r="C17" s="531"/>
      <c r="D17" s="531"/>
      <c r="E17" s="531"/>
      <c r="F17" s="531"/>
      <c r="G17" s="531"/>
      <c r="H17" s="531"/>
      <c r="I17" s="531"/>
      <c r="J17" s="531"/>
      <c r="K17" s="531"/>
      <c r="L17" s="531"/>
      <c r="M17" s="531"/>
      <c r="N17" s="531"/>
      <c r="O17" s="531"/>
      <c r="P17" s="531"/>
      <c r="Q17" s="531"/>
      <c r="R17" s="531"/>
      <c r="S17" s="531"/>
      <c r="T17" s="531"/>
      <c r="U17" s="531"/>
      <c r="V17" s="531"/>
    </row>
    <row r="18" spans="1:22" ht="15" customHeight="1" x14ac:dyDescent="0.4">
      <c r="A18" s="531"/>
      <c r="B18" s="551" t="s">
        <v>89</v>
      </c>
      <c r="C18" s="531"/>
      <c r="D18" s="531"/>
      <c r="E18" s="531"/>
      <c r="F18" s="531"/>
      <c r="G18" s="531"/>
      <c r="H18" s="531"/>
      <c r="I18" s="531"/>
      <c r="J18" s="531"/>
      <c r="K18" s="531"/>
      <c r="L18" s="531"/>
      <c r="M18" s="531"/>
      <c r="N18" s="531"/>
      <c r="O18" s="531"/>
      <c r="P18" s="531"/>
      <c r="Q18" s="531"/>
      <c r="R18" s="531"/>
      <c r="S18" s="531"/>
      <c r="T18" s="552"/>
      <c r="U18" s="531"/>
      <c r="V18" s="531"/>
    </row>
    <row r="19" spans="1:22" ht="15" customHeight="1" x14ac:dyDescent="0.4">
      <c r="A19" s="531"/>
      <c r="B19" s="551" t="s">
        <v>90</v>
      </c>
      <c r="C19" s="531"/>
      <c r="D19" s="531"/>
      <c r="E19" s="531"/>
      <c r="F19" s="531"/>
      <c r="G19" s="531"/>
      <c r="H19" s="531"/>
      <c r="I19" s="531"/>
      <c r="J19" s="531"/>
      <c r="K19" s="531"/>
      <c r="L19" s="531"/>
      <c r="M19" s="531"/>
      <c r="N19" s="531"/>
      <c r="O19" s="531"/>
      <c r="P19" s="531"/>
      <c r="Q19" s="531"/>
      <c r="R19" s="531"/>
      <c r="S19" s="531"/>
      <c r="T19" s="552"/>
      <c r="U19" s="531"/>
      <c r="V19" s="531"/>
    </row>
    <row r="20" spans="1:22" ht="15.75" customHeight="1" x14ac:dyDescent="0.4">
      <c r="A20" s="531"/>
      <c r="B20" s="1143" t="s">
        <v>91</v>
      </c>
      <c r="C20" s="1143"/>
      <c r="D20" s="1143"/>
      <c r="E20" s="1143"/>
      <c r="F20" s="1143"/>
      <c r="G20" s="1143"/>
      <c r="H20" s="1143"/>
      <c r="I20" s="1143"/>
      <c r="J20" s="1143"/>
      <c r="K20" s="1143"/>
      <c r="L20" s="1143"/>
      <c r="M20" s="1143"/>
      <c r="N20" s="1143"/>
      <c r="O20" s="1143"/>
      <c r="P20" s="1143"/>
      <c r="Q20" s="1143"/>
      <c r="R20" s="1143"/>
      <c r="S20" s="1143"/>
      <c r="T20" s="531"/>
      <c r="U20" s="531"/>
      <c r="V20" s="531"/>
    </row>
    <row r="21" spans="1:22" s="121" customFormat="1" ht="15.75" customHeight="1" x14ac:dyDescent="0.4">
      <c r="A21" s="531"/>
      <c r="B21" s="531"/>
      <c r="C21" s="531"/>
      <c r="D21" s="1141" t="s">
        <v>92</v>
      </c>
      <c r="E21" s="1141"/>
      <c r="F21" s="1141"/>
      <c r="G21" s="1141"/>
      <c r="H21" s="1141"/>
      <c r="I21" s="1141"/>
      <c r="J21" s="1141"/>
      <c r="K21" s="1141"/>
      <c r="L21" s="1141"/>
      <c r="M21" s="1141"/>
      <c r="N21" s="1141"/>
      <c r="O21" s="553"/>
      <c r="P21" s="45"/>
      <c r="Q21" s="538"/>
      <c r="R21" s="1118" t="str">
        <f>IF(P21="","",IF(P21="Non validé",0.1,0))</f>
        <v/>
      </c>
      <c r="S21" s="1118"/>
      <c r="T21" s="531"/>
      <c r="U21" s="531"/>
      <c r="V21" s="531"/>
    </row>
    <row r="22" spans="1:22" s="121" customFormat="1" ht="15" customHeight="1" x14ac:dyDescent="0.4">
      <c r="A22" s="531"/>
      <c r="B22" s="531"/>
      <c r="C22" s="531"/>
      <c r="D22" s="531"/>
      <c r="E22" s="531"/>
      <c r="F22" s="531"/>
      <c r="G22" s="531"/>
      <c r="H22" s="531"/>
      <c r="I22" s="531"/>
      <c r="J22" s="531"/>
      <c r="K22" s="531"/>
      <c r="L22" s="531"/>
      <c r="M22" s="554"/>
      <c r="N22" s="539"/>
      <c r="O22" s="531"/>
      <c r="P22" s="555"/>
      <c r="Q22" s="538"/>
      <c r="R22" s="556"/>
      <c r="S22" s="556"/>
      <c r="T22" s="531"/>
      <c r="U22" s="531"/>
      <c r="V22" s="531"/>
    </row>
    <row r="23" spans="1:22" s="121" customFormat="1" ht="11.25" customHeight="1" x14ac:dyDescent="0.4">
      <c r="A23" s="531"/>
      <c r="B23" s="531"/>
      <c r="C23" s="1134" t="s">
        <v>361</v>
      </c>
      <c r="D23" s="1135"/>
      <c r="E23" s="1135"/>
      <c r="F23" s="1135"/>
      <c r="G23" s="1136"/>
      <c r="H23" s="39"/>
      <c r="I23" s="549" t="e">
        <f>IF(H23="Oui",10,IF(#REF!=0,"",ROUND(#REF!/#REF!*10,1)))</f>
        <v>#REF!</v>
      </c>
      <c r="J23" s="550" t="s">
        <v>33</v>
      </c>
      <c r="K23" s="547" t="s">
        <v>88</v>
      </c>
      <c r="L23" s="548" t="str">
        <f>IFERROR(IF(#REF!&gt;=0,I23*(1-SUM(R21))*10,100),"")</f>
        <v/>
      </c>
      <c r="M23" s="554"/>
      <c r="N23" s="539"/>
      <c r="O23" s="531"/>
      <c r="P23" s="555"/>
      <c r="Q23" s="538"/>
      <c r="R23" s="556"/>
      <c r="S23" s="531"/>
      <c r="T23" s="531"/>
      <c r="U23" s="531"/>
      <c r="V23" s="531"/>
    </row>
    <row r="24" spans="1:22" s="121" customFormat="1" ht="13.5" customHeight="1" x14ac:dyDescent="0.4">
      <c r="A24" s="531"/>
      <c r="B24" s="531"/>
      <c r="C24" s="1137" t="s">
        <v>93</v>
      </c>
      <c r="D24" s="1138"/>
      <c r="E24" s="1138"/>
      <c r="F24" s="1138"/>
      <c r="G24" s="1139"/>
      <c r="H24" s="39"/>
      <c r="I24" s="549" t="e">
        <f>IF(H24="Oui",10,IF(#REF!=0,"",ROUND(#REF!/#REF!*10,1)))</f>
        <v>#REF!</v>
      </c>
      <c r="J24" s="550" t="s">
        <v>34</v>
      </c>
      <c r="K24" s="547" t="s">
        <v>88</v>
      </c>
      <c r="L24" s="548" t="str">
        <f>IFERROR(IF(#REF!&gt;=0,I24*(1-SUM(R21))*10,100),"")</f>
        <v/>
      </c>
      <c r="M24" s="554"/>
      <c r="N24" s="539"/>
      <c r="O24" s="531"/>
      <c r="P24" s="555"/>
      <c r="Q24" s="538"/>
      <c r="R24" s="556"/>
      <c r="S24" s="531"/>
      <c r="T24" s="531"/>
      <c r="U24" s="531"/>
      <c r="V24" s="531"/>
    </row>
    <row r="25" spans="1:22" s="120" customFormat="1" ht="13.5" customHeight="1" x14ac:dyDescent="0.4">
      <c r="A25" s="531"/>
      <c r="B25" s="531"/>
      <c r="C25" s="1137" t="s">
        <v>93</v>
      </c>
      <c r="D25" s="1138"/>
      <c r="E25" s="1138"/>
      <c r="F25" s="1138"/>
      <c r="G25" s="1139"/>
      <c r="H25" s="39"/>
      <c r="I25" s="549" t="e">
        <f>IF(H25="Oui",10,IF(#REF!=0,"",ROUND(#REF!/#REF!*10,1)))</f>
        <v>#REF!</v>
      </c>
      <c r="J25" s="550" t="s">
        <v>35</v>
      </c>
      <c r="K25" s="547" t="s">
        <v>88</v>
      </c>
      <c r="L25" s="548" t="str">
        <f>IFERROR(IF(#REF!&gt;=0,I25*(1-SUM(R21))*10,100),"")</f>
        <v/>
      </c>
      <c r="M25" s="539"/>
      <c r="N25" s="539"/>
      <c r="O25" s="539"/>
      <c r="P25" s="555"/>
      <c r="Q25" s="538"/>
      <c r="R25" s="556"/>
      <c r="S25" s="539"/>
      <c r="T25" s="531"/>
      <c r="U25" s="531"/>
      <c r="V25" s="531"/>
    </row>
    <row r="26" spans="1:22" s="120" customFormat="1" ht="13.5" customHeight="1" x14ac:dyDescent="0.4">
      <c r="A26" s="531"/>
      <c r="B26" s="531"/>
      <c r="C26" s="531"/>
      <c r="D26" s="557"/>
      <c r="E26" s="557"/>
      <c r="F26" s="557"/>
      <c r="G26" s="557"/>
      <c r="H26" s="557"/>
      <c r="I26" s="557"/>
      <c r="J26" s="557"/>
      <c r="K26" s="557"/>
      <c r="L26" s="557"/>
      <c r="M26" s="557"/>
      <c r="N26" s="557"/>
      <c r="O26" s="557"/>
      <c r="P26" s="539"/>
      <c r="Q26" s="539"/>
      <c r="R26" s="539"/>
      <c r="S26" s="539"/>
      <c r="T26" s="531"/>
      <c r="U26" s="531"/>
      <c r="V26" s="531"/>
    </row>
    <row r="27" spans="1:22" s="120" customFormat="1" ht="13.5" customHeight="1" x14ac:dyDescent="0.4">
      <c r="A27" s="26"/>
      <c r="B27" s="531"/>
      <c r="C27" s="531"/>
      <c r="D27" s="531"/>
      <c r="E27" s="531"/>
      <c r="F27" s="531"/>
      <c r="G27" s="531"/>
      <c r="H27" s="531"/>
      <c r="I27" s="531"/>
      <c r="J27" s="531"/>
      <c r="K27" s="531"/>
      <c r="L27" s="531"/>
      <c r="M27" s="531"/>
      <c r="N27" s="531"/>
      <c r="O27" s="531"/>
      <c r="P27" s="531"/>
      <c r="Q27" s="531"/>
      <c r="R27" s="531"/>
      <c r="S27" s="531"/>
      <c r="T27" s="531"/>
      <c r="U27" s="531"/>
      <c r="V27" s="531"/>
    </row>
    <row r="28" spans="1:22" ht="13.5" customHeight="1" x14ac:dyDescent="0.4">
      <c r="B28" s="531"/>
      <c r="C28" s="531"/>
      <c r="D28" s="531"/>
      <c r="E28" s="531"/>
      <c r="F28" s="531"/>
      <c r="G28" s="531"/>
      <c r="H28" s="531"/>
      <c r="I28" s="531"/>
      <c r="J28" s="531"/>
      <c r="K28" s="531"/>
      <c r="L28" s="531"/>
      <c r="M28" s="531"/>
      <c r="N28" s="531"/>
      <c r="O28" s="531"/>
      <c r="P28" s="531"/>
      <c r="Q28" s="531"/>
      <c r="R28" s="531"/>
      <c r="S28" s="531"/>
      <c r="T28" s="531"/>
      <c r="U28" s="531"/>
      <c r="V28" s="531"/>
    </row>
    <row r="29" spans="1:22" s="120" customFormat="1" ht="13.5" customHeight="1" x14ac:dyDescent="0.4">
      <c r="A29" s="26"/>
      <c r="B29" s="531"/>
      <c r="C29" s="531"/>
      <c r="D29" s="531"/>
      <c r="E29" s="531"/>
      <c r="F29" s="531"/>
      <c r="G29" s="531"/>
      <c r="H29" s="531"/>
      <c r="I29" s="531"/>
      <c r="J29" s="531"/>
      <c r="K29" s="531"/>
      <c r="L29" s="531"/>
      <c r="M29" s="531"/>
      <c r="N29" s="531"/>
      <c r="O29" s="531"/>
      <c r="P29" s="531"/>
      <c r="Q29" s="531"/>
      <c r="R29" s="531"/>
      <c r="S29" s="531"/>
      <c r="T29" s="531"/>
      <c r="U29" s="531"/>
      <c r="V29" s="531"/>
    </row>
    <row r="30" spans="1:22" x14ac:dyDescent="0.4">
      <c r="B30" s="531"/>
      <c r="C30" s="531"/>
      <c r="D30" s="531"/>
      <c r="E30" s="531"/>
      <c r="F30" s="531"/>
      <c r="G30" s="531"/>
      <c r="H30" s="531"/>
      <c r="I30" s="531"/>
      <c r="J30" s="531"/>
      <c r="K30" s="531"/>
      <c r="L30" s="531"/>
      <c r="M30" s="531"/>
      <c r="N30" s="531"/>
      <c r="O30" s="531"/>
      <c r="P30" s="531"/>
      <c r="Q30" s="531"/>
      <c r="R30" s="531"/>
      <c r="S30" s="531"/>
      <c r="T30" s="531"/>
      <c r="U30" s="531"/>
    </row>
    <row r="31" spans="1:22" x14ac:dyDescent="0.4">
      <c r="B31" s="531"/>
      <c r="C31" s="531"/>
      <c r="D31" s="531"/>
      <c r="E31" s="531"/>
      <c r="F31" s="531"/>
      <c r="G31" s="531"/>
      <c r="H31" s="531"/>
      <c r="I31" s="531"/>
      <c r="J31" s="531"/>
      <c r="K31" s="531"/>
      <c r="L31" s="531"/>
      <c r="M31" s="531"/>
      <c r="N31" s="531"/>
      <c r="O31" s="531"/>
      <c r="P31" s="531"/>
      <c r="Q31" s="531"/>
      <c r="R31" s="531"/>
      <c r="S31" s="531"/>
      <c r="T31" s="531"/>
      <c r="U31" s="531"/>
    </row>
    <row r="32" spans="1:22" x14ac:dyDescent="0.4">
      <c r="B32" s="531"/>
      <c r="C32" s="531"/>
      <c r="D32" s="531"/>
      <c r="E32" s="531"/>
      <c r="F32" s="531"/>
      <c r="G32" s="531"/>
      <c r="H32" s="531"/>
      <c r="I32" s="531"/>
      <c r="J32" s="531"/>
      <c r="K32" s="531"/>
      <c r="L32" s="531"/>
      <c r="M32" s="531"/>
      <c r="N32" s="531"/>
      <c r="O32" s="531"/>
      <c r="P32" s="531"/>
      <c r="Q32" s="531"/>
      <c r="R32" s="531"/>
      <c r="S32" s="531"/>
      <c r="T32" s="531"/>
      <c r="U32" s="531"/>
    </row>
    <row r="33" spans="2:21" x14ac:dyDescent="0.4">
      <c r="B33" s="531"/>
      <c r="C33" s="531"/>
      <c r="D33" s="531"/>
      <c r="E33" s="531"/>
      <c r="F33" s="531"/>
      <c r="G33" s="531"/>
      <c r="H33" s="531"/>
      <c r="I33" s="531"/>
      <c r="J33" s="531"/>
      <c r="K33" s="531"/>
      <c r="L33" s="531"/>
      <c r="M33" s="531"/>
      <c r="N33" s="531"/>
      <c r="O33" s="531"/>
      <c r="P33" s="531"/>
      <c r="Q33" s="531"/>
      <c r="R33" s="531"/>
      <c r="S33" s="531"/>
      <c r="T33" s="531"/>
      <c r="U33" s="531"/>
    </row>
    <row r="34" spans="2:21" x14ac:dyDescent="0.4">
      <c r="B34" s="531"/>
      <c r="C34" s="531"/>
      <c r="D34" s="531"/>
      <c r="E34" s="531"/>
      <c r="F34" s="531"/>
      <c r="G34" s="531"/>
      <c r="H34" s="531"/>
      <c r="I34" s="531"/>
      <c r="J34" s="531"/>
      <c r="K34" s="531"/>
      <c r="L34" s="531"/>
      <c r="M34" s="531"/>
      <c r="N34" s="531"/>
      <c r="O34" s="531"/>
      <c r="P34" s="531"/>
      <c r="Q34" s="531"/>
      <c r="R34" s="531"/>
      <c r="S34" s="531"/>
      <c r="T34" s="531"/>
      <c r="U34" s="531"/>
    </row>
    <row r="35" spans="2:21" x14ac:dyDescent="0.4">
      <c r="B35" s="531"/>
      <c r="C35" s="531"/>
      <c r="D35" s="531"/>
      <c r="E35" s="531"/>
      <c r="F35" s="531"/>
      <c r="G35" s="531"/>
      <c r="H35" s="531"/>
      <c r="I35" s="531"/>
      <c r="J35" s="531"/>
      <c r="K35" s="531"/>
      <c r="L35" s="531"/>
      <c r="M35" s="531"/>
      <c r="N35" s="531"/>
      <c r="O35" s="531"/>
      <c r="P35" s="531"/>
      <c r="Q35" s="531"/>
      <c r="R35" s="531"/>
      <c r="S35" s="531"/>
      <c r="T35" s="531"/>
      <c r="U35" s="531"/>
    </row>
    <row r="36" spans="2:21" x14ac:dyDescent="0.4">
      <c r="B36" s="531"/>
      <c r="C36" s="531"/>
      <c r="D36" s="531"/>
      <c r="E36" s="531"/>
      <c r="F36" s="531"/>
      <c r="G36" s="531"/>
      <c r="H36" s="531"/>
      <c r="I36" s="531"/>
      <c r="J36" s="531"/>
      <c r="K36" s="531"/>
      <c r="L36" s="531"/>
      <c r="M36" s="531"/>
      <c r="N36" s="531"/>
      <c r="O36" s="531"/>
      <c r="P36" s="531"/>
      <c r="Q36" s="531"/>
      <c r="R36" s="531"/>
      <c r="S36" s="531"/>
      <c r="T36" s="531"/>
      <c r="U36" s="531"/>
    </row>
    <row r="37" spans="2:21" x14ac:dyDescent="0.4">
      <c r="B37" s="531"/>
      <c r="C37" s="531"/>
      <c r="D37" s="531"/>
      <c r="E37" s="531"/>
      <c r="F37" s="531"/>
      <c r="G37" s="531"/>
      <c r="H37" s="531"/>
      <c r="I37" s="531"/>
      <c r="J37" s="531"/>
      <c r="K37" s="531"/>
      <c r="L37" s="531"/>
      <c r="M37" s="531"/>
      <c r="N37" s="531"/>
      <c r="O37" s="531"/>
      <c r="P37" s="531"/>
      <c r="Q37" s="531"/>
      <c r="R37" s="531"/>
      <c r="S37" s="531"/>
      <c r="T37" s="531"/>
      <c r="U37" s="531"/>
    </row>
    <row r="38" spans="2:21" x14ac:dyDescent="0.4">
      <c r="B38" s="531"/>
      <c r="C38" s="531"/>
      <c r="D38" s="531"/>
      <c r="E38" s="531"/>
      <c r="F38" s="531"/>
      <c r="G38" s="531"/>
      <c r="H38" s="531"/>
      <c r="I38" s="531"/>
      <c r="J38" s="531"/>
      <c r="K38" s="531"/>
      <c r="L38" s="531"/>
      <c r="M38" s="531"/>
      <c r="N38" s="531"/>
      <c r="O38" s="531"/>
      <c r="P38" s="531"/>
      <c r="Q38" s="531"/>
      <c r="R38" s="531"/>
      <c r="S38" s="531"/>
      <c r="T38" s="531"/>
      <c r="U38" s="531"/>
    </row>
    <row r="39" spans="2:21" x14ac:dyDescent="0.4">
      <c r="B39" s="531"/>
      <c r="C39" s="531"/>
      <c r="D39" s="531"/>
      <c r="E39" s="531"/>
      <c r="F39" s="531"/>
      <c r="G39" s="531"/>
      <c r="H39" s="531"/>
      <c r="I39" s="531"/>
      <c r="J39" s="531"/>
      <c r="K39" s="531"/>
      <c r="L39" s="531"/>
      <c r="M39" s="531"/>
      <c r="N39" s="531"/>
      <c r="O39" s="531"/>
      <c r="P39" s="531"/>
      <c r="Q39" s="531"/>
      <c r="R39" s="531"/>
      <c r="S39" s="531"/>
      <c r="T39" s="531"/>
      <c r="U39" s="531"/>
    </row>
    <row r="40" spans="2:21" x14ac:dyDescent="0.4">
      <c r="B40" s="531"/>
      <c r="C40" s="531"/>
      <c r="D40" s="531"/>
      <c r="E40" s="531"/>
      <c r="F40" s="531"/>
      <c r="G40" s="531"/>
      <c r="H40" s="531"/>
      <c r="I40" s="531"/>
      <c r="J40" s="531"/>
      <c r="K40" s="531"/>
      <c r="L40" s="531"/>
      <c r="M40" s="531"/>
      <c r="N40" s="531"/>
      <c r="O40" s="531"/>
      <c r="P40" s="531"/>
      <c r="Q40" s="531"/>
      <c r="R40" s="531"/>
      <c r="S40" s="531"/>
      <c r="T40" s="531"/>
      <c r="U40" s="531"/>
    </row>
    <row r="41" spans="2:21" x14ac:dyDescent="0.4">
      <c r="B41" s="531"/>
      <c r="C41" s="531"/>
      <c r="D41" s="531"/>
      <c r="E41" s="531"/>
      <c r="F41" s="531"/>
      <c r="G41" s="531"/>
      <c r="H41" s="531"/>
      <c r="I41" s="531"/>
      <c r="J41" s="531"/>
      <c r="K41" s="531"/>
      <c r="L41" s="531"/>
      <c r="M41" s="531"/>
      <c r="N41" s="531"/>
      <c r="O41" s="531"/>
      <c r="P41" s="531"/>
      <c r="Q41" s="531"/>
      <c r="R41" s="531"/>
      <c r="S41" s="531"/>
      <c r="T41" s="531"/>
      <c r="U41" s="531"/>
    </row>
    <row r="42" spans="2:21" x14ac:dyDescent="0.4">
      <c r="B42" s="531"/>
      <c r="C42" s="531"/>
      <c r="D42" s="531"/>
      <c r="E42" s="531"/>
      <c r="F42" s="531"/>
      <c r="G42" s="531"/>
      <c r="H42" s="531"/>
      <c r="I42" s="531"/>
      <c r="J42" s="531"/>
      <c r="K42" s="531"/>
      <c r="L42" s="531"/>
      <c r="M42" s="531"/>
      <c r="N42" s="531"/>
      <c r="O42" s="531"/>
      <c r="P42" s="531"/>
      <c r="Q42" s="531"/>
      <c r="R42" s="531"/>
      <c r="S42" s="531"/>
      <c r="T42" s="531"/>
      <c r="U42" s="531"/>
    </row>
    <row r="43" spans="2:21" x14ac:dyDescent="0.4">
      <c r="B43" s="531"/>
      <c r="C43" s="531"/>
      <c r="D43" s="531"/>
      <c r="E43" s="531"/>
      <c r="F43" s="531"/>
      <c r="G43" s="531"/>
      <c r="H43" s="531"/>
      <c r="I43" s="531"/>
      <c r="J43" s="531"/>
      <c r="K43" s="531"/>
      <c r="L43" s="531"/>
      <c r="M43" s="531"/>
      <c r="N43" s="531"/>
      <c r="O43" s="531"/>
      <c r="P43" s="531"/>
      <c r="Q43" s="531"/>
      <c r="R43" s="531"/>
      <c r="S43" s="531"/>
      <c r="T43" s="531"/>
      <c r="U43" s="531"/>
    </row>
    <row r="44" spans="2:21" x14ac:dyDescent="0.4">
      <c r="B44" s="531"/>
      <c r="C44" s="531"/>
      <c r="D44" s="531"/>
      <c r="E44" s="531"/>
      <c r="F44" s="531"/>
      <c r="G44" s="531"/>
      <c r="H44" s="531"/>
      <c r="I44" s="531"/>
      <c r="J44" s="531"/>
      <c r="K44" s="531"/>
      <c r="L44" s="531"/>
      <c r="M44" s="531"/>
      <c r="N44" s="531"/>
      <c r="O44" s="531"/>
      <c r="P44" s="531"/>
      <c r="Q44" s="531"/>
      <c r="R44" s="531"/>
      <c r="S44" s="531"/>
      <c r="T44" s="531"/>
      <c r="U44" s="531"/>
    </row>
    <row r="45" spans="2:21" x14ac:dyDescent="0.4">
      <c r="B45" s="531"/>
      <c r="C45" s="531"/>
      <c r="D45" s="531"/>
      <c r="E45" s="531"/>
      <c r="F45" s="531"/>
      <c r="G45" s="531"/>
      <c r="H45" s="531"/>
      <c r="I45" s="531"/>
      <c r="J45" s="531"/>
      <c r="K45" s="531"/>
      <c r="L45" s="531"/>
      <c r="M45" s="531"/>
      <c r="N45" s="531"/>
      <c r="O45" s="531"/>
      <c r="P45" s="531"/>
      <c r="Q45" s="531"/>
      <c r="R45" s="531"/>
      <c r="S45" s="531"/>
      <c r="T45" s="531"/>
      <c r="U45" s="531"/>
    </row>
    <row r="46" spans="2:21" x14ac:dyDescent="0.4">
      <c r="B46" s="531"/>
      <c r="C46" s="531"/>
      <c r="D46" s="531"/>
      <c r="E46" s="531"/>
      <c r="F46" s="531"/>
      <c r="G46" s="531"/>
      <c r="H46" s="531"/>
      <c r="I46" s="531"/>
      <c r="J46" s="531"/>
      <c r="K46" s="531"/>
      <c r="L46" s="531"/>
      <c r="M46" s="531"/>
      <c r="N46" s="531"/>
      <c r="O46" s="531"/>
      <c r="P46" s="531"/>
      <c r="Q46" s="531"/>
      <c r="R46" s="531"/>
      <c r="S46" s="531"/>
      <c r="T46" s="531"/>
      <c r="U46" s="531"/>
    </row>
    <row r="47" spans="2:21" x14ac:dyDescent="0.4">
      <c r="B47" s="531"/>
      <c r="C47" s="531"/>
      <c r="D47" s="531"/>
      <c r="E47" s="531"/>
      <c r="F47" s="531"/>
      <c r="G47" s="531"/>
      <c r="H47" s="531"/>
      <c r="I47" s="531"/>
      <c r="J47" s="531"/>
      <c r="K47" s="531"/>
      <c r="L47" s="531"/>
      <c r="M47" s="531"/>
      <c r="N47" s="531"/>
      <c r="O47" s="531"/>
      <c r="P47" s="531"/>
      <c r="Q47" s="531"/>
      <c r="R47" s="531"/>
      <c r="S47" s="531"/>
      <c r="T47" s="531"/>
      <c r="U47" s="531"/>
    </row>
    <row r="48" spans="2:21" x14ac:dyDescent="0.4">
      <c r="B48" s="531"/>
      <c r="C48" s="531"/>
      <c r="D48" s="531"/>
      <c r="E48" s="531"/>
      <c r="F48" s="531"/>
      <c r="G48" s="531"/>
      <c r="H48" s="531"/>
      <c r="I48" s="531"/>
      <c r="J48" s="531"/>
      <c r="K48" s="531"/>
      <c r="L48" s="531"/>
      <c r="M48" s="531"/>
      <c r="N48" s="531"/>
      <c r="O48" s="531"/>
      <c r="P48" s="531"/>
      <c r="Q48" s="531"/>
      <c r="R48" s="531"/>
      <c r="S48" s="531"/>
      <c r="T48" s="531"/>
      <c r="U48" s="531"/>
    </row>
    <row r="49" spans="2:21" x14ac:dyDescent="0.4">
      <c r="B49" s="531"/>
      <c r="C49" s="531"/>
      <c r="D49" s="531"/>
      <c r="E49" s="531"/>
      <c r="F49" s="531"/>
      <c r="G49" s="531"/>
      <c r="H49" s="531"/>
      <c r="I49" s="531"/>
      <c r="J49" s="531"/>
      <c r="K49" s="531"/>
      <c r="L49" s="531"/>
      <c r="M49" s="531"/>
      <c r="N49" s="531"/>
      <c r="O49" s="531"/>
      <c r="P49" s="531"/>
      <c r="Q49" s="531"/>
      <c r="R49" s="531"/>
      <c r="S49" s="531"/>
      <c r="T49" s="531"/>
      <c r="U49" s="531"/>
    </row>
    <row r="50" spans="2:21" x14ac:dyDescent="0.4">
      <c r="B50" s="531"/>
      <c r="C50" s="531"/>
      <c r="D50" s="531"/>
      <c r="E50" s="531"/>
      <c r="F50" s="531"/>
      <c r="G50" s="531"/>
      <c r="H50" s="531"/>
      <c r="I50" s="531"/>
      <c r="J50" s="531"/>
      <c r="K50" s="531"/>
      <c r="L50" s="531"/>
      <c r="M50" s="531"/>
      <c r="N50" s="531"/>
      <c r="O50" s="531"/>
      <c r="P50" s="531"/>
      <c r="Q50" s="531"/>
      <c r="R50" s="531"/>
      <c r="S50" s="531"/>
      <c r="T50" s="531"/>
      <c r="U50" s="531"/>
    </row>
    <row r="51" spans="2:21" x14ac:dyDescent="0.4">
      <c r="B51" s="531"/>
      <c r="C51" s="531"/>
      <c r="D51" s="531"/>
      <c r="E51" s="531"/>
      <c r="F51" s="531"/>
      <c r="G51" s="531"/>
      <c r="H51" s="531"/>
      <c r="I51" s="531"/>
      <c r="J51" s="531"/>
      <c r="K51" s="531"/>
      <c r="L51" s="531"/>
      <c r="M51" s="531"/>
      <c r="N51" s="531"/>
      <c r="O51" s="531"/>
      <c r="P51" s="531"/>
      <c r="Q51" s="531"/>
      <c r="R51" s="531"/>
      <c r="S51" s="531"/>
      <c r="T51" s="531"/>
      <c r="U51" s="531"/>
    </row>
    <row r="52" spans="2:21" x14ac:dyDescent="0.4">
      <c r="B52" s="531"/>
      <c r="C52" s="531"/>
      <c r="D52" s="531"/>
      <c r="E52" s="531"/>
      <c r="F52" s="531"/>
      <c r="G52" s="531"/>
      <c r="H52" s="531"/>
      <c r="I52" s="531"/>
      <c r="J52" s="531"/>
      <c r="K52" s="531"/>
      <c r="L52" s="531"/>
      <c r="M52" s="531"/>
      <c r="N52" s="531"/>
      <c r="O52" s="531"/>
      <c r="P52" s="531"/>
      <c r="Q52" s="531"/>
      <c r="R52" s="531"/>
      <c r="S52" s="531"/>
      <c r="T52" s="531"/>
      <c r="U52" s="531"/>
    </row>
    <row r="53" spans="2:21" x14ac:dyDescent="0.4">
      <c r="B53" s="531"/>
      <c r="C53" s="531"/>
      <c r="D53" s="531"/>
      <c r="E53" s="531"/>
      <c r="F53" s="531"/>
      <c r="G53" s="531"/>
      <c r="H53" s="531"/>
      <c r="I53" s="531"/>
      <c r="J53" s="531"/>
      <c r="K53" s="531"/>
      <c r="L53" s="531"/>
      <c r="M53" s="531"/>
      <c r="N53" s="531"/>
      <c r="O53" s="531"/>
      <c r="P53" s="531"/>
      <c r="Q53" s="531"/>
      <c r="R53" s="531"/>
      <c r="S53" s="531"/>
      <c r="T53" s="531"/>
      <c r="U53" s="531"/>
    </row>
    <row r="54" spans="2:21" x14ac:dyDescent="0.4">
      <c r="B54" s="531"/>
      <c r="C54" s="531"/>
      <c r="D54" s="531"/>
      <c r="E54" s="531"/>
      <c r="F54" s="531"/>
      <c r="G54" s="531"/>
      <c r="H54" s="531"/>
      <c r="I54" s="531"/>
      <c r="J54" s="531"/>
      <c r="K54" s="531"/>
      <c r="L54" s="531"/>
      <c r="M54" s="531"/>
      <c r="N54" s="531"/>
      <c r="O54" s="531"/>
      <c r="P54" s="531"/>
      <c r="Q54" s="531"/>
      <c r="R54" s="531"/>
      <c r="S54" s="531"/>
      <c r="T54" s="531"/>
      <c r="U54" s="531"/>
    </row>
    <row r="55" spans="2:21" x14ac:dyDescent="0.4">
      <c r="B55" s="531"/>
      <c r="C55" s="531"/>
      <c r="D55" s="531"/>
      <c r="E55" s="531"/>
      <c r="F55" s="531"/>
      <c r="G55" s="531"/>
      <c r="H55" s="531"/>
      <c r="I55" s="531"/>
      <c r="J55" s="531"/>
      <c r="K55" s="531"/>
      <c r="L55" s="531"/>
      <c r="M55" s="531"/>
      <c r="N55" s="531"/>
      <c r="O55" s="531"/>
      <c r="P55" s="531"/>
      <c r="Q55" s="531"/>
      <c r="R55" s="531"/>
      <c r="S55" s="531"/>
      <c r="T55" s="531"/>
      <c r="U55" s="531"/>
    </row>
    <row r="56" spans="2:21" x14ac:dyDescent="0.4">
      <c r="B56" s="531"/>
      <c r="C56" s="531"/>
      <c r="D56" s="531"/>
      <c r="E56" s="531"/>
      <c r="F56" s="531"/>
      <c r="G56" s="531"/>
      <c r="H56" s="531"/>
      <c r="I56" s="531"/>
      <c r="J56" s="531"/>
      <c r="K56" s="531"/>
      <c r="L56" s="531"/>
      <c r="M56" s="531"/>
      <c r="N56" s="531"/>
      <c r="O56" s="531"/>
      <c r="P56" s="531"/>
      <c r="Q56" s="531"/>
      <c r="R56" s="531"/>
      <c r="S56" s="531"/>
      <c r="T56" s="531"/>
      <c r="U56" s="531"/>
    </row>
    <row r="57" spans="2:21" x14ac:dyDescent="0.4">
      <c r="B57" s="531"/>
      <c r="C57" s="531"/>
      <c r="D57" s="531"/>
      <c r="E57" s="531"/>
      <c r="F57" s="531"/>
      <c r="G57" s="531"/>
      <c r="H57" s="531"/>
      <c r="I57" s="531"/>
      <c r="J57" s="531"/>
      <c r="K57" s="531"/>
      <c r="L57" s="531"/>
      <c r="M57" s="531"/>
      <c r="N57" s="531"/>
      <c r="O57" s="531"/>
      <c r="P57" s="531"/>
      <c r="Q57" s="531"/>
      <c r="R57" s="531"/>
      <c r="S57" s="531"/>
      <c r="T57" s="531"/>
      <c r="U57" s="531"/>
    </row>
    <row r="58" spans="2:21" x14ac:dyDescent="0.4">
      <c r="B58" s="531"/>
      <c r="C58" s="531"/>
      <c r="D58" s="531"/>
      <c r="E58" s="531"/>
      <c r="F58" s="531"/>
      <c r="G58" s="531"/>
      <c r="H58" s="531"/>
      <c r="I58" s="531"/>
      <c r="J58" s="531"/>
      <c r="K58" s="531"/>
      <c r="L58" s="531"/>
      <c r="M58" s="531"/>
      <c r="N58" s="531"/>
      <c r="O58" s="531"/>
      <c r="P58" s="531"/>
      <c r="Q58" s="531"/>
      <c r="R58" s="531"/>
      <c r="S58" s="531"/>
      <c r="T58" s="531"/>
      <c r="U58" s="531"/>
    </row>
    <row r="59" spans="2:21" x14ac:dyDescent="0.4">
      <c r="B59" s="531"/>
      <c r="C59" s="531"/>
      <c r="D59" s="531"/>
      <c r="E59" s="531"/>
      <c r="F59" s="531"/>
      <c r="G59" s="531"/>
      <c r="H59" s="531"/>
      <c r="I59" s="531"/>
      <c r="J59" s="531"/>
      <c r="K59" s="531"/>
      <c r="L59" s="531"/>
      <c r="M59" s="531"/>
      <c r="N59" s="531"/>
      <c r="O59" s="531"/>
      <c r="P59" s="531"/>
      <c r="Q59" s="531"/>
      <c r="R59" s="531"/>
      <c r="S59" s="531"/>
      <c r="T59" s="531"/>
      <c r="U59" s="531"/>
    </row>
    <row r="60" spans="2:21" x14ac:dyDescent="0.4">
      <c r="B60" s="531"/>
      <c r="C60" s="531"/>
      <c r="D60" s="531"/>
      <c r="E60" s="531"/>
      <c r="F60" s="531"/>
      <c r="G60" s="531"/>
      <c r="H60" s="531"/>
      <c r="I60" s="531"/>
      <c r="J60" s="531"/>
      <c r="K60" s="531"/>
      <c r="L60" s="531"/>
      <c r="M60" s="531"/>
      <c r="N60" s="531"/>
      <c r="O60" s="531"/>
      <c r="P60" s="531"/>
      <c r="Q60" s="531"/>
      <c r="R60" s="531"/>
      <c r="S60" s="531"/>
      <c r="T60" s="531"/>
      <c r="U60" s="531"/>
    </row>
    <row r="61" spans="2:21" x14ac:dyDescent="0.4">
      <c r="B61" s="531"/>
      <c r="C61" s="531"/>
      <c r="D61" s="531"/>
      <c r="E61" s="531"/>
      <c r="F61" s="531"/>
      <c r="G61" s="531"/>
      <c r="H61" s="531"/>
      <c r="I61" s="531"/>
      <c r="J61" s="531"/>
      <c r="K61" s="531"/>
      <c r="L61" s="531"/>
      <c r="M61" s="531"/>
      <c r="N61" s="531"/>
      <c r="O61" s="531"/>
      <c r="P61" s="531"/>
      <c r="Q61" s="531"/>
      <c r="R61" s="531"/>
      <c r="S61" s="531"/>
      <c r="T61" s="531"/>
      <c r="U61" s="531"/>
    </row>
    <row r="62" spans="2:21" x14ac:dyDescent="0.4">
      <c r="B62" s="531"/>
      <c r="C62" s="531"/>
      <c r="D62" s="531"/>
      <c r="E62" s="531"/>
      <c r="F62" s="531"/>
      <c r="G62" s="531"/>
      <c r="H62" s="531"/>
      <c r="I62" s="531"/>
      <c r="J62" s="531"/>
      <c r="K62" s="531"/>
      <c r="L62" s="531"/>
      <c r="M62" s="531"/>
      <c r="N62" s="531"/>
      <c r="O62" s="531"/>
      <c r="P62" s="531"/>
      <c r="Q62" s="531"/>
      <c r="R62" s="531"/>
      <c r="S62" s="531"/>
      <c r="T62" s="531"/>
      <c r="U62" s="531"/>
    </row>
    <row r="63" spans="2:21" x14ac:dyDescent="0.4">
      <c r="B63" s="531"/>
      <c r="C63" s="531"/>
      <c r="D63" s="531"/>
      <c r="E63" s="531"/>
      <c r="F63" s="531"/>
      <c r="G63" s="531"/>
      <c r="H63" s="531"/>
      <c r="I63" s="531"/>
      <c r="J63" s="531"/>
      <c r="K63" s="531"/>
      <c r="L63" s="531"/>
      <c r="M63" s="531"/>
      <c r="N63" s="531"/>
      <c r="O63" s="531"/>
      <c r="P63" s="531"/>
      <c r="Q63" s="531"/>
      <c r="R63" s="531"/>
      <c r="S63" s="531"/>
      <c r="T63" s="531"/>
      <c r="U63" s="531"/>
    </row>
    <row r="64" spans="2:21" x14ac:dyDescent="0.4">
      <c r="B64" s="531"/>
      <c r="C64" s="531"/>
      <c r="D64" s="531"/>
      <c r="E64" s="531"/>
      <c r="F64" s="531"/>
      <c r="G64" s="531"/>
      <c r="H64" s="531"/>
      <c r="I64" s="531"/>
      <c r="J64" s="531"/>
      <c r="K64" s="531"/>
      <c r="L64" s="531"/>
      <c r="M64" s="531"/>
      <c r="N64" s="531"/>
      <c r="O64" s="531"/>
      <c r="P64" s="531"/>
      <c r="Q64" s="531"/>
      <c r="R64" s="531"/>
      <c r="S64" s="531"/>
      <c r="T64" s="531"/>
      <c r="U64" s="531"/>
    </row>
    <row r="65" spans="2:21" x14ac:dyDescent="0.4">
      <c r="B65" s="531"/>
      <c r="C65" s="531"/>
      <c r="D65" s="531"/>
      <c r="E65" s="531"/>
      <c r="F65" s="531"/>
      <c r="G65" s="531"/>
      <c r="H65" s="531"/>
      <c r="I65" s="531"/>
      <c r="J65" s="531"/>
      <c r="K65" s="531"/>
      <c r="L65" s="531"/>
      <c r="M65" s="531"/>
      <c r="N65" s="531"/>
      <c r="O65" s="531"/>
      <c r="P65" s="531"/>
      <c r="Q65" s="531"/>
      <c r="R65" s="531"/>
      <c r="S65" s="531"/>
      <c r="T65" s="531"/>
      <c r="U65" s="531"/>
    </row>
    <row r="66" spans="2:21" x14ac:dyDescent="0.4">
      <c r="B66" s="531"/>
      <c r="C66" s="531"/>
      <c r="D66" s="531"/>
      <c r="E66" s="531"/>
      <c r="F66" s="531"/>
      <c r="G66" s="531"/>
      <c r="H66" s="531"/>
      <c r="I66" s="531"/>
      <c r="J66" s="531"/>
      <c r="K66" s="531"/>
      <c r="L66" s="531"/>
      <c r="M66" s="531"/>
      <c r="N66" s="531"/>
      <c r="O66" s="531"/>
      <c r="P66" s="531"/>
      <c r="Q66" s="531"/>
      <c r="R66" s="531"/>
      <c r="S66" s="531"/>
      <c r="T66" s="531"/>
      <c r="U66" s="531"/>
    </row>
    <row r="67" spans="2:21" x14ac:dyDescent="0.4">
      <c r="B67" s="531"/>
      <c r="C67" s="531"/>
      <c r="D67" s="531"/>
      <c r="E67" s="531"/>
      <c r="F67" s="531"/>
      <c r="G67" s="531"/>
      <c r="H67" s="531"/>
      <c r="I67" s="531"/>
      <c r="J67" s="531"/>
      <c r="K67" s="531"/>
      <c r="L67" s="531"/>
      <c r="M67" s="531"/>
      <c r="N67" s="531"/>
      <c r="O67" s="531"/>
      <c r="P67" s="531"/>
      <c r="Q67" s="531"/>
      <c r="R67" s="531"/>
      <c r="S67" s="531"/>
      <c r="T67" s="531"/>
      <c r="U67" s="531"/>
    </row>
    <row r="68" spans="2:21" x14ac:dyDescent="0.4">
      <c r="B68" s="531"/>
      <c r="C68" s="531"/>
      <c r="D68" s="531"/>
      <c r="E68" s="531"/>
      <c r="F68" s="531"/>
      <c r="G68" s="531"/>
      <c r="H68" s="531"/>
      <c r="I68" s="531"/>
      <c r="J68" s="531"/>
      <c r="K68" s="531"/>
      <c r="L68" s="531"/>
      <c r="M68" s="531"/>
      <c r="N68" s="531"/>
      <c r="O68" s="531"/>
      <c r="P68" s="531"/>
      <c r="Q68" s="531"/>
      <c r="R68" s="531"/>
      <c r="S68" s="531"/>
      <c r="T68" s="531"/>
      <c r="U68" s="531"/>
    </row>
    <row r="69" spans="2:21" x14ac:dyDescent="0.4">
      <c r="B69" s="531"/>
      <c r="C69" s="531"/>
      <c r="D69" s="531"/>
      <c r="E69" s="531"/>
      <c r="F69" s="531"/>
      <c r="G69" s="531"/>
      <c r="H69" s="531"/>
      <c r="I69" s="531"/>
      <c r="J69" s="531"/>
      <c r="K69" s="531"/>
      <c r="L69" s="531"/>
      <c r="M69" s="531"/>
      <c r="N69" s="531"/>
      <c r="O69" s="531"/>
      <c r="P69" s="531"/>
      <c r="Q69" s="531"/>
      <c r="R69" s="531"/>
      <c r="S69" s="531"/>
      <c r="T69" s="531"/>
      <c r="U69" s="531"/>
    </row>
    <row r="70" spans="2:21" x14ac:dyDescent="0.4">
      <c r="B70" s="531"/>
      <c r="C70" s="531"/>
      <c r="D70" s="531"/>
      <c r="E70" s="531"/>
      <c r="F70" s="531"/>
      <c r="G70" s="531"/>
      <c r="H70" s="531"/>
      <c r="I70" s="531"/>
      <c r="J70" s="531"/>
      <c r="K70" s="531"/>
      <c r="L70" s="531"/>
      <c r="M70" s="531"/>
      <c r="N70" s="531"/>
      <c r="O70" s="531"/>
      <c r="P70" s="531"/>
      <c r="Q70" s="531"/>
      <c r="R70" s="531"/>
      <c r="S70" s="531"/>
      <c r="T70" s="531"/>
      <c r="U70" s="531"/>
    </row>
    <row r="71" spans="2:21" x14ac:dyDescent="0.4">
      <c r="B71" s="531"/>
      <c r="C71" s="531"/>
      <c r="D71" s="531"/>
      <c r="E71" s="531"/>
      <c r="F71" s="531"/>
      <c r="G71" s="531"/>
      <c r="H71" s="531"/>
      <c r="I71" s="531"/>
      <c r="J71" s="531"/>
      <c r="K71" s="531"/>
      <c r="L71" s="531"/>
      <c r="M71" s="531"/>
      <c r="N71" s="531"/>
      <c r="O71" s="531"/>
      <c r="P71" s="531"/>
      <c r="Q71" s="531"/>
      <c r="R71" s="531"/>
      <c r="S71" s="531"/>
      <c r="T71" s="531"/>
      <c r="U71" s="531"/>
    </row>
    <row r="72" spans="2:21" x14ac:dyDescent="0.4">
      <c r="B72" s="531"/>
      <c r="C72" s="531"/>
      <c r="D72" s="531"/>
      <c r="E72" s="531"/>
      <c r="F72" s="531"/>
      <c r="G72" s="531"/>
      <c r="H72" s="531"/>
      <c r="I72" s="531"/>
      <c r="J72" s="531"/>
      <c r="K72" s="531"/>
      <c r="L72" s="531"/>
      <c r="M72" s="531"/>
      <c r="N72" s="531"/>
      <c r="O72" s="531"/>
      <c r="P72" s="531"/>
      <c r="Q72" s="531"/>
      <c r="R72" s="531"/>
      <c r="S72" s="531"/>
      <c r="T72" s="531"/>
      <c r="U72" s="531"/>
    </row>
    <row r="73" spans="2:21" x14ac:dyDescent="0.4">
      <c r="B73" s="531"/>
      <c r="C73" s="531"/>
      <c r="D73" s="531"/>
      <c r="E73" s="531"/>
      <c r="F73" s="531"/>
      <c r="G73" s="531"/>
      <c r="H73" s="531"/>
      <c r="I73" s="531"/>
      <c r="J73" s="531"/>
      <c r="K73" s="531"/>
      <c r="L73" s="531"/>
      <c r="M73" s="531"/>
      <c r="N73" s="531"/>
      <c r="O73" s="531"/>
      <c r="P73" s="531"/>
      <c r="Q73" s="531"/>
      <c r="R73" s="531"/>
      <c r="S73" s="531"/>
      <c r="T73" s="531"/>
      <c r="U73" s="531"/>
    </row>
    <row r="74" spans="2:21" x14ac:dyDescent="0.4">
      <c r="B74" s="531"/>
      <c r="C74" s="531"/>
      <c r="D74" s="531"/>
      <c r="E74" s="531"/>
      <c r="F74" s="531"/>
      <c r="G74" s="531"/>
      <c r="H74" s="531"/>
      <c r="I74" s="531"/>
      <c r="J74" s="531"/>
      <c r="K74" s="531"/>
      <c r="L74" s="531"/>
      <c r="M74" s="531"/>
      <c r="N74" s="531"/>
      <c r="O74" s="531"/>
      <c r="P74" s="531"/>
      <c r="Q74" s="531"/>
      <c r="R74" s="531"/>
      <c r="S74" s="531"/>
      <c r="T74" s="531"/>
      <c r="U74" s="531"/>
    </row>
    <row r="75" spans="2:21" x14ac:dyDescent="0.4">
      <c r="B75" s="531"/>
      <c r="C75" s="531"/>
      <c r="D75" s="531"/>
      <c r="E75" s="531"/>
      <c r="F75" s="531"/>
      <c r="G75" s="531"/>
      <c r="H75" s="531"/>
      <c r="I75" s="531"/>
      <c r="J75" s="531"/>
      <c r="K75" s="531"/>
      <c r="L75" s="531"/>
      <c r="M75" s="531"/>
      <c r="N75" s="531"/>
      <c r="O75" s="531"/>
      <c r="P75" s="531"/>
      <c r="Q75" s="531"/>
      <c r="R75" s="531"/>
      <c r="S75" s="531"/>
      <c r="T75" s="531"/>
      <c r="U75" s="531"/>
    </row>
    <row r="76" spans="2:21" x14ac:dyDescent="0.4">
      <c r="B76" s="531"/>
      <c r="C76" s="531"/>
      <c r="D76" s="531"/>
      <c r="E76" s="531"/>
      <c r="F76" s="531"/>
      <c r="G76" s="531"/>
      <c r="H76" s="531"/>
      <c r="I76" s="531"/>
      <c r="J76" s="531"/>
      <c r="K76" s="531"/>
      <c r="L76" s="531"/>
      <c r="M76" s="531"/>
      <c r="N76" s="531"/>
      <c r="O76" s="531"/>
      <c r="P76" s="531"/>
      <c r="Q76" s="531"/>
      <c r="R76" s="531"/>
      <c r="S76" s="531"/>
      <c r="T76" s="531"/>
      <c r="U76" s="531"/>
    </row>
    <row r="77" spans="2:21" x14ac:dyDescent="0.4">
      <c r="B77" s="531"/>
      <c r="C77" s="531"/>
      <c r="D77" s="531"/>
      <c r="E77" s="531"/>
      <c r="F77" s="531"/>
      <c r="G77" s="531"/>
      <c r="H77" s="531"/>
      <c r="I77" s="531"/>
      <c r="J77" s="531"/>
      <c r="K77" s="531"/>
      <c r="L77" s="531"/>
      <c r="M77" s="531"/>
      <c r="N77" s="531"/>
      <c r="O77" s="531"/>
      <c r="P77" s="531"/>
      <c r="Q77" s="531"/>
      <c r="R77" s="531"/>
      <c r="S77" s="531"/>
      <c r="T77" s="531"/>
      <c r="U77" s="531"/>
    </row>
    <row r="78" spans="2:21" x14ac:dyDescent="0.4">
      <c r="B78" s="531"/>
      <c r="C78" s="531"/>
      <c r="D78" s="531"/>
      <c r="E78" s="531"/>
      <c r="F78" s="531"/>
      <c r="G78" s="531"/>
      <c r="H78" s="531"/>
      <c r="I78" s="531"/>
      <c r="J78" s="531"/>
      <c r="K78" s="531"/>
      <c r="L78" s="531"/>
      <c r="M78" s="531"/>
      <c r="N78" s="531"/>
      <c r="O78" s="531"/>
      <c r="P78" s="531"/>
      <c r="Q78" s="531"/>
      <c r="R78" s="531"/>
      <c r="S78" s="531"/>
      <c r="T78" s="531"/>
      <c r="U78" s="531"/>
    </row>
    <row r="79" spans="2:21" x14ac:dyDescent="0.4">
      <c r="B79" s="531"/>
      <c r="C79" s="531"/>
      <c r="D79" s="531"/>
      <c r="E79" s="531"/>
      <c r="F79" s="531"/>
      <c r="G79" s="531"/>
      <c r="H79" s="531"/>
      <c r="I79" s="531"/>
      <c r="J79" s="531"/>
      <c r="K79" s="531"/>
      <c r="L79" s="531"/>
      <c r="M79" s="531"/>
      <c r="N79" s="531"/>
      <c r="O79" s="531"/>
      <c r="P79" s="531"/>
      <c r="Q79" s="531"/>
      <c r="R79" s="531"/>
      <c r="S79" s="531"/>
      <c r="T79" s="531"/>
      <c r="U79" s="531"/>
    </row>
    <row r="80" spans="2:21" x14ac:dyDescent="0.4">
      <c r="B80" s="531"/>
      <c r="C80" s="531"/>
      <c r="D80" s="531"/>
      <c r="E80" s="531"/>
      <c r="F80" s="531"/>
      <c r="G80" s="531"/>
      <c r="H80" s="531"/>
      <c r="I80" s="531"/>
      <c r="J80" s="531"/>
      <c r="K80" s="531"/>
      <c r="L80" s="531"/>
      <c r="M80" s="531"/>
      <c r="N80" s="531"/>
      <c r="O80" s="531"/>
      <c r="P80" s="531"/>
      <c r="Q80" s="531"/>
      <c r="R80" s="531"/>
      <c r="S80" s="531"/>
      <c r="T80" s="531"/>
      <c r="U80" s="531"/>
    </row>
    <row r="81" spans="2:21" x14ac:dyDescent="0.4">
      <c r="B81" s="531"/>
      <c r="C81" s="531"/>
      <c r="D81" s="531"/>
      <c r="E81" s="531"/>
      <c r="F81" s="531"/>
      <c r="G81" s="531"/>
      <c r="H81" s="531"/>
      <c r="I81" s="531"/>
      <c r="J81" s="531"/>
      <c r="K81" s="531"/>
      <c r="L81" s="531"/>
      <c r="M81" s="531"/>
      <c r="N81" s="531"/>
      <c r="O81" s="531"/>
      <c r="P81" s="531"/>
      <c r="Q81" s="531"/>
      <c r="R81" s="531"/>
      <c r="S81" s="531"/>
      <c r="T81" s="531"/>
      <c r="U81" s="531"/>
    </row>
    <row r="82" spans="2:21" x14ac:dyDescent="0.4">
      <c r="B82" s="531"/>
      <c r="C82" s="531"/>
      <c r="D82" s="531"/>
      <c r="E82" s="531"/>
      <c r="F82" s="531"/>
      <c r="G82" s="531"/>
      <c r="H82" s="531"/>
      <c r="I82" s="531"/>
      <c r="J82" s="531"/>
      <c r="K82" s="531"/>
      <c r="L82" s="531"/>
      <c r="M82" s="531"/>
      <c r="N82" s="531"/>
      <c r="O82" s="531"/>
      <c r="P82" s="531"/>
      <c r="Q82" s="531"/>
      <c r="R82" s="531"/>
      <c r="S82" s="531"/>
      <c r="T82" s="531"/>
      <c r="U82" s="531"/>
    </row>
    <row r="83" spans="2:21" x14ac:dyDescent="0.4">
      <c r="B83" s="531"/>
      <c r="C83" s="531"/>
      <c r="D83" s="531"/>
      <c r="E83" s="531"/>
      <c r="F83" s="531"/>
      <c r="G83" s="531"/>
      <c r="H83" s="531"/>
      <c r="I83" s="531"/>
      <c r="J83" s="531"/>
      <c r="K83" s="531"/>
      <c r="L83" s="531"/>
      <c r="M83" s="531"/>
      <c r="N83" s="531"/>
      <c r="O83" s="531"/>
      <c r="P83" s="531"/>
      <c r="Q83" s="531"/>
      <c r="R83" s="531"/>
      <c r="S83" s="531"/>
      <c r="T83" s="531"/>
      <c r="U83" s="531"/>
    </row>
    <row r="84" spans="2:21" x14ac:dyDescent="0.4">
      <c r="B84" s="531"/>
      <c r="C84" s="531"/>
      <c r="D84" s="531"/>
      <c r="E84" s="531"/>
      <c r="F84" s="531"/>
      <c r="G84" s="531"/>
      <c r="H84" s="531"/>
      <c r="I84" s="531"/>
      <c r="J84" s="531"/>
      <c r="K84" s="531"/>
      <c r="L84" s="531"/>
      <c r="M84" s="531"/>
      <c r="N84" s="531"/>
      <c r="O84" s="531"/>
      <c r="P84" s="531"/>
      <c r="Q84" s="531"/>
      <c r="R84" s="531"/>
      <c r="S84" s="531"/>
      <c r="T84" s="531"/>
      <c r="U84" s="531"/>
    </row>
    <row r="85" spans="2:21" x14ac:dyDescent="0.4">
      <c r="B85" s="531"/>
      <c r="C85" s="531"/>
      <c r="D85" s="531"/>
      <c r="E85" s="531"/>
      <c r="F85" s="531"/>
      <c r="G85" s="531"/>
      <c r="H85" s="531"/>
      <c r="I85" s="531"/>
      <c r="J85" s="531"/>
      <c r="K85" s="531"/>
      <c r="L85" s="531"/>
      <c r="M85" s="531"/>
      <c r="N85" s="531"/>
      <c r="O85" s="531"/>
      <c r="P85" s="531"/>
      <c r="Q85" s="531"/>
      <c r="R85" s="531"/>
      <c r="S85" s="531"/>
      <c r="T85" s="531"/>
      <c r="U85" s="531"/>
    </row>
    <row r="86" spans="2:21" x14ac:dyDescent="0.4">
      <c r="B86" s="531"/>
      <c r="C86" s="531"/>
      <c r="D86" s="531"/>
      <c r="E86" s="531"/>
      <c r="F86" s="531"/>
      <c r="G86" s="531"/>
      <c r="H86" s="531"/>
      <c r="I86" s="531"/>
      <c r="J86" s="531"/>
      <c r="K86" s="531"/>
      <c r="L86" s="531"/>
      <c r="M86" s="531"/>
      <c r="N86" s="531"/>
      <c r="O86" s="531"/>
      <c r="P86" s="531"/>
      <c r="Q86" s="531"/>
      <c r="R86" s="531"/>
      <c r="S86" s="531"/>
      <c r="T86" s="531"/>
      <c r="U86" s="531"/>
    </row>
    <row r="87" spans="2:21" x14ac:dyDescent="0.4">
      <c r="B87" s="531"/>
      <c r="C87" s="531"/>
      <c r="D87" s="531"/>
      <c r="E87" s="531"/>
      <c r="F87" s="531"/>
      <c r="G87" s="531"/>
      <c r="H87" s="531"/>
      <c r="I87" s="531"/>
      <c r="J87" s="531"/>
      <c r="K87" s="531"/>
      <c r="L87" s="531"/>
      <c r="M87" s="531"/>
      <c r="N87" s="531"/>
      <c r="O87" s="531"/>
      <c r="P87" s="531"/>
      <c r="Q87" s="531"/>
      <c r="R87" s="531"/>
      <c r="S87" s="531"/>
      <c r="T87" s="531"/>
      <c r="U87" s="531"/>
    </row>
    <row r="88" spans="2:21" x14ac:dyDescent="0.4">
      <c r="B88" s="531"/>
      <c r="C88" s="531"/>
      <c r="D88" s="531"/>
      <c r="E88" s="531"/>
      <c r="F88" s="531"/>
      <c r="G88" s="531"/>
      <c r="H88" s="531"/>
      <c r="I88" s="531"/>
      <c r="J88" s="531"/>
      <c r="K88" s="531"/>
      <c r="L88" s="531"/>
      <c r="M88" s="531"/>
      <c r="N88" s="531"/>
      <c r="O88" s="531"/>
      <c r="P88" s="531"/>
      <c r="Q88" s="531"/>
      <c r="R88" s="531"/>
      <c r="S88" s="531"/>
      <c r="T88" s="531"/>
      <c r="U88" s="531"/>
    </row>
    <row r="89" spans="2:21" x14ac:dyDescent="0.4">
      <c r="B89" s="531"/>
      <c r="C89" s="531"/>
      <c r="D89" s="531"/>
      <c r="E89" s="531"/>
      <c r="F89" s="531"/>
      <c r="G89" s="531"/>
      <c r="H89" s="531"/>
      <c r="I89" s="531"/>
      <c r="J89" s="531"/>
      <c r="K89" s="531"/>
      <c r="L89" s="531"/>
      <c r="M89" s="531"/>
      <c r="N89" s="531"/>
      <c r="O89" s="531"/>
      <c r="P89" s="531"/>
      <c r="Q89" s="531"/>
      <c r="R89" s="531"/>
      <c r="S89" s="531"/>
      <c r="T89" s="531"/>
      <c r="U89" s="531"/>
    </row>
    <row r="90" spans="2:21" x14ac:dyDescent="0.4">
      <c r="B90" s="531"/>
      <c r="C90" s="531"/>
      <c r="D90" s="531"/>
      <c r="E90" s="531"/>
      <c r="F90" s="531"/>
      <c r="G90" s="531"/>
      <c r="H90" s="531"/>
      <c r="I90" s="531"/>
      <c r="J90" s="531"/>
      <c r="K90" s="531"/>
      <c r="L90" s="531"/>
      <c r="M90" s="531"/>
      <c r="N90" s="531"/>
      <c r="O90" s="531"/>
      <c r="P90" s="531"/>
      <c r="Q90" s="531"/>
      <c r="R90" s="531"/>
      <c r="S90" s="531"/>
      <c r="T90" s="531"/>
      <c r="U90" s="531"/>
    </row>
    <row r="91" spans="2:21" x14ac:dyDescent="0.4">
      <c r="B91" s="531"/>
      <c r="C91" s="531"/>
      <c r="D91" s="531"/>
      <c r="E91" s="531"/>
      <c r="F91" s="531"/>
      <c r="G91" s="531"/>
      <c r="H91" s="531"/>
      <c r="I91" s="531"/>
      <c r="J91" s="531"/>
      <c r="K91" s="531"/>
      <c r="L91" s="531"/>
      <c r="M91" s="531"/>
      <c r="N91" s="531"/>
      <c r="O91" s="531"/>
      <c r="P91" s="531"/>
      <c r="Q91" s="531"/>
      <c r="R91" s="531"/>
      <c r="S91" s="531"/>
      <c r="T91" s="531"/>
      <c r="U91" s="531"/>
    </row>
    <row r="92" spans="2:21" x14ac:dyDescent="0.4">
      <c r="B92" s="531"/>
      <c r="C92" s="531"/>
      <c r="D92" s="531"/>
      <c r="E92" s="531"/>
      <c r="F92" s="531"/>
      <c r="G92" s="531"/>
      <c r="H92" s="531"/>
      <c r="I92" s="531"/>
      <c r="J92" s="531"/>
      <c r="K92" s="531"/>
      <c r="L92" s="531"/>
      <c r="M92" s="531"/>
      <c r="N92" s="531"/>
      <c r="O92" s="531"/>
      <c r="P92" s="531"/>
      <c r="Q92" s="531"/>
      <c r="R92" s="531"/>
      <c r="S92" s="531"/>
      <c r="T92" s="531"/>
      <c r="U92" s="531"/>
    </row>
    <row r="93" spans="2:21" x14ac:dyDescent="0.4">
      <c r="B93" s="531"/>
      <c r="C93" s="531"/>
      <c r="D93" s="531"/>
      <c r="E93" s="531"/>
      <c r="F93" s="531"/>
      <c r="G93" s="531"/>
      <c r="H93" s="531"/>
      <c r="I93" s="531"/>
      <c r="J93" s="531"/>
      <c r="K93" s="531"/>
      <c r="L93" s="531"/>
      <c r="M93" s="531"/>
      <c r="N93" s="531"/>
      <c r="O93" s="531"/>
      <c r="P93" s="531"/>
      <c r="Q93" s="531"/>
      <c r="R93" s="531"/>
      <c r="S93" s="531"/>
      <c r="T93" s="531"/>
      <c r="U93" s="531"/>
    </row>
    <row r="94" spans="2:21" x14ac:dyDescent="0.4">
      <c r="B94" s="531"/>
      <c r="C94" s="531"/>
      <c r="D94" s="531"/>
      <c r="E94" s="531"/>
      <c r="F94" s="531"/>
      <c r="G94" s="531"/>
      <c r="H94" s="531"/>
      <c r="I94" s="531"/>
      <c r="J94" s="531"/>
      <c r="K94" s="531"/>
      <c r="L94" s="531"/>
      <c r="M94" s="531"/>
      <c r="N94" s="531"/>
      <c r="O94" s="531"/>
      <c r="P94" s="531"/>
      <c r="Q94" s="531"/>
      <c r="R94" s="531"/>
      <c r="S94" s="531"/>
      <c r="T94" s="531"/>
      <c r="U94" s="531"/>
    </row>
    <row r="95" spans="2:21" x14ac:dyDescent="0.4">
      <c r="B95" s="531"/>
      <c r="C95" s="531"/>
      <c r="D95" s="531"/>
      <c r="E95" s="531"/>
      <c r="F95" s="531"/>
      <c r="G95" s="531"/>
      <c r="H95" s="531"/>
      <c r="I95" s="531"/>
      <c r="J95" s="531"/>
      <c r="K95" s="531"/>
      <c r="L95" s="531"/>
      <c r="M95" s="531"/>
      <c r="N95" s="531"/>
      <c r="O95" s="531"/>
      <c r="P95" s="531"/>
      <c r="Q95" s="531"/>
      <c r="R95" s="531"/>
      <c r="S95" s="531"/>
      <c r="T95" s="531"/>
      <c r="U95" s="531"/>
    </row>
    <row r="96" spans="2:21" x14ac:dyDescent="0.4">
      <c r="B96" s="531"/>
      <c r="C96" s="531"/>
      <c r="D96" s="531"/>
      <c r="E96" s="531"/>
      <c r="F96" s="531"/>
      <c r="G96" s="531"/>
      <c r="H96" s="531"/>
      <c r="I96" s="531"/>
      <c r="J96" s="531"/>
      <c r="K96" s="531"/>
      <c r="L96" s="531"/>
      <c r="M96" s="531"/>
      <c r="N96" s="531"/>
      <c r="O96" s="531"/>
      <c r="P96" s="531"/>
      <c r="Q96" s="531"/>
      <c r="R96" s="531"/>
      <c r="S96" s="531"/>
      <c r="T96" s="531"/>
      <c r="U96" s="531"/>
    </row>
    <row r="97" spans="2:21" x14ac:dyDescent="0.4">
      <c r="B97" s="531"/>
      <c r="C97" s="531"/>
      <c r="D97" s="531"/>
      <c r="E97" s="531"/>
      <c r="F97" s="531"/>
      <c r="G97" s="531"/>
      <c r="H97" s="531"/>
      <c r="I97" s="531"/>
      <c r="J97" s="531"/>
      <c r="K97" s="531"/>
      <c r="L97" s="531"/>
      <c r="M97" s="531"/>
      <c r="N97" s="531"/>
      <c r="O97" s="531"/>
      <c r="P97" s="531"/>
      <c r="Q97" s="531"/>
      <c r="R97" s="531"/>
      <c r="S97" s="531"/>
      <c r="T97" s="531"/>
      <c r="U97" s="531"/>
    </row>
    <row r="98" spans="2:21" x14ac:dyDescent="0.4">
      <c r="B98" s="531"/>
      <c r="C98" s="531"/>
      <c r="D98" s="531"/>
      <c r="E98" s="531"/>
      <c r="F98" s="531"/>
      <c r="G98" s="531"/>
      <c r="H98" s="531"/>
      <c r="I98" s="531"/>
      <c r="J98" s="531"/>
      <c r="K98" s="531"/>
      <c r="L98" s="531"/>
      <c r="M98" s="531"/>
      <c r="N98" s="531"/>
      <c r="O98" s="531"/>
      <c r="P98" s="531"/>
      <c r="Q98" s="531"/>
      <c r="R98" s="531"/>
      <c r="S98" s="531"/>
      <c r="T98" s="531"/>
      <c r="U98" s="531"/>
    </row>
    <row r="99" spans="2:21" x14ac:dyDescent="0.4">
      <c r="B99" s="531"/>
      <c r="C99" s="531"/>
      <c r="D99" s="531"/>
      <c r="E99" s="531"/>
      <c r="F99" s="531"/>
      <c r="G99" s="531"/>
      <c r="H99" s="531"/>
      <c r="I99" s="531"/>
      <c r="J99" s="531"/>
      <c r="K99" s="531"/>
      <c r="L99" s="531"/>
      <c r="M99" s="531"/>
      <c r="N99" s="531"/>
      <c r="O99" s="531"/>
      <c r="P99" s="531"/>
      <c r="Q99" s="531"/>
      <c r="R99" s="531"/>
      <c r="S99" s="531"/>
      <c r="T99" s="531"/>
      <c r="U99" s="531"/>
    </row>
    <row r="100" spans="2:21" x14ac:dyDescent="0.4">
      <c r="B100" s="531"/>
      <c r="C100" s="531"/>
      <c r="D100" s="531"/>
      <c r="E100" s="531"/>
      <c r="F100" s="531"/>
      <c r="G100" s="531"/>
      <c r="H100" s="531"/>
      <c r="I100" s="531"/>
      <c r="J100" s="531"/>
      <c r="K100" s="531"/>
      <c r="L100" s="531"/>
      <c r="M100" s="531"/>
      <c r="N100" s="531"/>
      <c r="O100" s="531"/>
      <c r="P100" s="531"/>
      <c r="Q100" s="531"/>
      <c r="R100" s="531"/>
      <c r="S100" s="531"/>
      <c r="T100" s="531"/>
      <c r="U100" s="531"/>
    </row>
    <row r="101" spans="2:21" x14ac:dyDescent="0.4">
      <c r="B101" s="531"/>
      <c r="C101" s="531"/>
      <c r="D101" s="531"/>
      <c r="E101" s="531"/>
      <c r="F101" s="531"/>
      <c r="G101" s="531"/>
      <c r="H101" s="531"/>
      <c r="I101" s="531"/>
      <c r="J101" s="531"/>
      <c r="K101" s="531"/>
      <c r="L101" s="531"/>
      <c r="M101" s="531"/>
      <c r="N101" s="531"/>
      <c r="O101" s="531"/>
      <c r="P101" s="531"/>
      <c r="Q101" s="531"/>
      <c r="R101" s="531"/>
      <c r="S101" s="531"/>
      <c r="T101" s="531"/>
      <c r="U101" s="531"/>
    </row>
    <row r="102" spans="2:21" x14ac:dyDescent="0.4">
      <c r="B102" s="531"/>
      <c r="C102" s="531"/>
      <c r="D102" s="531"/>
      <c r="E102" s="531"/>
      <c r="F102" s="531"/>
      <c r="G102" s="531"/>
      <c r="H102" s="531"/>
      <c r="I102" s="531"/>
      <c r="J102" s="531"/>
      <c r="K102" s="531"/>
      <c r="L102" s="531"/>
      <c r="M102" s="531"/>
      <c r="N102" s="531"/>
      <c r="O102" s="531"/>
      <c r="P102" s="531"/>
      <c r="Q102" s="531"/>
      <c r="R102" s="531"/>
      <c r="S102" s="531"/>
      <c r="T102" s="531"/>
      <c r="U102" s="531"/>
    </row>
    <row r="103" spans="2:21" x14ac:dyDescent="0.4">
      <c r="B103" s="531"/>
      <c r="C103" s="531"/>
      <c r="D103" s="531"/>
      <c r="E103" s="531"/>
      <c r="F103" s="531"/>
      <c r="G103" s="531"/>
      <c r="H103" s="531"/>
      <c r="I103" s="531"/>
      <c r="J103" s="531"/>
      <c r="K103" s="531"/>
      <c r="L103" s="531"/>
      <c r="M103" s="531"/>
      <c r="N103" s="531"/>
      <c r="O103" s="531"/>
      <c r="P103" s="531"/>
      <c r="Q103" s="531"/>
      <c r="R103" s="531"/>
      <c r="S103" s="531"/>
      <c r="T103" s="531"/>
      <c r="U103" s="531"/>
    </row>
    <row r="104" spans="2:21" x14ac:dyDescent="0.4">
      <c r="B104" s="531"/>
      <c r="C104" s="531"/>
      <c r="D104" s="531"/>
      <c r="E104" s="531"/>
      <c r="F104" s="531"/>
      <c r="G104" s="531"/>
      <c r="H104" s="531"/>
      <c r="I104" s="531"/>
      <c r="J104" s="531"/>
      <c r="K104" s="531"/>
      <c r="L104" s="531"/>
      <c r="M104" s="531"/>
      <c r="N104" s="531"/>
      <c r="O104" s="531"/>
      <c r="P104" s="531"/>
      <c r="Q104" s="531"/>
      <c r="R104" s="531"/>
      <c r="S104" s="531"/>
      <c r="T104" s="531"/>
      <c r="U104" s="531"/>
    </row>
    <row r="105" spans="2:21" x14ac:dyDescent="0.4">
      <c r="B105" s="531"/>
      <c r="C105" s="531"/>
      <c r="D105" s="531"/>
      <c r="E105" s="531"/>
      <c r="F105" s="531"/>
      <c r="G105" s="531"/>
      <c r="H105" s="531"/>
      <c r="I105" s="531"/>
      <c r="J105" s="531"/>
      <c r="K105" s="531"/>
      <c r="L105" s="531"/>
      <c r="M105" s="531"/>
      <c r="N105" s="531"/>
      <c r="O105" s="531"/>
      <c r="P105" s="531"/>
      <c r="Q105" s="531"/>
      <c r="R105" s="531"/>
      <c r="S105" s="531"/>
      <c r="T105" s="531"/>
      <c r="U105" s="531"/>
    </row>
    <row r="106" spans="2:21" x14ac:dyDescent="0.4">
      <c r="B106" s="531"/>
      <c r="C106" s="531"/>
      <c r="D106" s="531"/>
      <c r="E106" s="531"/>
      <c r="F106" s="531"/>
      <c r="G106" s="531"/>
      <c r="H106" s="531"/>
      <c r="I106" s="531"/>
      <c r="J106" s="531"/>
      <c r="K106" s="531"/>
      <c r="L106" s="531"/>
      <c r="M106" s="531"/>
      <c r="N106" s="531"/>
      <c r="O106" s="531"/>
      <c r="P106" s="531"/>
      <c r="Q106" s="531"/>
      <c r="R106" s="531"/>
      <c r="S106" s="531"/>
      <c r="T106" s="531"/>
      <c r="U106" s="531"/>
    </row>
    <row r="107" spans="2:21" x14ac:dyDescent="0.4">
      <c r="B107" s="531"/>
      <c r="C107" s="531"/>
      <c r="D107" s="531"/>
      <c r="E107" s="531"/>
      <c r="F107" s="531"/>
      <c r="G107" s="531"/>
      <c r="H107" s="531"/>
      <c r="I107" s="531"/>
      <c r="J107" s="531"/>
      <c r="K107" s="531"/>
      <c r="L107" s="531"/>
      <c r="M107" s="531"/>
      <c r="N107" s="531"/>
      <c r="O107" s="531"/>
      <c r="P107" s="531"/>
      <c r="Q107" s="531"/>
      <c r="R107" s="531"/>
      <c r="S107" s="531"/>
      <c r="T107" s="531"/>
      <c r="U107" s="531"/>
    </row>
    <row r="108" spans="2:21" x14ac:dyDescent="0.4">
      <c r="B108" s="531"/>
      <c r="C108" s="531"/>
      <c r="D108" s="531"/>
      <c r="E108" s="531"/>
      <c r="F108" s="531"/>
      <c r="G108" s="531"/>
      <c r="H108" s="531"/>
      <c r="I108" s="531"/>
      <c r="J108" s="531"/>
      <c r="K108" s="531"/>
      <c r="L108" s="531"/>
      <c r="M108" s="531"/>
      <c r="N108" s="531"/>
      <c r="O108" s="531"/>
      <c r="P108" s="531"/>
      <c r="Q108" s="531"/>
      <c r="R108" s="531"/>
      <c r="S108" s="531"/>
      <c r="T108" s="531"/>
      <c r="U108" s="531"/>
    </row>
    <row r="109" spans="2:21" x14ac:dyDescent="0.4">
      <c r="B109" s="531"/>
      <c r="C109" s="531"/>
      <c r="D109" s="531"/>
      <c r="E109" s="531"/>
      <c r="F109" s="531"/>
      <c r="G109" s="531"/>
      <c r="H109" s="531"/>
      <c r="I109" s="531"/>
      <c r="J109" s="531"/>
      <c r="K109" s="531"/>
      <c r="L109" s="531"/>
      <c r="M109" s="531"/>
      <c r="N109" s="531"/>
      <c r="O109" s="531"/>
      <c r="P109" s="531"/>
      <c r="Q109" s="531"/>
      <c r="R109" s="531"/>
      <c r="S109" s="531"/>
      <c r="T109" s="531"/>
      <c r="U109" s="531"/>
    </row>
    <row r="110" spans="2:21" x14ac:dyDescent="0.4">
      <c r="B110" s="531"/>
      <c r="C110" s="531"/>
      <c r="D110" s="531"/>
      <c r="E110" s="531"/>
      <c r="F110" s="531"/>
      <c r="G110" s="531"/>
      <c r="H110" s="531"/>
      <c r="I110" s="531"/>
      <c r="J110" s="531"/>
      <c r="K110" s="531"/>
      <c r="L110" s="531"/>
      <c r="M110" s="531"/>
      <c r="N110" s="531"/>
      <c r="O110" s="531"/>
      <c r="P110" s="531"/>
      <c r="Q110" s="531"/>
      <c r="R110" s="531"/>
      <c r="S110" s="531"/>
      <c r="T110" s="531"/>
      <c r="U110" s="531"/>
    </row>
    <row r="111" spans="2:21" x14ac:dyDescent="0.4">
      <c r="B111" s="531"/>
      <c r="C111" s="531"/>
      <c r="D111" s="531"/>
      <c r="E111" s="531"/>
      <c r="F111" s="531"/>
      <c r="G111" s="531"/>
      <c r="H111" s="531"/>
      <c r="I111" s="531"/>
      <c r="J111" s="531"/>
      <c r="K111" s="531"/>
      <c r="L111" s="531"/>
      <c r="M111" s="531"/>
      <c r="N111" s="531"/>
      <c r="O111" s="531"/>
      <c r="P111" s="531"/>
      <c r="Q111" s="531"/>
      <c r="R111" s="531"/>
      <c r="S111" s="531"/>
      <c r="T111" s="531"/>
      <c r="U111" s="531"/>
    </row>
    <row r="112" spans="2:21" x14ac:dyDescent="0.4">
      <c r="B112" s="531"/>
      <c r="C112" s="531"/>
      <c r="D112" s="531"/>
      <c r="E112" s="531"/>
      <c r="F112" s="531"/>
      <c r="G112" s="531"/>
      <c r="H112" s="531"/>
      <c r="I112" s="531"/>
      <c r="J112" s="531"/>
      <c r="K112" s="531"/>
      <c r="L112" s="531"/>
      <c r="M112" s="531"/>
      <c r="N112" s="531"/>
      <c r="O112" s="531"/>
      <c r="P112" s="531"/>
      <c r="Q112" s="531"/>
      <c r="R112" s="531"/>
      <c r="S112" s="531"/>
      <c r="T112" s="531"/>
      <c r="U112" s="531"/>
    </row>
    <row r="113" spans="2:21" x14ac:dyDescent="0.4">
      <c r="B113" s="531"/>
      <c r="C113" s="531"/>
      <c r="D113" s="531"/>
      <c r="E113" s="531"/>
      <c r="F113" s="531"/>
      <c r="G113" s="531"/>
      <c r="H113" s="531"/>
      <c r="I113" s="531"/>
      <c r="J113" s="531"/>
      <c r="K113" s="531"/>
      <c r="L113" s="531"/>
      <c r="M113" s="531"/>
      <c r="N113" s="531"/>
      <c r="O113" s="531"/>
      <c r="P113" s="531"/>
      <c r="Q113" s="531"/>
      <c r="R113" s="531"/>
      <c r="S113" s="531"/>
      <c r="T113" s="531"/>
      <c r="U113" s="531"/>
    </row>
    <row r="114" spans="2:21" x14ac:dyDescent="0.4">
      <c r="B114" s="531"/>
      <c r="C114" s="531"/>
      <c r="D114" s="531"/>
      <c r="E114" s="531"/>
      <c r="F114" s="531"/>
      <c r="G114" s="531"/>
      <c r="H114" s="531"/>
      <c r="I114" s="531"/>
      <c r="J114" s="531"/>
      <c r="K114" s="531"/>
      <c r="L114" s="531"/>
      <c r="M114" s="531"/>
      <c r="N114" s="531"/>
      <c r="O114" s="531"/>
      <c r="P114" s="531"/>
      <c r="Q114" s="531"/>
      <c r="R114" s="531"/>
      <c r="S114" s="531"/>
      <c r="T114" s="531"/>
      <c r="U114" s="531"/>
    </row>
    <row r="115" spans="2:21" x14ac:dyDescent="0.4">
      <c r="B115" s="531"/>
      <c r="C115" s="531"/>
      <c r="D115" s="531"/>
      <c r="E115" s="531"/>
      <c r="F115" s="531"/>
      <c r="G115" s="531"/>
      <c r="H115" s="531"/>
      <c r="I115" s="531"/>
      <c r="J115" s="531"/>
      <c r="K115" s="531"/>
      <c r="L115" s="531"/>
      <c r="M115" s="531"/>
      <c r="N115" s="531"/>
      <c r="O115" s="531"/>
      <c r="P115" s="531"/>
      <c r="Q115" s="531"/>
      <c r="R115" s="531"/>
      <c r="S115" s="531"/>
      <c r="T115" s="531"/>
      <c r="U115" s="531"/>
    </row>
    <row r="116" spans="2:21" x14ac:dyDescent="0.4">
      <c r="B116" s="531"/>
      <c r="C116" s="531"/>
      <c r="D116" s="531"/>
      <c r="E116" s="531"/>
      <c r="F116" s="531"/>
      <c r="G116" s="531"/>
      <c r="H116" s="531"/>
      <c r="I116" s="531"/>
      <c r="J116" s="531"/>
      <c r="K116" s="531"/>
      <c r="L116" s="531"/>
      <c r="M116" s="531"/>
      <c r="N116" s="531"/>
      <c r="O116" s="531"/>
      <c r="P116" s="531"/>
      <c r="Q116" s="531"/>
      <c r="R116" s="531"/>
      <c r="S116" s="531"/>
      <c r="T116" s="531"/>
      <c r="U116" s="531"/>
    </row>
    <row r="117" spans="2:21" x14ac:dyDescent="0.4">
      <c r="B117" s="531"/>
      <c r="C117" s="531"/>
      <c r="D117" s="531"/>
      <c r="E117" s="531"/>
      <c r="F117" s="531"/>
      <c r="G117" s="531"/>
      <c r="H117" s="531"/>
      <c r="I117" s="531"/>
      <c r="J117" s="531"/>
      <c r="K117" s="531"/>
      <c r="L117" s="531"/>
      <c r="M117" s="531"/>
      <c r="N117" s="531"/>
      <c r="O117" s="531"/>
      <c r="P117" s="531"/>
      <c r="Q117" s="531"/>
      <c r="R117" s="531"/>
      <c r="S117" s="531"/>
      <c r="T117" s="531"/>
      <c r="U117" s="531"/>
    </row>
    <row r="118" spans="2:21" x14ac:dyDescent="0.4">
      <c r="B118" s="531"/>
      <c r="C118" s="531"/>
      <c r="D118" s="531"/>
      <c r="E118" s="531"/>
      <c r="F118" s="531"/>
      <c r="G118" s="531"/>
      <c r="H118" s="531"/>
      <c r="I118" s="531"/>
      <c r="J118" s="531"/>
      <c r="K118" s="531"/>
      <c r="L118" s="531"/>
      <c r="M118" s="531"/>
      <c r="N118" s="531"/>
      <c r="O118" s="531"/>
      <c r="P118" s="531"/>
      <c r="Q118" s="531"/>
      <c r="R118" s="531"/>
      <c r="S118" s="531"/>
      <c r="T118" s="531"/>
      <c r="U118" s="531"/>
    </row>
    <row r="119" spans="2:21" x14ac:dyDescent="0.4">
      <c r="B119" s="531"/>
      <c r="C119" s="531"/>
      <c r="D119" s="531"/>
      <c r="E119" s="531"/>
      <c r="F119" s="531"/>
      <c r="G119" s="531"/>
      <c r="H119" s="531"/>
      <c r="I119" s="531"/>
      <c r="J119" s="531"/>
      <c r="K119" s="531"/>
      <c r="L119" s="531"/>
      <c r="M119" s="531"/>
      <c r="N119" s="531"/>
      <c r="O119" s="531"/>
      <c r="P119" s="531"/>
      <c r="Q119" s="531"/>
      <c r="R119" s="531"/>
      <c r="S119" s="531"/>
      <c r="T119" s="531"/>
      <c r="U119" s="531"/>
    </row>
    <row r="120" spans="2:21" x14ac:dyDescent="0.4">
      <c r="B120" s="531"/>
      <c r="C120" s="531"/>
      <c r="D120" s="531"/>
      <c r="E120" s="531"/>
      <c r="F120" s="531"/>
      <c r="G120" s="531"/>
      <c r="H120" s="531"/>
      <c r="I120" s="531"/>
      <c r="J120" s="531"/>
      <c r="K120" s="531"/>
      <c r="L120" s="531"/>
      <c r="M120" s="531"/>
      <c r="N120" s="531"/>
      <c r="O120" s="531"/>
      <c r="P120" s="531"/>
      <c r="Q120" s="531"/>
      <c r="R120" s="531"/>
      <c r="S120" s="531"/>
      <c r="T120" s="531"/>
      <c r="U120" s="531"/>
    </row>
    <row r="121" spans="2:21" x14ac:dyDescent="0.4">
      <c r="B121" s="531"/>
      <c r="C121" s="531"/>
      <c r="D121" s="531"/>
      <c r="E121" s="531"/>
      <c r="F121" s="531"/>
      <c r="G121" s="531"/>
      <c r="H121" s="531"/>
      <c r="I121" s="531"/>
      <c r="J121" s="531"/>
      <c r="K121" s="531"/>
      <c r="L121" s="531"/>
      <c r="M121" s="531"/>
      <c r="N121" s="531"/>
      <c r="O121" s="531"/>
      <c r="P121" s="531"/>
      <c r="Q121" s="531"/>
      <c r="R121" s="531"/>
      <c r="S121" s="531"/>
      <c r="T121" s="531"/>
      <c r="U121" s="531"/>
    </row>
    <row r="122" spans="2:21" x14ac:dyDescent="0.4">
      <c r="B122" s="531"/>
      <c r="C122" s="531"/>
      <c r="D122" s="531"/>
      <c r="E122" s="531"/>
      <c r="F122" s="531"/>
      <c r="G122" s="531"/>
      <c r="H122" s="531"/>
      <c r="I122" s="531"/>
      <c r="J122" s="531"/>
      <c r="K122" s="531"/>
      <c r="L122" s="531"/>
      <c r="M122" s="531"/>
      <c r="N122" s="531"/>
      <c r="O122" s="531"/>
      <c r="P122" s="531"/>
      <c r="Q122" s="531"/>
      <c r="R122" s="531"/>
      <c r="S122" s="531"/>
      <c r="T122" s="531"/>
      <c r="U122" s="531"/>
    </row>
    <row r="123" spans="2:21" x14ac:dyDescent="0.4">
      <c r="B123" s="531"/>
      <c r="C123" s="531"/>
      <c r="D123" s="531"/>
      <c r="E123" s="531"/>
      <c r="F123" s="531"/>
      <c r="G123" s="531"/>
      <c r="H123" s="531"/>
      <c r="I123" s="531"/>
      <c r="J123" s="531"/>
      <c r="K123" s="531"/>
      <c r="L123" s="531"/>
      <c r="M123" s="531"/>
      <c r="N123" s="531"/>
      <c r="O123" s="531"/>
      <c r="P123" s="531"/>
      <c r="Q123" s="531"/>
      <c r="R123" s="531"/>
      <c r="S123" s="531"/>
      <c r="T123" s="531"/>
      <c r="U123" s="531"/>
    </row>
    <row r="124" spans="2:21" x14ac:dyDescent="0.4">
      <c r="B124" s="531"/>
      <c r="C124" s="531"/>
      <c r="D124" s="531"/>
      <c r="E124" s="531"/>
      <c r="F124" s="531"/>
      <c r="G124" s="531"/>
      <c r="H124" s="531"/>
      <c r="I124" s="531"/>
      <c r="J124" s="531"/>
      <c r="K124" s="531"/>
      <c r="L124" s="531"/>
      <c r="M124" s="531"/>
      <c r="N124" s="531"/>
      <c r="O124" s="531"/>
      <c r="P124" s="531"/>
      <c r="Q124" s="531"/>
      <c r="R124" s="531"/>
      <c r="S124" s="531"/>
      <c r="T124" s="531"/>
      <c r="U124" s="531"/>
    </row>
    <row r="125" spans="2:21" x14ac:dyDescent="0.4">
      <c r="B125" s="531"/>
      <c r="C125" s="531"/>
      <c r="D125" s="531"/>
      <c r="E125" s="531"/>
      <c r="F125" s="531"/>
      <c r="G125" s="531"/>
      <c r="H125" s="531"/>
      <c r="I125" s="531"/>
      <c r="J125" s="531"/>
      <c r="K125" s="531"/>
      <c r="L125" s="531"/>
      <c r="M125" s="531"/>
      <c r="N125" s="531"/>
      <c r="O125" s="531"/>
      <c r="P125" s="531"/>
      <c r="Q125" s="531"/>
      <c r="R125" s="531"/>
      <c r="S125" s="531"/>
      <c r="T125" s="531"/>
      <c r="U125" s="531"/>
    </row>
    <row r="126" spans="2:21" x14ac:dyDescent="0.4">
      <c r="B126" s="531"/>
      <c r="C126" s="531"/>
      <c r="D126" s="531"/>
      <c r="E126" s="531"/>
      <c r="F126" s="531"/>
      <c r="G126" s="531"/>
      <c r="H126" s="531"/>
      <c r="I126" s="531"/>
      <c r="J126" s="531"/>
      <c r="K126" s="531"/>
      <c r="L126" s="531"/>
      <c r="M126" s="531"/>
      <c r="N126" s="531"/>
      <c r="O126" s="531"/>
      <c r="P126" s="531"/>
      <c r="Q126" s="531"/>
      <c r="R126" s="531"/>
      <c r="S126" s="531"/>
      <c r="T126" s="531"/>
      <c r="U126" s="531"/>
    </row>
    <row r="127" spans="2:21" x14ac:dyDescent="0.4">
      <c r="B127" s="531"/>
      <c r="C127" s="531"/>
      <c r="D127" s="531"/>
      <c r="E127" s="531"/>
      <c r="F127" s="531"/>
      <c r="G127" s="531"/>
      <c r="H127" s="531"/>
      <c r="I127" s="531"/>
      <c r="J127" s="531"/>
      <c r="K127" s="531"/>
      <c r="L127" s="531"/>
      <c r="M127" s="531"/>
      <c r="N127" s="531"/>
      <c r="O127" s="531"/>
      <c r="P127" s="531"/>
      <c r="Q127" s="531"/>
      <c r="R127" s="531"/>
      <c r="S127" s="531"/>
      <c r="T127" s="531"/>
      <c r="U127" s="531"/>
    </row>
    <row r="128" spans="2:21" x14ac:dyDescent="0.4">
      <c r="B128" s="531"/>
      <c r="C128" s="531"/>
      <c r="D128" s="531"/>
      <c r="E128" s="531"/>
      <c r="F128" s="531"/>
      <c r="G128" s="531"/>
      <c r="H128" s="531"/>
      <c r="I128" s="531"/>
      <c r="J128" s="531"/>
      <c r="K128" s="531"/>
      <c r="L128" s="531"/>
      <c r="M128" s="531"/>
      <c r="N128" s="531"/>
      <c r="O128" s="531"/>
      <c r="P128" s="531"/>
      <c r="Q128" s="531"/>
      <c r="R128" s="531"/>
      <c r="S128" s="531"/>
      <c r="T128" s="531"/>
      <c r="U128" s="531"/>
    </row>
    <row r="129" spans="2:21" x14ac:dyDescent="0.4">
      <c r="B129" s="531"/>
      <c r="C129" s="531"/>
      <c r="D129" s="531"/>
      <c r="E129" s="531"/>
      <c r="F129" s="531"/>
      <c r="G129" s="531"/>
      <c r="H129" s="531"/>
      <c r="I129" s="531"/>
      <c r="J129" s="531"/>
      <c r="K129" s="531"/>
      <c r="L129" s="531"/>
      <c r="M129" s="531"/>
      <c r="N129" s="531"/>
      <c r="O129" s="531"/>
      <c r="P129" s="531"/>
      <c r="Q129" s="531"/>
      <c r="R129" s="531"/>
      <c r="S129" s="531"/>
      <c r="T129" s="531"/>
      <c r="U129" s="531"/>
    </row>
    <row r="130" spans="2:21" x14ac:dyDescent="0.4">
      <c r="B130" s="531"/>
      <c r="C130" s="531"/>
      <c r="D130" s="531"/>
      <c r="E130" s="531"/>
      <c r="F130" s="531"/>
      <c r="G130" s="531"/>
      <c r="H130" s="531"/>
      <c r="I130" s="531"/>
      <c r="J130" s="531"/>
      <c r="K130" s="531"/>
      <c r="L130" s="531"/>
      <c r="M130" s="531"/>
      <c r="N130" s="531"/>
      <c r="O130" s="531"/>
      <c r="P130" s="531"/>
      <c r="Q130" s="531"/>
      <c r="R130" s="531"/>
      <c r="S130" s="531"/>
      <c r="T130" s="531"/>
      <c r="U130" s="531"/>
    </row>
    <row r="131" spans="2:21" x14ac:dyDescent="0.4">
      <c r="B131" s="531"/>
      <c r="C131" s="531"/>
      <c r="D131" s="531"/>
      <c r="E131" s="531"/>
      <c r="F131" s="531"/>
      <c r="G131" s="531"/>
      <c r="H131" s="531"/>
      <c r="I131" s="531"/>
      <c r="J131" s="531"/>
      <c r="K131" s="531"/>
      <c r="L131" s="531"/>
      <c r="M131" s="531"/>
      <c r="N131" s="531"/>
      <c r="O131" s="531"/>
      <c r="P131" s="531"/>
      <c r="Q131" s="531"/>
      <c r="R131" s="531"/>
      <c r="S131" s="531"/>
      <c r="T131" s="531"/>
      <c r="U131" s="531"/>
    </row>
    <row r="132" spans="2:21" x14ac:dyDescent="0.4">
      <c r="B132" s="531"/>
      <c r="C132" s="531"/>
      <c r="D132" s="531"/>
      <c r="E132" s="531"/>
      <c r="F132" s="531"/>
      <c r="G132" s="531"/>
      <c r="H132" s="531"/>
      <c r="I132" s="531"/>
      <c r="J132" s="531"/>
      <c r="K132" s="531"/>
      <c r="L132" s="531"/>
      <c r="M132" s="531"/>
      <c r="N132" s="531"/>
      <c r="O132" s="531"/>
      <c r="P132" s="531"/>
      <c r="Q132" s="531"/>
      <c r="R132" s="531"/>
      <c r="S132" s="531"/>
      <c r="T132" s="531"/>
      <c r="U132" s="531"/>
    </row>
    <row r="133" spans="2:21" x14ac:dyDescent="0.4">
      <c r="B133" s="531"/>
      <c r="C133" s="531"/>
      <c r="D133" s="531"/>
      <c r="E133" s="531"/>
      <c r="F133" s="531"/>
      <c r="G133" s="531"/>
      <c r="H133" s="531"/>
      <c r="I133" s="531"/>
      <c r="J133" s="531"/>
      <c r="K133" s="531"/>
      <c r="L133" s="531"/>
      <c r="M133" s="531"/>
      <c r="N133" s="531"/>
      <c r="O133" s="531"/>
      <c r="P133" s="531"/>
      <c r="Q133" s="531"/>
      <c r="R133" s="531"/>
      <c r="S133" s="531"/>
      <c r="T133" s="531"/>
      <c r="U133" s="531"/>
    </row>
    <row r="134" spans="2:21" x14ac:dyDescent="0.4">
      <c r="B134" s="531"/>
      <c r="C134" s="531"/>
      <c r="D134" s="531"/>
      <c r="E134" s="531"/>
      <c r="F134" s="531"/>
      <c r="G134" s="531"/>
      <c r="H134" s="531"/>
      <c r="I134" s="531"/>
      <c r="J134" s="531"/>
      <c r="K134" s="531"/>
      <c r="L134" s="531"/>
      <c r="M134" s="531"/>
      <c r="N134" s="531"/>
      <c r="O134" s="531"/>
      <c r="P134" s="531"/>
      <c r="Q134" s="531"/>
      <c r="R134" s="531"/>
      <c r="S134" s="531"/>
      <c r="T134" s="531"/>
      <c r="U134" s="531"/>
    </row>
    <row r="135" spans="2:21" x14ac:dyDescent="0.4">
      <c r="B135" s="531"/>
      <c r="C135" s="531"/>
      <c r="D135" s="531"/>
      <c r="E135" s="531"/>
      <c r="F135" s="531"/>
      <c r="G135" s="531"/>
      <c r="H135" s="531"/>
      <c r="I135" s="531"/>
      <c r="J135" s="531"/>
      <c r="K135" s="531"/>
      <c r="L135" s="531"/>
      <c r="M135" s="531"/>
      <c r="N135" s="531"/>
      <c r="O135" s="531"/>
      <c r="P135" s="531"/>
      <c r="Q135" s="531"/>
      <c r="R135" s="531"/>
      <c r="S135" s="531"/>
      <c r="T135" s="531"/>
      <c r="U135" s="531"/>
    </row>
    <row r="136" spans="2:21" x14ac:dyDescent="0.4">
      <c r="B136" s="531"/>
      <c r="C136" s="531"/>
      <c r="D136" s="531"/>
      <c r="E136" s="531"/>
      <c r="F136" s="531"/>
      <c r="G136" s="531"/>
      <c r="H136" s="531"/>
      <c r="I136" s="531"/>
      <c r="J136" s="531"/>
      <c r="K136" s="531"/>
      <c r="L136" s="531"/>
      <c r="M136" s="531"/>
      <c r="N136" s="531"/>
      <c r="O136" s="531"/>
      <c r="P136" s="531"/>
      <c r="Q136" s="531"/>
      <c r="R136" s="531"/>
      <c r="S136" s="531"/>
      <c r="T136" s="531"/>
      <c r="U136" s="531"/>
    </row>
    <row r="137" spans="2:21" x14ac:dyDescent="0.4">
      <c r="B137" s="531"/>
      <c r="C137" s="531"/>
      <c r="D137" s="531"/>
      <c r="E137" s="531"/>
      <c r="F137" s="531"/>
      <c r="G137" s="531"/>
      <c r="H137" s="531"/>
      <c r="I137" s="531"/>
      <c r="J137" s="531"/>
      <c r="K137" s="531"/>
      <c r="L137" s="531"/>
      <c r="M137" s="531"/>
      <c r="N137" s="531"/>
      <c r="O137" s="531"/>
      <c r="P137" s="531"/>
      <c r="Q137" s="531"/>
      <c r="R137" s="531"/>
      <c r="S137" s="531"/>
      <c r="T137" s="531"/>
      <c r="U137" s="531"/>
    </row>
    <row r="138" spans="2:21" x14ac:dyDescent="0.4">
      <c r="B138" s="531"/>
      <c r="C138" s="531"/>
      <c r="D138" s="531"/>
      <c r="E138" s="531"/>
      <c r="F138" s="531"/>
      <c r="G138" s="531"/>
      <c r="H138" s="531"/>
      <c r="I138" s="531"/>
      <c r="J138" s="531"/>
      <c r="K138" s="531"/>
      <c r="L138" s="531"/>
      <c r="M138" s="531"/>
      <c r="N138" s="531"/>
      <c r="O138" s="531"/>
      <c r="P138" s="531"/>
      <c r="Q138" s="531"/>
      <c r="R138" s="531"/>
      <c r="S138" s="531"/>
      <c r="T138" s="531"/>
      <c r="U138" s="531"/>
    </row>
    <row r="139" spans="2:21" x14ac:dyDescent="0.4">
      <c r="B139" s="531"/>
      <c r="C139" s="531"/>
      <c r="D139" s="531"/>
      <c r="E139" s="531"/>
      <c r="F139" s="531"/>
      <c r="G139" s="531"/>
      <c r="H139" s="531"/>
      <c r="I139" s="531"/>
      <c r="J139" s="531"/>
      <c r="K139" s="531"/>
      <c r="L139" s="531"/>
      <c r="M139" s="531"/>
      <c r="N139" s="531"/>
      <c r="O139" s="531"/>
      <c r="P139" s="531"/>
      <c r="Q139" s="531"/>
      <c r="R139" s="531"/>
      <c r="S139" s="531"/>
      <c r="T139" s="531"/>
      <c r="U139" s="531"/>
    </row>
    <row r="140" spans="2:21" x14ac:dyDescent="0.4">
      <c r="B140" s="531"/>
      <c r="C140" s="531"/>
      <c r="D140" s="531"/>
      <c r="E140" s="531"/>
      <c r="F140" s="531"/>
      <c r="G140" s="531"/>
      <c r="H140" s="531"/>
      <c r="I140" s="531"/>
      <c r="J140" s="531"/>
      <c r="K140" s="531"/>
      <c r="L140" s="531"/>
      <c r="M140" s="531"/>
      <c r="N140" s="531"/>
      <c r="O140" s="531"/>
      <c r="P140" s="531"/>
      <c r="Q140" s="531"/>
      <c r="R140" s="531"/>
      <c r="S140" s="531"/>
      <c r="T140" s="531"/>
      <c r="U140" s="531"/>
    </row>
    <row r="141" spans="2:21" x14ac:dyDescent="0.4">
      <c r="B141" s="531"/>
      <c r="C141" s="531"/>
      <c r="D141" s="531"/>
      <c r="E141" s="531"/>
      <c r="F141" s="531"/>
      <c r="G141" s="531"/>
      <c r="H141" s="531"/>
      <c r="I141" s="531"/>
      <c r="J141" s="531"/>
      <c r="K141" s="531"/>
      <c r="L141" s="531"/>
      <c r="M141" s="531"/>
      <c r="N141" s="531"/>
      <c r="O141" s="531"/>
      <c r="P141" s="531"/>
      <c r="Q141" s="531"/>
      <c r="R141" s="531"/>
      <c r="S141" s="531"/>
      <c r="T141" s="531"/>
      <c r="U141" s="531"/>
    </row>
    <row r="142" spans="2:21" x14ac:dyDescent="0.4">
      <c r="B142" s="531"/>
      <c r="C142" s="531"/>
      <c r="D142" s="531"/>
      <c r="E142" s="531"/>
      <c r="F142" s="531"/>
      <c r="G142" s="531"/>
      <c r="H142" s="531"/>
      <c r="I142" s="531"/>
      <c r="J142" s="531"/>
      <c r="K142" s="531"/>
      <c r="L142" s="531"/>
      <c r="M142" s="531"/>
      <c r="N142" s="531"/>
      <c r="O142" s="531"/>
      <c r="P142" s="531"/>
      <c r="Q142" s="531"/>
      <c r="R142" s="531"/>
      <c r="S142" s="531"/>
      <c r="T142" s="531"/>
      <c r="U142" s="531"/>
    </row>
    <row r="143" spans="2:21" x14ac:dyDescent="0.4">
      <c r="B143" s="531"/>
      <c r="C143" s="531"/>
      <c r="D143" s="531"/>
      <c r="E143" s="531"/>
      <c r="F143" s="531"/>
      <c r="G143" s="531"/>
      <c r="H143" s="531"/>
      <c r="I143" s="531"/>
      <c r="J143" s="531"/>
      <c r="K143" s="531"/>
      <c r="L143" s="531"/>
      <c r="M143" s="531"/>
      <c r="N143" s="531"/>
      <c r="O143" s="531"/>
      <c r="P143" s="531"/>
      <c r="Q143" s="531"/>
      <c r="R143" s="531"/>
      <c r="S143" s="531"/>
      <c r="T143" s="531"/>
      <c r="U143" s="531"/>
    </row>
    <row r="144" spans="2:21" x14ac:dyDescent="0.4">
      <c r="B144" s="531"/>
      <c r="C144" s="531"/>
      <c r="D144" s="531"/>
      <c r="E144" s="531"/>
      <c r="F144" s="531"/>
      <c r="G144" s="531"/>
      <c r="H144" s="531"/>
      <c r="I144" s="531"/>
      <c r="J144" s="531"/>
      <c r="K144" s="531"/>
      <c r="L144" s="531"/>
      <c r="M144" s="531"/>
      <c r="N144" s="531"/>
      <c r="O144" s="531"/>
      <c r="P144" s="531"/>
      <c r="Q144" s="531"/>
      <c r="R144" s="531"/>
      <c r="S144" s="531"/>
      <c r="T144" s="531"/>
      <c r="U144" s="531"/>
    </row>
    <row r="145" spans="2:21" x14ac:dyDescent="0.4">
      <c r="B145" s="531"/>
      <c r="C145" s="531"/>
      <c r="D145" s="531"/>
      <c r="E145" s="531"/>
      <c r="F145" s="531"/>
      <c r="G145" s="531"/>
      <c r="H145" s="531"/>
      <c r="I145" s="531"/>
      <c r="J145" s="531"/>
      <c r="K145" s="531"/>
      <c r="L145" s="531"/>
      <c r="M145" s="531"/>
      <c r="N145" s="531"/>
      <c r="O145" s="531"/>
      <c r="P145" s="531"/>
      <c r="Q145" s="531"/>
      <c r="R145" s="531"/>
      <c r="S145" s="531"/>
      <c r="T145" s="531"/>
      <c r="U145" s="531"/>
    </row>
    <row r="146" spans="2:21" x14ac:dyDescent="0.4">
      <c r="B146" s="531"/>
      <c r="C146" s="531"/>
      <c r="D146" s="531"/>
      <c r="E146" s="531"/>
      <c r="F146" s="531"/>
      <c r="G146" s="531"/>
      <c r="H146" s="531"/>
      <c r="I146" s="531"/>
      <c r="J146" s="531"/>
      <c r="K146" s="531"/>
      <c r="L146" s="531"/>
      <c r="M146" s="531"/>
      <c r="N146" s="531"/>
      <c r="O146" s="531"/>
      <c r="P146" s="531"/>
      <c r="Q146" s="531"/>
      <c r="R146" s="531"/>
      <c r="S146" s="531"/>
      <c r="T146" s="531"/>
      <c r="U146" s="531"/>
    </row>
    <row r="147" spans="2:21" x14ac:dyDescent="0.4">
      <c r="B147" s="531"/>
      <c r="C147" s="531"/>
      <c r="D147" s="531"/>
      <c r="E147" s="531"/>
      <c r="F147" s="531"/>
      <c r="G147" s="531"/>
      <c r="H147" s="531"/>
      <c r="I147" s="531"/>
      <c r="J147" s="531"/>
      <c r="K147" s="531"/>
      <c r="L147" s="531"/>
      <c r="M147" s="531"/>
      <c r="N147" s="531"/>
      <c r="O147" s="531"/>
      <c r="P147" s="531"/>
      <c r="Q147" s="531"/>
      <c r="R147" s="531"/>
      <c r="S147" s="531"/>
      <c r="T147" s="531"/>
      <c r="U147" s="531"/>
    </row>
    <row r="148" spans="2:21" x14ac:dyDescent="0.4">
      <c r="B148" s="531"/>
      <c r="C148" s="531"/>
      <c r="D148" s="531"/>
      <c r="E148" s="531"/>
      <c r="F148" s="531"/>
      <c r="G148" s="531"/>
      <c r="H148" s="531"/>
      <c r="I148" s="531"/>
      <c r="J148" s="531"/>
      <c r="K148" s="531"/>
      <c r="L148" s="531"/>
      <c r="M148" s="531"/>
      <c r="N148" s="531"/>
      <c r="O148" s="531"/>
      <c r="P148" s="531"/>
      <c r="Q148" s="531"/>
      <c r="R148" s="531"/>
      <c r="S148" s="531"/>
      <c r="T148" s="531"/>
      <c r="U148" s="531"/>
    </row>
    <row r="149" spans="2:21" x14ac:dyDescent="0.4">
      <c r="B149" s="531"/>
      <c r="C149" s="531"/>
      <c r="D149" s="531"/>
      <c r="E149" s="531"/>
      <c r="F149" s="531"/>
      <c r="G149" s="531"/>
      <c r="H149" s="531"/>
      <c r="I149" s="531"/>
      <c r="J149" s="531"/>
      <c r="K149" s="531"/>
      <c r="L149" s="531"/>
      <c r="M149" s="531"/>
      <c r="N149" s="531"/>
      <c r="O149" s="531"/>
      <c r="P149" s="531"/>
      <c r="Q149" s="531"/>
      <c r="R149" s="531"/>
      <c r="S149" s="531"/>
      <c r="T149" s="531"/>
      <c r="U149" s="531"/>
    </row>
    <row r="150" spans="2:21" x14ac:dyDescent="0.4">
      <c r="B150" s="531"/>
      <c r="C150" s="531"/>
      <c r="D150" s="531"/>
      <c r="E150" s="531"/>
      <c r="F150" s="531"/>
      <c r="G150" s="531"/>
      <c r="H150" s="531"/>
      <c r="I150" s="531"/>
      <c r="J150" s="531"/>
      <c r="K150" s="531"/>
      <c r="L150" s="531"/>
      <c r="M150" s="531"/>
      <c r="N150" s="531"/>
      <c r="O150" s="531"/>
      <c r="P150" s="531"/>
      <c r="Q150" s="531"/>
      <c r="R150" s="531"/>
      <c r="S150" s="531"/>
      <c r="T150" s="531"/>
      <c r="U150" s="531"/>
    </row>
    <row r="151" spans="2:21" x14ac:dyDescent="0.4">
      <c r="B151" s="531"/>
      <c r="C151" s="531"/>
      <c r="D151" s="531"/>
      <c r="E151" s="531"/>
      <c r="F151" s="531"/>
      <c r="G151" s="531"/>
      <c r="H151" s="531"/>
      <c r="I151" s="531"/>
      <c r="J151" s="531"/>
      <c r="K151" s="531"/>
      <c r="L151" s="531"/>
      <c r="M151" s="531"/>
      <c r="N151" s="531"/>
      <c r="O151" s="531"/>
      <c r="P151" s="531"/>
      <c r="Q151" s="531"/>
      <c r="R151" s="531"/>
      <c r="S151" s="531"/>
      <c r="T151" s="531"/>
      <c r="U151" s="531"/>
    </row>
    <row r="152" spans="2:21" x14ac:dyDescent="0.4">
      <c r="B152" s="531"/>
      <c r="C152" s="531"/>
      <c r="D152" s="531"/>
      <c r="E152" s="531"/>
      <c r="F152" s="531"/>
      <c r="G152" s="531"/>
      <c r="H152" s="531"/>
      <c r="I152" s="531"/>
      <c r="J152" s="531"/>
      <c r="K152" s="531"/>
      <c r="L152" s="531"/>
      <c r="M152" s="531"/>
      <c r="N152" s="531"/>
      <c r="O152" s="531"/>
      <c r="P152" s="531"/>
      <c r="Q152" s="531"/>
      <c r="R152" s="531"/>
      <c r="S152" s="531"/>
      <c r="T152" s="531"/>
      <c r="U152" s="531"/>
    </row>
    <row r="153" spans="2:21" x14ac:dyDescent="0.4">
      <c r="B153" s="531"/>
      <c r="C153" s="531"/>
      <c r="D153" s="531"/>
      <c r="E153" s="531"/>
      <c r="F153" s="531"/>
      <c r="G153" s="531"/>
      <c r="H153" s="531"/>
      <c r="I153" s="531"/>
      <c r="J153" s="531"/>
      <c r="K153" s="531"/>
      <c r="L153" s="531"/>
      <c r="M153" s="531"/>
      <c r="N153" s="531"/>
      <c r="O153" s="531"/>
      <c r="P153" s="531"/>
      <c r="Q153" s="531"/>
      <c r="R153" s="531"/>
      <c r="S153" s="531"/>
      <c r="T153" s="531"/>
      <c r="U153" s="531"/>
    </row>
    <row r="154" spans="2:21" x14ac:dyDescent="0.4">
      <c r="B154" s="531"/>
      <c r="C154" s="531"/>
      <c r="D154" s="531"/>
      <c r="E154" s="531"/>
      <c r="F154" s="531"/>
      <c r="G154" s="531"/>
      <c r="H154" s="531"/>
      <c r="I154" s="531"/>
      <c r="J154" s="531"/>
      <c r="K154" s="531"/>
      <c r="L154" s="531"/>
      <c r="M154" s="531"/>
      <c r="N154" s="531"/>
      <c r="O154" s="531"/>
      <c r="P154" s="531"/>
      <c r="Q154" s="531"/>
      <c r="R154" s="531"/>
      <c r="S154" s="531"/>
      <c r="T154" s="531"/>
      <c r="U154" s="531"/>
    </row>
    <row r="155" spans="2:21" x14ac:dyDescent="0.4">
      <c r="B155" s="531"/>
      <c r="C155" s="531"/>
      <c r="D155" s="531"/>
      <c r="E155" s="531"/>
      <c r="F155" s="531"/>
      <c r="G155" s="531"/>
      <c r="H155" s="531"/>
      <c r="I155" s="531"/>
      <c r="J155" s="531"/>
      <c r="K155" s="531"/>
      <c r="L155" s="531"/>
      <c r="M155" s="531"/>
      <c r="N155" s="531"/>
      <c r="O155" s="531"/>
      <c r="P155" s="531"/>
      <c r="Q155" s="531"/>
      <c r="R155" s="531"/>
      <c r="S155" s="531"/>
      <c r="T155" s="531"/>
      <c r="U155" s="531"/>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322" priority="14" operator="containsText" text="Non validé">
      <formula>NOT(ISERROR(SEARCH("Non validé",P21)))</formula>
    </cfRule>
    <cfRule type="containsText" dxfId="321" priority="15" operator="containsText" text="réserve">
      <formula>NOT(ISERROR(SEARCH("réserve",P21)))</formula>
    </cfRule>
    <cfRule type="containsText" dxfId="320"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68" t="s">
        <v>132</v>
      </c>
      <c r="C3" s="468" t="s">
        <v>33</v>
      </c>
      <c r="D3" s="108" t="s">
        <v>133</v>
      </c>
      <c r="H3" s="468" t="s">
        <v>34</v>
      </c>
      <c r="I3" s="108"/>
      <c r="N3" s="468" t="s">
        <v>35</v>
      </c>
      <c r="O3" s="108"/>
    </row>
    <row r="4" spans="2:15" ht="20.25" customHeight="1" x14ac:dyDescent="0.4">
      <c r="B4" s="469" t="s">
        <v>134</v>
      </c>
      <c r="C4" s="1168"/>
      <c r="D4" s="1169"/>
      <c r="G4" s="469" t="s">
        <v>134</v>
      </c>
      <c r="H4" s="1168"/>
      <c r="I4" s="1169"/>
      <c r="M4" s="469" t="s">
        <v>134</v>
      </c>
      <c r="N4" s="1168"/>
      <c r="O4" s="1169"/>
    </row>
    <row r="5" spans="2:15" ht="21" thickBot="1" x14ac:dyDescent="0.45">
      <c r="B5" s="48"/>
      <c r="C5" s="48"/>
      <c r="D5" s="48"/>
      <c r="G5" s="48"/>
      <c r="H5" s="48"/>
      <c r="I5" s="48"/>
      <c r="M5" s="48"/>
      <c r="N5" s="48"/>
      <c r="O5" s="48"/>
    </row>
    <row r="6" spans="2:15" ht="24" customHeight="1" x14ac:dyDescent="0.4">
      <c r="B6" s="1182" t="s">
        <v>135</v>
      </c>
      <c r="C6" s="1186" t="s">
        <v>136</v>
      </c>
      <c r="D6" s="1187"/>
      <c r="G6" s="1182" t="s">
        <v>135</v>
      </c>
      <c r="H6" s="1186" t="s">
        <v>136</v>
      </c>
      <c r="I6" s="1187"/>
      <c r="M6" s="1182" t="s">
        <v>135</v>
      </c>
      <c r="N6" s="1186" t="s">
        <v>136</v>
      </c>
      <c r="O6" s="1187"/>
    </row>
    <row r="7" spans="2:15" ht="18.75" customHeight="1" x14ac:dyDescent="0.4">
      <c r="B7" s="1183"/>
      <c r="C7" s="1180" t="s">
        <v>137</v>
      </c>
      <c r="D7" s="470" t="s">
        <v>138</v>
      </c>
      <c r="G7" s="1183"/>
      <c r="H7" s="1180" t="s">
        <v>137</v>
      </c>
      <c r="I7" s="470" t="s">
        <v>138</v>
      </c>
      <c r="M7" s="1183"/>
      <c r="N7" s="1180" t="s">
        <v>137</v>
      </c>
      <c r="O7" s="470" t="s">
        <v>138</v>
      </c>
    </row>
    <row r="8" spans="2:15" ht="21.75" customHeight="1" x14ac:dyDescent="0.4">
      <c r="B8" s="1178"/>
      <c r="C8" s="1181"/>
      <c r="D8" s="1184"/>
      <c r="G8" s="1178"/>
      <c r="H8" s="1190"/>
      <c r="I8" s="1184"/>
      <c r="M8" s="1178"/>
      <c r="N8" s="1190"/>
      <c r="O8" s="1184"/>
    </row>
    <row r="9" spans="2:15" ht="21.95" customHeight="1" thickBot="1" x14ac:dyDescent="0.45">
      <c r="B9" s="1179"/>
      <c r="C9" s="104"/>
      <c r="D9" s="1185"/>
      <c r="G9" s="1197"/>
      <c r="H9" s="111"/>
      <c r="I9" s="1198"/>
      <c r="M9" s="1179"/>
      <c r="N9" s="98"/>
      <c r="O9" s="1185"/>
    </row>
    <row r="10" spans="2:15" ht="15.75" customHeight="1" x14ac:dyDescent="0.4">
      <c r="B10" s="49"/>
      <c r="C10" s="49"/>
      <c r="D10" s="49"/>
      <c r="G10" s="49"/>
      <c r="H10" s="49"/>
      <c r="I10" s="49"/>
      <c r="M10" s="49"/>
      <c r="N10" s="49"/>
      <c r="O10" s="49"/>
    </row>
    <row r="11" spans="2:15" ht="10.5" customHeight="1" thickBot="1" x14ac:dyDescent="0.45">
      <c r="B11" s="50"/>
      <c r="C11" s="51"/>
      <c r="D11" s="52"/>
      <c r="G11" s="50"/>
      <c r="H11" s="51"/>
      <c r="I11" s="52"/>
      <c r="M11" s="50"/>
      <c r="N11" s="51"/>
      <c r="O11" s="52"/>
    </row>
    <row r="12" spans="2:15" ht="15.75" customHeight="1" x14ac:dyDescent="0.4">
      <c r="B12" s="1176" t="s">
        <v>139</v>
      </c>
      <c r="C12" s="1174" t="s">
        <v>140</v>
      </c>
      <c r="D12" s="1172" t="s">
        <v>141</v>
      </c>
      <c r="G12" s="1176" t="s">
        <v>139</v>
      </c>
      <c r="H12" s="1174" t="s">
        <v>140</v>
      </c>
      <c r="I12" s="1172" t="s">
        <v>141</v>
      </c>
      <c r="M12" s="1176" t="s">
        <v>139</v>
      </c>
      <c r="N12" s="1174" t="s">
        <v>140</v>
      </c>
      <c r="O12" s="1172" t="s">
        <v>141</v>
      </c>
    </row>
    <row r="13" spans="2:15" ht="15.75" customHeight="1" x14ac:dyDescent="0.4">
      <c r="B13" s="1177"/>
      <c r="C13" s="1175"/>
      <c r="D13" s="1173"/>
      <c r="G13" s="1177"/>
      <c r="H13" s="1175"/>
      <c r="I13" s="1173"/>
      <c r="M13" s="1177"/>
      <c r="N13" s="1175"/>
      <c r="O13" s="1173"/>
    </row>
    <row r="14" spans="2:15" ht="31.35" customHeight="1" x14ac:dyDescent="0.4">
      <c r="B14" s="89" t="s">
        <v>142</v>
      </c>
      <c r="C14" s="109"/>
      <c r="D14" s="99"/>
      <c r="G14" s="89" t="s">
        <v>142</v>
      </c>
      <c r="H14" s="109"/>
      <c r="I14" s="99"/>
      <c r="M14" s="89" t="s">
        <v>142</v>
      </c>
      <c r="N14" s="109" t="s">
        <v>143</v>
      </c>
      <c r="O14" s="99"/>
    </row>
    <row r="15" spans="2:15" ht="31.35" customHeight="1" thickBot="1" x14ac:dyDescent="0.45">
      <c r="B15" s="88" t="s">
        <v>144</v>
      </c>
      <c r="C15" s="109"/>
      <c r="D15" s="99"/>
      <c r="G15" s="88" t="s">
        <v>144</v>
      </c>
      <c r="H15" s="109"/>
      <c r="I15" s="99"/>
      <c r="M15" s="88" t="s">
        <v>144</v>
      </c>
      <c r="N15" s="109"/>
      <c r="O15" s="99"/>
    </row>
    <row r="16" spans="2:15" ht="15.75" customHeight="1" x14ac:dyDescent="0.4">
      <c r="B16" s="1176" t="s">
        <v>145</v>
      </c>
      <c r="C16" s="1174" t="s">
        <v>140</v>
      </c>
      <c r="D16" s="1172" t="s">
        <v>141</v>
      </c>
      <c r="G16" s="1176" t="s">
        <v>145</v>
      </c>
      <c r="H16" s="1174" t="s">
        <v>140</v>
      </c>
      <c r="I16" s="1172" t="s">
        <v>141</v>
      </c>
      <c r="M16" s="1176" t="s">
        <v>145</v>
      </c>
      <c r="N16" s="1174" t="s">
        <v>140</v>
      </c>
      <c r="O16" s="1172" t="s">
        <v>141</v>
      </c>
    </row>
    <row r="17" spans="1:15" ht="15.75" customHeight="1" x14ac:dyDescent="0.4">
      <c r="B17" s="1177"/>
      <c r="C17" s="1175"/>
      <c r="D17" s="1173"/>
      <c r="G17" s="1177"/>
      <c r="H17" s="1175"/>
      <c r="I17" s="1173"/>
      <c r="M17" s="1177"/>
      <c r="N17" s="1175"/>
      <c r="O17" s="1173"/>
    </row>
    <row r="18" spans="1:15" ht="31.35" customHeight="1" thickBot="1" x14ac:dyDescent="0.45">
      <c r="B18" s="88" t="s">
        <v>146</v>
      </c>
      <c r="C18" s="109"/>
      <c r="D18" s="100"/>
      <c r="G18" s="88" t="s">
        <v>146</v>
      </c>
      <c r="H18" s="109"/>
      <c r="I18" s="100"/>
      <c r="M18" s="88" t="s">
        <v>146</v>
      </c>
      <c r="N18" s="109"/>
      <c r="O18" s="100"/>
    </row>
    <row r="19" spans="1:15" ht="15.75" customHeight="1" x14ac:dyDescent="0.4">
      <c r="B19" s="1176" t="s">
        <v>147</v>
      </c>
      <c r="C19" s="1174" t="s">
        <v>140</v>
      </c>
      <c r="D19" s="1172" t="s">
        <v>141</v>
      </c>
      <c r="G19" s="1176" t="s">
        <v>147</v>
      </c>
      <c r="H19" s="1174" t="s">
        <v>140</v>
      </c>
      <c r="I19" s="1172" t="s">
        <v>141</v>
      </c>
      <c r="M19" s="1176" t="s">
        <v>147</v>
      </c>
      <c r="N19" s="1174" t="s">
        <v>140</v>
      </c>
      <c r="O19" s="1172" t="s">
        <v>141</v>
      </c>
    </row>
    <row r="20" spans="1:15" ht="15.75" customHeight="1" x14ac:dyDescent="0.4">
      <c r="B20" s="1177"/>
      <c r="C20" s="1175"/>
      <c r="D20" s="1173"/>
      <c r="G20" s="1177"/>
      <c r="H20" s="1175"/>
      <c r="I20" s="1173"/>
      <c r="M20" s="1177"/>
      <c r="N20" s="1175"/>
      <c r="O20" s="1173"/>
    </row>
    <row r="21" spans="1:15" ht="31.35" customHeight="1" x14ac:dyDescent="0.4">
      <c r="B21" s="244" t="s">
        <v>148</v>
      </c>
      <c r="C21" s="109"/>
      <c r="D21" s="100"/>
      <c r="G21" s="244" t="s">
        <v>148</v>
      </c>
      <c r="H21" s="109"/>
      <c r="I21" s="100"/>
      <c r="M21" s="244" t="s">
        <v>148</v>
      </c>
      <c r="N21" s="109"/>
      <c r="O21" s="100"/>
    </row>
    <row r="22" spans="1:15" ht="31.35" customHeight="1" thickBot="1" x14ac:dyDescent="0.45">
      <c r="B22" s="87" t="s">
        <v>149</v>
      </c>
      <c r="C22" s="109"/>
      <c r="D22" s="101"/>
      <c r="G22" s="87" t="s">
        <v>149</v>
      </c>
      <c r="H22" s="109"/>
      <c r="I22" s="101"/>
      <c r="M22" s="87" t="s">
        <v>149</v>
      </c>
      <c r="N22" s="109"/>
      <c r="O22" s="101"/>
    </row>
    <row r="23" spans="1:15" ht="15.75" customHeight="1" x14ac:dyDescent="0.4">
      <c r="B23" s="1176" t="s">
        <v>150</v>
      </c>
      <c r="C23" s="1174" t="s">
        <v>140</v>
      </c>
      <c r="D23" s="1195" t="s">
        <v>141</v>
      </c>
      <c r="G23" s="1176" t="s">
        <v>150</v>
      </c>
      <c r="H23" s="1174" t="s">
        <v>140</v>
      </c>
      <c r="I23" s="1193" t="s">
        <v>141</v>
      </c>
      <c r="M23" s="1176" t="s">
        <v>150</v>
      </c>
      <c r="N23" s="1174" t="s">
        <v>140</v>
      </c>
      <c r="O23" s="1193" t="s">
        <v>141</v>
      </c>
    </row>
    <row r="24" spans="1:15" ht="15.75" customHeight="1" x14ac:dyDescent="0.4">
      <c r="B24" s="1177"/>
      <c r="C24" s="1175"/>
      <c r="D24" s="1196"/>
      <c r="G24" s="1177"/>
      <c r="H24" s="1175"/>
      <c r="I24" s="1194"/>
      <c r="M24" s="1177"/>
      <c r="N24" s="1175"/>
      <c r="O24" s="1194"/>
    </row>
    <row r="25" spans="1:15" ht="31.35" customHeight="1" thickBot="1" x14ac:dyDescent="0.45">
      <c r="B25" s="87" t="s">
        <v>151</v>
      </c>
      <c r="C25" s="109"/>
      <c r="D25" s="105"/>
      <c r="G25" s="87" t="s">
        <v>151</v>
      </c>
      <c r="H25" s="109" t="s">
        <v>152</v>
      </c>
      <c r="I25" s="102"/>
      <c r="M25" s="87" t="s">
        <v>151</v>
      </c>
      <c r="N25" s="109"/>
      <c r="O25" s="102"/>
    </row>
    <row r="26" spans="1:15" ht="31.35" customHeight="1" x14ac:dyDescent="0.4">
      <c r="B26" s="1170" t="s">
        <v>153</v>
      </c>
      <c r="C26" s="1171"/>
      <c r="D26" s="472" t="s">
        <v>82</v>
      </c>
      <c r="G26" s="1170" t="s">
        <v>153</v>
      </c>
      <c r="H26" s="1171"/>
      <c r="I26" s="472" t="s">
        <v>82</v>
      </c>
      <c r="M26" s="1170" t="s">
        <v>153</v>
      </c>
      <c r="N26" s="1171"/>
      <c r="O26" s="472" t="s">
        <v>82</v>
      </c>
    </row>
    <row r="27" spans="1:15" ht="46.5" customHeight="1" thickBot="1" x14ac:dyDescent="0.45">
      <c r="B27" s="473"/>
      <c r="C27" s="110"/>
      <c r="D27" s="103"/>
      <c r="G27" s="473"/>
      <c r="H27" s="110"/>
      <c r="I27" s="103"/>
      <c r="M27" s="473"/>
      <c r="N27" s="110"/>
      <c r="O27" s="103"/>
    </row>
    <row r="29" spans="1:15" ht="15.75" customHeight="1" x14ac:dyDescent="0.75">
      <c r="A29" s="62"/>
    </row>
    <row r="30" spans="1:15" ht="15.75" customHeight="1" x14ac:dyDescent="0.75">
      <c r="A30" s="63" t="s">
        <v>154</v>
      </c>
    </row>
    <row r="32" spans="1:15" ht="25.7" x14ac:dyDescent="0.4">
      <c r="B32" s="85" t="s">
        <v>155</v>
      </c>
      <c r="C32" s="85" t="s">
        <v>33</v>
      </c>
      <c r="D32" s="108"/>
      <c r="E32" s="53"/>
      <c r="H32" s="85" t="s">
        <v>34</v>
      </c>
      <c r="I32" s="108"/>
      <c r="N32" s="85" t="s">
        <v>35</v>
      </c>
      <c r="O32" s="108"/>
    </row>
    <row r="33" spans="2:15" ht="20.7" x14ac:dyDescent="0.4">
      <c r="B33" s="469" t="s">
        <v>134</v>
      </c>
      <c r="C33" s="1168"/>
      <c r="D33" s="1169"/>
      <c r="E33" s="48"/>
      <c r="G33" s="469" t="s">
        <v>134</v>
      </c>
      <c r="H33" s="1168"/>
      <c r="I33" s="1169"/>
      <c r="M33" s="469" t="s">
        <v>134</v>
      </c>
      <c r="N33" s="1168"/>
      <c r="O33" s="1169"/>
    </row>
    <row r="34" spans="2:15" ht="21" thickBot="1" x14ac:dyDescent="0.45">
      <c r="B34" s="54"/>
      <c r="C34" s="54"/>
      <c r="D34" s="54"/>
      <c r="E34" s="48"/>
      <c r="G34" s="54"/>
      <c r="H34" s="54"/>
      <c r="I34" s="54"/>
      <c r="M34" s="54"/>
      <c r="N34" s="54"/>
      <c r="O34" s="54"/>
    </row>
    <row r="35" spans="2:15" ht="21" customHeight="1" x14ac:dyDescent="0.4">
      <c r="B35" s="1191" t="s">
        <v>156</v>
      </c>
      <c r="C35" s="474" t="s">
        <v>157</v>
      </c>
      <c r="D35" s="471" t="s">
        <v>141</v>
      </c>
      <c r="E35" s="48"/>
      <c r="G35" s="1188" t="s">
        <v>156</v>
      </c>
      <c r="H35" s="475" t="s">
        <v>157</v>
      </c>
      <c r="I35" s="471" t="s">
        <v>141</v>
      </c>
      <c r="M35" s="1188" t="s">
        <v>156</v>
      </c>
      <c r="N35" s="475" t="s">
        <v>157</v>
      </c>
      <c r="O35" s="471" t="s">
        <v>141</v>
      </c>
    </row>
    <row r="36" spans="2:15" ht="41.25" customHeight="1" thickBot="1" x14ac:dyDescent="0.45">
      <c r="B36" s="1192"/>
      <c r="C36" s="114"/>
      <c r="D36" s="106"/>
      <c r="E36" s="48"/>
      <c r="G36" s="1189"/>
      <c r="H36" s="113"/>
      <c r="I36" s="106"/>
      <c r="M36" s="1189"/>
      <c r="N36" s="112"/>
      <c r="O36" s="106"/>
    </row>
    <row r="37" spans="2:15" ht="21" thickBot="1" x14ac:dyDescent="0.45">
      <c r="B37" s="48"/>
      <c r="C37" s="48"/>
      <c r="D37" s="48"/>
      <c r="E37" s="48"/>
      <c r="G37" s="48"/>
      <c r="H37" s="48"/>
      <c r="I37" s="48"/>
      <c r="M37" s="48"/>
      <c r="N37" s="48"/>
      <c r="O37" s="48"/>
    </row>
    <row r="38" spans="2:15" ht="18" x14ac:dyDescent="0.4">
      <c r="B38" s="1182" t="s">
        <v>135</v>
      </c>
      <c r="C38" s="1186" t="s">
        <v>136</v>
      </c>
      <c r="D38" s="1187"/>
      <c r="G38" s="1182" t="s">
        <v>135</v>
      </c>
      <c r="H38" s="1186" t="s">
        <v>136</v>
      </c>
      <c r="I38" s="1187"/>
      <c r="M38" s="1182" t="s">
        <v>135</v>
      </c>
      <c r="N38" s="1186" t="s">
        <v>136</v>
      </c>
      <c r="O38" s="1187"/>
    </row>
    <row r="39" spans="2:15" ht="18.75" customHeight="1" x14ac:dyDescent="0.4">
      <c r="B39" s="1183"/>
      <c r="C39" s="1180" t="s">
        <v>137</v>
      </c>
      <c r="D39" s="470" t="s">
        <v>138</v>
      </c>
      <c r="G39" s="1183"/>
      <c r="H39" s="1180" t="s">
        <v>137</v>
      </c>
      <c r="I39" s="470" t="s">
        <v>138</v>
      </c>
      <c r="M39" s="1183"/>
      <c r="N39" s="1180" t="s">
        <v>137</v>
      </c>
      <c r="O39" s="470" t="s">
        <v>138</v>
      </c>
    </row>
    <row r="40" spans="2:15" ht="12.75" customHeight="1" x14ac:dyDescent="0.4">
      <c r="B40" s="1178"/>
      <c r="C40" s="1181"/>
      <c r="D40" s="1184"/>
      <c r="G40" s="1178"/>
      <c r="H40" s="1190"/>
      <c r="I40" s="1184"/>
      <c r="M40" s="1178"/>
      <c r="N40" s="1190"/>
      <c r="O40" s="1184"/>
    </row>
    <row r="41" spans="2:15" ht="21.95" customHeight="1" thickBot="1" x14ac:dyDescent="0.45">
      <c r="B41" s="1179"/>
      <c r="C41" s="104"/>
      <c r="D41" s="1185"/>
      <c r="G41" s="1179"/>
      <c r="H41" s="98"/>
      <c r="I41" s="1185"/>
      <c r="M41" s="1179"/>
      <c r="N41" s="98"/>
      <c r="O41" s="1185"/>
    </row>
    <row r="42" spans="2:15" ht="17.25" customHeight="1" x14ac:dyDescent="0.4">
      <c r="B42" s="48"/>
      <c r="C42" s="48"/>
      <c r="D42" s="48"/>
      <c r="E42" s="48"/>
      <c r="G42" s="48"/>
      <c r="H42" s="48"/>
      <c r="I42" s="48"/>
      <c r="M42" s="48"/>
      <c r="N42" s="48"/>
      <c r="O42" s="48"/>
    </row>
    <row r="43" spans="2:15" ht="13" thickBot="1" x14ac:dyDescent="0.45">
      <c r="B43" s="55"/>
      <c r="C43" s="56"/>
      <c r="D43" s="56"/>
      <c r="E43" s="57"/>
      <c r="G43" s="55"/>
      <c r="H43" s="56"/>
      <c r="I43" s="56"/>
      <c r="M43" s="55"/>
      <c r="N43" s="56"/>
      <c r="O43" s="56"/>
    </row>
    <row r="44" spans="2:15" ht="15.75" customHeight="1" x14ac:dyDescent="0.4">
      <c r="B44" s="1176" t="s">
        <v>139</v>
      </c>
      <c r="C44" s="1174" t="s">
        <v>140</v>
      </c>
      <c r="D44" s="1172" t="s">
        <v>141</v>
      </c>
      <c r="G44" s="1176" t="s">
        <v>139</v>
      </c>
      <c r="H44" s="1174" t="s">
        <v>140</v>
      </c>
      <c r="I44" s="1172" t="s">
        <v>141</v>
      </c>
      <c r="M44" s="1176" t="s">
        <v>139</v>
      </c>
      <c r="N44" s="1174" t="s">
        <v>140</v>
      </c>
      <c r="O44" s="1172" t="s">
        <v>141</v>
      </c>
    </row>
    <row r="45" spans="2:15" ht="15.75" customHeight="1" x14ac:dyDescent="0.4">
      <c r="B45" s="1177"/>
      <c r="C45" s="1175"/>
      <c r="D45" s="1173"/>
      <c r="G45" s="1177"/>
      <c r="H45" s="1175"/>
      <c r="I45" s="1173"/>
      <c r="M45" s="1177"/>
      <c r="N45" s="1175"/>
      <c r="O45" s="1173"/>
    </row>
    <row r="46" spans="2:15" ht="31.5" customHeight="1" x14ac:dyDescent="0.4">
      <c r="B46" s="61" t="s">
        <v>142</v>
      </c>
      <c r="C46" s="109"/>
      <c r="D46" s="99"/>
      <c r="G46" s="61" t="s">
        <v>142</v>
      </c>
      <c r="H46" s="109"/>
      <c r="I46" s="99"/>
      <c r="M46" s="61" t="s">
        <v>142</v>
      </c>
      <c r="N46" s="109"/>
      <c r="O46" s="94"/>
    </row>
    <row r="47" spans="2:15" ht="35.1" customHeight="1" x14ac:dyDescent="0.4">
      <c r="B47" s="61" t="s">
        <v>158</v>
      </c>
      <c r="C47" s="109"/>
      <c r="D47" s="99"/>
      <c r="G47" s="61" t="s">
        <v>158</v>
      </c>
      <c r="H47" s="109"/>
      <c r="I47" s="99"/>
      <c r="M47" s="61" t="s">
        <v>158</v>
      </c>
      <c r="N47" s="109"/>
      <c r="O47" s="94"/>
    </row>
    <row r="48" spans="2:15" ht="35.1" customHeight="1" thickBot="1" x14ac:dyDescent="0.45">
      <c r="B48" s="60" t="s">
        <v>159</v>
      </c>
      <c r="C48" s="109"/>
      <c r="D48" s="99"/>
      <c r="G48" s="60" t="s">
        <v>159</v>
      </c>
      <c r="H48" s="109"/>
      <c r="I48" s="99"/>
      <c r="M48" s="60" t="s">
        <v>159</v>
      </c>
      <c r="N48" s="109"/>
      <c r="O48" s="94"/>
    </row>
    <row r="49" spans="2:15" ht="15.75" customHeight="1" x14ac:dyDescent="0.4">
      <c r="B49" s="1176" t="s">
        <v>145</v>
      </c>
      <c r="C49" s="1174" t="s">
        <v>140</v>
      </c>
      <c r="D49" s="1172" t="s">
        <v>141</v>
      </c>
      <c r="G49" s="1176" t="s">
        <v>145</v>
      </c>
      <c r="H49" s="1174" t="s">
        <v>140</v>
      </c>
      <c r="I49" s="1172" t="s">
        <v>141</v>
      </c>
      <c r="M49" s="1176" t="s">
        <v>145</v>
      </c>
      <c r="N49" s="1174" t="s">
        <v>140</v>
      </c>
      <c r="O49" s="1172" t="s">
        <v>141</v>
      </c>
    </row>
    <row r="50" spans="2:15" ht="15.75" customHeight="1" x14ac:dyDescent="0.4">
      <c r="B50" s="1177"/>
      <c r="C50" s="1175"/>
      <c r="D50" s="1173"/>
      <c r="G50" s="1177"/>
      <c r="H50" s="1175"/>
      <c r="I50" s="1173"/>
      <c r="M50" s="1177"/>
      <c r="N50" s="1175"/>
      <c r="O50" s="1173"/>
    </row>
    <row r="51" spans="2:15" ht="35.1" customHeight="1" x14ac:dyDescent="0.4">
      <c r="B51" s="60" t="s">
        <v>160</v>
      </c>
      <c r="C51" s="109"/>
      <c r="D51" s="100"/>
      <c r="G51" s="60" t="s">
        <v>160</v>
      </c>
      <c r="H51" s="109"/>
      <c r="I51" s="100"/>
      <c r="M51" s="60" t="s">
        <v>160</v>
      </c>
      <c r="N51" s="109"/>
      <c r="O51" s="95"/>
    </row>
    <row r="52" spans="2:15" ht="35.1" customHeight="1" thickBot="1" x14ac:dyDescent="0.45">
      <c r="B52" s="60" t="s">
        <v>161</v>
      </c>
      <c r="C52" s="109"/>
      <c r="D52" s="100"/>
      <c r="G52" s="60" t="s">
        <v>161</v>
      </c>
      <c r="H52" s="109"/>
      <c r="I52" s="100"/>
      <c r="M52" s="60" t="s">
        <v>161</v>
      </c>
      <c r="N52" s="109"/>
      <c r="O52" s="95"/>
    </row>
    <row r="53" spans="2:15" ht="15.75" customHeight="1" x14ac:dyDescent="0.4">
      <c r="B53" s="1176" t="s">
        <v>147</v>
      </c>
      <c r="C53" s="1174" t="s">
        <v>140</v>
      </c>
      <c r="D53" s="1172" t="s">
        <v>141</v>
      </c>
      <c r="G53" s="1176" t="s">
        <v>147</v>
      </c>
      <c r="H53" s="1174" t="s">
        <v>140</v>
      </c>
      <c r="I53" s="1172" t="s">
        <v>141</v>
      </c>
      <c r="M53" s="1176" t="s">
        <v>147</v>
      </c>
      <c r="N53" s="1174" t="s">
        <v>140</v>
      </c>
      <c r="O53" s="1172" t="s">
        <v>141</v>
      </c>
    </row>
    <row r="54" spans="2:15" ht="15.75" customHeight="1" x14ac:dyDescent="0.4">
      <c r="B54" s="1177"/>
      <c r="C54" s="1175"/>
      <c r="D54" s="1173"/>
      <c r="G54" s="1177"/>
      <c r="H54" s="1175"/>
      <c r="I54" s="1173"/>
      <c r="M54" s="1177"/>
      <c r="N54" s="1175"/>
      <c r="O54" s="1173"/>
    </row>
    <row r="55" spans="2:15" ht="35.1" customHeight="1" x14ac:dyDescent="0.4">
      <c r="B55" s="58" t="s">
        <v>162</v>
      </c>
      <c r="C55" s="109"/>
      <c r="D55" s="100"/>
      <c r="G55" s="58" t="s">
        <v>162</v>
      </c>
      <c r="H55" s="109"/>
      <c r="I55" s="100"/>
      <c r="M55" s="58" t="s">
        <v>162</v>
      </c>
      <c r="N55" s="109"/>
      <c r="O55" s="95"/>
    </row>
    <row r="56" spans="2:15" ht="35.1" customHeight="1" thickBot="1" x14ac:dyDescent="0.45">
      <c r="B56" s="59" t="s">
        <v>149</v>
      </c>
      <c r="C56" s="109"/>
      <c r="D56" s="107"/>
      <c r="G56" s="59" t="s">
        <v>149</v>
      </c>
      <c r="H56" s="109"/>
      <c r="I56" s="107"/>
      <c r="M56" s="59" t="s">
        <v>149</v>
      </c>
      <c r="N56" s="109"/>
      <c r="O56" s="97"/>
    </row>
    <row r="57" spans="2:15" ht="15.75" customHeight="1" x14ac:dyDescent="0.4">
      <c r="B57" s="1176" t="s">
        <v>150</v>
      </c>
      <c r="C57" s="1174" t="s">
        <v>140</v>
      </c>
      <c r="D57" s="1195" t="s">
        <v>141</v>
      </c>
      <c r="G57" s="1176" t="s">
        <v>150</v>
      </c>
      <c r="H57" s="1174" t="s">
        <v>140</v>
      </c>
      <c r="I57" s="1193" t="s">
        <v>141</v>
      </c>
      <c r="M57" s="1176" t="s">
        <v>150</v>
      </c>
      <c r="N57" s="1174" t="s">
        <v>140</v>
      </c>
      <c r="O57" s="1193" t="s">
        <v>141</v>
      </c>
    </row>
    <row r="58" spans="2:15" ht="15.75" customHeight="1" x14ac:dyDescent="0.4">
      <c r="B58" s="1177"/>
      <c r="C58" s="1175"/>
      <c r="D58" s="1196"/>
      <c r="G58" s="1177"/>
      <c r="H58" s="1175"/>
      <c r="I58" s="1194"/>
      <c r="M58" s="1177"/>
      <c r="N58" s="1175"/>
      <c r="O58" s="1194"/>
    </row>
    <row r="59" spans="2:15" ht="35.1" customHeight="1" thickBot="1" x14ac:dyDescent="0.45">
      <c r="B59" s="245" t="s">
        <v>163</v>
      </c>
      <c r="C59" s="109"/>
      <c r="D59" s="101"/>
      <c r="G59" s="245" t="s">
        <v>163</v>
      </c>
      <c r="H59" s="109"/>
      <c r="I59" s="101"/>
      <c r="M59" s="245" t="s">
        <v>163</v>
      </c>
      <c r="N59" s="109"/>
      <c r="O59" s="96"/>
    </row>
    <row r="60" spans="2:15" ht="31.35" customHeight="1" x14ac:dyDescent="0.4">
      <c r="B60" s="1166" t="s">
        <v>153</v>
      </c>
      <c r="C60" s="1167"/>
      <c r="D60" s="86" t="s">
        <v>82</v>
      </c>
      <c r="G60" s="1166" t="s">
        <v>153</v>
      </c>
      <c r="H60" s="1167"/>
      <c r="I60" s="86" t="s">
        <v>82</v>
      </c>
      <c r="M60" s="1166" t="s">
        <v>153</v>
      </c>
      <c r="N60" s="1167"/>
      <c r="O60" s="86" t="s">
        <v>82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319" priority="77" operator="containsText" text="Non contrôlé">
      <formula>NOT(ISERROR(SEARCH("Non contrôlé",C14)))</formula>
    </cfRule>
    <cfRule type="containsText" dxfId="318" priority="78" operator="containsText" text="Non validé">
      <formula>NOT(ISERROR(SEARCH("Non validé",C14)))</formula>
    </cfRule>
    <cfRule type="containsText" dxfId="317" priority="79" operator="containsText" text="réserve">
      <formula>NOT(ISERROR(SEARCH("réserve",C14)))</formula>
    </cfRule>
    <cfRule type="endsWith" dxfId="316" priority="80" operator="endsWith" text="Validé">
      <formula>RIGHT(C14,LEN("Validé"))="Validé"</formula>
    </cfRule>
  </conditionalFormatting>
  <conditionalFormatting sqref="C18">
    <cfRule type="containsText" dxfId="315" priority="73" operator="containsText" text="Non contrôlé">
      <formula>NOT(ISERROR(SEARCH("Non contrôlé",C18)))</formula>
    </cfRule>
    <cfRule type="containsText" dxfId="314" priority="74" operator="containsText" text="Non validé">
      <formula>NOT(ISERROR(SEARCH("Non validé",C18)))</formula>
    </cfRule>
    <cfRule type="containsText" dxfId="313" priority="75" operator="containsText" text="réserve">
      <formula>NOT(ISERROR(SEARCH("réserve",C18)))</formula>
    </cfRule>
    <cfRule type="endsWith" dxfId="312" priority="76" operator="endsWith" text="Validé">
      <formula>RIGHT(C18,LEN("Validé"))="Validé"</formula>
    </cfRule>
  </conditionalFormatting>
  <conditionalFormatting sqref="C21:C22">
    <cfRule type="containsText" dxfId="311" priority="69" operator="containsText" text="Non contrôlé">
      <formula>NOT(ISERROR(SEARCH("Non contrôlé",C21)))</formula>
    </cfRule>
    <cfRule type="containsText" dxfId="310" priority="70" operator="containsText" text="Non validé">
      <formula>NOT(ISERROR(SEARCH("Non validé",C21)))</formula>
    </cfRule>
    <cfRule type="containsText" dxfId="309" priority="71" operator="containsText" text="réserve">
      <formula>NOT(ISERROR(SEARCH("réserve",C21)))</formula>
    </cfRule>
    <cfRule type="endsWith" dxfId="308" priority="72" operator="endsWith" text="Validé">
      <formula>RIGHT(C21,LEN("Validé"))="Validé"</formula>
    </cfRule>
  </conditionalFormatting>
  <conditionalFormatting sqref="C25">
    <cfRule type="containsText" dxfId="307" priority="65" operator="containsText" text="Non contrôlé">
      <formula>NOT(ISERROR(SEARCH("Non contrôlé",C25)))</formula>
    </cfRule>
    <cfRule type="containsText" dxfId="306" priority="66" operator="containsText" text="Non validé">
      <formula>NOT(ISERROR(SEARCH("Non validé",C25)))</formula>
    </cfRule>
    <cfRule type="containsText" dxfId="305" priority="67" operator="containsText" text="réserve">
      <formula>NOT(ISERROR(SEARCH("réserve",C25)))</formula>
    </cfRule>
    <cfRule type="endsWith" dxfId="304" priority="68" operator="endsWith" text="Validé">
      <formula>RIGHT(C25,LEN("Validé"))="Validé"</formula>
    </cfRule>
  </conditionalFormatting>
  <conditionalFormatting sqref="C27">
    <cfRule type="containsText" dxfId="303" priority="61" operator="containsText" text="Non contrôlé">
      <formula>NOT(ISERROR(SEARCH("Non contrôlé",C27)))</formula>
    </cfRule>
    <cfRule type="containsText" dxfId="302" priority="62" operator="containsText" text="Non validé">
      <formula>NOT(ISERROR(SEARCH("Non validé",C27)))</formula>
    </cfRule>
    <cfRule type="containsText" dxfId="301" priority="63" operator="containsText" text="réserve">
      <formula>NOT(ISERROR(SEARCH("réserve",C27)))</formula>
    </cfRule>
    <cfRule type="endsWith" dxfId="300" priority="64" operator="endsWith" text="Validé">
      <formula>RIGHT(C27,LEN("Validé"))="Validé"</formula>
    </cfRule>
  </conditionalFormatting>
  <conditionalFormatting sqref="C46:C48">
    <cfRule type="containsText" dxfId="299" priority="57" operator="containsText" text="Non contrôlé">
      <formula>NOT(ISERROR(SEARCH("Non contrôlé",C46)))</formula>
    </cfRule>
    <cfRule type="containsText" dxfId="298" priority="58" operator="containsText" text="Non validé">
      <formula>NOT(ISERROR(SEARCH("Non validé",C46)))</formula>
    </cfRule>
    <cfRule type="containsText" dxfId="297" priority="59" operator="containsText" text="réserve">
      <formula>NOT(ISERROR(SEARCH("réserve",C46)))</formula>
    </cfRule>
    <cfRule type="endsWith" dxfId="296" priority="60" operator="endsWith" text="Validé">
      <formula>RIGHT(C46,LEN("Validé"))="Validé"</formula>
    </cfRule>
  </conditionalFormatting>
  <conditionalFormatting sqref="C51:C52">
    <cfRule type="containsText" dxfId="295" priority="53" operator="containsText" text="Non contrôlé">
      <formula>NOT(ISERROR(SEARCH("Non contrôlé",C51)))</formula>
    </cfRule>
    <cfRule type="containsText" dxfId="294" priority="54" operator="containsText" text="Non validé">
      <formula>NOT(ISERROR(SEARCH("Non validé",C51)))</formula>
    </cfRule>
    <cfRule type="containsText" dxfId="293" priority="55" operator="containsText" text="réserve">
      <formula>NOT(ISERROR(SEARCH("réserve",C51)))</formula>
    </cfRule>
    <cfRule type="endsWith" dxfId="292" priority="56" operator="endsWith" text="Validé">
      <formula>RIGHT(C51,LEN("Validé"))="Validé"</formula>
    </cfRule>
  </conditionalFormatting>
  <conditionalFormatting sqref="C55:C56">
    <cfRule type="containsText" dxfId="291" priority="49" operator="containsText" text="Non contrôlé">
      <formula>NOT(ISERROR(SEARCH("Non contrôlé",C55)))</formula>
    </cfRule>
    <cfRule type="containsText" dxfId="290" priority="50" operator="containsText" text="Non validé">
      <formula>NOT(ISERROR(SEARCH("Non validé",C55)))</formula>
    </cfRule>
    <cfRule type="containsText" dxfId="289" priority="51" operator="containsText" text="réserve">
      <formula>NOT(ISERROR(SEARCH("réserve",C55)))</formula>
    </cfRule>
    <cfRule type="endsWith" dxfId="288" priority="52" operator="endsWith" text="Validé">
      <formula>RIGHT(C55,LEN("Validé"))="Validé"</formula>
    </cfRule>
  </conditionalFormatting>
  <conditionalFormatting sqref="C59">
    <cfRule type="containsText" dxfId="287" priority="45" operator="containsText" text="Non contrôlé">
      <formula>NOT(ISERROR(SEARCH("Non contrôlé",C59)))</formula>
    </cfRule>
    <cfRule type="containsText" dxfId="286" priority="46" operator="containsText" text="Non validé">
      <formula>NOT(ISERROR(SEARCH("Non validé",C59)))</formula>
    </cfRule>
    <cfRule type="containsText" dxfId="285" priority="47" operator="containsText" text="réserve">
      <formula>NOT(ISERROR(SEARCH("réserve",C59)))</formula>
    </cfRule>
    <cfRule type="endsWith" dxfId="284" priority="48" operator="endsWith" text="Validé">
      <formula>RIGHT(C59,LEN("Validé"))="Validé"</formula>
    </cfRule>
  </conditionalFormatting>
  <conditionalFormatting sqref="C61">
    <cfRule type="containsText" dxfId="283" priority="41" operator="containsText" text="Non contrôlé">
      <formula>NOT(ISERROR(SEARCH("Non contrôlé",C61)))</formula>
    </cfRule>
    <cfRule type="containsText" dxfId="282" priority="42" operator="containsText" text="Non validé">
      <formula>NOT(ISERROR(SEARCH("Non validé",C61)))</formula>
    </cfRule>
    <cfRule type="containsText" dxfId="281" priority="43" operator="containsText" text="réserve">
      <formula>NOT(ISERROR(SEARCH("réserve",C61)))</formula>
    </cfRule>
    <cfRule type="endsWith" dxfId="280" priority="44" operator="endsWith" text="Validé">
      <formula>RIGHT(C61,LEN("Validé"))="Validé"</formula>
    </cfRule>
  </conditionalFormatting>
  <conditionalFormatting sqref="H9">
    <cfRule type="containsText" dxfId="279" priority="141" operator="containsText" text="Non contrôlé">
      <formula>NOT(ISERROR(SEARCH("Non contrôlé",H9)))</formula>
    </cfRule>
    <cfRule type="containsText" dxfId="278" priority="142" operator="containsText" text="Non validé">
      <formula>NOT(ISERROR(SEARCH("Non validé",H9)))</formula>
    </cfRule>
    <cfRule type="containsText" dxfId="277" priority="143" operator="containsText" text="réserve">
      <formula>NOT(ISERROR(SEARCH("réserve",H9)))</formula>
    </cfRule>
    <cfRule type="endsWith" dxfId="276" priority="144" operator="endsWith" text="Validé">
      <formula>RIGHT(H9,LEN("Validé"))="Validé"</formula>
    </cfRule>
  </conditionalFormatting>
  <conditionalFormatting sqref="H14:H15">
    <cfRule type="containsText" dxfId="275" priority="137" operator="containsText" text="Non contrôlé">
      <formula>NOT(ISERROR(SEARCH("Non contrôlé",H14)))</formula>
    </cfRule>
    <cfRule type="containsText" dxfId="274" priority="138" operator="containsText" text="Non validé">
      <formula>NOT(ISERROR(SEARCH("Non validé",H14)))</formula>
    </cfRule>
    <cfRule type="containsText" dxfId="273" priority="139" operator="containsText" text="réserve">
      <formula>NOT(ISERROR(SEARCH("réserve",H14)))</formula>
    </cfRule>
    <cfRule type="endsWith" dxfId="272" priority="140" operator="endsWith" text="Validé">
      <formula>RIGHT(H14,LEN("Validé"))="Validé"</formula>
    </cfRule>
  </conditionalFormatting>
  <conditionalFormatting sqref="H18">
    <cfRule type="containsText" dxfId="271" priority="113" operator="containsText" text="Non contrôlé">
      <formula>NOT(ISERROR(SEARCH("Non contrôlé",H18)))</formula>
    </cfRule>
    <cfRule type="containsText" dxfId="270" priority="114" operator="containsText" text="Non validé">
      <formula>NOT(ISERROR(SEARCH("Non validé",H18)))</formula>
    </cfRule>
    <cfRule type="containsText" dxfId="269" priority="115" operator="containsText" text="réserve">
      <formula>NOT(ISERROR(SEARCH("réserve",H18)))</formula>
    </cfRule>
    <cfRule type="endsWith" dxfId="268" priority="116" operator="endsWith" text="Validé">
      <formula>RIGHT(H18,LEN("Validé"))="Validé"</formula>
    </cfRule>
  </conditionalFormatting>
  <conditionalFormatting sqref="H21:H22">
    <cfRule type="containsText" dxfId="267" priority="109" operator="containsText" text="Non contrôlé">
      <formula>NOT(ISERROR(SEARCH("Non contrôlé",H21)))</formula>
    </cfRule>
    <cfRule type="containsText" dxfId="266" priority="110" operator="containsText" text="Non validé">
      <formula>NOT(ISERROR(SEARCH("Non validé",H21)))</formula>
    </cfRule>
    <cfRule type="containsText" dxfId="265" priority="111" operator="containsText" text="réserve">
      <formula>NOT(ISERROR(SEARCH("réserve",H21)))</formula>
    </cfRule>
    <cfRule type="endsWith" dxfId="264" priority="112" operator="endsWith" text="Validé">
      <formula>RIGHT(H21,LEN("Validé"))="Validé"</formula>
    </cfRule>
  </conditionalFormatting>
  <conditionalFormatting sqref="H25">
    <cfRule type="containsText" dxfId="263" priority="105" operator="containsText" text="Non contrôlé">
      <formula>NOT(ISERROR(SEARCH("Non contrôlé",H25)))</formula>
    </cfRule>
    <cfRule type="containsText" dxfId="262" priority="106" operator="containsText" text="Non validé">
      <formula>NOT(ISERROR(SEARCH("Non validé",H25)))</formula>
    </cfRule>
    <cfRule type="containsText" dxfId="261" priority="107" operator="containsText" text="réserve">
      <formula>NOT(ISERROR(SEARCH("réserve",H25)))</formula>
    </cfRule>
    <cfRule type="endsWith" dxfId="260" priority="108" operator="endsWith" text="Validé">
      <formula>RIGHT(H25,LEN("Validé"))="Validé"</formula>
    </cfRule>
  </conditionalFormatting>
  <conditionalFormatting sqref="H27">
    <cfRule type="containsText" dxfId="259" priority="101" operator="containsText" text="Non contrôlé">
      <formula>NOT(ISERROR(SEARCH("Non contrôlé",H27)))</formula>
    </cfRule>
    <cfRule type="containsText" dxfId="258" priority="102" operator="containsText" text="Non validé">
      <formula>NOT(ISERROR(SEARCH("Non validé",H27)))</formula>
    </cfRule>
    <cfRule type="containsText" dxfId="257" priority="103" operator="containsText" text="réserve">
      <formula>NOT(ISERROR(SEARCH("réserve",H27)))</formula>
    </cfRule>
    <cfRule type="endsWith" dxfId="256" priority="104" operator="endsWith" text="Validé">
      <formula>RIGHT(H27,LEN("Validé"))="Validé"</formula>
    </cfRule>
  </conditionalFormatting>
  <conditionalFormatting sqref="H46:H48">
    <cfRule type="containsText" dxfId="255" priority="37" operator="containsText" text="Non contrôlé">
      <formula>NOT(ISERROR(SEARCH("Non contrôlé",H46)))</formula>
    </cfRule>
    <cfRule type="containsText" dxfId="254" priority="38" operator="containsText" text="Non validé">
      <formula>NOT(ISERROR(SEARCH("Non validé",H46)))</formula>
    </cfRule>
    <cfRule type="containsText" dxfId="253" priority="39" operator="containsText" text="réserve">
      <formula>NOT(ISERROR(SEARCH("réserve",H46)))</formula>
    </cfRule>
    <cfRule type="endsWith" dxfId="252" priority="40" operator="endsWith" text="Validé">
      <formula>RIGHT(H46,LEN("Validé"))="Validé"</formula>
    </cfRule>
  </conditionalFormatting>
  <conditionalFormatting sqref="H51:H52">
    <cfRule type="containsText" dxfId="251" priority="33" operator="containsText" text="Non contrôlé">
      <formula>NOT(ISERROR(SEARCH("Non contrôlé",H51)))</formula>
    </cfRule>
    <cfRule type="containsText" dxfId="250" priority="34" operator="containsText" text="Non validé">
      <formula>NOT(ISERROR(SEARCH("Non validé",H51)))</formula>
    </cfRule>
    <cfRule type="containsText" dxfId="249" priority="35" operator="containsText" text="réserve">
      <formula>NOT(ISERROR(SEARCH("réserve",H51)))</formula>
    </cfRule>
    <cfRule type="endsWith" dxfId="248" priority="36" operator="endsWith" text="Validé">
      <formula>RIGHT(H51,LEN("Validé"))="Validé"</formula>
    </cfRule>
  </conditionalFormatting>
  <conditionalFormatting sqref="H55:H56">
    <cfRule type="containsText" dxfId="247" priority="29" operator="containsText" text="Non contrôlé">
      <formula>NOT(ISERROR(SEARCH("Non contrôlé",H55)))</formula>
    </cfRule>
    <cfRule type="containsText" dxfId="246" priority="30" operator="containsText" text="Non validé">
      <formula>NOT(ISERROR(SEARCH("Non validé",H55)))</formula>
    </cfRule>
    <cfRule type="containsText" dxfId="245" priority="31" operator="containsText" text="réserve">
      <formula>NOT(ISERROR(SEARCH("réserve",H55)))</formula>
    </cfRule>
    <cfRule type="endsWith" dxfId="244" priority="32" operator="endsWith" text="Validé">
      <formula>RIGHT(H55,LEN("Validé"))="Validé"</formula>
    </cfRule>
  </conditionalFormatting>
  <conditionalFormatting sqref="H59">
    <cfRule type="containsText" dxfId="243" priority="25" operator="containsText" text="Non contrôlé">
      <formula>NOT(ISERROR(SEARCH("Non contrôlé",H59)))</formula>
    </cfRule>
    <cfRule type="containsText" dxfId="242" priority="26" operator="containsText" text="Non validé">
      <formula>NOT(ISERROR(SEARCH("Non validé",H59)))</formula>
    </cfRule>
    <cfRule type="containsText" dxfId="241" priority="27" operator="containsText" text="réserve">
      <formula>NOT(ISERROR(SEARCH("réserve",H59)))</formula>
    </cfRule>
    <cfRule type="endsWith" dxfId="240" priority="28" operator="endsWith" text="Validé">
      <formula>RIGHT(H59,LEN("Validé"))="Validé"</formula>
    </cfRule>
  </conditionalFormatting>
  <conditionalFormatting sqref="H61">
    <cfRule type="containsText" dxfId="239" priority="21" operator="containsText" text="Non contrôlé">
      <formula>NOT(ISERROR(SEARCH("Non contrôlé",H61)))</formula>
    </cfRule>
    <cfRule type="containsText" dxfId="238" priority="22" operator="containsText" text="Non validé">
      <formula>NOT(ISERROR(SEARCH("Non validé",H61)))</formula>
    </cfRule>
    <cfRule type="containsText" dxfId="237" priority="23" operator="containsText" text="réserve">
      <formula>NOT(ISERROR(SEARCH("réserve",H61)))</formula>
    </cfRule>
    <cfRule type="endsWith" dxfId="236" priority="24" operator="endsWith" text="Validé">
      <formula>RIGHT(H61,LEN("Validé"))="Validé"</formula>
    </cfRule>
  </conditionalFormatting>
  <conditionalFormatting sqref="N14:N15">
    <cfRule type="containsText" dxfId="235" priority="97" operator="containsText" text="Non contrôlé">
      <formula>NOT(ISERROR(SEARCH("Non contrôlé",N14)))</formula>
    </cfRule>
    <cfRule type="containsText" dxfId="234" priority="98" operator="containsText" text="Non validé">
      <formula>NOT(ISERROR(SEARCH("Non validé",N14)))</formula>
    </cfRule>
    <cfRule type="containsText" dxfId="233" priority="99" operator="containsText" text="réserve">
      <formula>NOT(ISERROR(SEARCH("réserve",N14)))</formula>
    </cfRule>
    <cfRule type="endsWith" dxfId="232" priority="100" operator="endsWith" text="Validé">
      <formula>RIGHT(N14,LEN("Validé"))="Validé"</formula>
    </cfRule>
  </conditionalFormatting>
  <conditionalFormatting sqref="N18">
    <cfRule type="containsText" dxfId="231" priority="93" operator="containsText" text="Non contrôlé">
      <formula>NOT(ISERROR(SEARCH("Non contrôlé",N18)))</formula>
    </cfRule>
    <cfRule type="containsText" dxfId="230" priority="94" operator="containsText" text="Non validé">
      <formula>NOT(ISERROR(SEARCH("Non validé",N18)))</formula>
    </cfRule>
    <cfRule type="containsText" dxfId="229" priority="95" operator="containsText" text="réserve">
      <formula>NOT(ISERROR(SEARCH("réserve",N18)))</formula>
    </cfRule>
    <cfRule type="endsWith" dxfId="228" priority="96" operator="endsWith" text="Validé">
      <formula>RIGHT(N18,LEN("Validé"))="Validé"</formula>
    </cfRule>
  </conditionalFormatting>
  <conditionalFormatting sqref="N21:N22">
    <cfRule type="containsText" dxfId="227" priority="89" operator="containsText" text="Non contrôlé">
      <formula>NOT(ISERROR(SEARCH("Non contrôlé",N21)))</formula>
    </cfRule>
    <cfRule type="containsText" dxfId="226" priority="90" operator="containsText" text="Non validé">
      <formula>NOT(ISERROR(SEARCH("Non validé",N21)))</formula>
    </cfRule>
    <cfRule type="containsText" dxfId="225" priority="91" operator="containsText" text="réserve">
      <formula>NOT(ISERROR(SEARCH("réserve",N21)))</formula>
    </cfRule>
    <cfRule type="endsWith" dxfId="224" priority="92" operator="endsWith" text="Validé">
      <formula>RIGHT(N21,LEN("Validé"))="Validé"</formula>
    </cfRule>
  </conditionalFormatting>
  <conditionalFormatting sqref="N25">
    <cfRule type="containsText" dxfId="223" priority="85" operator="containsText" text="Non contrôlé">
      <formula>NOT(ISERROR(SEARCH("Non contrôlé",N25)))</formula>
    </cfRule>
    <cfRule type="containsText" dxfId="222" priority="86" operator="containsText" text="Non validé">
      <formula>NOT(ISERROR(SEARCH("Non validé",N25)))</formula>
    </cfRule>
    <cfRule type="containsText" dxfId="221" priority="87" operator="containsText" text="réserve">
      <formula>NOT(ISERROR(SEARCH("réserve",N25)))</formula>
    </cfRule>
    <cfRule type="endsWith" dxfId="220" priority="88" operator="endsWith" text="Validé">
      <formula>RIGHT(N25,LEN("Validé"))="Validé"</formula>
    </cfRule>
  </conditionalFormatting>
  <conditionalFormatting sqref="N27">
    <cfRule type="containsText" dxfId="219" priority="81" operator="containsText" text="Non contrôlé">
      <formula>NOT(ISERROR(SEARCH("Non contrôlé",N27)))</formula>
    </cfRule>
    <cfRule type="containsText" dxfId="218" priority="82" operator="containsText" text="Non validé">
      <formula>NOT(ISERROR(SEARCH("Non validé",N27)))</formula>
    </cfRule>
    <cfRule type="containsText" dxfId="217" priority="83" operator="containsText" text="réserve">
      <formula>NOT(ISERROR(SEARCH("réserve",N27)))</formula>
    </cfRule>
    <cfRule type="endsWith" dxfId="216" priority="84" operator="endsWith" text="Validé">
      <formula>RIGHT(N27,LEN("Validé"))="Validé"</formula>
    </cfRule>
  </conditionalFormatting>
  <conditionalFormatting sqref="N46:N48">
    <cfRule type="containsText" dxfId="215" priority="17" operator="containsText" text="Non contrôlé">
      <formula>NOT(ISERROR(SEARCH("Non contrôlé",N46)))</formula>
    </cfRule>
    <cfRule type="containsText" dxfId="214" priority="18" operator="containsText" text="Non validé">
      <formula>NOT(ISERROR(SEARCH("Non validé",N46)))</formula>
    </cfRule>
    <cfRule type="containsText" dxfId="213" priority="19" operator="containsText" text="réserve">
      <formula>NOT(ISERROR(SEARCH("réserve",N46)))</formula>
    </cfRule>
    <cfRule type="endsWith" dxfId="212" priority="20" operator="endsWith" text="Validé">
      <formula>RIGHT(N46,LEN("Validé"))="Validé"</formula>
    </cfRule>
  </conditionalFormatting>
  <conditionalFormatting sqref="N51:N52">
    <cfRule type="containsText" dxfId="211" priority="13" operator="containsText" text="Non contrôlé">
      <formula>NOT(ISERROR(SEARCH("Non contrôlé",N51)))</formula>
    </cfRule>
    <cfRule type="containsText" dxfId="210" priority="14" operator="containsText" text="Non validé">
      <formula>NOT(ISERROR(SEARCH("Non validé",N51)))</formula>
    </cfRule>
    <cfRule type="containsText" dxfId="209" priority="15" operator="containsText" text="réserve">
      <formula>NOT(ISERROR(SEARCH("réserve",N51)))</formula>
    </cfRule>
    <cfRule type="endsWith" dxfId="208" priority="16" operator="endsWith" text="Validé">
      <formula>RIGHT(N51,LEN("Validé"))="Validé"</formula>
    </cfRule>
  </conditionalFormatting>
  <conditionalFormatting sqref="N55:N56">
    <cfRule type="containsText" dxfId="207" priority="9" operator="containsText" text="Non contrôlé">
      <formula>NOT(ISERROR(SEARCH("Non contrôlé",N55)))</formula>
    </cfRule>
    <cfRule type="containsText" dxfId="206" priority="10" operator="containsText" text="Non validé">
      <formula>NOT(ISERROR(SEARCH("Non validé",N55)))</formula>
    </cfRule>
    <cfRule type="containsText" dxfId="205" priority="11" operator="containsText" text="réserve">
      <formula>NOT(ISERROR(SEARCH("réserve",N55)))</formula>
    </cfRule>
    <cfRule type="endsWith" dxfId="204" priority="12" operator="endsWith" text="Validé">
      <formula>RIGHT(N55,LEN("Validé"))="Validé"</formula>
    </cfRule>
  </conditionalFormatting>
  <conditionalFormatting sqref="N59">
    <cfRule type="containsText" dxfId="203" priority="5" operator="containsText" text="Non contrôlé">
      <formula>NOT(ISERROR(SEARCH("Non contrôlé",N59)))</formula>
    </cfRule>
    <cfRule type="containsText" dxfId="202" priority="6" operator="containsText" text="Non validé">
      <formula>NOT(ISERROR(SEARCH("Non validé",N59)))</formula>
    </cfRule>
    <cfRule type="containsText" dxfId="201" priority="7" operator="containsText" text="réserve">
      <formula>NOT(ISERROR(SEARCH("réserve",N59)))</formula>
    </cfRule>
    <cfRule type="endsWith" dxfId="200" priority="8" operator="endsWith" text="Validé">
      <formula>RIGHT(N59,LEN("Validé"))="Validé"</formula>
    </cfRule>
  </conditionalFormatting>
  <conditionalFormatting sqref="N61">
    <cfRule type="containsText" dxfId="199" priority="1" operator="containsText" text="Non contrôlé">
      <formula>NOT(ISERROR(SEARCH("Non contrôlé",N61)))</formula>
    </cfRule>
    <cfRule type="containsText" dxfId="198" priority="2" operator="containsText" text="Non validé">
      <formula>NOT(ISERROR(SEARCH("Non validé",N61)))</formula>
    </cfRule>
    <cfRule type="containsText" dxfId="197" priority="3" operator="containsText" text="réserve">
      <formula>NOT(ISERROR(SEARCH("réserve",N61)))</formula>
    </cfRule>
    <cfRule type="endsWith" dxfId="19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78"/>
  <sheetViews>
    <sheetView tabSelected="1" topLeftCell="C1" zoomScale="85" zoomScaleNormal="85" workbookViewId="0">
      <pane ySplit="7" topLeftCell="A11" activePane="bottomLeft" state="frozen"/>
      <selection pane="bottomLeft" activeCell="Z34" sqref="Z34"/>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30.9375" customWidth="1"/>
    <col min="6" max="6" width="21.8203125" customWidth="1"/>
    <col min="7" max="7" width="17.3515625" customWidth="1"/>
    <col min="8" max="8" width="19" customWidth="1"/>
    <col min="9" max="9" width="19.8203125" customWidth="1"/>
    <col min="10" max="10" width="22.1171875" customWidth="1"/>
    <col min="11" max="11" width="22.52734375" customWidth="1"/>
    <col min="12" max="12" width="25.29296875" customWidth="1"/>
    <col min="13" max="13" width="23.41015625" customWidth="1"/>
    <col min="19" max="22" width="16.41015625" style="433" hidden="1" customWidth="1"/>
  </cols>
  <sheetData>
    <row r="1" spans="1:26" ht="64" customHeight="1" thickBot="1" x14ac:dyDescent="0.5">
      <c r="A1" s="668"/>
      <c r="B1" s="669"/>
      <c r="C1" s="476"/>
      <c r="D1" s="1238" t="s">
        <v>3</v>
      </c>
      <c r="E1" s="1238"/>
      <c r="F1" s="1238"/>
      <c r="G1" s="1238"/>
      <c r="H1" s="1238"/>
      <c r="I1" s="1238"/>
      <c r="J1" s="1238"/>
      <c r="K1" s="1238"/>
      <c r="L1" s="1477"/>
      <c r="M1" s="1239"/>
      <c r="N1" s="272"/>
      <c r="O1" s="272"/>
      <c r="P1" s="272"/>
      <c r="Q1" s="272"/>
      <c r="R1" s="272"/>
      <c r="S1" s="1704" t="s">
        <v>673</v>
      </c>
      <c r="T1" s="1704" t="s">
        <v>673</v>
      </c>
      <c r="U1" s="1704" t="s">
        <v>673</v>
      </c>
      <c r="V1" s="1704" t="s">
        <v>673</v>
      </c>
      <c r="W1" s="282"/>
      <c r="X1" s="282"/>
      <c r="Y1" s="282"/>
      <c r="Z1" s="282"/>
    </row>
    <row r="2" spans="1:26" ht="31.1" customHeight="1" x14ac:dyDescent="0.4">
      <c r="A2" s="278"/>
      <c r="B2" s="259"/>
      <c r="C2" s="664"/>
      <c r="D2" s="1245" t="s">
        <v>514</v>
      </c>
      <c r="E2" s="1246"/>
      <c r="F2" s="1290" t="s">
        <v>344</v>
      </c>
      <c r="G2" s="1291"/>
      <c r="H2" s="1291"/>
      <c r="I2" s="1291"/>
      <c r="J2" s="1291"/>
      <c r="K2" s="1291"/>
      <c r="L2" s="890" t="s">
        <v>694</v>
      </c>
      <c r="M2" s="898"/>
      <c r="N2" s="886"/>
      <c r="O2" s="274"/>
      <c r="P2" s="274"/>
      <c r="Q2" s="274"/>
      <c r="R2" s="274"/>
      <c r="S2" s="1705" t="s">
        <v>703</v>
      </c>
      <c r="T2" s="1705">
        <f>ROW(D14)+1</f>
        <v>15</v>
      </c>
      <c r="U2" s="1705" t="s">
        <v>705</v>
      </c>
      <c r="V2" s="1705">
        <f>ROW(D18)-1</f>
        <v>17</v>
      </c>
      <c r="W2" s="283"/>
      <c r="X2" s="283"/>
      <c r="Y2" s="284"/>
      <c r="Z2" s="284"/>
    </row>
    <row r="3" spans="1:26" ht="19.95" customHeight="1" x14ac:dyDescent="0.4">
      <c r="A3" s="295"/>
      <c r="B3" s="259"/>
      <c r="C3" s="477"/>
      <c r="D3" s="1247" t="s">
        <v>377</v>
      </c>
      <c r="E3" s="1248"/>
      <c r="F3" s="1223" t="s">
        <v>345</v>
      </c>
      <c r="G3" s="1224"/>
      <c r="H3" s="1225" t="s">
        <v>7</v>
      </c>
      <c r="I3" s="1226"/>
      <c r="J3" s="1307" t="s">
        <v>347</v>
      </c>
      <c r="K3" s="1480"/>
      <c r="L3" s="890" t="s">
        <v>5</v>
      </c>
      <c r="M3" s="899" t="s">
        <v>683</v>
      </c>
      <c r="N3" s="274"/>
      <c r="O3" s="274"/>
      <c r="P3" s="273"/>
      <c r="Q3" s="273"/>
      <c r="R3" s="275"/>
      <c r="S3" s="1705" t="s">
        <v>704</v>
      </c>
      <c r="T3" s="1705">
        <f>ROW(D32)+1</f>
        <v>33</v>
      </c>
      <c r="U3" s="1706" t="s">
        <v>706</v>
      </c>
      <c r="V3" s="1706">
        <f>ROW(D37)-1</f>
        <v>36</v>
      </c>
      <c r="W3" s="285"/>
      <c r="X3" s="285"/>
      <c r="Y3" s="285"/>
      <c r="Z3" s="285"/>
    </row>
    <row r="4" spans="1:26" ht="15.35" customHeight="1" x14ac:dyDescent="0.4">
      <c r="A4" s="295"/>
      <c r="B4" s="259"/>
      <c r="C4" s="477"/>
      <c r="D4" s="1247" t="s">
        <v>379</v>
      </c>
      <c r="E4" s="1248"/>
      <c r="F4" s="1227"/>
      <c r="G4" s="1227"/>
      <c r="H4" s="1228" t="s">
        <v>364</v>
      </c>
      <c r="I4" s="1228"/>
      <c r="J4" s="1307"/>
      <c r="K4" s="1480"/>
      <c r="L4" s="890" t="s">
        <v>8</v>
      </c>
      <c r="M4" s="900" t="s">
        <v>346</v>
      </c>
      <c r="N4" s="273"/>
      <c r="O4" s="273"/>
      <c r="P4" s="273"/>
      <c r="Q4" s="273"/>
      <c r="R4" s="275"/>
      <c r="S4" s="1706"/>
      <c r="T4" s="1706"/>
      <c r="U4" s="1706"/>
      <c r="V4" s="1706"/>
      <c r="W4" s="285"/>
      <c r="X4" s="285"/>
      <c r="Y4" s="285"/>
      <c r="Z4" s="285"/>
    </row>
    <row r="5" spans="1:26" ht="15.35" customHeight="1" x14ac:dyDescent="0.4">
      <c r="A5" s="295"/>
      <c r="B5" s="259" t="s">
        <v>191</v>
      </c>
      <c r="C5" s="477"/>
      <c r="D5" s="1247" t="s">
        <v>378</v>
      </c>
      <c r="E5" s="1248"/>
      <c r="F5" s="1229"/>
      <c r="G5" s="1229"/>
      <c r="H5" s="1230" t="s">
        <v>365</v>
      </c>
      <c r="I5" s="1231"/>
      <c r="J5" s="1478"/>
      <c r="K5" s="1479"/>
      <c r="L5" s="890" t="s">
        <v>512</v>
      </c>
      <c r="M5" s="900" t="s">
        <v>360</v>
      </c>
      <c r="N5" s="273"/>
      <c r="O5" s="273"/>
      <c r="P5" s="273"/>
      <c r="Q5" s="273"/>
      <c r="R5" s="276"/>
      <c r="S5" s="1706"/>
      <c r="T5" s="1706"/>
      <c r="U5" s="1706"/>
      <c r="V5" s="1706"/>
      <c r="W5" s="286"/>
      <c r="X5" s="287"/>
      <c r="Y5" s="285"/>
      <c r="Z5" s="285"/>
    </row>
    <row r="6" spans="1:26" ht="15.35" x14ac:dyDescent="0.4">
      <c r="A6" s="295"/>
      <c r="B6" s="259"/>
      <c r="C6" s="477"/>
      <c r="D6" s="1247" t="s">
        <v>380</v>
      </c>
      <c r="E6" s="1248"/>
      <c r="F6" s="1249"/>
      <c r="G6" s="1250"/>
      <c r="H6" s="1228" t="s">
        <v>366</v>
      </c>
      <c r="I6" s="1228"/>
      <c r="J6" s="1478"/>
      <c r="K6" s="1479"/>
      <c r="L6" s="890" t="s">
        <v>396</v>
      </c>
      <c r="M6" s="901" t="s">
        <v>506</v>
      </c>
      <c r="N6" s="273"/>
      <c r="O6" s="273"/>
      <c r="P6" s="273"/>
      <c r="Q6" s="273"/>
      <c r="R6" s="276"/>
      <c r="S6" s="1706"/>
      <c r="T6" s="1706"/>
      <c r="U6" s="1706"/>
      <c r="V6" s="1706"/>
      <c r="W6" s="286"/>
      <c r="X6" s="287"/>
      <c r="Y6" s="285"/>
      <c r="Z6" s="285"/>
    </row>
    <row r="7" spans="1:26" ht="15.7" thickBot="1" x14ac:dyDescent="0.45">
      <c r="A7" s="295"/>
      <c r="B7" s="259"/>
      <c r="C7" s="478"/>
      <c r="D7" s="1221" t="s">
        <v>381</v>
      </c>
      <c r="E7" s="1222"/>
      <c r="F7" s="1251"/>
      <c r="G7" s="1252"/>
      <c r="H7" s="1253" t="s">
        <v>367</v>
      </c>
      <c r="I7" s="1253"/>
      <c r="J7" s="1496"/>
      <c r="K7" s="1497"/>
      <c r="L7" s="579"/>
      <c r="M7" s="489"/>
      <c r="N7" s="273"/>
      <c r="O7" s="273"/>
      <c r="P7" s="273"/>
      <c r="Q7" s="273"/>
      <c r="R7" s="276"/>
      <c r="S7" s="1706"/>
      <c r="T7" s="1706"/>
      <c r="U7" s="1706"/>
      <c r="V7" s="1706"/>
      <c r="W7" s="286"/>
      <c r="X7" s="287"/>
      <c r="Y7" s="285"/>
      <c r="Z7" s="285"/>
    </row>
    <row r="8" spans="1:26" x14ac:dyDescent="0.4">
      <c r="A8" s="261"/>
      <c r="B8" s="259"/>
      <c r="C8" s="288"/>
      <c r="D8" s="301"/>
      <c r="E8" s="301"/>
      <c r="F8" s="301"/>
      <c r="G8" s="301"/>
      <c r="H8" s="301"/>
      <c r="I8" s="301"/>
      <c r="J8" s="301"/>
      <c r="K8" s="301"/>
      <c r="L8" s="301"/>
      <c r="M8" s="289"/>
      <c r="N8" s="259"/>
      <c r="O8" s="259"/>
      <c r="P8" s="259"/>
      <c r="Q8" s="259"/>
      <c r="R8" s="259"/>
      <c r="S8" s="674"/>
      <c r="T8" s="674"/>
      <c r="U8" s="674"/>
      <c r="V8" s="674"/>
      <c r="W8" s="913"/>
    </row>
    <row r="9" spans="1:26" ht="13" thickBot="1" x14ac:dyDescent="0.45">
      <c r="A9" s="261"/>
      <c r="B9" s="259"/>
      <c r="C9" s="288"/>
      <c r="D9" s="301"/>
      <c r="E9" s="301"/>
      <c r="F9" s="301"/>
      <c r="G9" s="301"/>
      <c r="H9" s="301"/>
      <c r="I9" s="301"/>
      <c r="J9" s="301"/>
      <c r="K9" s="301"/>
      <c r="L9" s="301"/>
      <c r="M9" s="289"/>
      <c r="N9" s="259"/>
      <c r="O9" s="259"/>
      <c r="P9" s="259"/>
      <c r="Q9" s="259"/>
      <c r="R9" s="259"/>
      <c r="S9" s="674"/>
      <c r="T9" s="674"/>
      <c r="U9" s="674"/>
      <c r="V9" s="674"/>
      <c r="W9" s="913"/>
    </row>
    <row r="10" spans="1:26" ht="36" customHeight="1" thickBot="1" x14ac:dyDescent="0.45">
      <c r="A10" s="261"/>
      <c r="B10" s="259"/>
      <c r="C10" s="476"/>
      <c r="D10" s="1494" t="s">
        <v>385</v>
      </c>
      <c r="E10" s="1494"/>
      <c r="F10" s="1494"/>
      <c r="G10" s="1494"/>
      <c r="H10" s="1494"/>
      <c r="I10" s="1494"/>
      <c r="J10" s="1494"/>
      <c r="K10" s="1494"/>
      <c r="L10" s="1494"/>
      <c r="M10" s="1495"/>
      <c r="N10" s="259"/>
      <c r="O10" s="259"/>
      <c r="P10" s="259"/>
      <c r="Q10" s="259"/>
      <c r="R10" s="259"/>
      <c r="S10" s="674"/>
      <c r="T10" s="674"/>
      <c r="U10" s="674"/>
      <c r="V10" s="674"/>
      <c r="W10" s="913"/>
    </row>
    <row r="11" spans="1:26" x14ac:dyDescent="0.4">
      <c r="A11" s="261"/>
      <c r="B11" s="259"/>
      <c r="C11" s="288"/>
      <c r="D11" s="302"/>
      <c r="E11" s="302"/>
      <c r="F11" s="302"/>
      <c r="G11" s="301"/>
      <c r="H11" s="301"/>
      <c r="I11" s="301"/>
      <c r="J11" s="301"/>
      <c r="K11" s="301"/>
      <c r="L11" s="670"/>
      <c r="M11" s="671"/>
      <c r="N11" s="259"/>
      <c r="O11" s="259"/>
      <c r="P11" s="259"/>
      <c r="Q11" s="259"/>
      <c r="R11" s="259"/>
    </row>
    <row r="12" spans="1:26" x14ac:dyDescent="0.4">
      <c r="A12" s="261"/>
      <c r="B12" s="259"/>
      <c r="C12" s="288"/>
      <c r="D12" s="302" t="s">
        <v>384</v>
      </c>
      <c r="E12" s="301"/>
      <c r="F12" s="301"/>
      <c r="G12" s="301"/>
      <c r="H12" s="301"/>
      <c r="I12" s="301"/>
      <c r="J12" s="301"/>
      <c r="K12" s="301"/>
      <c r="L12" s="301"/>
      <c r="M12" s="671"/>
      <c r="N12" s="259"/>
      <c r="O12" s="259"/>
      <c r="P12" s="259"/>
      <c r="Q12" s="259"/>
      <c r="R12" s="259"/>
    </row>
    <row r="13" spans="1:26" x14ac:dyDescent="0.4">
      <c r="A13" s="261"/>
      <c r="B13" s="259"/>
      <c r="C13" s="288"/>
      <c r="D13" s="301"/>
      <c r="E13" s="301"/>
      <c r="F13" s="301"/>
      <c r="G13" s="301"/>
      <c r="H13" s="301"/>
      <c r="I13" s="301"/>
      <c r="J13" s="301"/>
      <c r="K13" s="672"/>
      <c r="L13" s="301"/>
      <c r="M13" s="671"/>
      <c r="N13" s="259"/>
      <c r="O13" s="259"/>
      <c r="P13" s="259"/>
      <c r="Q13" s="259"/>
      <c r="R13" s="259"/>
    </row>
    <row r="14" spans="1:26" ht="28" customHeight="1" x14ac:dyDescent="0.4">
      <c r="A14" s="261"/>
      <c r="B14" s="259"/>
      <c r="C14" s="288"/>
      <c r="D14" s="479" t="s">
        <v>388</v>
      </c>
      <c r="E14" s="480" t="s">
        <v>594</v>
      </c>
      <c r="F14" s="480" t="s">
        <v>676</v>
      </c>
      <c r="G14" s="480" t="s">
        <v>276</v>
      </c>
      <c r="H14" s="480" t="s">
        <v>335</v>
      </c>
      <c r="I14" s="480" t="s">
        <v>336</v>
      </c>
      <c r="J14" s="795" t="s">
        <v>341</v>
      </c>
      <c r="K14" s="301"/>
      <c r="L14" s="301"/>
      <c r="M14" s="792"/>
      <c r="N14" s="259"/>
      <c r="O14" s="259"/>
      <c r="P14" s="259"/>
      <c r="Q14" s="259"/>
      <c r="R14" s="259"/>
      <c r="S14" s="1707" t="s">
        <v>699</v>
      </c>
      <c r="T14" s="1707"/>
      <c r="U14" s="1707" t="s">
        <v>700</v>
      </c>
      <c r="V14" s="1707"/>
      <c r="W14" s="913"/>
    </row>
    <row r="15" spans="1:26" ht="28" customHeight="1" x14ac:dyDescent="0.4">
      <c r="A15" s="261"/>
      <c r="B15" s="259"/>
      <c r="C15" s="288"/>
      <c r="D15" s="1714" t="s">
        <v>131</v>
      </c>
      <c r="E15" s="893" t="s">
        <v>696</v>
      </c>
      <c r="F15" s="1714" t="s">
        <v>337</v>
      </c>
      <c r="G15" s="1714" t="str">
        <f>IF(ISBLANK(A1_A1_DO1_prel!F6), "", A1_A1_DO1_prel!F6)</f>
        <v>A1</v>
      </c>
      <c r="H15" s="1714" t="s">
        <v>685</v>
      </c>
      <c r="I15" s="1714" t="str">
        <f>IF(ISBLANK(A1_A1_DO1_prel!D57), "", A1_A1_DO1_prel!D57)</f>
        <v>Préleveur Automatique</v>
      </c>
      <c r="J15" s="904"/>
      <c r="K15" s="894" t="s">
        <v>387</v>
      </c>
      <c r="L15" s="301"/>
      <c r="M15" s="792"/>
      <c r="N15" s="259"/>
      <c r="O15" s="259"/>
      <c r="P15" s="259"/>
      <c r="Q15" s="259"/>
      <c r="R15" s="259"/>
      <c r="S15" s="1715" t="str">
        <f>IF($H15="Préleveur",$E15,"")</f>
        <v>A1_A1_DO1_prel</v>
      </c>
      <c r="T15" s="1708" t="str" cm="1">
        <f t="array" ref="T15">IFERROR(INDEX($S$15:$S$101,SMALL(IF($S$15:$S$101&lt;&gt;"",ROW($S$15:$S$101)-ROW($S$15)+1),ROW(A1))),"")</f>
        <v>A1_A1_DO1_prel</v>
      </c>
      <c r="U15" s="1708" t="str">
        <f t="shared" ref="U15:U32" si="0">IF(LEFT($H15,9) ="Débimètre",$E15,"")</f>
        <v/>
      </c>
      <c r="V15" s="1708" t="str" cm="1">
        <f t="array" ref="V15">IFERROR(INDEX($U$15:$U$101,SMALL(IF($U$15:$U$101&lt;&gt;"",ROW($U$15:$U$101)-ROW($U$15)+1),ROW(A1))),"")</f>
        <v>A3_A3_A3_dem</v>
      </c>
      <c r="W15" s="913"/>
    </row>
    <row r="16" spans="1:26" s="1719" customFormat="1" ht="20" customHeight="1" x14ac:dyDescent="0.4">
      <c r="A16" s="1716"/>
      <c r="B16" s="1717"/>
      <c r="C16" s="1718"/>
      <c r="D16" s="891"/>
      <c r="E16" s="891"/>
      <c r="F16" s="891"/>
      <c r="G16" s="891"/>
      <c r="H16" s="891"/>
      <c r="I16" s="891"/>
      <c r="J16" s="891"/>
      <c r="K16" s="891"/>
      <c r="L16" s="891"/>
      <c r="M16" s="892"/>
      <c r="N16" s="1717"/>
      <c r="O16" s="1711"/>
      <c r="P16" s="1711"/>
      <c r="Q16" s="1717"/>
      <c r="R16" s="1717"/>
      <c r="S16" s="1708" t="str">
        <f t="shared" ref="S16:S36" si="1">IF($H16="Préleveur",$E16,"")</f>
        <v/>
      </c>
      <c r="T16" s="1708" t="str" cm="1">
        <f t="array" ref="T16">IFERROR(INDEX($S$15:$S$101,SMALL(IF($S$15:$S$101&lt;&gt;"",ROW($S$15:$S$101)-ROW($S$15)+1),ROW(A2))),"")</f>
        <v>A3_A3_A3_prel</v>
      </c>
      <c r="U16" s="1708" t="str">
        <f t="shared" si="0"/>
        <v/>
      </c>
      <c r="V16" s="1708" t="str" cm="1">
        <f t="array" ref="V16">IFERROR(INDEX($U$15:$U$101,SMALL(IF($U$15:$U$101&lt;&gt;"",ROW($U$15:$U$101)-ROW($U$15)+1),ROW(A2))),"")</f>
        <v/>
      </c>
    </row>
    <row r="17" spans="1:22" x14ac:dyDescent="0.4">
      <c r="A17" s="261"/>
      <c r="B17" s="259"/>
      <c r="C17" s="288"/>
      <c r="D17" s="301"/>
      <c r="E17" s="673"/>
      <c r="F17" s="301"/>
      <c r="G17" s="301"/>
      <c r="H17" s="301"/>
      <c r="I17" s="301"/>
      <c r="J17" s="301"/>
      <c r="K17" s="301"/>
      <c r="L17" s="670"/>
      <c r="M17" s="671"/>
      <c r="N17" s="259"/>
      <c r="O17" s="259"/>
      <c r="P17" s="259"/>
      <c r="Q17" s="259"/>
      <c r="R17" s="259"/>
      <c r="S17" s="1708" t="str">
        <f t="shared" si="1"/>
        <v/>
      </c>
      <c r="T17" s="1708" t="str" cm="1">
        <f t="array" ref="T17">IFERROR(INDEX($S$15:$S$101,SMALL(IF($S$15:$S$101&lt;&gt;"",ROW($S$15:$S$101)-ROW($S$15)+1),ROW(A3))),"")</f>
        <v/>
      </c>
      <c r="U17" s="1708" t="str">
        <f t="shared" si="0"/>
        <v/>
      </c>
      <c r="V17" s="1708" t="str" cm="1">
        <f t="array" ref="V17">IFERROR(INDEX($U$15:$U$101,SMALL(IF($U$15:$U$101&lt;&gt;"",ROW($U$15:$U$101)-ROW($U$15)+1),ROW(A3))),"")</f>
        <v/>
      </c>
    </row>
    <row r="18" spans="1:22" ht="23.35" customHeight="1" x14ac:dyDescent="0.4">
      <c r="A18" s="261"/>
      <c r="B18" s="259"/>
      <c r="C18" s="288"/>
      <c r="D18" s="301"/>
      <c r="E18" s="437" t="s">
        <v>389</v>
      </c>
      <c r="F18" s="674" t="s">
        <v>637</v>
      </c>
      <c r="G18" s="301"/>
      <c r="H18" s="675"/>
      <c r="I18" s="301"/>
      <c r="J18" s="301"/>
      <c r="K18" s="301"/>
      <c r="L18" s="897" t="s">
        <v>693</v>
      </c>
      <c r="M18" s="677"/>
      <c r="N18" s="259"/>
      <c r="O18" s="259"/>
      <c r="P18" s="259"/>
      <c r="Q18" s="259"/>
      <c r="R18" s="259"/>
      <c r="S18" s="1708" t="str">
        <f t="shared" si="1"/>
        <v/>
      </c>
      <c r="T18" s="1708" t="str" cm="1">
        <f t="array" ref="T18">IFERROR(INDEX($S$15:$S$101,SMALL(IF($S$15:$S$101&lt;&gt;"",ROW($S$15:$S$101)-ROW($S$15)+1),ROW(A4))),"")</f>
        <v/>
      </c>
      <c r="U18" s="1708" t="str">
        <f t="shared" si="0"/>
        <v/>
      </c>
      <c r="V18" s="1708" t="str" cm="1">
        <f t="array" ref="V18">IFERROR(INDEX($U$15:$U$101,SMALL(IF($U$15:$U$101&lt;&gt;"",ROW($U$15:$U$101)-ROW($U$15)+1),ROW(A4))),"")</f>
        <v/>
      </c>
    </row>
    <row r="19" spans="1:22" x14ac:dyDescent="0.4">
      <c r="A19" s="261"/>
      <c r="B19" s="259"/>
      <c r="C19" s="288"/>
      <c r="D19" s="301"/>
      <c r="E19" s="673"/>
      <c r="F19" s="302"/>
      <c r="G19" s="301"/>
      <c r="H19" s="301"/>
      <c r="I19" s="301"/>
      <c r="J19" s="301"/>
      <c r="K19" s="301"/>
      <c r="L19" s="301"/>
      <c r="M19" s="671"/>
      <c r="N19" s="259"/>
      <c r="O19" s="259"/>
      <c r="P19" s="259"/>
      <c r="Q19" s="259"/>
      <c r="R19" s="259"/>
      <c r="S19" s="1708" t="str">
        <f t="shared" si="1"/>
        <v/>
      </c>
      <c r="T19" s="1708" t="str" cm="1">
        <f t="array" ref="T19">IFERROR(INDEX($S$15:$S$101,SMALL(IF($S$15:$S$101&lt;&gt;"",ROW($S$15:$S$101)-ROW($S$15)+1),ROW(A5))),"")</f>
        <v/>
      </c>
      <c r="U19" s="1708" t="str">
        <f t="shared" si="0"/>
        <v/>
      </c>
      <c r="V19" s="1708" t="str" cm="1">
        <f t="array" ref="V19">IFERROR(INDEX($U$15:$U$101,SMALL(IF($U$15:$U$101&lt;&gt;"",ROW($U$15:$U$101)-ROW($U$15)+1),ROW(A5))),"")</f>
        <v/>
      </c>
    </row>
    <row r="20" spans="1:22" x14ac:dyDescent="0.4">
      <c r="A20" s="261"/>
      <c r="B20" s="259"/>
      <c r="C20" s="288"/>
      <c r="D20" s="302" t="s">
        <v>340</v>
      </c>
      <c r="E20" s="673"/>
      <c r="F20" s="302"/>
      <c r="G20" s="301"/>
      <c r="H20" s="301"/>
      <c r="I20" s="301"/>
      <c r="J20" s="301"/>
      <c r="K20" s="301"/>
      <c r="L20" s="301"/>
      <c r="M20" s="671"/>
      <c r="N20" s="259"/>
      <c r="O20" s="259"/>
      <c r="P20" s="259"/>
      <c r="Q20" s="259"/>
      <c r="R20" s="259"/>
      <c r="S20" s="1708"/>
      <c r="T20" s="1708" t="str" cm="1">
        <f t="array" ref="T20">IFERROR(INDEX($S$15:$S$101,SMALL(IF($S$15:$S$101&lt;&gt;"",ROW($S$15:$S$101)-ROW($S$15)+1),ROW(A6))),"")</f>
        <v/>
      </c>
      <c r="U20" s="1708" t="str">
        <f t="shared" si="0"/>
        <v/>
      </c>
      <c r="V20" s="1708" t="str" cm="1">
        <f t="array" ref="V20">IFERROR(INDEX($U$15:$U$101,SMALL(IF($U$15:$U$101&lt;&gt;"",ROW($U$15:$U$101)-ROW($U$15)+1),ROW(A6))),"")</f>
        <v/>
      </c>
    </row>
    <row r="21" spans="1:22" x14ac:dyDescent="0.4">
      <c r="A21" s="261"/>
      <c r="B21" s="259"/>
      <c r="C21" s="288"/>
      <c r="D21" s="301"/>
      <c r="E21" s="673"/>
      <c r="F21" s="302"/>
      <c r="G21" s="301"/>
      <c r="H21" s="301"/>
      <c r="I21" s="301"/>
      <c r="J21" s="301"/>
      <c r="K21" s="301"/>
      <c r="L21" s="301"/>
      <c r="M21" s="671"/>
      <c r="N21" s="259"/>
      <c r="O21" s="259"/>
      <c r="P21" s="259"/>
      <c r="Q21" s="259"/>
      <c r="R21" s="259"/>
      <c r="S21" s="1708" t="str">
        <f t="shared" si="1"/>
        <v/>
      </c>
      <c r="T21" s="1708" t="str" cm="1">
        <f t="array" ref="T21">IFERROR(INDEX($S$15:$S$101,SMALL(IF($S$15:$S$101&lt;&gt;"",ROW($S$15:$S$101)-ROW($S$15)+1),ROW(A7))),"")</f>
        <v/>
      </c>
      <c r="U21" s="1708" t="str">
        <f t="shared" si="0"/>
        <v/>
      </c>
      <c r="V21" s="1708" t="str" cm="1">
        <f t="array" ref="V21">IFERROR(INDEX($U$15:$U$101,SMALL(IF($U$15:$U$101&lt;&gt;"",ROW($U$15:$U$101)-ROW($U$15)+1),ROW(A7))),"")</f>
        <v/>
      </c>
    </row>
    <row r="22" spans="1:22" x14ac:dyDescent="0.4">
      <c r="A22" s="261"/>
      <c r="B22" s="259"/>
      <c r="C22" s="288"/>
      <c r="D22" s="481" t="s">
        <v>388</v>
      </c>
      <c r="E22" s="480" t="s">
        <v>594</v>
      </c>
      <c r="F22" s="302"/>
      <c r="G22" s="301"/>
      <c r="H22" s="301"/>
      <c r="I22" s="301"/>
      <c r="J22" s="301"/>
      <c r="K22" s="301"/>
      <c r="L22" s="301"/>
      <c r="M22" s="671"/>
      <c r="N22" s="259"/>
      <c r="O22" s="259"/>
      <c r="P22" s="259"/>
      <c r="Q22" s="259"/>
      <c r="R22" s="259"/>
      <c r="S22" s="1708" t="str">
        <f t="shared" si="1"/>
        <v/>
      </c>
      <c r="T22" s="1708" t="str" cm="1">
        <f t="array" ref="T22">IFERROR(INDEX($S$15:$S$101,SMALL(IF($S$15:$S$101&lt;&gt;"",ROW($S$15:$S$101)-ROW($S$15)+1),ROW(A8))),"")</f>
        <v/>
      </c>
      <c r="U22" s="1708" t="str">
        <f t="shared" si="0"/>
        <v/>
      </c>
      <c r="V22" s="1708" t="str" cm="1">
        <f t="array" ref="V22">IFERROR(INDEX($U$15:$U$101,SMALL(IF($U$15:$U$101&lt;&gt;"",ROW($U$15:$U$101)-ROW($U$15)+1),ROW(A8))),"")</f>
        <v/>
      </c>
    </row>
    <row r="23" spans="1:22" ht="18" customHeight="1" x14ac:dyDescent="0.4">
      <c r="A23" s="261"/>
      <c r="B23" s="259"/>
      <c r="C23" s="288"/>
      <c r="D23" s="385" t="s">
        <v>131</v>
      </c>
      <c r="E23" s="794" t="s">
        <v>708</v>
      </c>
      <c r="F23" s="437" t="s">
        <v>387</v>
      </c>
      <c r="G23" s="676" t="s">
        <v>386</v>
      </c>
      <c r="H23" s="301"/>
      <c r="I23" s="301"/>
      <c r="J23" s="301"/>
      <c r="K23" s="301"/>
      <c r="L23" s="301"/>
      <c r="M23" s="671"/>
      <c r="N23" s="259"/>
      <c r="O23" s="259"/>
      <c r="P23" s="259"/>
      <c r="Q23" s="259"/>
      <c r="R23" s="259"/>
      <c r="S23" s="1708" t="str">
        <f t="shared" si="1"/>
        <v/>
      </c>
      <c r="T23" s="1708" t="str" cm="1">
        <f t="array" ref="T23">IFERROR(INDEX($S$15:$S$101,SMALL(IF($S$15:$S$101&lt;&gt;"",ROW($S$15:$S$101)-ROW($S$15)+1),ROW(A9))),"")</f>
        <v/>
      </c>
      <c r="U23" s="1708" t="str">
        <f t="shared" si="0"/>
        <v/>
      </c>
      <c r="V23" s="1708" t="str" cm="1">
        <f t="array" ref="V23">IFERROR(INDEX($U$15:$U$101,SMALL(IF($U$15:$U$101&lt;&gt;"",ROW($U$15:$U$101)-ROW($U$15)+1),ROW(A9))),"")</f>
        <v/>
      </c>
    </row>
    <row r="24" spans="1:22" x14ac:dyDescent="0.4">
      <c r="A24" s="261"/>
      <c r="B24" s="259"/>
      <c r="C24" s="288"/>
      <c r="D24" s="676"/>
      <c r="E24" s="676"/>
      <c r="F24" s="676"/>
      <c r="G24" s="1498"/>
      <c r="H24" s="1498"/>
      <c r="I24" s="1498"/>
      <c r="J24" s="1498"/>
      <c r="K24" s="301"/>
      <c r="L24" s="301"/>
      <c r="M24" s="671"/>
      <c r="N24" s="259"/>
      <c r="O24" s="259"/>
      <c r="P24" s="259"/>
      <c r="Q24" s="259"/>
      <c r="R24" s="259"/>
      <c r="S24" s="1708" t="str">
        <f t="shared" si="1"/>
        <v/>
      </c>
      <c r="T24" s="1708" t="str" cm="1">
        <f t="array" ref="T24">IFERROR(INDEX($S$15:$S$101,SMALL(IF($S$15:$S$101&lt;&gt;"",ROW($S$15:$S$101)-ROW($S$15)+1),ROW(A10))),"")</f>
        <v/>
      </c>
      <c r="U24" s="1708" t="str">
        <f t="shared" si="0"/>
        <v/>
      </c>
      <c r="V24" s="1708" t="str" cm="1">
        <f t="array" ref="V24">IFERROR(INDEX($U$15:$U$101,SMALL(IF($U$15:$U$101&lt;&gt;"",ROW($U$15:$U$101)-ROW($U$15)+1),ROW(A10))),"")</f>
        <v/>
      </c>
    </row>
    <row r="25" spans="1:22" ht="22.35" customHeight="1" x14ac:dyDescent="0.4">
      <c r="A25" s="261"/>
      <c r="B25" s="259"/>
      <c r="C25" s="288"/>
      <c r="D25" s="301"/>
      <c r="E25" s="437" t="s">
        <v>527</v>
      </c>
      <c r="F25" s="301"/>
      <c r="G25" s="1498"/>
      <c r="H25" s="1498"/>
      <c r="I25" s="1498"/>
      <c r="J25" s="1498"/>
      <c r="K25" s="301"/>
      <c r="L25" s="301"/>
      <c r="M25" s="671"/>
      <c r="N25" s="259"/>
      <c r="O25" s="259"/>
      <c r="P25" s="259"/>
      <c r="Q25" s="259"/>
      <c r="R25" s="259"/>
      <c r="S25" s="1708" t="str">
        <f t="shared" si="1"/>
        <v/>
      </c>
      <c r="T25" s="1708" t="str" cm="1">
        <f t="array" ref="T25">IFERROR(INDEX($S$15:$S$101,SMALL(IF($S$15:$S$101&lt;&gt;"",ROW($S$15:$S$101)-ROW($S$15)+1),ROW(A11))),"")</f>
        <v/>
      </c>
      <c r="U25" s="1708" t="str">
        <f t="shared" si="0"/>
        <v/>
      </c>
      <c r="V25" s="1708" t="str" cm="1">
        <f t="array" ref="V25">IFERROR(INDEX($U$15:$U$101,SMALL(IF($U$15:$U$101&lt;&gt;"",ROW($U$15:$U$101)-ROW($U$15)+1),ROW(A11))),"")</f>
        <v/>
      </c>
    </row>
    <row r="26" spans="1:22" ht="13" thickBot="1" x14ac:dyDescent="0.45">
      <c r="A26" s="261"/>
      <c r="B26" s="259"/>
      <c r="C26" s="288"/>
      <c r="D26" s="301"/>
      <c r="E26" s="301"/>
      <c r="F26" s="301"/>
      <c r="G26" s="301"/>
      <c r="H26" s="301"/>
      <c r="I26" s="301"/>
      <c r="J26" s="301"/>
      <c r="K26" s="301"/>
      <c r="L26" s="301"/>
      <c r="M26" s="671"/>
      <c r="N26" s="259"/>
      <c r="O26" s="259"/>
      <c r="P26" s="259"/>
      <c r="Q26" s="259"/>
      <c r="R26" s="259"/>
      <c r="S26" s="1708" t="str">
        <f t="shared" si="1"/>
        <v/>
      </c>
      <c r="T26" s="1708" t="str" cm="1">
        <f t="array" ref="T26">IFERROR(INDEX($S$15:$S$101,SMALL(IF($S$15:$S$101&lt;&gt;"",ROW($S$15:$S$101)-ROW($S$15)+1),ROW(A12))),"")</f>
        <v/>
      </c>
      <c r="U26" s="1708" t="str">
        <f t="shared" si="0"/>
        <v/>
      </c>
      <c r="V26" s="1708" t="str" cm="1">
        <f t="array" ref="V26">IFERROR(INDEX($U$15:$U$101,SMALL(IF($U$15:$U$101&lt;&gt;"",ROW($U$15:$U$101)-ROW($U$15)+1),ROW(A12))),"")</f>
        <v/>
      </c>
    </row>
    <row r="27" spans="1:22" ht="37.950000000000003" customHeight="1" thickBot="1" x14ac:dyDescent="0.45">
      <c r="A27" s="261"/>
      <c r="B27" s="259"/>
      <c r="C27" s="476"/>
      <c r="D27" s="1494" t="s">
        <v>342</v>
      </c>
      <c r="E27" s="1494"/>
      <c r="F27" s="1494"/>
      <c r="G27" s="1494"/>
      <c r="H27" s="1494"/>
      <c r="I27" s="1494"/>
      <c r="J27" s="1494"/>
      <c r="K27" s="1494"/>
      <c r="L27" s="1494"/>
      <c r="M27" s="1495"/>
      <c r="N27" s="259"/>
      <c r="O27" s="259"/>
      <c r="P27" s="259"/>
      <c r="Q27" s="259"/>
      <c r="R27" s="259"/>
      <c r="S27" s="1708" t="str">
        <f t="shared" si="1"/>
        <v/>
      </c>
      <c r="T27" s="1708" t="str" cm="1">
        <f t="array" ref="T27">IFERROR(INDEX($S$15:$S$101,SMALL(IF($S$15:$S$101&lt;&gt;"",ROW($S$15:$S$101)-ROW($S$15)+1),ROW(A13))),"")</f>
        <v/>
      </c>
      <c r="U27" s="1708" t="str">
        <f t="shared" si="0"/>
        <v/>
      </c>
      <c r="V27" s="1708" t="str" cm="1">
        <f t="array" ref="V27">IFERROR(INDEX($U$15:$U$101,SMALL(IF($U$15:$U$101&lt;&gt;"",ROW($U$15:$U$101)-ROW($U$15)+1),ROW(A13))),"")</f>
        <v/>
      </c>
    </row>
    <row r="28" spans="1:22" x14ac:dyDescent="0.4">
      <c r="A28" s="261"/>
      <c r="B28" s="259"/>
      <c r="C28" s="288"/>
      <c r="D28" s="301"/>
      <c r="E28" s="302"/>
      <c r="F28" s="302"/>
      <c r="G28" s="301"/>
      <c r="H28" s="301"/>
      <c r="I28" s="301"/>
      <c r="J28" s="301"/>
      <c r="K28" s="301"/>
      <c r="L28" s="301"/>
      <c r="M28" s="671"/>
      <c r="N28" s="259"/>
      <c r="O28" s="259"/>
      <c r="P28" s="259"/>
      <c r="Q28" s="259"/>
      <c r="R28" s="259"/>
      <c r="S28" s="1708" t="str">
        <f t="shared" si="1"/>
        <v/>
      </c>
      <c r="T28" s="1708" t="str" cm="1">
        <f t="array" ref="T28">IFERROR(INDEX($S$15:$S$101,SMALL(IF($S$15:$S$101&lt;&gt;"",ROW($S$15:$S$101)-ROW($S$15)+1),ROW(A14))),"")</f>
        <v/>
      </c>
      <c r="U28" s="1708" t="str">
        <f t="shared" si="0"/>
        <v/>
      </c>
      <c r="V28" s="1708" t="str" cm="1">
        <f t="array" ref="V28">IFERROR(INDEX($U$15:$U$101,SMALL(IF($U$15:$U$101&lt;&gt;"",ROW($U$15:$U$101)-ROW($U$15)+1),ROW(A14))),"")</f>
        <v/>
      </c>
    </row>
    <row r="29" spans="1:22" x14ac:dyDescent="0.4">
      <c r="A29" s="261"/>
      <c r="B29" s="259"/>
      <c r="C29" s="288"/>
      <c r="D29" s="301"/>
      <c r="E29" s="302"/>
      <c r="F29" s="302"/>
      <c r="G29" s="301"/>
      <c r="H29" s="301"/>
      <c r="I29" s="301"/>
      <c r="J29" s="301"/>
      <c r="K29" s="301"/>
      <c r="L29" s="301"/>
      <c r="M29" s="671"/>
      <c r="N29" s="259"/>
      <c r="O29" s="259"/>
      <c r="P29" s="259"/>
      <c r="Q29" s="259"/>
      <c r="R29" s="259"/>
      <c r="S29" s="1708" t="str">
        <f t="shared" si="1"/>
        <v/>
      </c>
      <c r="T29" s="1708" t="str" cm="1">
        <f t="array" ref="T29">IFERROR(INDEX($S$15:$S$101,SMALL(IF($S$15:$S$101&lt;&gt;"",ROW($S$15:$S$101)-ROW($S$15)+1),ROW(A15))),"")</f>
        <v/>
      </c>
      <c r="U29" s="1708" t="str">
        <f t="shared" si="0"/>
        <v/>
      </c>
      <c r="V29" s="1708" t="str" cm="1">
        <f t="array" ref="V29">IFERROR(INDEX($U$15:$U$101,SMALL(IF($U$15:$U$101&lt;&gt;"",ROW($U$15:$U$101)-ROW($U$15)+1),ROW(A15))),"")</f>
        <v/>
      </c>
    </row>
    <row r="30" spans="1:22" x14ac:dyDescent="0.4">
      <c r="A30" s="261"/>
      <c r="B30" s="259"/>
      <c r="C30" s="288"/>
      <c r="D30" s="302" t="s">
        <v>343</v>
      </c>
      <c r="E30" s="302"/>
      <c r="F30" s="302"/>
      <c r="G30" s="301"/>
      <c r="H30" s="301"/>
      <c r="I30" s="301"/>
      <c r="J30" s="301"/>
      <c r="K30" s="301"/>
      <c r="L30" s="301"/>
      <c r="M30" s="671"/>
      <c r="N30" s="259"/>
      <c r="O30" s="259"/>
      <c r="P30" s="259"/>
      <c r="Q30" s="259"/>
      <c r="R30" s="259"/>
      <c r="S30" s="1708" t="str">
        <f t="shared" si="1"/>
        <v/>
      </c>
      <c r="T30" s="1708" t="str" cm="1">
        <f t="array" ref="T30">IFERROR(INDEX($S$15:$S$101,SMALL(IF($S$15:$S$101&lt;&gt;"",ROW($S$15:$S$101)-ROW($S$15)+1),ROW(A16))),"")</f>
        <v/>
      </c>
      <c r="U30" s="1708" t="str">
        <f t="shared" si="0"/>
        <v/>
      </c>
      <c r="V30" s="1708" t="str" cm="1">
        <f t="array" ref="V30">IFERROR(INDEX($U$15:$U$101,SMALL(IF($U$15:$U$101&lt;&gt;"",ROW($U$15:$U$101)-ROW($U$15)+1),ROW(A16))),"")</f>
        <v/>
      </c>
    </row>
    <row r="31" spans="1:22" x14ac:dyDescent="0.4">
      <c r="A31" s="261"/>
      <c r="B31" s="259"/>
      <c r="C31" s="288"/>
      <c r="D31" s="301"/>
      <c r="E31" s="302"/>
      <c r="F31" s="302"/>
      <c r="G31" s="301"/>
      <c r="H31" s="301"/>
      <c r="I31" s="301"/>
      <c r="J31" s="301"/>
      <c r="K31" s="672"/>
      <c r="L31" s="670"/>
      <c r="M31" s="671"/>
      <c r="N31" s="259"/>
      <c r="O31" s="259"/>
      <c r="P31" s="259"/>
      <c r="Q31" s="259"/>
      <c r="R31" s="259"/>
      <c r="S31" s="1708" t="str">
        <f t="shared" si="1"/>
        <v/>
      </c>
      <c r="T31" s="1708" t="str" cm="1">
        <f t="array" ref="T31">IFERROR(INDEX($S$15:$S$101,SMALL(IF($S$15:$S$101&lt;&gt;"",ROW($S$15:$S$101)-ROW($S$15)+1),ROW(A17))),"")</f>
        <v/>
      </c>
      <c r="U31" s="1708" t="str">
        <f t="shared" si="0"/>
        <v/>
      </c>
      <c r="V31" s="1708" t="str" cm="1">
        <f t="array" ref="V31">IFERROR(INDEX($U$15:$U$101,SMALL(IF($U$15:$U$101&lt;&gt;"",ROW($U$15:$U$101)-ROW($U$15)+1),ROW(A17))),"")</f>
        <v/>
      </c>
    </row>
    <row r="32" spans="1:22" ht="24.7" customHeight="1" x14ac:dyDescent="0.4">
      <c r="A32" s="261"/>
      <c r="B32" s="259"/>
      <c r="C32" s="288"/>
      <c r="D32" s="479" t="s">
        <v>388</v>
      </c>
      <c r="E32" s="480" t="s">
        <v>594</v>
      </c>
      <c r="F32" s="480" t="s">
        <v>676</v>
      </c>
      <c r="G32" s="480" t="s">
        <v>276</v>
      </c>
      <c r="H32" s="480" t="s">
        <v>335</v>
      </c>
      <c r="I32" s="480" t="s">
        <v>336</v>
      </c>
      <c r="J32" s="672"/>
      <c r="K32" s="672" t="s">
        <v>677</v>
      </c>
      <c r="L32" s="670"/>
      <c r="M32" s="671"/>
      <c r="N32" s="259"/>
      <c r="O32" s="259"/>
      <c r="P32" s="259"/>
      <c r="Q32" s="259"/>
      <c r="R32" s="259"/>
      <c r="S32" s="1708" t="str">
        <f t="shared" si="1"/>
        <v/>
      </c>
      <c r="T32" s="1708" t="str" cm="1">
        <f t="array" ref="T32">IFERROR(INDEX($S$15:$S$101,SMALL(IF($S$15:$S$101&lt;&gt;"",ROW($S$15:$S$101)-ROW($S$15)+1),ROW(A18))),"")</f>
        <v/>
      </c>
      <c r="U32" s="1708" t="str">
        <f t="shared" si="0"/>
        <v/>
      </c>
      <c r="V32" s="1708" t="str" cm="1">
        <f t="array" ref="V32">IFERROR(INDEX($U$15:$U$101,SMALL(IF($U$15:$U$101&lt;&gt;"",ROW($U$15:$U$101)-ROW($U$15)+1),ROW(A18))),"")</f>
        <v/>
      </c>
    </row>
    <row r="33" spans="1:22" ht="24.7" customHeight="1" x14ac:dyDescent="0.4">
      <c r="A33" s="261"/>
      <c r="B33" s="259"/>
      <c r="C33" s="1720"/>
      <c r="D33" s="1714" t="s">
        <v>131</v>
      </c>
      <c r="E33" s="893" t="s">
        <v>707</v>
      </c>
      <c r="F33" s="1714" t="s">
        <v>201</v>
      </c>
      <c r="G33" s="1714" t="str">
        <f>IF(ISBLANK(A3_A3_A3_dem!F7), "", A3_A3_A3_dem!F7)</f>
        <v>A3</v>
      </c>
      <c r="H33" s="1714" t="s">
        <v>627</v>
      </c>
      <c r="I33" s="1714" t="str">
        <f>IF(ISBLANK(A3_A3_A3_dem!D38), "", A3_A3_A3_dem!D38)</f>
        <v>Débitmètre électromagnétique (eau)</v>
      </c>
      <c r="J33" s="894" t="s">
        <v>387</v>
      </c>
      <c r="K33" s="672"/>
      <c r="L33" s="670"/>
      <c r="M33" s="671"/>
      <c r="N33" s="259"/>
      <c r="O33" s="259"/>
      <c r="P33" s="259"/>
      <c r="Q33" s="259"/>
      <c r="R33" s="259"/>
      <c r="S33" s="1708" t="str">
        <f>IF($H33="Préleveur",$E33,"")</f>
        <v/>
      </c>
      <c r="T33" s="1708" t="str" cm="1">
        <f t="array" ref="T33">IFERROR(INDEX($S$15:$S$101,SMALL(IF($S$15:$S$101&lt;&gt;"",ROW($S$15:$S$101)-ROW($S$15)+1),ROW(A19))),"")</f>
        <v/>
      </c>
      <c r="U33" s="1708" t="str">
        <f>IF(LEFT($H33,9) ="Débimètre",$E33,"")</f>
        <v>A3_A3_A3_dem</v>
      </c>
      <c r="V33" s="1708" t="str" cm="1">
        <f t="array" ref="V33">IFERROR(INDEX($U$15:$U$101,SMALL(IF($U$15:$U$101&lt;&gt;"",ROW($U$15:$U$101)-ROW($U$15)+1),ROW(A19))),"")</f>
        <v/>
      </c>
    </row>
    <row r="34" spans="1:22" ht="24.7" customHeight="1" x14ac:dyDescent="0.4">
      <c r="A34" s="261"/>
      <c r="B34" s="259"/>
      <c r="C34" s="1720"/>
      <c r="D34" s="1714" t="s">
        <v>131</v>
      </c>
      <c r="E34" s="893" t="s">
        <v>709</v>
      </c>
      <c r="F34" s="1714" t="s">
        <v>201</v>
      </c>
      <c r="G34" s="1714" t="str">
        <f>IF(ISBLANK(A3_A3_A3_prel!F6), "", A3_A3_A3_prel!F6)</f>
        <v>A3</v>
      </c>
      <c r="H34" s="1714" t="s">
        <v>685</v>
      </c>
      <c r="I34" s="1714" t="str">
        <f>IF(ISBLANK(A3_A3_A3_prel!D57), "", A3_A3_A3_prel!D57)</f>
        <v>Préleveur Automatique</v>
      </c>
      <c r="J34" s="894" t="s">
        <v>387</v>
      </c>
      <c r="K34" s="672"/>
      <c r="L34" s="670"/>
      <c r="M34" s="671"/>
      <c r="N34" s="259"/>
      <c r="O34" s="259"/>
      <c r="P34" s="259"/>
      <c r="Q34" s="259"/>
      <c r="R34" s="259"/>
      <c r="S34" s="1708" t="str">
        <f>IF($H34="Préleveur",$E34,"")</f>
        <v>A3_A3_A3_prel</v>
      </c>
      <c r="T34" s="1708" t="str" cm="1">
        <f t="array" ref="T34">IFERROR(INDEX($S$15:$S$101,SMALL(IF($S$15:$S$101&lt;&gt;"",ROW($S$15:$S$101)-ROW($S$15)+1),ROW(A20))),"")</f>
        <v/>
      </c>
      <c r="U34" s="1708" t="str">
        <f>IF(LEFT($H34,9) ="Débimètre",$E34,"")</f>
        <v/>
      </c>
      <c r="V34" s="1708" t="str" cm="1">
        <f t="array" ref="V34">IFERROR(INDEX($U$15:$U$101,SMALL(IF($U$15:$U$101&lt;&gt;"",ROW($U$15:$U$101)-ROW($U$15)+1),ROW(A20))),"")</f>
        <v/>
      </c>
    </row>
    <row r="35" spans="1:22" s="1713" customFormat="1" ht="20" customHeight="1" x14ac:dyDescent="0.4">
      <c r="A35" s="1710"/>
      <c r="B35" s="1711"/>
      <c r="C35" s="672"/>
      <c r="D35" s="672"/>
      <c r="E35" s="672"/>
      <c r="F35" s="672"/>
      <c r="G35" s="672"/>
      <c r="H35" s="672"/>
      <c r="I35" s="672"/>
      <c r="J35" s="672"/>
      <c r="K35" s="672"/>
      <c r="L35" s="891"/>
      <c r="M35" s="892"/>
      <c r="N35" s="1711"/>
      <c r="O35" s="1711"/>
      <c r="P35" s="1711"/>
      <c r="Q35" s="1711"/>
      <c r="R35" s="1711"/>
      <c r="S35" s="1712" t="str">
        <f t="shared" si="1"/>
        <v/>
      </c>
      <c r="T35" s="1708" t="str" cm="1">
        <f t="array" ref="T35">IFERROR(INDEX($S$15:$S$101,SMALL(IF($S$15:$S$101&lt;&gt;"",ROW($S$15:$S$101)-ROW($S$15)+1),ROW(A21))),"")</f>
        <v/>
      </c>
      <c r="U35" s="1712" t="str">
        <f t="shared" ref="U20:U36" si="2">IF(LEFT($H35,9)="Débimètre",$E35,"")</f>
        <v/>
      </c>
      <c r="V35" s="1708" t="str" cm="1">
        <f t="array" ref="V35">IFERROR(INDEX($U$15:$U$101,SMALL(IF($U$15:$U$101&lt;&gt;"",ROW($U$15:$U$101)-ROW($U$15)+1),ROW(A21))),"")</f>
        <v/>
      </c>
    </row>
    <row r="36" spans="1:22" ht="21.35" customHeight="1" x14ac:dyDescent="0.4">
      <c r="A36" s="261"/>
      <c r="B36" s="259"/>
      <c r="C36" s="288"/>
      <c r="D36" s="301"/>
      <c r="E36" s="301"/>
      <c r="F36" s="301"/>
      <c r="G36" s="301"/>
      <c r="H36" s="301"/>
      <c r="I36" s="301"/>
      <c r="J36" s="301"/>
      <c r="K36" s="301"/>
      <c r="L36" s="301"/>
      <c r="M36" s="671"/>
      <c r="N36" s="259"/>
      <c r="O36" s="259"/>
      <c r="P36" s="259"/>
      <c r="Q36" s="259"/>
      <c r="R36" s="259"/>
      <c r="S36" s="1709" t="str">
        <f t="shared" si="1"/>
        <v/>
      </c>
      <c r="T36" s="1708" t="str" cm="1">
        <f t="array" ref="T36">IFERROR(INDEX($S$15:$S$101,SMALL(IF($S$15:$S$101&lt;&gt;"",ROW($S$15:$S$101)-ROW($S$15)+1),ROW(A22))),"")</f>
        <v/>
      </c>
      <c r="U36" s="1709" t="str">
        <f t="shared" si="2"/>
        <v/>
      </c>
      <c r="V36" s="1708" t="str" cm="1">
        <f t="array" ref="V36">IFERROR(INDEX($U$15:$U$101,SMALL(IF($U$15:$U$101&lt;&gt;"",ROW($U$15:$U$101)-ROW($U$15)+1),ROW(A22))),"")</f>
        <v/>
      </c>
    </row>
    <row r="37" spans="1:22" ht="22.7" customHeight="1" x14ac:dyDescent="0.4">
      <c r="A37" s="261"/>
      <c r="B37" s="259"/>
      <c r="C37" s="288"/>
      <c r="D37" s="301"/>
      <c r="E37" s="437" t="s">
        <v>390</v>
      </c>
      <c r="F37" s="301"/>
      <c r="G37" s="1701" t="s">
        <v>684</v>
      </c>
      <c r="H37" s="301"/>
      <c r="I37" s="301"/>
      <c r="J37" s="301"/>
      <c r="K37" s="301"/>
      <c r="L37" s="301"/>
      <c r="M37" s="671"/>
      <c r="N37" s="259"/>
      <c r="O37" s="259"/>
      <c r="P37" s="259"/>
      <c r="Q37" s="259"/>
      <c r="R37" s="259"/>
      <c r="S37" s="433" t="str">
        <f t="shared" ref="S37" si="3">IF($H37="Préleveur",$E37,"")</f>
        <v/>
      </c>
    </row>
    <row r="38" spans="1:22" x14ac:dyDescent="0.4">
      <c r="A38" s="261"/>
      <c r="B38" s="259"/>
      <c r="C38" s="288"/>
      <c r="D38" s="301"/>
      <c r="E38" s="301"/>
      <c r="F38" s="301"/>
      <c r="G38" s="301"/>
      <c r="H38" s="301"/>
      <c r="I38" s="301"/>
      <c r="J38" s="301"/>
      <c r="K38" s="301"/>
      <c r="L38" s="301"/>
      <c r="M38" s="671"/>
      <c r="N38" s="259"/>
      <c r="O38" s="888"/>
      <c r="P38" s="259"/>
      <c r="Q38" s="259"/>
      <c r="R38" s="259"/>
    </row>
    <row r="39" spans="1:22" x14ac:dyDescent="0.4">
      <c r="A39" s="261"/>
      <c r="B39" s="259"/>
      <c r="C39" s="288"/>
      <c r="D39" s="301"/>
      <c r="E39" s="301"/>
      <c r="F39" s="678" t="s">
        <v>526</v>
      </c>
      <c r="G39" s="267" t="s">
        <v>131</v>
      </c>
      <c r="H39" s="676" t="s">
        <v>669</v>
      </c>
      <c r="I39" s="301"/>
      <c r="J39" s="301"/>
      <c r="K39" s="301"/>
      <c r="L39" s="301"/>
      <c r="M39" s="289"/>
      <c r="N39" s="259"/>
      <c r="O39" s="259"/>
      <c r="P39" s="259"/>
      <c r="Q39" s="259"/>
      <c r="R39" s="259"/>
    </row>
    <row r="40" spans="1:22" x14ac:dyDescent="0.4">
      <c r="A40" s="261"/>
      <c r="B40" s="259"/>
      <c r="C40" s="288"/>
      <c r="D40" s="481" t="s">
        <v>388</v>
      </c>
      <c r="E40" s="480" t="s">
        <v>391</v>
      </c>
      <c r="F40" s="482"/>
      <c r="G40" s="301"/>
      <c r="H40" s="301" t="s">
        <v>363</v>
      </c>
      <c r="I40" s="301"/>
      <c r="J40" s="301"/>
      <c r="K40" s="301"/>
      <c r="L40" s="301"/>
      <c r="M40" s="289"/>
      <c r="N40" s="259"/>
      <c r="O40" s="259"/>
      <c r="P40" s="259"/>
      <c r="Q40" s="259"/>
      <c r="R40" s="259"/>
    </row>
    <row r="41" spans="1:22" ht="18.7" customHeight="1" x14ac:dyDescent="0.4">
      <c r="A41" s="261"/>
      <c r="B41" s="259"/>
      <c r="C41" s="288"/>
      <c r="D41" s="385" t="s">
        <v>208</v>
      </c>
      <c r="E41" s="794" t="s">
        <v>678</v>
      </c>
      <c r="F41" s="437" t="s">
        <v>387</v>
      </c>
      <c r="G41" s="301"/>
      <c r="H41" s="1499"/>
      <c r="I41" s="1500"/>
      <c r="J41" s="1500"/>
      <c r="K41" s="1501"/>
      <c r="L41" s="301"/>
      <c r="M41" s="289"/>
      <c r="N41" s="259"/>
      <c r="O41" s="259"/>
      <c r="P41" s="259"/>
      <c r="Q41" s="259"/>
      <c r="R41" s="259"/>
    </row>
    <row r="42" spans="1:22" x14ac:dyDescent="0.4">
      <c r="A42" s="261"/>
      <c r="B42" s="259"/>
      <c r="C42" s="288"/>
      <c r="D42" s="678"/>
      <c r="E42" s="887" t="s">
        <v>679</v>
      </c>
      <c r="F42" s="678"/>
      <c r="G42" s="301"/>
      <c r="H42" s="1502"/>
      <c r="I42" s="1503"/>
      <c r="J42" s="1503"/>
      <c r="K42" s="1504"/>
      <c r="L42" s="301"/>
      <c r="M42" s="289"/>
      <c r="N42" s="259"/>
      <c r="O42" s="259"/>
      <c r="P42" s="259"/>
      <c r="Q42" s="259"/>
      <c r="R42" s="259"/>
    </row>
    <row r="43" spans="1:22" x14ac:dyDescent="0.4">
      <c r="A43" s="261"/>
      <c r="B43" s="259"/>
      <c r="C43" s="288"/>
      <c r="D43" s="301"/>
      <c r="E43" s="301"/>
      <c r="F43" s="301"/>
      <c r="G43" s="301"/>
      <c r="H43" s="301"/>
      <c r="I43" s="301"/>
      <c r="J43" s="301"/>
      <c r="K43" s="301"/>
      <c r="L43" s="301"/>
      <c r="M43" s="289"/>
      <c r="N43" s="259"/>
      <c r="O43" s="259"/>
      <c r="P43" s="259"/>
      <c r="Q43" s="259"/>
      <c r="R43" s="259"/>
    </row>
    <row r="44" spans="1:22" ht="13" thickBot="1" x14ac:dyDescent="0.45">
      <c r="A44" s="261"/>
      <c r="B44" s="259"/>
      <c r="C44" s="288"/>
      <c r="D44" s="301"/>
      <c r="E44" s="301"/>
      <c r="F44" s="301"/>
      <c r="G44" s="301"/>
      <c r="H44" s="301"/>
      <c r="I44" s="301"/>
      <c r="J44" s="301"/>
      <c r="K44" s="301"/>
      <c r="L44" s="301"/>
      <c r="M44" s="289"/>
      <c r="N44" s="259"/>
      <c r="O44" s="259"/>
      <c r="P44" s="259"/>
      <c r="Q44" s="259"/>
      <c r="R44" s="259"/>
    </row>
    <row r="45" spans="1:22" ht="33.700000000000003" customHeight="1" thickBot="1" x14ac:dyDescent="0.45">
      <c r="A45" s="261"/>
      <c r="B45" s="259"/>
      <c r="C45" s="483"/>
      <c r="D45" s="484" t="s">
        <v>13</v>
      </c>
      <c r="E45" s="485"/>
      <c r="F45" s="485"/>
      <c r="G45" s="485"/>
      <c r="H45" s="485"/>
      <c r="I45" s="485"/>
      <c r="J45" s="485"/>
      <c r="K45" s="485"/>
      <c r="L45" s="485"/>
      <c r="M45" s="486"/>
      <c r="N45" s="259"/>
      <c r="O45" s="259"/>
      <c r="P45" s="259"/>
      <c r="Q45" s="259"/>
      <c r="R45" s="259"/>
    </row>
    <row r="46" spans="1:22" ht="25.35" customHeight="1" x14ac:dyDescent="0.4">
      <c r="A46" s="261"/>
      <c r="B46" s="259"/>
      <c r="C46" s="288"/>
      <c r="D46" s="679"/>
      <c r="E46" s="680"/>
      <c r="F46" s="680"/>
      <c r="G46" s="680"/>
      <c r="H46" s="1492" t="s">
        <v>14</v>
      </c>
      <c r="I46" s="1493"/>
      <c r="J46" s="681"/>
      <c r="K46" s="682"/>
      <c r="L46" s="681"/>
      <c r="M46" s="683"/>
      <c r="N46" s="259"/>
      <c r="O46" s="259"/>
      <c r="P46" s="259"/>
      <c r="Q46" s="259"/>
      <c r="R46" s="259"/>
    </row>
    <row r="47" spans="1:22" ht="29.7" customHeight="1" x14ac:dyDescent="0.4">
      <c r="A47" s="261"/>
      <c r="B47" s="259"/>
      <c r="C47" s="288"/>
      <c r="D47" s="301"/>
      <c r="E47" s="1481" t="s">
        <v>633</v>
      </c>
      <c r="F47" s="1481"/>
      <c r="G47" s="1481"/>
      <c r="H47" s="1482" t="str">
        <f>IF(OR(Qualité!G13&lt;&gt;"",Qualité!G14&lt;&gt;""),IF(OR(Qualité!G13="Oui",Qualité!G14="Oui"),"Validé","Non validé"),"Non contrôlé")</f>
        <v>Non contrôlé</v>
      </c>
      <c r="I47" s="1482"/>
      <c r="J47" s="434"/>
      <c r="K47" s="301"/>
      <c r="L47" s="301"/>
      <c r="M47" s="289"/>
      <c r="N47" s="259"/>
      <c r="O47" s="259"/>
      <c r="P47" s="259"/>
      <c r="Q47" s="259"/>
      <c r="R47" s="259"/>
    </row>
    <row r="48" spans="1:22" ht="29.7" customHeight="1" x14ac:dyDescent="0.4">
      <c r="A48" s="261"/>
      <c r="B48" s="259"/>
      <c r="C48" s="288"/>
      <c r="D48" s="301"/>
      <c r="E48" s="1481" t="s">
        <v>595</v>
      </c>
      <c r="F48" s="1481"/>
      <c r="G48" s="1481"/>
      <c r="H48" s="1482" t="str">
        <f>IF(Qualité!H90&lt;&gt;"",Qualité!H90,"Non controlé")</f>
        <v>Non contrôlé</v>
      </c>
      <c r="I48" s="1482"/>
      <c r="J48" s="793" t="s">
        <v>668</v>
      </c>
      <c r="K48" s="301"/>
      <c r="L48" s="301"/>
      <c r="M48" s="289"/>
      <c r="N48" s="259"/>
      <c r="O48" s="259"/>
      <c r="P48" s="259"/>
      <c r="Q48" s="259"/>
      <c r="R48" s="259"/>
    </row>
    <row r="49" spans="1:18" x14ac:dyDescent="0.4">
      <c r="A49" s="261"/>
      <c r="B49" s="259"/>
      <c r="C49" s="288"/>
      <c r="D49" s="301"/>
      <c r="E49" s="301"/>
      <c r="F49" s="301"/>
      <c r="G49" s="301"/>
      <c r="H49" s="684"/>
      <c r="I49" s="301"/>
      <c r="J49" s="685"/>
      <c r="K49" s="301"/>
      <c r="L49" s="301"/>
      <c r="M49" s="289"/>
      <c r="N49" s="259"/>
      <c r="O49" s="259"/>
      <c r="P49" s="259"/>
      <c r="Q49" s="259"/>
      <c r="R49" s="259"/>
    </row>
    <row r="50" spans="1:18" x14ac:dyDescent="0.4">
      <c r="A50" s="261"/>
      <c r="B50" s="259"/>
      <c r="C50" s="288"/>
      <c r="D50" s="301"/>
      <c r="E50" s="301"/>
      <c r="F50" s="301"/>
      <c r="G50" s="301"/>
      <c r="H50" s="301"/>
      <c r="I50" s="301"/>
      <c r="J50" s="301"/>
      <c r="K50" s="301"/>
      <c r="L50" s="301"/>
      <c r="M50" s="289"/>
      <c r="N50" s="259"/>
      <c r="O50" s="259"/>
      <c r="P50" s="259"/>
      <c r="Q50" s="259"/>
      <c r="R50" s="259"/>
    </row>
    <row r="51" spans="1:18" x14ac:dyDescent="0.4">
      <c r="A51" s="261"/>
      <c r="B51" s="259"/>
      <c r="C51" s="288"/>
      <c r="D51" s="303"/>
      <c r="E51" s="686" t="s">
        <v>82</v>
      </c>
      <c r="F51" s="303"/>
      <c r="G51" s="303"/>
      <c r="H51" s="303"/>
      <c r="I51" s="303"/>
      <c r="J51" s="303"/>
      <c r="K51" s="303"/>
      <c r="L51" s="687"/>
      <c r="M51" s="688"/>
      <c r="N51" s="259"/>
      <c r="O51" s="259"/>
      <c r="P51" s="259"/>
      <c r="Q51" s="259"/>
      <c r="R51" s="259"/>
    </row>
    <row r="52" spans="1:18" x14ac:dyDescent="0.4">
      <c r="A52" s="261"/>
      <c r="B52" s="259"/>
      <c r="C52" s="288"/>
      <c r="D52" s="303"/>
      <c r="E52" s="1483"/>
      <c r="F52" s="1484"/>
      <c r="G52" s="1484"/>
      <c r="H52" s="1484"/>
      <c r="I52" s="1484"/>
      <c r="J52" s="1484"/>
      <c r="K52" s="1484"/>
      <c r="L52" s="1485"/>
      <c r="M52" s="688"/>
      <c r="N52" s="259"/>
      <c r="O52" s="259"/>
      <c r="P52" s="259"/>
      <c r="Q52" s="259"/>
      <c r="R52" s="259"/>
    </row>
    <row r="53" spans="1:18" x14ac:dyDescent="0.4">
      <c r="A53" s="261"/>
      <c r="B53" s="259"/>
      <c r="C53" s="288"/>
      <c r="D53" s="303"/>
      <c r="E53" s="1486"/>
      <c r="F53" s="1487"/>
      <c r="G53" s="1487"/>
      <c r="H53" s="1487"/>
      <c r="I53" s="1487"/>
      <c r="J53" s="1487"/>
      <c r="K53" s="1487"/>
      <c r="L53" s="1488"/>
      <c r="M53" s="688"/>
      <c r="N53" s="259"/>
      <c r="O53" s="259"/>
      <c r="P53" s="259"/>
      <c r="Q53" s="259"/>
      <c r="R53" s="259"/>
    </row>
    <row r="54" spans="1:18" x14ac:dyDescent="0.4">
      <c r="A54" s="261"/>
      <c r="B54" s="259"/>
      <c r="C54" s="288"/>
      <c r="D54" s="303"/>
      <c r="E54" s="1486"/>
      <c r="F54" s="1487"/>
      <c r="G54" s="1487"/>
      <c r="H54" s="1487"/>
      <c r="I54" s="1487"/>
      <c r="J54" s="1487"/>
      <c r="K54" s="1487"/>
      <c r="L54" s="1488"/>
      <c r="M54" s="688"/>
      <c r="N54" s="259"/>
      <c r="O54" s="259"/>
      <c r="P54" s="259"/>
      <c r="Q54" s="259"/>
      <c r="R54" s="259"/>
    </row>
    <row r="55" spans="1:18" x14ac:dyDescent="0.4">
      <c r="A55" s="261"/>
      <c r="B55" s="259"/>
      <c r="C55" s="288"/>
      <c r="D55" s="303"/>
      <c r="E55" s="1489"/>
      <c r="F55" s="1490"/>
      <c r="G55" s="1490"/>
      <c r="H55" s="1490"/>
      <c r="I55" s="1490"/>
      <c r="J55" s="1490"/>
      <c r="K55" s="1490"/>
      <c r="L55" s="1491"/>
      <c r="M55" s="688"/>
      <c r="N55" s="259"/>
      <c r="O55" s="259"/>
      <c r="P55" s="259"/>
      <c r="Q55" s="259"/>
      <c r="R55" s="259"/>
    </row>
    <row r="56" spans="1:18" ht="12" customHeight="1" thickBot="1" x14ac:dyDescent="0.45">
      <c r="A56" s="689"/>
      <c r="B56" s="263"/>
      <c r="C56" s="291"/>
      <c r="D56" s="438"/>
      <c r="E56" s="304"/>
      <c r="F56" s="438"/>
      <c r="G56" s="438"/>
      <c r="H56" s="438"/>
      <c r="I56" s="438"/>
      <c r="J56" s="438"/>
      <c r="K56" s="438"/>
      <c r="L56" s="438"/>
      <c r="M56" s="690"/>
      <c r="N56" s="259"/>
      <c r="O56" s="259"/>
      <c r="P56" s="259"/>
      <c r="Q56" s="259"/>
      <c r="R56" s="259"/>
    </row>
    <row r="57" spans="1:18" x14ac:dyDescent="0.4">
      <c r="A57" s="259"/>
      <c r="B57" s="259"/>
      <c r="C57" s="259"/>
      <c r="D57" s="259"/>
      <c r="E57" s="259"/>
      <c r="F57" s="259"/>
      <c r="G57" s="259"/>
      <c r="H57" s="259"/>
      <c r="I57" s="259"/>
      <c r="J57" s="259"/>
      <c r="K57" s="259"/>
      <c r="L57" s="259"/>
      <c r="M57" s="259"/>
      <c r="N57" s="259"/>
      <c r="O57" s="259"/>
      <c r="P57" s="259"/>
      <c r="Q57" s="259"/>
      <c r="R57" s="259"/>
    </row>
    <row r="58" spans="1:18" x14ac:dyDescent="0.4">
      <c r="A58" s="259"/>
      <c r="B58" s="259"/>
      <c r="C58" s="259"/>
      <c r="D58" s="259"/>
      <c r="E58" s="259"/>
      <c r="F58" s="259"/>
      <c r="G58" s="259"/>
      <c r="H58" s="259"/>
      <c r="I58" s="259"/>
      <c r="J58" s="259"/>
      <c r="K58" s="259"/>
      <c r="L58" s="259"/>
      <c r="M58" s="259"/>
      <c r="N58" s="259"/>
      <c r="O58" s="259"/>
      <c r="P58" s="259"/>
      <c r="Q58" s="259"/>
      <c r="R58" s="259"/>
    </row>
    <row r="59" spans="1:18" x14ac:dyDescent="0.4">
      <c r="A59" s="259"/>
      <c r="B59" s="259"/>
      <c r="C59" s="259"/>
      <c r="D59" s="259"/>
      <c r="E59" s="259"/>
      <c r="F59" s="259"/>
      <c r="G59" s="259"/>
      <c r="H59" s="259"/>
      <c r="I59" s="259"/>
      <c r="J59" s="259"/>
      <c r="K59" s="259"/>
      <c r="L59" s="259"/>
      <c r="M59" s="259"/>
      <c r="N59" s="259"/>
      <c r="O59" s="259"/>
      <c r="P59" s="259"/>
      <c r="Q59" s="259"/>
      <c r="R59" s="259"/>
    </row>
    <row r="60" spans="1:18" x14ac:dyDescent="0.4">
      <c r="A60" s="259"/>
      <c r="B60" s="259"/>
      <c r="C60" s="259"/>
      <c r="D60" s="259"/>
      <c r="E60" s="259"/>
      <c r="F60" s="259"/>
      <c r="G60" s="259"/>
      <c r="H60" s="259"/>
      <c r="I60" s="259"/>
      <c r="J60" s="259"/>
      <c r="K60" s="259"/>
      <c r="L60" s="259"/>
      <c r="M60" s="259"/>
      <c r="N60" s="259"/>
      <c r="O60" s="259"/>
      <c r="P60" s="259"/>
      <c r="Q60" s="259"/>
      <c r="R60" s="259"/>
    </row>
    <row r="61" spans="1:18" x14ac:dyDescent="0.4">
      <c r="A61" s="259"/>
      <c r="B61" s="259"/>
      <c r="C61" s="259"/>
      <c r="D61" s="259"/>
      <c r="E61" s="259"/>
      <c r="F61" s="259"/>
      <c r="G61" s="259"/>
      <c r="H61" s="259"/>
      <c r="I61" s="259"/>
      <c r="J61" s="259"/>
      <c r="K61" s="259"/>
      <c r="L61" s="259"/>
      <c r="M61" s="259"/>
      <c r="N61" s="259"/>
      <c r="O61" s="259"/>
      <c r="P61" s="259"/>
      <c r="Q61" s="259"/>
      <c r="R61" s="259"/>
    </row>
    <row r="62" spans="1:18" x14ac:dyDescent="0.4">
      <c r="A62" s="259"/>
      <c r="B62" s="259"/>
      <c r="C62" s="259"/>
      <c r="D62" s="259"/>
      <c r="E62" s="259"/>
      <c r="F62" s="259"/>
      <c r="G62" s="259"/>
      <c r="H62" s="259"/>
      <c r="I62" s="259"/>
      <c r="J62" s="259"/>
      <c r="K62" s="259"/>
      <c r="L62" s="259"/>
      <c r="M62" s="259"/>
      <c r="N62" s="259"/>
      <c r="O62" s="259"/>
      <c r="P62" s="259"/>
      <c r="Q62" s="259"/>
      <c r="R62" s="259"/>
    </row>
    <row r="63" spans="1:18" x14ac:dyDescent="0.4">
      <c r="A63" s="259"/>
      <c r="B63" s="259"/>
      <c r="C63" s="259"/>
      <c r="D63" s="259"/>
      <c r="E63" s="259"/>
      <c r="F63" s="259"/>
      <c r="G63" s="259"/>
      <c r="H63" s="259"/>
      <c r="I63" s="259"/>
      <c r="J63" s="259"/>
      <c r="K63" s="259"/>
      <c r="L63" s="259"/>
      <c r="M63" s="259"/>
      <c r="N63" s="259"/>
      <c r="O63" s="259"/>
      <c r="P63" s="259"/>
      <c r="Q63" s="259"/>
      <c r="R63" s="259"/>
    </row>
    <row r="78" ht="13" customHeight="1" x14ac:dyDescent="0.4"/>
  </sheetData>
  <autoFilter ref="D32:I32" xr:uid="{BBA3C87F-D00B-4F96-A3F5-47E1893B67FF}"/>
  <mergeCells count="35">
    <mergeCell ref="U14:V14"/>
    <mergeCell ref="H46:I46"/>
    <mergeCell ref="D27:M27"/>
    <mergeCell ref="D10:M10"/>
    <mergeCell ref="H7:I7"/>
    <mergeCell ref="H6:I6"/>
    <mergeCell ref="J7:K7"/>
    <mergeCell ref="D6:E6"/>
    <mergeCell ref="D7:E7"/>
    <mergeCell ref="F6:G6"/>
    <mergeCell ref="F7:G7"/>
    <mergeCell ref="J6:K6"/>
    <mergeCell ref="G24:J25"/>
    <mergeCell ref="H41:K42"/>
    <mergeCell ref="E48:G48"/>
    <mergeCell ref="E47:G47"/>
    <mergeCell ref="H47:I47"/>
    <mergeCell ref="H48:I48"/>
    <mergeCell ref="E52:L55"/>
    <mergeCell ref="S14:T14"/>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s>
  <phoneticPr fontId="9" type="noConversion"/>
  <conditionalFormatting sqref="E17">
    <cfRule type="cellIs" dxfId="191" priority="21" operator="equal">
      <formula>"Non"</formula>
    </cfRule>
    <cfRule type="cellIs" dxfId="190" priority="22" operator="equal">
      <formula>"Oui"</formula>
    </cfRule>
  </conditionalFormatting>
  <conditionalFormatting sqref="E19:E22 D27 F39:F40 D41:E41 D42:F42 D23:E23">
    <cfRule type="cellIs" dxfId="189" priority="29" operator="equal">
      <formula>"Non"</formula>
    </cfRule>
    <cfRule type="cellIs" dxfId="188" priority="30" operator="equal">
      <formula>"Oui"</formula>
    </cfRule>
  </conditionalFormatting>
  <conditionalFormatting sqref="E47">
    <cfRule type="expression" dxfId="187" priority="20">
      <formula>IF(#REF!="Industriel",1,0)</formula>
    </cfRule>
  </conditionalFormatting>
  <conditionalFormatting sqref="G39">
    <cfRule type="cellIs" dxfId="186" priority="3" operator="equal">
      <formula>"Non"</formula>
    </cfRule>
    <cfRule type="cellIs" dxfId="185" priority="4" operator="equal">
      <formula>"Oui"</formula>
    </cfRule>
  </conditionalFormatting>
  <conditionalFormatting sqref="H47:H48">
    <cfRule type="containsText" dxfId="184" priority="16" operator="containsText" text="contrôlé">
      <formula>NOT(ISERROR(SEARCH("contrôlé",H47)))</formula>
    </cfRule>
    <cfRule type="containsText" dxfId="183" priority="17" operator="containsText" text="Non validé">
      <formula>NOT(ISERROR(SEARCH("Non validé",H47)))</formula>
    </cfRule>
    <cfRule type="containsText" dxfId="182" priority="18" operator="containsText" text="réserve">
      <formula>NOT(ISERROR(SEARCH("réserve",H47)))</formula>
    </cfRule>
    <cfRule type="beginsWith" dxfId="181" priority="19" operator="beginsWith" text="Validé">
      <formula>LEFT(H47,LEN("Validé"))="Validé"</formula>
    </cfRule>
  </conditionalFormatting>
  <conditionalFormatting sqref="D15">
    <cfRule type="cellIs" dxfId="178" priority="31" stopIfTrue="1" operator="equal">
      <formula>"Non"</formula>
    </cfRule>
    <cfRule type="cellIs" dxfId="177" priority="32" stopIfTrue="1" operator="equal">
      <formula>"Oui"</formula>
    </cfRule>
  </conditionalFormatting>
  <conditionalFormatting sqref="D33">
    <cfRule type="cellIs" dxfId="176" priority="33" stopIfTrue="1" operator="equal">
      <formula>"Non"</formula>
    </cfRule>
    <cfRule type="cellIs" dxfId="175" priority="34" stopIfTrue="1" operator="equal">
      <formula>"Oui"</formula>
    </cfRule>
  </conditionalFormatting>
  <conditionalFormatting sqref="D34">
    <cfRule type="cellIs" dxfId="1" priority="35" stopIfTrue="1" operator="equal">
      <formula>"Non"</formula>
    </cfRule>
    <cfRule type="cellIs" dxfId="0" priority="36" stopIfTrue="1" operator="equal">
      <formula>"Oui"</formula>
    </cfRule>
  </conditionalFormatting>
  <dataValidations count="6">
    <dataValidation type="list" allowBlank="1" showInputMessage="1" showErrorMessage="1" sqref="D25:D26 G39 K56 D41 K44:K51 D23 D15 D33:D34"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37 F41 E18 E25 F23 K15 J33"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47:I48" xr:uid="{AF1E4B81-DD43-49CF-91EC-A27CDCC058D1}">
      <formula1>LISTE_2</formula1>
    </dataValidation>
    <dataValidation type="list" allowBlank="1" showInputMessage="1" showErrorMessage="1" sqref="H15 H33:H34" xr:uid="{53FD03CC-F82A-47F8-AE97-CDDA5F7EAC24}">
      <formula1>Type_equipement</formula1>
    </dataValidation>
    <dataValidation allowBlank="1" showInputMessage="1" showErrorMessage="1" promptTitle="Double click" prompt="Pour utiliser cette fonction, faites un double click sur la cellule" sqref="J34" xr:uid="{C033FF38-A4C5-4803-825A-13B6641D272D}"/>
  </dataValidations>
  <hyperlinks>
    <hyperlink ref="E41" location="PLUVIO_station!A1" tooltip="Accéder au descriptif complet du pluviomètre Pluvio" display="PLUVIO_station" xr:uid="{0200DDBB-B023-483D-8D0A-1FD2E58671B4}"/>
    <hyperlink ref="E15" location="'A1_A1_DO1_prel'!A1" tooltip="Accéder au descriptif complet de l'équipement" display="A1_A1_DO1_prel" xr:uid="{9CAAAFCA-2D19-48E5-A878-9774E1952339}"/>
    <hyperlink ref="E33" location="'A3_A3_A3_dem'!A1" tooltip="Accéder au descriptif complet de l'équipement" display="A3_A3_A3_dem" xr:uid="{8DFBAB08-487F-457C-8202-B456670C7617}"/>
    <hyperlink ref="E23" location="PLUVIO_SCL_1!A1" tooltip="Accéder au descriptif complet du pluviomètre 2" display="PLUVIO_SCL_1" xr:uid="{F475AD73-5927-4A14-B390-C8C9CF011893}"/>
    <hyperlink ref="E34" location="'A3_A3_A3_prel'!A1" tooltip="Accéder au descriptif complet de l'équipement" display="A3_A3_A3_prel" xr:uid="{A82FE728-844A-4A3D-90A7-F3F88E5A631C}"/>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57"/>
  <sheetViews>
    <sheetView topLeftCell="A32" zoomScale="85" zoomScaleNormal="85" workbookViewId="0">
      <selection activeCell="K10" sqref="K10:Q10"/>
    </sheetView>
  </sheetViews>
  <sheetFormatPr baseColWidth="10" defaultColWidth="10.8203125"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thickBot="1" x14ac:dyDescent="0.45">
      <c r="B2" s="1391"/>
      <c r="C2" s="1392"/>
      <c r="D2" s="1393" t="s">
        <v>3</v>
      </c>
      <c r="E2" s="1394"/>
      <c r="F2" s="1394"/>
      <c r="G2" s="1394"/>
      <c r="H2" s="1394"/>
      <c r="I2" s="1394"/>
      <c r="J2" s="1394"/>
      <c r="K2" s="1394"/>
      <c r="L2" s="1394"/>
      <c r="M2" s="1394"/>
      <c r="N2" s="1394"/>
      <c r="O2" s="1394"/>
      <c r="P2" s="1394"/>
      <c r="Q2" s="1394"/>
      <c r="R2" s="1394"/>
      <c r="S2" s="1394"/>
      <c r="T2" s="1394"/>
      <c r="U2" s="1394"/>
      <c r="V2" s="1394"/>
      <c r="W2" s="1395"/>
      <c r="X2" s="505"/>
      <c r="Y2" s="505"/>
      <c r="Z2" s="505"/>
      <c r="AA2" s="505"/>
      <c r="AB2" s="505"/>
      <c r="AC2" s="505"/>
      <c r="AD2" s="505"/>
      <c r="AE2" s="505"/>
      <c r="AF2" s="505"/>
      <c r="AG2" s="505"/>
      <c r="AH2" s="505"/>
      <c r="AI2" s="505"/>
      <c r="AJ2" s="505"/>
      <c r="AK2" s="505"/>
      <c r="AL2" s="505"/>
    </row>
    <row r="3" spans="2:38" ht="35.25" customHeight="1" x14ac:dyDescent="0.4">
      <c r="B3" s="1396" t="s">
        <v>4</v>
      </c>
      <c r="C3" s="1397"/>
      <c r="D3" s="1398"/>
      <c r="E3" s="1415"/>
      <c r="F3" s="1416"/>
      <c r="G3" s="1416"/>
      <c r="H3" s="1416"/>
      <c r="I3" s="1416"/>
      <c r="J3" s="1416"/>
      <c r="K3" s="1416"/>
      <c r="L3" s="1416"/>
      <c r="M3" s="1416"/>
      <c r="N3" s="1416"/>
      <c r="O3" s="1416"/>
      <c r="P3" s="1416"/>
      <c r="Q3" s="1416"/>
      <c r="R3" s="1416"/>
      <c r="S3" s="1416"/>
      <c r="T3" s="1416"/>
      <c r="U3" s="1417"/>
      <c r="V3" s="1409" t="s">
        <v>5</v>
      </c>
      <c r="W3" s="1410"/>
      <c r="X3" s="505"/>
      <c r="Y3" s="505"/>
      <c r="Z3" s="505"/>
      <c r="AA3" s="505"/>
      <c r="AB3" s="505"/>
      <c r="AC3" s="505"/>
      <c r="AD3" s="505"/>
      <c r="AE3" s="505"/>
      <c r="AF3" s="505"/>
      <c r="AG3" s="505"/>
      <c r="AH3" s="505"/>
      <c r="AI3" s="505"/>
      <c r="AJ3" s="505"/>
      <c r="AK3" s="505"/>
      <c r="AL3" s="505"/>
    </row>
    <row r="4" spans="2:38" ht="24.75" customHeight="1" x14ac:dyDescent="0.4">
      <c r="B4" s="1399" t="s">
        <v>6</v>
      </c>
      <c r="C4" s="1400"/>
      <c r="D4" s="1401" t="e">
        <f>IF(#REF!="","",#REF!)</f>
        <v>#REF!</v>
      </c>
      <c r="E4" s="1405"/>
      <c r="F4" s="1406"/>
      <c r="G4" s="1406"/>
      <c r="H4" s="1418" t="s">
        <v>7</v>
      </c>
      <c r="I4" s="1400"/>
      <c r="J4" s="1400"/>
      <c r="K4" s="1400"/>
      <c r="L4" s="1400"/>
      <c r="M4" s="1400"/>
      <c r="N4" s="1400"/>
      <c r="O4" s="1401"/>
      <c r="P4" s="1411"/>
      <c r="Q4" s="1412"/>
      <c r="R4" s="1412"/>
      <c r="S4" s="1412"/>
      <c r="T4" s="1412"/>
      <c r="U4" s="1412"/>
      <c r="V4" s="1407"/>
      <c r="W4" s="1408"/>
      <c r="X4" s="505"/>
      <c r="Y4" s="505"/>
      <c r="Z4" s="505"/>
      <c r="AA4" s="505"/>
      <c r="AB4" s="505"/>
      <c r="AC4" s="505"/>
      <c r="AD4" s="505"/>
      <c r="AE4" s="505"/>
      <c r="AF4" s="505"/>
      <c r="AG4" s="505"/>
      <c r="AH4" s="505"/>
      <c r="AI4" s="505"/>
      <c r="AJ4" s="505"/>
      <c r="AK4" s="505"/>
      <c r="AL4" s="505"/>
    </row>
    <row r="5" spans="2:38" ht="24.75" customHeight="1" x14ac:dyDescent="0.4">
      <c r="B5" s="1399" t="s">
        <v>8</v>
      </c>
      <c r="C5" s="1400"/>
      <c r="D5" s="1401" t="e">
        <f>IF(#REF!="","",#REF!)</f>
        <v>#REF!</v>
      </c>
      <c r="E5" s="1427"/>
      <c r="F5" s="1428"/>
      <c r="G5" s="1428"/>
      <c r="H5" s="1418" t="s">
        <v>9</v>
      </c>
      <c r="I5" s="1400"/>
      <c r="J5" s="1400"/>
      <c r="K5" s="1400"/>
      <c r="L5" s="1400"/>
      <c r="M5" s="1400"/>
      <c r="N5" s="1400"/>
      <c r="O5" s="1401"/>
      <c r="P5" s="1411"/>
      <c r="Q5" s="1412"/>
      <c r="R5" s="1412"/>
      <c r="S5" s="1412"/>
      <c r="T5" s="1412"/>
      <c r="U5" s="1412"/>
      <c r="V5" s="1407"/>
      <c r="W5" s="1408"/>
      <c r="X5" s="505"/>
      <c r="Y5" s="505"/>
      <c r="Z5" s="505"/>
      <c r="AA5" s="505"/>
      <c r="AB5" s="505"/>
      <c r="AC5" s="505"/>
      <c r="AD5" s="505"/>
      <c r="AE5" s="505"/>
      <c r="AF5" s="505"/>
      <c r="AG5" s="505"/>
      <c r="AH5" s="505"/>
      <c r="AI5" s="505"/>
      <c r="AJ5" s="505"/>
      <c r="AK5" s="505"/>
      <c r="AL5" s="505"/>
    </row>
    <row r="6" spans="2:38" ht="28.5" customHeight="1" thickBot="1" x14ac:dyDescent="0.45">
      <c r="B6" s="1402" t="s">
        <v>10</v>
      </c>
      <c r="C6" s="1403"/>
      <c r="D6" s="1404" t="e">
        <f>IF(#REF!="","",#REF!)</f>
        <v>#REF!</v>
      </c>
      <c r="E6" s="1425"/>
      <c r="F6" s="1426"/>
      <c r="G6" s="1426"/>
      <c r="H6" s="1420" t="s">
        <v>11</v>
      </c>
      <c r="I6" s="1421"/>
      <c r="J6" s="1421"/>
      <c r="K6" s="1421"/>
      <c r="L6" s="1421"/>
      <c r="M6" s="1421"/>
      <c r="N6" s="1421"/>
      <c r="O6" s="1421"/>
      <c r="P6" s="1422"/>
      <c r="Q6" s="1423"/>
      <c r="R6" s="1423"/>
      <c r="S6" s="1423"/>
      <c r="T6" s="1424"/>
      <c r="U6" s="84"/>
      <c r="V6" s="1413"/>
      <c r="W6" s="1414"/>
      <c r="X6" s="505"/>
      <c r="Y6" s="505"/>
      <c r="Z6" s="505"/>
      <c r="AA6" s="505"/>
      <c r="AB6" s="505"/>
      <c r="AC6" s="505"/>
      <c r="AD6" s="505"/>
      <c r="AE6" s="505"/>
      <c r="AF6" s="505"/>
      <c r="AG6" s="505"/>
      <c r="AH6" s="505"/>
      <c r="AI6" s="505"/>
      <c r="AJ6" s="505"/>
      <c r="AK6" s="505"/>
      <c r="AL6" s="505"/>
    </row>
    <row r="7" spans="2:38" ht="17.25" customHeight="1" x14ac:dyDescent="0.4">
      <c r="B7" s="505"/>
      <c r="C7" s="505"/>
      <c r="D7" s="505"/>
      <c r="E7" s="505"/>
      <c r="F7" s="505"/>
      <c r="G7" s="505"/>
      <c r="H7" s="505"/>
      <c r="I7" s="505"/>
      <c r="J7" s="505"/>
      <c r="K7" s="505"/>
      <c r="L7" s="505"/>
      <c r="M7" s="505"/>
      <c r="N7" s="505"/>
      <c r="O7" s="505"/>
      <c r="P7" s="505"/>
      <c r="Q7" s="505"/>
      <c r="R7" s="505"/>
      <c r="S7" s="505"/>
      <c r="T7" s="505"/>
      <c r="U7" s="506"/>
      <c r="V7" s="505"/>
      <c r="W7" s="505"/>
      <c r="X7" s="505"/>
      <c r="Y7" s="505"/>
      <c r="Z7" s="505"/>
      <c r="AA7" s="505"/>
      <c r="AB7" s="505"/>
      <c r="AC7" s="505"/>
      <c r="AD7" s="505"/>
      <c r="AE7" s="505"/>
      <c r="AF7" s="505"/>
      <c r="AG7" s="505"/>
      <c r="AH7" s="505"/>
      <c r="AI7" s="505"/>
      <c r="AJ7" s="505"/>
      <c r="AK7" s="505"/>
      <c r="AL7" s="505"/>
    </row>
    <row r="8" spans="2:38" ht="38.25" customHeight="1" thickBot="1" x14ac:dyDescent="0.45">
      <c r="B8" s="1359" t="s">
        <v>12</v>
      </c>
      <c r="C8" s="1359"/>
      <c r="D8" s="1359"/>
      <c r="E8" s="1359"/>
      <c r="F8" s="505"/>
      <c r="G8" s="507" t="s">
        <v>13</v>
      </c>
      <c r="H8" s="505"/>
      <c r="I8" s="505"/>
      <c r="J8" s="505"/>
      <c r="K8" s="508"/>
      <c r="L8" s="508"/>
      <c r="M8" s="508"/>
      <c r="N8" s="509" t="s">
        <v>14</v>
      </c>
      <c r="O8" s="508"/>
      <c r="P8" s="508"/>
      <c r="Q8" s="508"/>
      <c r="R8" s="510"/>
      <c r="S8" s="510"/>
      <c r="T8" s="505"/>
      <c r="U8" s="511" t="s">
        <v>15</v>
      </c>
      <c r="V8" s="512"/>
      <c r="W8" s="512"/>
      <c r="X8" s="505"/>
      <c r="Y8" s="505"/>
      <c r="Z8" s="505"/>
      <c r="AA8" s="505"/>
      <c r="AB8" s="505"/>
      <c r="AC8" s="505"/>
      <c r="AD8" s="505"/>
      <c r="AE8" s="505"/>
      <c r="AF8" s="505"/>
      <c r="AG8" s="505"/>
      <c r="AH8" s="505"/>
      <c r="AI8" s="505"/>
      <c r="AJ8" s="505"/>
      <c r="AK8" s="505"/>
      <c r="AL8" s="505"/>
    </row>
    <row r="9" spans="2:38" ht="36.75" customHeight="1" thickBot="1" x14ac:dyDescent="0.55000000000000004">
      <c r="B9" s="1340" t="s">
        <v>16</v>
      </c>
      <c r="C9" s="1340"/>
      <c r="D9" s="1341"/>
      <c r="E9" s="513" t="s">
        <v>17</v>
      </c>
      <c r="F9" s="505"/>
      <c r="G9" s="1344" t="s">
        <v>18</v>
      </c>
      <c r="H9" s="1345"/>
      <c r="I9" s="1345"/>
      <c r="J9" s="1345"/>
      <c r="K9" s="1419" t="str">
        <f>IF(Descriptif!H47&lt;&gt;"",Descriptif!H47,"non")</f>
        <v>Non contrôlé</v>
      </c>
      <c r="L9" s="1338"/>
      <c r="M9" s="1338"/>
      <c r="N9" s="1338"/>
      <c r="O9" s="1338"/>
      <c r="P9" s="1338"/>
      <c r="Q9" s="1339"/>
      <c r="R9" s="510"/>
      <c r="S9" s="510"/>
      <c r="T9" s="505"/>
      <c r="U9" s="1353" t="str">
        <f>IF(Descriptif!E52&lt;&gt;"",Descriptif!E52,"")</f>
        <v/>
      </c>
      <c r="V9" s="1354"/>
      <c r="W9" s="1355"/>
      <c r="X9" s="505"/>
      <c r="Y9" s="386" t="s">
        <v>643</v>
      </c>
      <c r="Z9" s="433"/>
      <c r="AA9" s="433"/>
      <c r="AB9" s="505"/>
      <c r="AC9" s="505"/>
      <c r="AD9" s="505"/>
      <c r="AE9" s="505"/>
      <c r="AF9" s="505"/>
      <c r="AG9" s="505"/>
      <c r="AH9" s="505"/>
      <c r="AI9" s="505"/>
      <c r="AJ9" s="505"/>
      <c r="AK9" s="505"/>
      <c r="AL9" s="505"/>
    </row>
    <row r="10" spans="2:38" s="1" customFormat="1" ht="36.75" customHeight="1" thickBot="1" x14ac:dyDescent="0.45">
      <c r="B10" s="1342" t="s">
        <v>19</v>
      </c>
      <c r="C10" s="1343"/>
      <c r="D10" s="126" t="str">
        <f ca="1">PARAM!O4</f>
        <v/>
      </c>
      <c r="E10" s="127" t="e">
        <f>IF(PARAM!#REF!="","",PARAM!#REF!)</f>
        <v>#REF!</v>
      </c>
      <c r="F10" s="505"/>
      <c r="G10" s="1344" t="s">
        <v>20</v>
      </c>
      <c r="H10" s="1345"/>
      <c r="I10" s="1345"/>
      <c r="J10" s="1346"/>
      <c r="K10" s="1337" t="str">
        <f>IF(Descriptif!H48&lt;&gt;"",Descriptif!H48,"Non contrôlé")</f>
        <v>Non contrôlé</v>
      </c>
      <c r="L10" s="1338"/>
      <c r="M10" s="1338"/>
      <c r="N10" s="1338"/>
      <c r="O10" s="1338"/>
      <c r="P10" s="1338"/>
      <c r="Q10" s="1339"/>
      <c r="R10" s="510"/>
      <c r="S10" s="510"/>
      <c r="T10" s="505"/>
      <c r="U10" s="1356"/>
      <c r="V10" s="1357"/>
      <c r="W10" s="1358"/>
      <c r="X10" s="505"/>
      <c r="Y10" s="505"/>
      <c r="Z10" s="505"/>
      <c r="AA10" s="505"/>
      <c r="AB10" s="505"/>
      <c r="AC10" s="505"/>
      <c r="AD10" s="505"/>
      <c r="AE10" s="505"/>
      <c r="AF10" s="505"/>
      <c r="AG10" s="505"/>
      <c r="AH10" s="505"/>
      <c r="AI10" s="505"/>
      <c r="AJ10" s="505"/>
      <c r="AK10" s="505"/>
      <c r="AL10" s="505"/>
    </row>
    <row r="11" spans="2:38" s="1" customFormat="1" ht="35.25" customHeight="1" thickBot="1" x14ac:dyDescent="0.45">
      <c r="B11" s="1342" t="s">
        <v>21</v>
      </c>
      <c r="C11" s="1343" t="s">
        <v>22</v>
      </c>
      <c r="D11" s="126" t="str">
        <f ca="1">PARAM!O7</f>
        <v/>
      </c>
      <c r="E11" s="246" t="e">
        <f>IF(PARAM!#REF!="","",PARAM!#REF!)</f>
        <v>#REF!</v>
      </c>
      <c r="F11" s="505"/>
      <c r="G11" s="507" t="s">
        <v>23</v>
      </c>
      <c r="H11" s="505"/>
      <c r="I11" s="505"/>
      <c r="J11" s="505"/>
      <c r="K11" s="505"/>
      <c r="L11" s="505"/>
      <c r="M11" s="505"/>
      <c r="N11" s="505"/>
      <c r="O11" s="505"/>
      <c r="P11" s="505"/>
      <c r="Q11" s="505"/>
      <c r="R11" s="510"/>
      <c r="S11" s="510"/>
      <c r="T11" s="505"/>
      <c r="U11" s="512"/>
      <c r="V11" s="512"/>
      <c r="W11" s="512"/>
      <c r="X11" s="505"/>
      <c r="Y11" s="505"/>
      <c r="Z11" s="505"/>
      <c r="AA11" s="505"/>
      <c r="AB11" s="505"/>
      <c r="AC11" s="505"/>
      <c r="AD11" s="505"/>
      <c r="AE11" s="505"/>
      <c r="AF11" s="505"/>
      <c r="AG11" s="505"/>
      <c r="AH11" s="505"/>
      <c r="AI11" s="505"/>
      <c r="AJ11" s="505"/>
      <c r="AK11" s="505"/>
      <c r="AL11" s="505"/>
    </row>
    <row r="12" spans="2:38" s="1" customFormat="1" ht="41.25" customHeight="1" thickBot="1" x14ac:dyDescent="0.45">
      <c r="B12" s="505"/>
      <c r="C12" s="505"/>
      <c r="D12" s="505"/>
      <c r="E12" s="505"/>
      <c r="F12" s="505"/>
      <c r="G12" s="505"/>
      <c r="H12" s="514" t="s">
        <v>24</v>
      </c>
      <c r="I12" s="515" t="s">
        <v>25</v>
      </c>
      <c r="J12" s="516" t="s">
        <v>26</v>
      </c>
      <c r="K12" s="505"/>
      <c r="L12" s="505"/>
      <c r="M12" s="505"/>
      <c r="N12" s="505"/>
      <c r="O12" s="505"/>
      <c r="P12" s="505"/>
      <c r="Q12" s="517" t="s">
        <v>27</v>
      </c>
      <c r="R12" s="505"/>
      <c r="S12" s="505"/>
      <c r="T12" s="505"/>
      <c r="U12" s="511"/>
      <c r="V12" s="512"/>
      <c r="W12" s="512"/>
      <c r="X12" s="505"/>
      <c r="Y12" s="505"/>
      <c r="Z12" s="505"/>
      <c r="AA12" s="505"/>
      <c r="AB12" s="505"/>
      <c r="AC12" s="505"/>
      <c r="AD12" s="505"/>
      <c r="AE12" s="505"/>
      <c r="AF12" s="505"/>
      <c r="AG12" s="505"/>
      <c r="AH12" s="505"/>
      <c r="AI12" s="505"/>
      <c r="AJ12" s="505"/>
      <c r="AK12" s="505"/>
      <c r="AL12" s="505"/>
    </row>
    <row r="13" spans="2:38" s="1" customFormat="1" ht="39" customHeight="1" thickBot="1" x14ac:dyDescent="0.55000000000000004">
      <c r="B13" s="1340" t="s">
        <v>28</v>
      </c>
      <c r="C13" s="1340"/>
      <c r="D13" s="1341"/>
      <c r="E13" s="513" t="s">
        <v>17</v>
      </c>
      <c r="F13" s="505"/>
      <c r="G13" s="1389" t="s">
        <v>29</v>
      </c>
      <c r="H13" s="992" t="e">
        <f>IF(AnalysesComparatives!#REF!=0,"",AnalysesComparatives!#REF!)</f>
        <v>#REF!</v>
      </c>
      <c r="I13" s="992" t="e">
        <f>IF(AnalysesComparatives!#REF!=0,"",AnalysesComparatives!#REF!)</f>
        <v>#REF!</v>
      </c>
      <c r="J13" s="1013" t="e">
        <f>IF(AnalysesComparatives!#REF!=0,"",AnalysesComparatives!#REF!)</f>
        <v>#REF!</v>
      </c>
      <c r="K13" s="505"/>
      <c r="L13" s="505"/>
      <c r="M13" s="505"/>
      <c r="N13" s="505"/>
      <c r="O13" s="1372" t="s">
        <v>30</v>
      </c>
      <c r="P13" s="1373"/>
      <c r="Q13" s="1013" t="e">
        <f>IF(AnalysesComparatives!#REF!=0,"",AnalysesComparatives!#REF!)</f>
        <v>#REF!</v>
      </c>
      <c r="R13" s="505"/>
      <c r="S13" s="505"/>
      <c r="T13" s="505"/>
      <c r="U13" s="1347" t="e">
        <f>AnalysesComparatives!#REF!</f>
        <v>#REF!</v>
      </c>
      <c r="V13" s="1348"/>
      <c r="W13" s="1349"/>
      <c r="X13" s="505"/>
      <c r="Y13" s="505"/>
      <c r="Z13" s="505"/>
      <c r="AA13" s="505"/>
      <c r="AB13" s="505"/>
      <c r="AC13" s="505"/>
      <c r="AD13" s="505"/>
      <c r="AE13" s="505"/>
      <c r="AF13" s="505"/>
      <c r="AG13" s="505"/>
      <c r="AH13" s="505"/>
      <c r="AI13" s="505"/>
      <c r="AJ13" s="505"/>
      <c r="AK13" s="505"/>
      <c r="AL13" s="505"/>
    </row>
    <row r="14" spans="2:38" ht="27.75" customHeight="1" thickBot="1" x14ac:dyDescent="0.45">
      <c r="B14" s="1342" t="s">
        <v>31</v>
      </c>
      <c r="C14" s="1343"/>
      <c r="D14" s="126" t="str">
        <f ca="1">PARAM!O10</f>
        <v/>
      </c>
      <c r="E14" s="127" t="str">
        <f ca="1">IF(PARAM!O28="","",PARAM!N29)</f>
        <v/>
      </c>
      <c r="F14" s="505"/>
      <c r="G14" s="1390"/>
      <c r="H14" s="993"/>
      <c r="I14" s="993"/>
      <c r="J14" s="1014"/>
      <c r="K14" s="505"/>
      <c r="L14" s="505"/>
      <c r="M14" s="505"/>
      <c r="N14" s="505"/>
      <c r="O14" s="1374"/>
      <c r="P14" s="1375"/>
      <c r="Q14" s="1014"/>
      <c r="R14" s="505"/>
      <c r="S14" s="505"/>
      <c r="T14" s="505"/>
      <c r="U14" s="1350"/>
      <c r="V14" s="1351"/>
      <c r="W14" s="1352"/>
      <c r="X14" s="505"/>
      <c r="Y14" s="505"/>
      <c r="Z14" s="505"/>
      <c r="AA14" s="505"/>
      <c r="AB14" s="505"/>
      <c r="AC14" s="505"/>
      <c r="AD14" s="505"/>
      <c r="AE14" s="505"/>
      <c r="AF14" s="505"/>
      <c r="AG14" s="505"/>
      <c r="AH14" s="505"/>
      <c r="AI14" s="505"/>
      <c r="AJ14" s="505"/>
      <c r="AK14" s="505"/>
      <c r="AL14" s="505"/>
    </row>
    <row r="15" spans="2:38" s="1" customFormat="1" ht="33" customHeight="1" thickBot="1" x14ac:dyDescent="0.45">
      <c r="B15" s="1342" t="s">
        <v>32</v>
      </c>
      <c r="C15" s="1343"/>
      <c r="D15" s="126" t="str">
        <f ca="1">PARAM!O13</f>
        <v/>
      </c>
      <c r="E15" s="246" t="str">
        <f ca="1">IF(PARAM!M31="","",PARAM!M32)</f>
        <v/>
      </c>
      <c r="F15" s="505"/>
      <c r="G15" s="518"/>
      <c r="H15" s="519"/>
      <c r="I15" s="505"/>
      <c r="J15" s="505"/>
      <c r="K15" s="505"/>
      <c r="L15" s="505"/>
      <c r="M15" s="505"/>
      <c r="N15" s="505"/>
      <c r="O15" s="505"/>
      <c r="P15" s="505"/>
      <c r="Q15" s="505"/>
      <c r="R15" s="505"/>
      <c r="S15" s="505"/>
      <c r="T15" s="505"/>
      <c r="U15" s="511" t="s">
        <v>15</v>
      </c>
      <c r="V15" s="505"/>
      <c r="W15" s="505"/>
      <c r="X15" s="505"/>
      <c r="Y15" s="505"/>
      <c r="Z15" s="505"/>
      <c r="AA15" s="505"/>
      <c r="AB15" s="505"/>
      <c r="AC15" s="505"/>
      <c r="AD15" s="505"/>
      <c r="AE15" s="505"/>
      <c r="AF15" s="505"/>
      <c r="AG15" s="505"/>
      <c r="AH15" s="505"/>
      <c r="AI15" s="505"/>
      <c r="AJ15" s="505"/>
      <c r="AK15" s="505"/>
      <c r="AL15" s="505"/>
    </row>
    <row r="16" spans="2:38" s="1" customFormat="1" ht="44.25" customHeight="1" thickBot="1" x14ac:dyDescent="0.45">
      <c r="B16" s="505"/>
      <c r="C16" s="505"/>
      <c r="D16" s="505"/>
      <c r="E16" s="505"/>
      <c r="F16" s="505"/>
      <c r="G16" s="505"/>
      <c r="H16" s="91" t="s">
        <v>33</v>
      </c>
      <c r="I16" s="92" t="s">
        <v>34</v>
      </c>
      <c r="J16" s="92" t="s">
        <v>35</v>
      </c>
      <c r="K16" s="93" t="s">
        <v>26</v>
      </c>
      <c r="L16" s="505"/>
      <c r="M16" s="505"/>
      <c r="N16" s="505"/>
      <c r="O16" s="505"/>
      <c r="P16" s="505"/>
      <c r="Q16" s="505"/>
      <c r="R16" s="505"/>
      <c r="S16" s="505"/>
      <c r="T16" s="505"/>
      <c r="U16" s="1378"/>
      <c r="V16" s="1379"/>
      <c r="W16" s="1380"/>
      <c r="X16" s="505"/>
      <c r="Y16" s="505"/>
      <c r="Z16" s="505"/>
      <c r="AA16" s="505"/>
      <c r="AB16" s="505"/>
      <c r="AC16" s="505"/>
      <c r="AD16" s="505"/>
      <c r="AE16" s="505"/>
      <c r="AF16" s="505"/>
      <c r="AG16" s="505"/>
      <c r="AH16" s="505"/>
      <c r="AI16" s="505"/>
      <c r="AJ16" s="505"/>
      <c r="AK16" s="505"/>
      <c r="AL16" s="505"/>
    </row>
    <row r="17" spans="2:38" s="1" customFormat="1" ht="37.5" customHeight="1" thickBot="1" x14ac:dyDescent="0.55000000000000004">
      <c r="B17" s="1340" t="s">
        <v>36</v>
      </c>
      <c r="C17" s="1340"/>
      <c r="D17" s="1341"/>
      <c r="E17" s="513" t="s">
        <v>17</v>
      </c>
      <c r="F17" s="505"/>
      <c r="G17" s="1376" t="s">
        <v>37</v>
      </c>
      <c r="H17" s="992" t="e">
        <f>IF(AnalysesComparatives!#REF!=0,"",AnalysesComparatives!L23)</f>
        <v>#REF!</v>
      </c>
      <c r="I17" s="992" t="e">
        <f>IF(AnalysesComparatives!#REF!=0,"",AnalysesComparatives!L24)</f>
        <v>#REF!</v>
      </c>
      <c r="J17" s="992" t="e">
        <f>IF(AnalysesComparatives!#REF!=0,"",AnalysesComparatives!L25)</f>
        <v>#REF!</v>
      </c>
      <c r="K17" s="1013" t="str">
        <f>IF(AnalysesComparatives!P21=0,"",AnalysesComparatives!P21)</f>
        <v/>
      </c>
      <c r="L17" s="505"/>
      <c r="M17" s="505"/>
      <c r="N17" s="505"/>
      <c r="O17" s="505"/>
      <c r="P17" s="505"/>
      <c r="Q17" s="505"/>
      <c r="R17" s="505"/>
      <c r="S17" s="505"/>
      <c r="T17" s="505"/>
      <c r="U17" s="1381"/>
      <c r="V17" s="1382"/>
      <c r="W17" s="1383"/>
      <c r="X17" s="505"/>
      <c r="Y17" s="505"/>
      <c r="Z17" s="505"/>
      <c r="AA17" s="505"/>
      <c r="AB17" s="505"/>
      <c r="AC17" s="505"/>
      <c r="AD17" s="505"/>
      <c r="AE17" s="505"/>
      <c r="AF17" s="505"/>
      <c r="AG17" s="505"/>
      <c r="AH17" s="505"/>
      <c r="AI17" s="505"/>
      <c r="AJ17" s="505"/>
      <c r="AK17" s="505"/>
      <c r="AL17" s="505"/>
    </row>
    <row r="18" spans="2:38" ht="29.25" customHeight="1" thickBot="1" x14ac:dyDescent="0.45">
      <c r="B18" s="1384" t="s">
        <v>38</v>
      </c>
      <c r="C18" s="1385"/>
      <c r="D18" s="126" t="str">
        <f ca="1">PARAM!O16</f>
        <v/>
      </c>
      <c r="E18" s="127" t="str">
        <f ca="1">IF(PARAM!N34="","",PARAM!N35)</f>
        <v/>
      </c>
      <c r="F18" s="505"/>
      <c r="G18" s="1377"/>
      <c r="H18" s="993"/>
      <c r="I18" s="993"/>
      <c r="J18" s="993"/>
      <c r="K18" s="1014"/>
      <c r="L18" s="505"/>
      <c r="M18" s="505"/>
      <c r="N18" s="505"/>
      <c r="O18" s="505"/>
      <c r="P18" s="505"/>
      <c r="Q18" s="505"/>
      <c r="R18" s="505"/>
      <c r="S18" s="505"/>
      <c r="T18" s="505"/>
      <c r="U18" s="505"/>
      <c r="V18" s="505"/>
      <c r="W18" s="505"/>
      <c r="X18" s="505"/>
      <c r="Y18" s="505"/>
      <c r="Z18" s="505"/>
      <c r="AA18" s="505"/>
      <c r="AB18" s="505"/>
      <c r="AC18" s="505"/>
      <c r="AD18" s="505"/>
      <c r="AE18" s="505"/>
      <c r="AF18" s="505"/>
      <c r="AG18" s="505"/>
      <c r="AH18" s="505"/>
      <c r="AI18" s="505"/>
      <c r="AJ18" s="505"/>
      <c r="AK18" s="505"/>
      <c r="AL18" s="505"/>
    </row>
    <row r="19" spans="2:38" ht="33.75" customHeight="1" thickBot="1" x14ac:dyDescent="0.45">
      <c r="B19" s="1342" t="s">
        <v>39</v>
      </c>
      <c r="C19" s="1386"/>
      <c r="D19" s="126" t="str">
        <f ca="1">PARAM!O19</f>
        <v/>
      </c>
      <c r="E19" s="246" t="str">
        <f ca="1">IF(PARAM!N37="","",PARAM!N38)</f>
        <v/>
      </c>
      <c r="F19" s="505"/>
      <c r="G19" s="520" t="s">
        <v>40</v>
      </c>
      <c r="H19" s="505"/>
      <c r="I19" s="505"/>
      <c r="J19" s="505"/>
      <c r="K19" s="505"/>
      <c r="L19" s="505"/>
      <c r="M19" s="505"/>
      <c r="N19" s="521"/>
      <c r="O19" s="505"/>
      <c r="P19" s="505"/>
      <c r="Q19" s="505"/>
      <c r="R19" s="505"/>
      <c r="S19" s="505"/>
      <c r="T19" s="505"/>
      <c r="U19" s="511" t="s">
        <v>15</v>
      </c>
      <c r="V19" s="505"/>
      <c r="W19" s="505"/>
      <c r="X19" s="505"/>
      <c r="Y19" s="505"/>
      <c r="Z19" s="505"/>
      <c r="AA19" s="505"/>
      <c r="AB19" s="505"/>
      <c r="AC19" s="505"/>
      <c r="AD19" s="505"/>
      <c r="AE19" s="505"/>
      <c r="AF19" s="505"/>
      <c r="AG19" s="505"/>
      <c r="AH19" s="505"/>
      <c r="AI19" s="505"/>
      <c r="AJ19" s="505"/>
      <c r="AK19" s="505"/>
      <c r="AL19" s="505"/>
    </row>
    <row r="20" spans="2:38" ht="57" customHeight="1" thickBot="1" x14ac:dyDescent="0.55000000000000004">
      <c r="B20" s="505"/>
      <c r="C20" s="505"/>
      <c r="D20" s="505"/>
      <c r="E20" s="505"/>
      <c r="F20" s="522"/>
      <c r="G20" s="522"/>
      <c r="H20" s="523" t="str">
        <f>Controle_Pluvio_Thermo!D3&amp;"-"&amp;Controle_Pluvio_Thermo!C4</f>
        <v>A4-</v>
      </c>
      <c r="I20" s="524" t="str">
        <f>Controle_Pluvio_Thermo!I3&amp;"-"&amp;Controle_Pluvio_Thermo!H4</f>
        <v>-</v>
      </c>
      <c r="J20" s="525" t="str">
        <f>Controle_Pluvio_Thermo!O3&amp;"-"&amp;Controle_Pluvio_Thermo!N4</f>
        <v>-</v>
      </c>
      <c r="K20" s="505"/>
      <c r="L20" s="505"/>
      <c r="M20" s="505"/>
      <c r="N20" s="505"/>
      <c r="O20" s="505"/>
      <c r="P20" s="523" t="str">
        <f>Controle_Pluvio_Thermo!D32&amp;"-"&amp;Controle_Pluvio_Thermo!C33</f>
        <v>-</v>
      </c>
      <c r="Q20" s="524" t="str">
        <f>Controle_Pluvio_Thermo!I32&amp;"-"&amp;Controle_Pluvio_Thermo!H33</f>
        <v>-</v>
      </c>
      <c r="R20" s="525" t="str">
        <f>Controle_Pluvio_Thermo!O32&amp;"-"&amp;Controle_Pluvio_Thermo!N33</f>
        <v>-</v>
      </c>
      <c r="S20" s="505"/>
      <c r="T20" s="505"/>
      <c r="U20" s="1347"/>
      <c r="V20" s="1348"/>
      <c r="W20" s="1349"/>
      <c r="X20" s="505"/>
      <c r="Y20" s="505"/>
      <c r="Z20" s="505"/>
      <c r="AA20" s="505"/>
      <c r="AB20" s="505"/>
      <c r="AC20" s="505"/>
      <c r="AD20" s="505"/>
      <c r="AE20" s="505"/>
      <c r="AF20" s="505"/>
      <c r="AG20" s="505"/>
      <c r="AH20" s="505"/>
      <c r="AI20" s="505"/>
      <c r="AJ20" s="505"/>
      <c r="AK20" s="505"/>
      <c r="AL20" s="505"/>
    </row>
    <row r="21" spans="2:38" s="1" customFormat="1" ht="63.75" customHeight="1" thickBot="1" x14ac:dyDescent="0.45">
      <c r="B21" s="505"/>
      <c r="C21" s="505"/>
      <c r="D21" s="505"/>
      <c r="E21" s="505"/>
      <c r="F21" s="1387" t="s">
        <v>41</v>
      </c>
      <c r="G21" s="1388"/>
      <c r="H21" s="128" t="str">
        <f>IF(Controle_Pluvio_Thermo!C27="","",Controle_Pluvio_Thermo!C27)</f>
        <v/>
      </c>
      <c r="I21" s="128" t="str">
        <f>IF(Controle_Pluvio_Thermo!H27="","",Controle_Pluvio_Thermo!H27)</f>
        <v/>
      </c>
      <c r="J21" s="129" t="str">
        <f>IF(Controle_Pluvio_Thermo!N27="","",Controle_Pluvio_Thermo!N27)</f>
        <v/>
      </c>
      <c r="K21" s="505"/>
      <c r="L21" s="1369" t="s">
        <v>42</v>
      </c>
      <c r="M21" s="1370"/>
      <c r="N21" s="1370"/>
      <c r="O21" s="1371"/>
      <c r="P21" s="128" t="str">
        <f>IF(Controle_Pluvio_Thermo!C61="","",Controle_Pluvio_Thermo!C61)</f>
        <v/>
      </c>
      <c r="Q21" s="128" t="str">
        <f>IF(Controle_Pluvio_Thermo!H61="","",Controle_Pluvio_Thermo!H61)</f>
        <v/>
      </c>
      <c r="R21" s="129" t="str">
        <f>IF(Controle_Pluvio_Thermo!N61="","",Controle_Pluvio_Thermo!N61)</f>
        <v/>
      </c>
      <c r="S21" s="510"/>
      <c r="T21" s="505"/>
      <c r="U21" s="1350"/>
      <c r="V21" s="1351"/>
      <c r="W21" s="1352"/>
      <c r="X21" s="505"/>
      <c r="Y21" s="505"/>
      <c r="Z21" s="505"/>
      <c r="AA21" s="505"/>
      <c r="AB21" s="505"/>
      <c r="AC21" s="505"/>
      <c r="AD21" s="505"/>
      <c r="AE21" s="505"/>
      <c r="AF21" s="505"/>
      <c r="AG21" s="505"/>
      <c r="AH21" s="505"/>
      <c r="AI21" s="505"/>
      <c r="AJ21" s="505"/>
      <c r="AK21" s="505"/>
      <c r="AL21" s="505"/>
    </row>
    <row r="22" spans="2:38" s="1" customFormat="1" ht="14.25" customHeight="1" x14ac:dyDescent="0.4">
      <c r="B22" s="505"/>
      <c r="C22" s="505"/>
      <c r="D22" s="505"/>
      <c r="E22" s="505"/>
      <c r="F22" s="505"/>
      <c r="G22" s="505"/>
      <c r="H22" s="505"/>
      <c r="I22" s="505"/>
      <c r="J22" s="505"/>
      <c r="K22" s="505"/>
      <c r="L22" s="505"/>
      <c r="M22" s="505"/>
      <c r="N22" s="505"/>
      <c r="O22" s="505"/>
      <c r="P22" s="505"/>
      <c r="Q22" s="505"/>
      <c r="R22" s="510"/>
      <c r="S22" s="510"/>
      <c r="T22" s="505"/>
      <c r="U22" s="505"/>
      <c r="V22" s="505"/>
      <c r="W22" s="505"/>
      <c r="X22" s="505"/>
      <c r="Y22" s="505"/>
      <c r="Z22" s="505"/>
      <c r="AA22" s="505"/>
      <c r="AB22" s="505"/>
      <c r="AC22" s="505"/>
      <c r="AD22" s="505"/>
      <c r="AE22" s="505"/>
      <c r="AF22" s="505"/>
      <c r="AG22" s="505"/>
      <c r="AH22" s="505"/>
      <c r="AI22" s="505"/>
      <c r="AJ22" s="505"/>
      <c r="AK22" s="505"/>
      <c r="AL22" s="505"/>
    </row>
    <row r="23" spans="2:38" s="35" customFormat="1" ht="16.5" customHeight="1" x14ac:dyDescent="0.4">
      <c r="B23" s="505"/>
      <c r="C23" s="505"/>
      <c r="D23" s="505"/>
      <c r="E23" s="505"/>
      <c r="F23" s="505"/>
      <c r="G23" s="505"/>
      <c r="H23" s="505"/>
      <c r="I23" s="505"/>
      <c r="J23" s="505"/>
      <c r="K23" s="505"/>
      <c r="L23" s="505"/>
      <c r="M23" s="505"/>
      <c r="N23" s="505"/>
      <c r="O23" s="505"/>
      <c r="P23" s="505"/>
      <c r="Q23" s="505"/>
      <c r="R23" s="505"/>
      <c r="S23" s="505"/>
      <c r="T23" s="505"/>
      <c r="U23" s="505"/>
      <c r="V23" s="505"/>
      <c r="W23" s="505"/>
      <c r="X23" s="505"/>
      <c r="Y23" s="505"/>
      <c r="Z23" s="505"/>
      <c r="AA23" s="505"/>
      <c r="AB23" s="505"/>
      <c r="AC23" s="505"/>
      <c r="AD23" s="505"/>
      <c r="AE23" s="505"/>
      <c r="AF23" s="505"/>
      <c r="AG23" s="505"/>
      <c r="AH23" s="505"/>
      <c r="AI23" s="505"/>
      <c r="AJ23" s="505"/>
      <c r="AK23" s="505"/>
      <c r="AL23" s="505"/>
    </row>
    <row r="24" spans="2:38" s="1" customFormat="1" ht="35.25" customHeight="1" x14ac:dyDescent="0.4">
      <c r="B24" s="505"/>
      <c r="C24" s="505"/>
      <c r="D24" s="505"/>
      <c r="E24" s="505"/>
      <c r="F24" s="505"/>
      <c r="G24" s="505"/>
      <c r="H24" s="505"/>
      <c r="I24" s="505"/>
      <c r="J24" s="505"/>
      <c r="K24" s="505"/>
      <c r="L24" s="505"/>
      <c r="M24" s="505"/>
      <c r="N24" s="505"/>
      <c r="O24" s="505"/>
      <c r="P24" s="505"/>
      <c r="Q24" s="505"/>
      <c r="R24" s="505"/>
      <c r="S24" s="505"/>
      <c r="T24" s="505"/>
      <c r="U24" s="505"/>
      <c r="V24" s="505"/>
      <c r="W24" s="505"/>
      <c r="X24" s="505"/>
      <c r="Y24" s="505"/>
      <c r="Z24" s="505"/>
      <c r="AA24" s="505"/>
      <c r="AB24" s="505"/>
      <c r="AC24" s="505"/>
      <c r="AD24" s="505"/>
      <c r="AE24" s="505"/>
      <c r="AF24" s="505"/>
      <c r="AG24" s="505"/>
      <c r="AH24" s="505"/>
      <c r="AI24" s="505"/>
      <c r="AJ24" s="505"/>
      <c r="AK24" s="505"/>
      <c r="AL24" s="505"/>
    </row>
    <row r="25" spans="2:38" s="1" customFormat="1" ht="26.25" customHeight="1" thickBot="1" x14ac:dyDescent="0.55000000000000004">
      <c r="B25" s="526" t="s">
        <v>43</v>
      </c>
      <c r="C25" s="526"/>
      <c r="D25" s="526"/>
      <c r="E25" s="526"/>
      <c r="F25" s="505"/>
      <c r="G25" s="505"/>
      <c r="H25" s="505"/>
      <c r="I25" s="505"/>
      <c r="J25" s="505"/>
      <c r="K25" s="505"/>
      <c r="L25" s="505"/>
      <c r="M25" s="505"/>
      <c r="N25" s="505"/>
      <c r="O25" s="505"/>
      <c r="P25" s="505"/>
      <c r="Q25" s="505"/>
      <c r="R25" s="505"/>
      <c r="S25" s="505"/>
      <c r="T25" s="505"/>
      <c r="U25" s="505"/>
      <c r="V25" s="505"/>
      <c r="W25" s="505"/>
      <c r="X25" s="505"/>
      <c r="Y25" s="505"/>
      <c r="Z25" s="505"/>
      <c r="AA25" s="505"/>
      <c r="AB25" s="505"/>
      <c r="AC25" s="505"/>
      <c r="AD25" s="505"/>
      <c r="AE25" s="505"/>
      <c r="AF25" s="505"/>
      <c r="AG25" s="505"/>
      <c r="AH25" s="505"/>
      <c r="AI25" s="505"/>
      <c r="AJ25" s="505"/>
      <c r="AK25" s="505"/>
      <c r="AL25" s="505"/>
    </row>
    <row r="26" spans="2:38" ht="22.5" customHeight="1" x14ac:dyDescent="0.4">
      <c r="B26" s="1360"/>
      <c r="C26" s="1361"/>
      <c r="D26" s="1361"/>
      <c r="E26" s="1361"/>
      <c r="F26" s="1361"/>
      <c r="G26" s="1361"/>
      <c r="H26" s="1361"/>
      <c r="I26" s="1361"/>
      <c r="J26" s="1361"/>
      <c r="K26" s="1361"/>
      <c r="L26" s="1361"/>
      <c r="M26" s="1361"/>
      <c r="N26" s="1361"/>
      <c r="O26" s="1361"/>
      <c r="P26" s="1361"/>
      <c r="Q26" s="1361"/>
      <c r="R26" s="1361"/>
      <c r="S26" s="1361"/>
      <c r="T26" s="1361"/>
      <c r="U26" s="1361"/>
      <c r="V26" s="1361"/>
      <c r="W26" s="1362"/>
      <c r="X26" s="505"/>
      <c r="Y26" s="505"/>
      <c r="Z26" s="505"/>
      <c r="AA26" s="505"/>
      <c r="AB26" s="505"/>
      <c r="AC26" s="505"/>
      <c r="AD26" s="505"/>
      <c r="AE26" s="505"/>
      <c r="AF26" s="505"/>
      <c r="AG26" s="505"/>
      <c r="AH26" s="505"/>
      <c r="AI26" s="505"/>
      <c r="AJ26" s="505"/>
      <c r="AK26" s="505"/>
      <c r="AL26" s="505"/>
    </row>
    <row r="27" spans="2:38" ht="19.5" customHeight="1" x14ac:dyDescent="0.4">
      <c r="B27" s="1363"/>
      <c r="C27" s="1364"/>
      <c r="D27" s="1364"/>
      <c r="E27" s="1364"/>
      <c r="F27" s="1364"/>
      <c r="G27" s="1364"/>
      <c r="H27" s="1364"/>
      <c r="I27" s="1364"/>
      <c r="J27" s="1364"/>
      <c r="K27" s="1364"/>
      <c r="L27" s="1364"/>
      <c r="M27" s="1364"/>
      <c r="N27" s="1364"/>
      <c r="O27" s="1364"/>
      <c r="P27" s="1364"/>
      <c r="Q27" s="1364"/>
      <c r="R27" s="1364"/>
      <c r="S27" s="1364"/>
      <c r="T27" s="1364"/>
      <c r="U27" s="1364"/>
      <c r="V27" s="1364"/>
      <c r="W27" s="1365"/>
      <c r="X27" s="505"/>
      <c r="Y27" s="505"/>
      <c r="Z27" s="505"/>
      <c r="AA27" s="505"/>
      <c r="AB27" s="505"/>
      <c r="AC27" s="505"/>
      <c r="AD27" s="505"/>
      <c r="AE27" s="505"/>
      <c r="AF27" s="505"/>
      <c r="AG27" s="505"/>
      <c r="AH27" s="505"/>
      <c r="AI27" s="505"/>
      <c r="AJ27" s="505"/>
      <c r="AK27" s="505"/>
      <c r="AL27" s="505"/>
    </row>
    <row r="28" spans="2:38" ht="19.5" customHeight="1" thickBot="1" x14ac:dyDescent="0.45">
      <c r="B28" s="1366"/>
      <c r="C28" s="1367"/>
      <c r="D28" s="1367"/>
      <c r="E28" s="1367"/>
      <c r="F28" s="1367"/>
      <c r="G28" s="1367"/>
      <c r="H28" s="1367"/>
      <c r="I28" s="1367"/>
      <c r="J28" s="1367"/>
      <c r="K28" s="1367"/>
      <c r="L28" s="1367"/>
      <c r="M28" s="1367"/>
      <c r="N28" s="1367"/>
      <c r="O28" s="1367"/>
      <c r="P28" s="1367"/>
      <c r="Q28" s="1367"/>
      <c r="R28" s="1367"/>
      <c r="S28" s="1367"/>
      <c r="T28" s="1367"/>
      <c r="U28" s="1367"/>
      <c r="V28" s="1367"/>
      <c r="W28" s="1368"/>
      <c r="X28" s="505"/>
      <c r="Y28" s="505"/>
      <c r="Z28" s="505"/>
      <c r="AA28" s="505"/>
      <c r="AB28" s="505"/>
      <c r="AC28" s="505"/>
      <c r="AD28" s="505"/>
      <c r="AE28" s="505"/>
      <c r="AF28" s="505"/>
      <c r="AG28" s="505"/>
      <c r="AH28" s="505"/>
      <c r="AI28" s="505"/>
      <c r="AJ28" s="505"/>
      <c r="AK28" s="505"/>
      <c r="AL28" s="505"/>
    </row>
    <row r="29" spans="2:38" ht="17.25" customHeight="1" x14ac:dyDescent="0.4">
      <c r="B29" s="505"/>
      <c r="C29" s="505"/>
      <c r="D29" s="505"/>
      <c r="E29" s="505"/>
      <c r="F29" s="505"/>
      <c r="G29" s="505"/>
      <c r="H29" s="505"/>
      <c r="I29" s="505"/>
      <c r="J29" s="505"/>
      <c r="K29" s="505"/>
      <c r="L29" s="505"/>
      <c r="M29" s="505"/>
      <c r="N29" s="505"/>
      <c r="O29" s="505"/>
      <c r="P29" s="505"/>
      <c r="Q29" s="505"/>
      <c r="R29" s="505"/>
      <c r="S29" s="505"/>
      <c r="T29" s="505"/>
      <c r="U29" s="505"/>
      <c r="V29" s="505"/>
      <c r="W29" s="505"/>
      <c r="X29" s="505"/>
      <c r="Y29" s="505"/>
      <c r="Z29" s="505"/>
      <c r="AA29" s="505"/>
      <c r="AB29" s="505"/>
      <c r="AC29" s="505"/>
      <c r="AD29" s="505"/>
      <c r="AE29" s="505"/>
      <c r="AF29" s="505"/>
      <c r="AG29" s="505"/>
      <c r="AH29" s="505"/>
      <c r="AI29" s="505"/>
      <c r="AJ29" s="505"/>
      <c r="AK29" s="505"/>
      <c r="AL29" s="505"/>
    </row>
    <row r="30" spans="2:38" ht="17.25" customHeight="1" x14ac:dyDescent="0.4">
      <c r="B30" s="1359" t="s">
        <v>44</v>
      </c>
      <c r="C30" s="1359"/>
      <c r="D30" s="1359"/>
      <c r="E30" s="1359"/>
      <c r="F30" s="1359"/>
      <c r="G30" s="1359"/>
      <c r="H30" s="1359"/>
      <c r="I30" s="1359"/>
      <c r="J30" s="1359"/>
      <c r="K30" s="1359"/>
      <c r="L30" s="1359"/>
      <c r="M30" s="1359"/>
      <c r="N30" s="1359"/>
      <c r="O30" s="1359"/>
      <c r="P30" s="1359"/>
      <c r="Q30" s="1359"/>
      <c r="R30" s="1359"/>
      <c r="S30" s="1359"/>
      <c r="T30" s="1359"/>
      <c r="U30" s="1359"/>
      <c r="V30" s="1359"/>
      <c r="W30" s="1359"/>
      <c r="X30" s="505"/>
      <c r="Y30" s="505"/>
      <c r="Z30" s="505"/>
      <c r="AA30" s="505"/>
      <c r="AB30" s="505"/>
      <c r="AC30" s="505"/>
      <c r="AD30" s="505"/>
      <c r="AE30" s="505"/>
      <c r="AF30" s="505"/>
      <c r="AG30" s="505"/>
      <c r="AH30" s="505"/>
      <c r="AI30" s="505"/>
      <c r="AJ30" s="505"/>
      <c r="AK30" s="505"/>
      <c r="AL30" s="505"/>
    </row>
    <row r="31" spans="2:38" ht="13.5" customHeight="1" thickBot="1" x14ac:dyDescent="0.45">
      <c r="B31" s="527"/>
      <c r="C31" s="505"/>
      <c r="D31" s="505"/>
      <c r="E31" s="505"/>
      <c r="F31" s="505"/>
      <c r="G31" s="505"/>
      <c r="H31" s="505"/>
      <c r="I31" s="505"/>
      <c r="J31" s="505"/>
      <c r="K31" s="505"/>
      <c r="L31" s="505"/>
      <c r="M31" s="505"/>
      <c r="N31" s="505"/>
      <c r="O31" s="505"/>
      <c r="P31" s="505"/>
      <c r="Q31" s="505"/>
      <c r="R31" s="505"/>
      <c r="S31" s="505"/>
      <c r="T31" s="505"/>
      <c r="U31" s="505"/>
      <c r="V31" s="505"/>
      <c r="W31" s="505"/>
      <c r="X31" s="505"/>
      <c r="Y31" s="505"/>
      <c r="Z31" s="505"/>
      <c r="AA31" s="505"/>
      <c r="AB31" s="505"/>
      <c r="AC31" s="505"/>
      <c r="AD31" s="505"/>
      <c r="AE31" s="505"/>
      <c r="AF31" s="505"/>
      <c r="AG31" s="505"/>
      <c r="AH31" s="505"/>
      <c r="AI31" s="505"/>
      <c r="AJ31" s="505"/>
      <c r="AK31" s="505"/>
      <c r="AL31" s="505"/>
    </row>
    <row r="32" spans="2:38" ht="20.25" customHeight="1" thickBot="1" x14ac:dyDescent="0.45">
      <c r="B32" s="1435" t="s">
        <v>45</v>
      </c>
      <c r="C32" s="1436"/>
      <c r="D32" s="1436"/>
      <c r="E32" s="1436"/>
      <c r="F32" s="1436"/>
      <c r="G32" s="1436"/>
      <c r="H32" s="1437"/>
      <c r="I32" s="1438" t="s">
        <v>17</v>
      </c>
      <c r="J32" s="1440" t="s">
        <v>46</v>
      </c>
      <c r="K32" s="1441"/>
      <c r="L32" s="1441"/>
      <c r="M32" s="1441"/>
      <c r="N32" s="1441"/>
      <c r="O32" s="1441"/>
      <c r="P32" s="1441"/>
      <c r="Q32" s="1441"/>
      <c r="R32" s="1441"/>
      <c r="S32" s="1442"/>
      <c r="T32" s="1429" t="s">
        <v>48</v>
      </c>
      <c r="U32" s="1430"/>
      <c r="V32" s="1431"/>
      <c r="W32" s="505"/>
      <c r="X32" s="505"/>
      <c r="Y32" s="505"/>
      <c r="Z32" s="505"/>
      <c r="AA32" s="505"/>
      <c r="AB32" s="505"/>
      <c r="AC32" s="505"/>
      <c r="AD32" s="505"/>
      <c r="AE32" s="505"/>
      <c r="AF32" s="505"/>
      <c r="AG32" s="505"/>
      <c r="AH32" s="505"/>
      <c r="AI32" s="505"/>
      <c r="AJ32" s="505"/>
      <c r="AK32" s="505"/>
    </row>
    <row r="33" spans="2:37" ht="29.25" customHeight="1" outlineLevel="1" thickBot="1" x14ac:dyDescent="0.45">
      <c r="B33" s="1443" t="s">
        <v>49</v>
      </c>
      <c r="C33" s="1444"/>
      <c r="D33" s="528" t="s">
        <v>50</v>
      </c>
      <c r="E33" s="529"/>
      <c r="F33" s="528" t="s">
        <v>51</v>
      </c>
      <c r="G33" s="1445" t="s">
        <v>14</v>
      </c>
      <c r="H33" s="1446"/>
      <c r="I33" s="1439"/>
      <c r="J33" s="530">
        <v>1</v>
      </c>
      <c r="K33" s="530">
        <v>2</v>
      </c>
      <c r="L33" s="530">
        <v>3</v>
      </c>
      <c r="M33" s="530">
        <v>4</v>
      </c>
      <c r="N33" s="530">
        <v>5</v>
      </c>
      <c r="O33" s="530">
        <v>6</v>
      </c>
      <c r="P33" s="530">
        <v>7</v>
      </c>
      <c r="Q33" s="530">
        <v>8</v>
      </c>
      <c r="R33" s="530">
        <v>9</v>
      </c>
      <c r="S33" s="530">
        <v>10</v>
      </c>
      <c r="T33" s="1432"/>
      <c r="U33" s="1433"/>
      <c r="V33" s="1434"/>
      <c r="W33" s="505"/>
      <c r="X33" s="505"/>
      <c r="Y33" s="505"/>
      <c r="Z33" s="505"/>
      <c r="AA33" s="505"/>
      <c r="AB33" s="505"/>
      <c r="AC33" s="505"/>
      <c r="AD33" s="505"/>
      <c r="AE33" s="505"/>
      <c r="AF33" s="505"/>
      <c r="AG33" s="505"/>
      <c r="AH33" s="505"/>
      <c r="AI33" s="505"/>
      <c r="AJ33" s="505"/>
      <c r="AK33" s="505"/>
    </row>
    <row r="34" spans="2:37" ht="28.5" customHeight="1" outlineLevel="1" x14ac:dyDescent="0.6">
      <c r="B34" s="1455" t="s">
        <v>33</v>
      </c>
      <c r="C34" s="130" t="s">
        <v>133</v>
      </c>
      <c r="D34" s="963" t="str">
        <f>IF(SA_GRILLE_STEU!$A$3="","",SA_GRILLE_STEU!$A$3)</f>
        <v/>
      </c>
      <c r="E34" s="131" t="s">
        <v>22</v>
      </c>
      <c r="F34" s="132" t="str">
        <f>IF(SA_GRILLE_STEU!$A$5="","",SA_GRILLE_STEU!$A$5)</f>
        <v>Caisson</v>
      </c>
      <c r="G34" s="1457" t="str">
        <f>IF(SA_GRILLE_STEU!$C$19="","",SA_GRILLE_STEU!$C$19)</f>
        <v/>
      </c>
      <c r="H34" s="1458"/>
      <c r="I34" s="133">
        <f>IF(SA_GRILLE_STEU!D19="","",SA_GRILLE_STEU!D19)</f>
        <v>0</v>
      </c>
      <c r="J34" s="134" t="str">
        <f>IF(SA_GRILLE_STEU!$C$8="","",SA_GRILLE_STEU!$C$8)</f>
        <v>Oui</v>
      </c>
      <c r="K34" s="135" t="str">
        <f>IF(SA_GRILLE_STEU!$C$9="","",SA_GRILLE_STEU!$C$9)</f>
        <v/>
      </c>
      <c r="L34" s="135" t="str">
        <f>IF(SA_GRILLE_STEU!$C$10="","",SA_GRILLE_STEU!$C$10)</f>
        <v/>
      </c>
      <c r="M34" s="135" t="str">
        <f>IF(SA_GRILLE_STEU!$C$11="","",SA_GRILLE_STEU!$C$11)</f>
        <v/>
      </c>
      <c r="N34" s="135" t="str">
        <f>IF(SA_GRILLE_STEU!$C$12="","",SA_GRILLE_STEU!$C$12)</f>
        <v/>
      </c>
      <c r="O34" s="135" t="str">
        <f>IF(SA_GRILLE_STEU!$C$13="","",SA_GRILLE_STEU!$C$13)</f>
        <v/>
      </c>
      <c r="P34" s="135" t="str">
        <f>IF(SA_GRILLE_STEU!$C$14="","",SA_GRILLE_STEU!$C$14)</f>
        <v/>
      </c>
      <c r="Q34" s="135" t="str">
        <f>IF(SA_GRILLE_STEU!$C$14="","",SA_GRILLE_STEU!$C$14)</f>
        <v/>
      </c>
      <c r="R34" s="135" t="str">
        <f>IF(SA_GRILLE_STEU!$C$16="","",SA_GRILLE_STEU!$C$16)</f>
        <v/>
      </c>
      <c r="S34" s="136" t="str">
        <f>IF(SA_GRILLE_STEU!$C$17="","",SA_GRILLE_STEU!$C$17)</f>
        <v/>
      </c>
      <c r="T34" s="1447" t="str">
        <f>IF(SA_GRILLE_STEU!B$19="","",SA_GRILLE_STEU!B$19)</f>
        <v/>
      </c>
      <c r="U34" s="1448"/>
      <c r="V34" s="1449"/>
      <c r="W34" s="505"/>
      <c r="X34" s="505"/>
      <c r="Y34" s="505"/>
      <c r="Z34" s="505"/>
      <c r="AA34" s="505"/>
      <c r="AB34" s="505"/>
      <c r="AC34" s="505"/>
      <c r="AD34" s="505"/>
      <c r="AE34" s="505"/>
      <c r="AF34" s="505"/>
      <c r="AG34" s="505"/>
      <c r="AH34" s="505"/>
      <c r="AI34" s="505"/>
      <c r="AJ34" s="505"/>
      <c r="AK34" s="505"/>
    </row>
    <row r="35" spans="2:37" ht="28.5" customHeight="1" outlineLevel="1" thickBot="1" x14ac:dyDescent="0.65">
      <c r="B35" s="1456"/>
      <c r="C35" s="137" t="str">
        <f>C34</f>
        <v>A4</v>
      </c>
      <c r="D35" s="964"/>
      <c r="E35" s="138" t="s">
        <v>52</v>
      </c>
      <c r="F35" s="139" t="str">
        <f>IF(SA_GRILLE_STEU!$A$22="","",SA_GRILLE_STEU!$A$22)</f>
        <v>Vanne de prélèvement asservie</v>
      </c>
      <c r="G35" s="1450" t="str">
        <f>IF(SA_GRILLE_STEU!$C$37="","",SA_GRILLE_STEU!$C$37)</f>
        <v/>
      </c>
      <c r="H35" s="1451"/>
      <c r="I35" s="140">
        <f>IF(SA_GRILLE_STEU!D37="","",SA_GRILLE_STEU!D37)</f>
        <v>0</v>
      </c>
      <c r="J35" s="141" t="str">
        <f>IF(SA_GRILLE_STEU!$C$25="","",SA_GRILLE_STEU!$C$25)</f>
        <v>Oui</v>
      </c>
      <c r="K35" s="142" t="str">
        <f>IF(SA_GRILLE_STEU!$C$26="","",SA_GRILLE_STEU!$C$26)</f>
        <v>Validé</v>
      </c>
      <c r="L35" s="142" t="str">
        <f>IF(SA_GRILLE_STEU!$C$27="","",SA_GRILLE_STEU!$C$27)</f>
        <v/>
      </c>
      <c r="M35" s="142" t="str">
        <f>IF(SA_GRILLE_STEU!$C$28="","",SA_GRILLE_STEU!$C$28)</f>
        <v/>
      </c>
      <c r="N35" s="142" t="str">
        <f>IF(SA_GRILLE_STEU!$C$29="","",SA_GRILLE_STEU!$C$29)</f>
        <v/>
      </c>
      <c r="O35" s="142" t="str">
        <f>IF(SA_GRILLE_STEU!$C$30="","",SA_GRILLE_STEU!$C$30)</f>
        <v/>
      </c>
      <c r="P35" s="142" t="str">
        <f>IF(SA_GRILLE_STEU!$C$31="","",SA_GRILLE_STEU!$C$31)</f>
        <v/>
      </c>
      <c r="Q35" s="142" t="str">
        <f>IF(SA_GRILLE_STEU!$C$32="","",SA_GRILLE_STEU!$C$32)</f>
        <v/>
      </c>
      <c r="R35" s="142" t="str">
        <f>IF(SA_GRILLE_STEU!$C$33="","",SA_GRILLE_STEU!$C$33)</f>
        <v/>
      </c>
      <c r="S35" s="143" t="str">
        <f>IF(SA_GRILLE_STEU!$C$34="","",SA_GRILLE_STEU!$C$34)</f>
        <v/>
      </c>
      <c r="T35" s="1459" t="str">
        <f>IF(SA_GRILLE_STEU!B$37="","",SA_GRILLE_STEU!B$37)</f>
        <v/>
      </c>
      <c r="U35" s="1460"/>
      <c r="V35" s="1461"/>
      <c r="W35" s="505"/>
      <c r="X35" s="505"/>
      <c r="Y35" s="505"/>
      <c r="Z35" s="505"/>
      <c r="AA35" s="505"/>
      <c r="AB35" s="505"/>
      <c r="AC35" s="505"/>
      <c r="AD35" s="505"/>
      <c r="AE35" s="505"/>
      <c r="AF35" s="505"/>
      <c r="AG35" s="505"/>
      <c r="AH35" s="505"/>
      <c r="AI35" s="505"/>
      <c r="AJ35" s="505"/>
      <c r="AK35" s="505"/>
    </row>
    <row r="36" spans="2:37" ht="28.5" customHeight="1" outlineLevel="1" x14ac:dyDescent="0.6">
      <c r="B36" s="1455" t="s">
        <v>34</v>
      </c>
      <c r="C36" s="130" t="str">
        <f>IF(SA_GRILLE_STEU!$H$3="","",SA_GRILLE_STEU!$H$3)</f>
        <v/>
      </c>
      <c r="D36" s="963" t="str">
        <f>IF(SA_GRILLE_STEU!$F$3="","",SA_GRILLE_STEU!$F$3)</f>
        <v/>
      </c>
      <c r="E36" s="131" t="s">
        <v>22</v>
      </c>
      <c r="F36" s="132" t="str">
        <f>IF(SA_GRILLE_STEU!$F$5="","",SA_GRILLE_STEU!$F$5)</f>
        <v>Clapet</v>
      </c>
      <c r="G36" s="1457" t="str">
        <f>IF(SA_GRILLE_STEU!$H$19="","",SA_GRILLE_STEU!$H$19)</f>
        <v/>
      </c>
      <c r="H36" s="1458"/>
      <c r="I36" s="133">
        <f>IF(SA_GRILLE_STEU!I$19="","",SA_GRILLE_STEU!I$19)</f>
        <v>0</v>
      </c>
      <c r="J36" s="134" t="str">
        <f>IF(SA_GRILLE_STEU!$H$8="","",SA_GRILLE_STEU!$H$8)</f>
        <v/>
      </c>
      <c r="K36" s="135" t="str">
        <f>IF(SA_GRILLE_STEU!$H$9="","",SA_GRILLE_STEU!$H$9)</f>
        <v/>
      </c>
      <c r="L36" s="135" t="str">
        <f>IF(SA_GRILLE_STEU!$H$10="","",SA_GRILLE_STEU!$H$10)</f>
        <v/>
      </c>
      <c r="M36" s="135" t="str">
        <f>IF(SA_GRILLE_STEU!$H$11="","",SA_GRILLE_STEU!$H$11)</f>
        <v/>
      </c>
      <c r="N36" s="135" t="str">
        <f>IF(SA_GRILLE_STEU!$H$12="","",SA_GRILLE_STEU!$H$12)</f>
        <v/>
      </c>
      <c r="O36" s="135" t="str">
        <f>IF(SA_GRILLE_STEU!$H$13="","",SA_GRILLE_STEU!$H$13)</f>
        <v/>
      </c>
      <c r="P36" s="135" t="str">
        <f>IF(SA_GRILLE_STEU!$H$14="","",SA_GRILLE_STEU!$H$14)</f>
        <v/>
      </c>
      <c r="Q36" s="135" t="str">
        <f>IF(SA_GRILLE_STEU!$H$15="","",SA_GRILLE_STEU!$H$15)</f>
        <v/>
      </c>
      <c r="R36" s="135" t="str">
        <f>IF(SA_GRILLE_STEU!$H$16="","",SA_GRILLE_STEU!$H$16)</f>
        <v/>
      </c>
      <c r="S36" s="136" t="str">
        <f>IF(SA_GRILLE_STEU!$H$17="","",SA_GRILLE_STEU!$H$17)</f>
        <v/>
      </c>
      <c r="T36" s="1447" t="str">
        <f>IF(SA_GRILLE_STEU!G$19="","",SA_GRILLE_STEU!G$19)</f>
        <v/>
      </c>
      <c r="U36" s="1448"/>
      <c r="V36" s="1449"/>
      <c r="W36" s="505"/>
      <c r="X36" s="505"/>
      <c r="Y36" s="505"/>
      <c r="Z36" s="505"/>
      <c r="AA36" s="505"/>
      <c r="AB36" s="505"/>
      <c r="AC36" s="505"/>
      <c r="AD36" s="505"/>
      <c r="AE36" s="505"/>
      <c r="AF36" s="505"/>
      <c r="AG36" s="505"/>
      <c r="AH36" s="505"/>
      <c r="AI36" s="505"/>
      <c r="AJ36" s="505"/>
      <c r="AK36" s="505"/>
    </row>
    <row r="37" spans="2:37" ht="28.5" customHeight="1" outlineLevel="1" thickBot="1" x14ac:dyDescent="0.65">
      <c r="B37" s="1456"/>
      <c r="C37" s="137" t="str">
        <f>C36</f>
        <v/>
      </c>
      <c r="D37" s="964"/>
      <c r="E37" s="138" t="s">
        <v>52</v>
      </c>
      <c r="F37" s="139" t="str">
        <f>IF(SA_GRILLE_STEU!$F$22="","",SA_GRILLE_STEU!$F$22)</f>
        <v/>
      </c>
      <c r="G37" s="1450" t="str">
        <f>IF(SA_GRILLE_STEU!$H$37="","",SA_GRILLE_STEU!$H$37)</f>
        <v/>
      </c>
      <c r="H37" s="1451"/>
      <c r="I37" s="140" t="str">
        <f>IF(SA_GRILLE_STEU!I$37="","",SA_GRILLE_STEU!I$37)</f>
        <v/>
      </c>
      <c r="J37" s="141" t="str">
        <f>IF(SA_GRILLE_STEU!$H$25="","",SA_GRILLE_STEU!$H$25)</f>
        <v/>
      </c>
      <c r="K37" s="142" t="str">
        <f>IF(SA_GRILLE_STEU!$H$26="","",SA_GRILLE_STEU!$H$26)</f>
        <v/>
      </c>
      <c r="L37" s="142" t="str">
        <f>IF(SA_GRILLE_STEU!$H$27="","",SA_GRILLE_STEU!$H$27)</f>
        <v/>
      </c>
      <c r="M37" s="142" t="str">
        <f>IF(SA_GRILLE_STEU!$H$28="","",SA_GRILLE_STEU!$H$28)</f>
        <v/>
      </c>
      <c r="N37" s="142" t="str">
        <f>IF(SA_GRILLE_STEU!$H$29="","",SA_GRILLE_STEU!$H$29)</f>
        <v/>
      </c>
      <c r="O37" s="142" t="str">
        <f>IF(SA_GRILLE_STEU!$H$30="","",SA_GRILLE_STEU!$H$30)</f>
        <v/>
      </c>
      <c r="P37" s="142" t="str">
        <f>IF(SA_GRILLE_STEU!$H$31="","",SA_GRILLE_STEU!$H$31)</f>
        <v/>
      </c>
      <c r="Q37" s="142" t="str">
        <f>IF(SA_GRILLE_STEU!$H$32="","",SA_GRILLE_STEU!$H$32)</f>
        <v/>
      </c>
      <c r="R37" s="142" t="str">
        <f>IF(SA_GRILLE_STEU!$H$33="","",SA_GRILLE_STEU!$H$33)</f>
        <v/>
      </c>
      <c r="S37" s="143" t="str">
        <f>IF(SA_GRILLE_STEU!$H$34="","",SA_GRILLE_STEU!$H$34)</f>
        <v/>
      </c>
      <c r="T37" s="1452" t="str">
        <f>IF(SA_GRILLE_STEU!G$37="","",SA_GRILLE_STEU!G$37)</f>
        <v/>
      </c>
      <c r="U37" s="1453"/>
      <c r="V37" s="1454"/>
      <c r="W37" s="505"/>
      <c r="X37" s="505"/>
      <c r="Y37" s="505"/>
      <c r="Z37" s="505"/>
      <c r="AA37" s="505"/>
      <c r="AB37" s="505"/>
      <c r="AC37" s="505"/>
      <c r="AD37" s="505"/>
      <c r="AE37" s="505"/>
      <c r="AF37" s="505"/>
      <c r="AG37" s="505"/>
      <c r="AH37" s="505"/>
      <c r="AI37" s="505"/>
      <c r="AJ37" s="505"/>
      <c r="AK37" s="505"/>
    </row>
    <row r="38" spans="2:37" ht="28.5" customHeight="1" outlineLevel="1" x14ac:dyDescent="0.6">
      <c r="B38" s="1455" t="s">
        <v>35</v>
      </c>
      <c r="C38" s="130" t="str">
        <f>IF(SA_GRILLE_STEU!$M$3="","",SA_GRILLE_STEU!$M$3)</f>
        <v/>
      </c>
      <c r="D38" s="963" t="str">
        <f>IF(SA_GRILLE_STEU!$K$3="","",SA_GRILLE_STEU!$K$3)</f>
        <v/>
      </c>
      <c r="E38" s="131" t="s">
        <v>22</v>
      </c>
      <c r="F38" s="132" t="str">
        <f>IF(SA_GRILLE_STEU!$K$5="","",SA_GRILLE_STEU!$K$5)</f>
        <v/>
      </c>
      <c r="G38" s="1457" t="str">
        <f>IF(SA_GRILLE_STEU!$M$19="","",SA_GRILLE_STEU!$M$19)</f>
        <v/>
      </c>
      <c r="H38" s="1458"/>
      <c r="I38" s="133" t="str">
        <f>IF(SA_GRILLE_STEU!N$19="","",SA_GRILLE_STEU!N$19)</f>
        <v/>
      </c>
      <c r="J38" s="134" t="str">
        <f>IF(SA_GRILLE_STEU!$M$8="","",SA_GRILLE_STEU!$M$8)</f>
        <v/>
      </c>
      <c r="K38" s="135" t="str">
        <f>IF(SA_GRILLE_STEU!$M$9="","",SA_GRILLE_STEU!$M$9)</f>
        <v/>
      </c>
      <c r="L38" s="135" t="str">
        <f>IF(SA_GRILLE_STEU!$M$10="","",SA_GRILLE_STEU!$M$10)</f>
        <v/>
      </c>
      <c r="M38" s="135" t="str">
        <f>IF(SA_GRILLE_STEU!$M$11="","",SA_GRILLE_STEU!$M$11)</f>
        <v/>
      </c>
      <c r="N38" s="135" t="str">
        <f>IF(SA_GRILLE_STEU!$M$12="","",SA_GRILLE_STEU!$M$12)</f>
        <v/>
      </c>
      <c r="O38" s="135" t="str">
        <f>IF(SA_GRILLE_STEU!$M$13="","",SA_GRILLE_STEU!$M$13)</f>
        <v/>
      </c>
      <c r="P38" s="135" t="str">
        <f>IF(SA_GRILLE_STEU!$M$14="","",SA_GRILLE_STEU!$M$14)</f>
        <v/>
      </c>
      <c r="Q38" s="135" t="str">
        <f>IF(SA_GRILLE_STEU!$M$15="","",SA_GRILLE_STEU!$M$15)</f>
        <v/>
      </c>
      <c r="R38" s="135" t="str">
        <f>IF(SA_GRILLE_STEU!$M$16="","",SA_GRILLE_STEU!$M$16)</f>
        <v/>
      </c>
      <c r="S38" s="136" t="str">
        <f>IF(SA_GRILLE_STEU!$M$17="","",SA_GRILLE_STEU!$M$17)</f>
        <v/>
      </c>
      <c r="T38" s="1462" t="str">
        <f>IF(SA_GRILLE_STEU!L$19="","",SA_GRILLE_STEU!L$19)</f>
        <v/>
      </c>
      <c r="U38" s="1463"/>
      <c r="V38" s="1464"/>
      <c r="W38" s="505"/>
      <c r="X38" s="505"/>
      <c r="Y38" s="505"/>
      <c r="Z38" s="505"/>
      <c r="AA38" s="505"/>
      <c r="AB38" s="505"/>
      <c r="AC38" s="505"/>
      <c r="AD38" s="505"/>
      <c r="AE38" s="505"/>
      <c r="AF38" s="505"/>
      <c r="AG38" s="505"/>
      <c r="AH38" s="505"/>
      <c r="AI38" s="505"/>
      <c r="AJ38" s="505"/>
      <c r="AK38" s="505"/>
    </row>
    <row r="39" spans="2:37" ht="28.5" customHeight="1" outlineLevel="1" thickBot="1" x14ac:dyDescent="0.65">
      <c r="B39" s="1456"/>
      <c r="C39" s="137" t="str">
        <f>C38</f>
        <v/>
      </c>
      <c r="D39" s="964"/>
      <c r="E39" s="138" t="s">
        <v>52</v>
      </c>
      <c r="F39" s="139" t="str">
        <f>IF(SA_GRILLE_STEU!$K$22="","",SA_GRILLE_STEU!$K$22)</f>
        <v/>
      </c>
      <c r="G39" s="1450" t="str">
        <f>IF(SA_GRILLE_STEU!$M$37="","",SA_GRILLE_STEU!$M$37)</f>
        <v/>
      </c>
      <c r="H39" s="1451"/>
      <c r="I39" s="140" t="str">
        <f>IF(SA_GRILLE_STEU!N$37="","",SA_GRILLE_STEU!N$37)</f>
        <v/>
      </c>
      <c r="J39" s="141" t="str">
        <f>IF(SA_GRILLE_STEU!$M$25="","",SA_GRILLE_STEU!$M$25)</f>
        <v/>
      </c>
      <c r="K39" s="142" t="str">
        <f>IF(SA_GRILLE_STEU!$M$26="","",SA_GRILLE_STEU!$M$26)</f>
        <v/>
      </c>
      <c r="L39" s="142" t="str">
        <f>IF(SA_GRILLE_STEU!$M$27="","",SA_GRILLE_STEU!$M$27)</f>
        <v/>
      </c>
      <c r="M39" s="142" t="str">
        <f>IF(SA_GRILLE_STEU!$M$28="","",SA_GRILLE_STEU!$M$28)</f>
        <v/>
      </c>
      <c r="N39" s="142" t="str">
        <f>IF(SA_GRILLE_STEU!$M$29="","",SA_GRILLE_STEU!$M$29)</f>
        <v/>
      </c>
      <c r="O39" s="142" t="str">
        <f>IF(SA_GRILLE_STEU!$M$30="","",SA_GRILLE_STEU!$M$30)</f>
        <v/>
      </c>
      <c r="P39" s="142" t="str">
        <f>IF(SA_GRILLE_STEU!$M$31="","",SA_GRILLE_STEU!$M$31)</f>
        <v/>
      </c>
      <c r="Q39" s="142" t="str">
        <f>IF(SA_GRILLE_STEU!$M$32="","",SA_GRILLE_STEU!$M$32)</f>
        <v/>
      </c>
      <c r="R39" s="142" t="str">
        <f>IF(SA_GRILLE_STEU!$M$33="","",SA_GRILLE_STEU!$M$33)</f>
        <v/>
      </c>
      <c r="S39" s="143" t="str">
        <f>IF(SA_GRILLE_STEU!$M$34="","",SA_GRILLE_STEU!$M$34)</f>
        <v/>
      </c>
      <c r="T39" s="1459" t="str">
        <f>IF(SA_GRILLE_STEU!L$37="","",SA_GRILLE_STEU!L$37)</f>
        <v/>
      </c>
      <c r="U39" s="1460"/>
      <c r="V39" s="1461"/>
      <c r="W39" s="505"/>
      <c r="X39" s="505"/>
      <c r="Y39" s="505"/>
      <c r="Z39" s="505"/>
      <c r="AA39" s="505"/>
      <c r="AB39" s="505"/>
      <c r="AC39" s="505"/>
      <c r="AD39" s="505"/>
      <c r="AE39" s="505"/>
      <c r="AF39" s="505"/>
      <c r="AG39" s="505"/>
      <c r="AH39" s="505"/>
      <c r="AI39" s="505"/>
      <c r="AJ39" s="505"/>
      <c r="AK39" s="505"/>
    </row>
    <row r="40" spans="2:37" ht="28.5" customHeight="1" outlineLevel="1" x14ac:dyDescent="0.6">
      <c r="B40" s="1455" t="s">
        <v>53</v>
      </c>
      <c r="C40" s="130" t="str">
        <f>IF(SA_GRILLE_STEU!$R$3="","",SA_GRILLE_STEU!$R$3)</f>
        <v/>
      </c>
      <c r="D40" s="963" t="str">
        <f>IF(SA_GRILLE_STEU!$P$3="","",SA_GRILLE_STEU!$P$3)</f>
        <v/>
      </c>
      <c r="E40" s="131" t="s">
        <v>22</v>
      </c>
      <c r="F40" s="132" t="str">
        <f>IF(SA_GRILLE_STEU!$P$5="","",SA_GRILLE_STEU!$P$5)</f>
        <v/>
      </c>
      <c r="G40" s="1457" t="str">
        <f>IF(SA_GRILLE_STEU!$R$19="","",SA_GRILLE_STEU!$R$19)</f>
        <v/>
      </c>
      <c r="H40" s="1458"/>
      <c r="I40" s="133" t="str">
        <f>IF(SA_GRILLE_STEU!S$19="","",SA_GRILLE_STEU!S$19)</f>
        <v/>
      </c>
      <c r="J40" s="134" t="str">
        <f>IF(SA_GRILLE_STEU!$R$8="","",SA_GRILLE_STEU!$R$8)</f>
        <v/>
      </c>
      <c r="K40" s="135" t="str">
        <f>IF(SA_GRILLE_STEU!$R$9="","",SA_GRILLE_STEU!$R$9)</f>
        <v/>
      </c>
      <c r="L40" s="135" t="str">
        <f>IF(SA_GRILLE_STEU!$R$10="","",SA_GRILLE_STEU!$R$10)</f>
        <v/>
      </c>
      <c r="M40" s="135" t="str">
        <f>IF(SA_GRILLE_STEU!$R$11="","",SA_GRILLE_STEU!$R$11)</f>
        <v/>
      </c>
      <c r="N40" s="135" t="str">
        <f>IF(SA_GRILLE_STEU!$R$12="","",SA_GRILLE_STEU!$R$12)</f>
        <v/>
      </c>
      <c r="O40" s="135" t="str">
        <f>IF(SA_GRILLE_STEU!$R$13="","",SA_GRILLE_STEU!$R$13)</f>
        <v/>
      </c>
      <c r="P40" s="135" t="str">
        <f>IF(SA_GRILLE_STEU!$R$14="","",SA_GRILLE_STEU!$R$14)</f>
        <v/>
      </c>
      <c r="Q40" s="135" t="str">
        <f>IF(SA_GRILLE_STEU!$R$15="","",SA_GRILLE_STEU!$R$15)</f>
        <v/>
      </c>
      <c r="R40" s="135" t="str">
        <f>IF(SA_GRILLE_STEU!$R$16="","",SA_GRILLE_STEU!$R$16)</f>
        <v/>
      </c>
      <c r="S40" s="136" t="str">
        <f>IF(SA_GRILLE_STEU!$R$17="","",SA_GRILLE_STEU!$R$17)</f>
        <v/>
      </c>
      <c r="T40" s="1447" t="str">
        <f>IF(SA_GRILLE_STEU!Q$19="","",SA_GRILLE_STEU!Q$19)</f>
        <v/>
      </c>
      <c r="U40" s="1448"/>
      <c r="V40" s="1449"/>
      <c r="W40" s="505"/>
      <c r="X40" s="505"/>
      <c r="Y40" s="505"/>
      <c r="Z40" s="505"/>
      <c r="AA40" s="505"/>
      <c r="AB40" s="505"/>
      <c r="AC40" s="505"/>
      <c r="AD40" s="505"/>
      <c r="AE40" s="505"/>
      <c r="AF40" s="505"/>
      <c r="AG40" s="505"/>
      <c r="AH40" s="505"/>
      <c r="AI40" s="505"/>
      <c r="AJ40" s="505"/>
      <c r="AK40" s="505"/>
    </row>
    <row r="41" spans="2:37" ht="28.5" customHeight="1" outlineLevel="1" thickBot="1" x14ac:dyDescent="0.65">
      <c r="B41" s="1456"/>
      <c r="C41" s="137" t="str">
        <f>C40</f>
        <v/>
      </c>
      <c r="D41" s="964"/>
      <c r="E41" s="138" t="s">
        <v>52</v>
      </c>
      <c r="F41" s="139" t="str">
        <f>IF(SA_GRILLE_STEU!$P$22="","",SA_GRILLE_STEU!$P$22)</f>
        <v/>
      </c>
      <c r="G41" s="1450" t="str">
        <f>IF(SA_GRILLE_STEU!$R$37="","",SA_GRILLE_STEU!$R$37)</f>
        <v/>
      </c>
      <c r="H41" s="1451"/>
      <c r="I41" s="140" t="str">
        <f>IF(SA_GRILLE_STEU!S$37="","",SA_GRILLE_STEU!S$37)</f>
        <v/>
      </c>
      <c r="J41" s="141" t="str">
        <f>IF(SA_GRILLE_STEU!$R$25="","",SA_GRILLE_STEU!$R$25)</f>
        <v/>
      </c>
      <c r="K41" s="142" t="str">
        <f>IF(SA_GRILLE_STEU!$R$26="","",SA_GRILLE_STEU!$R$26)</f>
        <v/>
      </c>
      <c r="L41" s="142" t="str">
        <f>IF(SA_GRILLE_STEU!$R$27="","",SA_GRILLE_STEU!$R$27)</f>
        <v/>
      </c>
      <c r="M41" s="142" t="str">
        <f>IF(SA_GRILLE_STEU!$R$28="","",SA_GRILLE_STEU!$R$28)</f>
        <v/>
      </c>
      <c r="N41" s="142" t="str">
        <f>IF(SA_GRILLE_STEU!$R$29="","",SA_GRILLE_STEU!$R$29)</f>
        <v/>
      </c>
      <c r="O41" s="142" t="str">
        <f>IF(SA_GRILLE_STEU!$R$30="","",SA_GRILLE_STEU!$R$30)</f>
        <v/>
      </c>
      <c r="P41" s="142" t="str">
        <f>IF(SA_GRILLE_STEU!$R$31="","",SA_GRILLE_STEU!$R$31)</f>
        <v/>
      </c>
      <c r="Q41" s="142" t="str">
        <f>IF(SA_GRILLE_STEU!$R$32="","",SA_GRILLE_STEU!$R$32)</f>
        <v/>
      </c>
      <c r="R41" s="142" t="str">
        <f>IF(SA_GRILLE_STEU!$R$33="","",SA_GRILLE_STEU!$R$33)</f>
        <v/>
      </c>
      <c r="S41" s="143" t="str">
        <f>IF(SA_GRILLE_STEU!$R$34="","",SA_GRILLE_STEU!$R$34)</f>
        <v/>
      </c>
      <c r="T41" s="1452" t="str">
        <f>IF(SA_GRILLE_STEU!Q$37="","",SA_GRILLE_STEU!Q$37)</f>
        <v/>
      </c>
      <c r="U41" s="1453"/>
      <c r="V41" s="1454"/>
      <c r="W41" s="505"/>
      <c r="X41" s="505"/>
      <c r="Y41" s="505"/>
      <c r="Z41" s="505"/>
      <c r="AA41" s="505"/>
      <c r="AB41" s="505"/>
      <c r="AC41" s="505"/>
      <c r="AD41" s="505"/>
      <c r="AE41" s="505"/>
      <c r="AF41" s="505"/>
      <c r="AG41" s="505"/>
      <c r="AH41" s="505"/>
      <c r="AI41" s="505"/>
      <c r="AJ41" s="505"/>
      <c r="AK41" s="505"/>
    </row>
    <row r="42" spans="2:37" ht="28.5" customHeight="1" outlineLevel="1" x14ac:dyDescent="0.6">
      <c r="B42" s="1455" t="s">
        <v>54</v>
      </c>
      <c r="C42" s="130" t="str">
        <f>IF(SA_GRILLE_STEU!$W$3="","",SA_GRILLE_STEU!$W$3)</f>
        <v/>
      </c>
      <c r="D42" s="963" t="str">
        <f>IF(SA_GRILLE_STEU!$U$3="","",SA_GRILLE_STEU!$U$3)</f>
        <v/>
      </c>
      <c r="E42" s="131" t="s">
        <v>22</v>
      </c>
      <c r="F42" s="132" t="str">
        <f>IF(SA_GRILLE_STEU!$U$5="","",SA_GRILLE_STEU!$U$5)</f>
        <v/>
      </c>
      <c r="G42" s="1457" t="str">
        <f>IF(SA_GRILLE_STEU!$W$19="","",SA_GRILLE_STEU!$W$19)</f>
        <v/>
      </c>
      <c r="H42" s="1458"/>
      <c r="I42" s="133" t="str">
        <f>IF(SA_GRILLE_STEU!X$19="","",SA_GRILLE_STEU!X$19)</f>
        <v/>
      </c>
      <c r="J42" s="134" t="str">
        <f>IF(SA_GRILLE_STEU!$W$8="","",SA_GRILLE_STEU!$W$8)</f>
        <v/>
      </c>
      <c r="K42" s="135" t="str">
        <f>IF(SA_GRILLE_STEU!$W$9="","",SA_GRILLE_STEU!$W$9)</f>
        <v/>
      </c>
      <c r="L42" s="135" t="str">
        <f>IF(SA_GRILLE_STEU!$W$10="","",SA_GRILLE_STEU!$W$10)</f>
        <v/>
      </c>
      <c r="M42" s="135" t="str">
        <f>IF(SA_GRILLE_STEU!$W$11="","",SA_GRILLE_STEU!$W$11)</f>
        <v/>
      </c>
      <c r="N42" s="135" t="str">
        <f>IF(SA_GRILLE_STEU!$W$12="","",SA_GRILLE_STEU!$W$12)</f>
        <v/>
      </c>
      <c r="O42" s="135" t="str">
        <f>IF(SA_GRILLE_STEU!$W$13="","",SA_GRILLE_STEU!$W$13)</f>
        <v/>
      </c>
      <c r="P42" s="135" t="str">
        <f>IF(SA_GRILLE_STEU!$W$14="","",SA_GRILLE_STEU!$W$14)</f>
        <v/>
      </c>
      <c r="Q42" s="135" t="str">
        <f>IF(SA_GRILLE_STEU!$W$15="","",SA_GRILLE_STEU!$W$15)</f>
        <v/>
      </c>
      <c r="R42" s="135" t="str">
        <f>IF(SA_GRILLE_STEU!$W$16="","",SA_GRILLE_STEU!$W$16)</f>
        <v/>
      </c>
      <c r="S42" s="136" t="str">
        <f>IF(SA_GRILLE_STEU!$W$17="","",SA_GRILLE_STEU!$W$17)</f>
        <v/>
      </c>
      <c r="T42" s="1468" t="str">
        <f>IF(SA_GRILLE_STEU!V$19="","",SA_GRILLE_STEU!V$19)</f>
        <v/>
      </c>
      <c r="U42" s="1469"/>
      <c r="V42" s="1470"/>
      <c r="W42" s="505"/>
      <c r="X42" s="505"/>
      <c r="Y42" s="505"/>
      <c r="Z42" s="505"/>
      <c r="AA42" s="505"/>
      <c r="AB42" s="505"/>
      <c r="AC42" s="505"/>
      <c r="AD42" s="505"/>
      <c r="AE42" s="505"/>
      <c r="AF42" s="505"/>
      <c r="AG42" s="505"/>
      <c r="AH42" s="505"/>
      <c r="AI42" s="505"/>
      <c r="AJ42" s="505"/>
      <c r="AK42" s="505"/>
    </row>
    <row r="43" spans="2:37" ht="28.5" customHeight="1" outlineLevel="1" thickBot="1" x14ac:dyDescent="0.65">
      <c r="B43" s="1456"/>
      <c r="C43" s="137" t="str">
        <f>C42</f>
        <v/>
      </c>
      <c r="D43" s="964"/>
      <c r="E43" s="138" t="s">
        <v>52</v>
      </c>
      <c r="F43" s="139" t="str">
        <f>IF(SA_GRILLE_STEU!$U$22="","",SA_GRILLE_STEU!$U$22)</f>
        <v/>
      </c>
      <c r="G43" s="1450" t="str">
        <f>IF(SA_GRILLE_STEU!$W$37="","",SA_GRILLE_STEU!$W$37)</f>
        <v/>
      </c>
      <c r="H43" s="1451"/>
      <c r="I43" s="140" t="str">
        <f>IF(SA_GRILLE_STEU!X$37="","",SA_GRILLE_STEU!X$37)</f>
        <v/>
      </c>
      <c r="J43" s="141" t="str">
        <f>IF(SA_GRILLE_STEU!$W$25="","",SA_GRILLE_STEU!$W$25)</f>
        <v/>
      </c>
      <c r="K43" s="142" t="str">
        <f>IF(SA_GRILLE_STEU!$W$26="","",SA_GRILLE_STEU!$W$26)</f>
        <v/>
      </c>
      <c r="L43" s="142" t="str">
        <f>IF(SA_GRILLE_STEU!$W$27="","",SA_GRILLE_STEU!$W$27)</f>
        <v/>
      </c>
      <c r="M43" s="142" t="str">
        <f>IF(SA_GRILLE_STEU!$W$28="","",SA_GRILLE_STEU!$W$28)</f>
        <v/>
      </c>
      <c r="N43" s="142" t="str">
        <f>IF(SA_GRILLE_STEU!$W$29="","",SA_GRILLE_STEU!$W$29)</f>
        <v/>
      </c>
      <c r="O43" s="142" t="str">
        <f>IF(SA_GRILLE_STEU!$W$30="","",SA_GRILLE_STEU!$W$30)</f>
        <v/>
      </c>
      <c r="P43" s="142" t="str">
        <f>IF(SA_GRILLE_STEU!$W$31="","",SA_GRILLE_STEU!$W$31)</f>
        <v/>
      </c>
      <c r="Q43" s="142" t="str">
        <f>IF(SA_GRILLE_STEU!$W$32="","",SA_GRILLE_STEU!$W$32)</f>
        <v/>
      </c>
      <c r="R43" s="142" t="str">
        <f>IF(SA_GRILLE_STEU!$W$33="","",SA_GRILLE_STEU!$W$33)</f>
        <v/>
      </c>
      <c r="S43" s="143" t="str">
        <f>IF(SA_GRILLE_STEU!$W$34="","",SA_GRILLE_STEU!$W$34)</f>
        <v/>
      </c>
      <c r="T43" s="1465" t="str">
        <f>IF(SA_GRILLE_STEU!V$37="","",SA_GRILLE_STEU!V$37)</f>
        <v/>
      </c>
      <c r="U43" s="1466"/>
      <c r="V43" s="1467"/>
      <c r="W43" s="505"/>
      <c r="X43" s="505"/>
      <c r="Y43" s="505"/>
      <c r="Z43" s="505"/>
      <c r="AA43" s="505"/>
      <c r="AB43" s="505"/>
      <c r="AC43" s="505"/>
      <c r="AD43" s="505"/>
      <c r="AE43" s="505"/>
      <c r="AF43" s="505"/>
      <c r="AG43" s="505"/>
      <c r="AH43" s="505"/>
      <c r="AI43" s="505"/>
      <c r="AJ43" s="505"/>
      <c r="AK43" s="505"/>
    </row>
    <row r="44" spans="2:37" ht="28.5" customHeight="1" outlineLevel="1" x14ac:dyDescent="0.6">
      <c r="B44" s="1455" t="s">
        <v>55</v>
      </c>
      <c r="C44" s="130" t="str">
        <f>IF(SA_GRILLE_STEU!$AB$3="","",SA_GRILLE_STEU!$AB$3)</f>
        <v/>
      </c>
      <c r="D44" s="963" t="str">
        <f>IF(SA_GRILLE_STEU!$Z$3="","",SA_GRILLE_STEU!$Z$3)</f>
        <v/>
      </c>
      <c r="E44" s="131" t="s">
        <v>22</v>
      </c>
      <c r="F44" s="132" t="str">
        <f>IF(SA_GRILLE_STEU!$Z$5="","",SA_GRILLE_STEU!$Z$5)</f>
        <v/>
      </c>
      <c r="G44" s="1457" t="str">
        <f>IF(SA_GRILLE_STEU!$AB$19="","",SA_GRILLE_STEU!$AB$19)</f>
        <v/>
      </c>
      <c r="H44" s="1458"/>
      <c r="I44" s="133" t="str">
        <f>IF(SA_GRILLE_STEU!AC$19="","",SA_GRILLE_STEU!AC$19)</f>
        <v/>
      </c>
      <c r="J44" s="134" t="str">
        <f>IF(SA_GRILLE_STEU!$AB$8="","",SA_GRILLE_STEU!$AB$8)</f>
        <v/>
      </c>
      <c r="K44" s="135" t="str">
        <f>IF(SA_GRILLE_STEU!$AB$9="","",SA_GRILLE_STEU!$AB$9)</f>
        <v/>
      </c>
      <c r="L44" s="135" t="str">
        <f>IF(SA_GRILLE_STEU!$AB$10="","",SA_GRILLE_STEU!$AB$10)</f>
        <v/>
      </c>
      <c r="M44" s="135" t="str">
        <f>IF(SA_GRILLE_STEU!$AB$11="","",SA_GRILLE_STEU!$AB$11)</f>
        <v/>
      </c>
      <c r="N44" s="135" t="str">
        <f>IF(SA_GRILLE_STEU!$AB$12="","",SA_GRILLE_STEU!$AB$12)</f>
        <v/>
      </c>
      <c r="O44" s="135" t="str">
        <f>IF(SA_GRILLE_STEU!$AB$13="","",SA_GRILLE_STEU!$AB$13)</f>
        <v/>
      </c>
      <c r="P44" s="135" t="str">
        <f>IF(SA_GRILLE_STEU!$AB$14="","",SA_GRILLE_STEU!$AB$14)</f>
        <v/>
      </c>
      <c r="Q44" s="135" t="str">
        <f>IF(SA_GRILLE_STEU!$AB$15="","",SA_GRILLE_STEU!$AB$15)</f>
        <v/>
      </c>
      <c r="R44" s="135" t="str">
        <f>IF(SA_GRILLE_STEU!$AB$16="","",SA_GRILLE_STEU!$AB$16)</f>
        <v/>
      </c>
      <c r="S44" s="136" t="str">
        <f>IF(SA_GRILLE_STEU!$AB$17="","",SA_GRILLE_STEU!$AB$17)</f>
        <v/>
      </c>
      <c r="T44" s="1471" t="str">
        <f>IF(SA_GRILLE_STEU!AA$19="","",SA_GRILLE_STEU!AA$19)</f>
        <v/>
      </c>
      <c r="U44" s="1472"/>
      <c r="V44" s="1473"/>
      <c r="W44" s="505"/>
      <c r="X44" s="505"/>
      <c r="Y44" s="505"/>
      <c r="Z44" s="505"/>
      <c r="AA44" s="505"/>
      <c r="AB44" s="505"/>
      <c r="AC44" s="505"/>
      <c r="AD44" s="505"/>
      <c r="AE44" s="505"/>
      <c r="AF44" s="505"/>
      <c r="AG44" s="505"/>
      <c r="AH44" s="505"/>
      <c r="AI44" s="505"/>
      <c r="AJ44" s="505"/>
      <c r="AK44" s="505"/>
    </row>
    <row r="45" spans="2:37" ht="28.5" customHeight="1" outlineLevel="1" thickBot="1" x14ac:dyDescent="0.65">
      <c r="B45" s="1456"/>
      <c r="C45" s="137" t="str">
        <f>C44</f>
        <v/>
      </c>
      <c r="D45" s="964"/>
      <c r="E45" s="138" t="s">
        <v>52</v>
      </c>
      <c r="F45" s="139" t="str">
        <f>IF(SA_GRILLE_STEU!$Z$22="","",SA_GRILLE_STEU!$Z$22)</f>
        <v/>
      </c>
      <c r="G45" s="1450" t="str">
        <f>IF(SA_GRILLE_STEU!$AB$37="","",SA_GRILLE_STEU!$AB$37)</f>
        <v/>
      </c>
      <c r="H45" s="1451"/>
      <c r="I45" s="140" t="str">
        <f>IF(SA_GRILLE_STEU!AC$37="","",SA_GRILLE_STEU!AC$37)</f>
        <v/>
      </c>
      <c r="J45" s="141" t="str">
        <f>IF(SA_GRILLE_STEU!$AB$25="","",SA_GRILLE_STEU!$AB$25)</f>
        <v/>
      </c>
      <c r="K45" s="142" t="str">
        <f>IF(SA_GRILLE_STEU!$AB$26="","",SA_GRILLE_STEU!$AB$26)</f>
        <v/>
      </c>
      <c r="L45" s="142" t="str">
        <f>IF(SA_GRILLE_STEU!$AB$27="","",SA_GRILLE_STEU!$AB$27)</f>
        <v/>
      </c>
      <c r="M45" s="142" t="str">
        <f>IF(SA_GRILLE_STEU!$AB$28="","",SA_GRILLE_STEU!$AB$28)</f>
        <v/>
      </c>
      <c r="N45" s="142" t="str">
        <f>IF(SA_GRILLE_STEU!$AB$29="","",SA_GRILLE_STEU!$AB$29)</f>
        <v/>
      </c>
      <c r="O45" s="142" t="str">
        <f>IF(SA_GRILLE_STEU!$AB$30="","",SA_GRILLE_STEU!$AB$30)</f>
        <v/>
      </c>
      <c r="P45" s="142" t="str">
        <f>IF(SA_GRILLE_STEU!$AB$31="","",SA_GRILLE_STEU!$AB$31)</f>
        <v/>
      </c>
      <c r="Q45" s="142" t="str">
        <f>IF(SA_GRILLE_STEU!$AB$32="","",SA_GRILLE_STEU!$AB$32)</f>
        <v/>
      </c>
      <c r="R45" s="142" t="str">
        <f>IF(SA_GRILLE_STEU!$AB$33="","",SA_GRILLE_STEU!$AB$33)</f>
        <v/>
      </c>
      <c r="S45" s="143" t="str">
        <f>IF(SA_GRILLE_STEU!$AB$34="","",SA_GRILLE_STEU!$AB$34)</f>
        <v/>
      </c>
      <c r="T45" s="1474" t="str">
        <f>IF(SA_GRILLE_STEU!AA$37="","",SA_GRILLE_STEU!AA$37)</f>
        <v/>
      </c>
      <c r="U45" s="1475"/>
      <c r="V45" s="1476"/>
      <c r="W45" s="505"/>
      <c r="X45" s="505"/>
      <c r="Y45" s="505"/>
      <c r="Z45" s="505"/>
      <c r="AA45" s="505"/>
      <c r="AB45" s="505"/>
      <c r="AC45" s="505"/>
      <c r="AD45" s="505"/>
      <c r="AE45" s="505"/>
      <c r="AF45" s="505"/>
      <c r="AG45" s="505"/>
      <c r="AH45" s="505"/>
      <c r="AI45" s="505"/>
      <c r="AJ45" s="505"/>
      <c r="AK45" s="505"/>
    </row>
    <row r="46" spans="2:37" ht="28.5" customHeight="1" outlineLevel="1" x14ac:dyDescent="0.6">
      <c r="B46" s="1455" t="s">
        <v>56</v>
      </c>
      <c r="C46" s="130" t="str">
        <f>IF(SA_GRILLE_STEU!$AG$3="","",SA_GRILLE_STEU!$AG$3)</f>
        <v/>
      </c>
      <c r="D46" s="963" t="str">
        <f>IF(SA_GRILLE_STEU!$AE$3="","",SA_GRILLE_STEU!$AE$3)</f>
        <v/>
      </c>
      <c r="E46" s="131" t="s">
        <v>22</v>
      </c>
      <c r="F46" s="132" t="str">
        <f>IF(SA_GRILLE_STEU!$AE$5="","",SA_GRILLE_STEU!$AE$5)</f>
        <v/>
      </c>
      <c r="G46" s="1457" t="str">
        <f>IF(SA_GRILLE_STEU!$AG$19="","",SA_GRILLE_STEU!$AG$19)</f>
        <v/>
      </c>
      <c r="H46" s="1458"/>
      <c r="I46" s="133" t="str">
        <f>IF(SA_GRILLE_STEU!AH$19="","",SA_GRILLE_STEU!AH$19)</f>
        <v/>
      </c>
      <c r="J46" s="134" t="str">
        <f>IF(SA_GRILLE_STEU!$AG$8="","",SA_GRILLE_STEU!$AG$8)</f>
        <v/>
      </c>
      <c r="K46" s="135" t="str">
        <f>IF(SA_GRILLE_STEU!$AG$9="","",SA_GRILLE_STEU!$AG$9)</f>
        <v/>
      </c>
      <c r="L46" s="135" t="str">
        <f>IF(SA_GRILLE_STEU!$AG$10="","",SA_GRILLE_STEU!$AG$10)</f>
        <v/>
      </c>
      <c r="M46" s="135" t="str">
        <f>IF(SA_GRILLE_STEU!$AG$11="","",SA_GRILLE_STEU!$AG$11)</f>
        <v/>
      </c>
      <c r="N46" s="135" t="str">
        <f>IF(SA_GRILLE_STEU!$AG$12="","",SA_GRILLE_STEU!$AG$12)</f>
        <v/>
      </c>
      <c r="O46" s="135" t="str">
        <f>IF(SA_GRILLE_STEU!$AG$13="","",SA_GRILLE_STEU!$AG$13)</f>
        <v/>
      </c>
      <c r="P46" s="135" t="str">
        <f>IF(SA_GRILLE_STEU!$AG$14="","",SA_GRILLE_STEU!$AG$14)</f>
        <v/>
      </c>
      <c r="Q46" s="135" t="str">
        <f>IF(SA_GRILLE_STEU!$AG$15="","",SA_GRILLE_STEU!$AG$15)</f>
        <v/>
      </c>
      <c r="R46" s="135" t="str">
        <f>IF(SA_GRILLE_STEU!$AG$16="","",SA_GRILLE_STEU!$AG$16)</f>
        <v/>
      </c>
      <c r="S46" s="136" t="str">
        <f>IF(SA_GRILLE_STEU!$AG$17="","",SA_GRILLE_STEU!$AG$17)</f>
        <v/>
      </c>
      <c r="T46" s="1468" t="str">
        <f>IF(SA_GRILLE_STEU!AF$19="","",SA_GRILLE_STEU!AF$19)</f>
        <v/>
      </c>
      <c r="U46" s="1469"/>
      <c r="V46" s="1470"/>
      <c r="W46" s="505"/>
      <c r="X46" s="505"/>
      <c r="Y46" s="505"/>
      <c r="Z46" s="505"/>
      <c r="AA46" s="505"/>
      <c r="AB46" s="505"/>
      <c r="AC46" s="505"/>
      <c r="AD46" s="505"/>
      <c r="AE46" s="505"/>
      <c r="AF46" s="505"/>
      <c r="AG46" s="505"/>
      <c r="AH46" s="505"/>
      <c r="AI46" s="505"/>
      <c r="AJ46" s="505"/>
      <c r="AK46" s="505"/>
    </row>
    <row r="47" spans="2:37" ht="28.5" customHeight="1" outlineLevel="1" thickBot="1" x14ac:dyDescent="0.65">
      <c r="B47" s="1456"/>
      <c r="C47" s="137" t="str">
        <f>C46</f>
        <v/>
      </c>
      <c r="D47" s="964"/>
      <c r="E47" s="138" t="s">
        <v>52</v>
      </c>
      <c r="F47" s="139" t="str">
        <f>IF(SA_GRILLE_STEU!$AE$22="","",SA_GRILLE_STEU!$AE$22)</f>
        <v/>
      </c>
      <c r="G47" s="1450" t="str">
        <f>IF(SA_GRILLE_STEU!$AG$37="","",SA_GRILLE_STEU!$AG$37)</f>
        <v/>
      </c>
      <c r="H47" s="1451"/>
      <c r="I47" s="140" t="str">
        <f>IF(SA_GRILLE_STEU!AH$37="","",SA_GRILLE_STEU!AH$37)</f>
        <v/>
      </c>
      <c r="J47" s="141" t="str">
        <f>IF(SA_GRILLE_STEU!$AG$25="","",SA_GRILLE_STEU!$AG$25)</f>
        <v/>
      </c>
      <c r="K47" s="142" t="str">
        <f>IF(SA_GRILLE_STEU!$AG$26="","",SA_GRILLE_STEU!$AG$26)</f>
        <v/>
      </c>
      <c r="L47" s="142" t="str">
        <f>IF(SA_GRILLE_STEU!$AG$27="","",SA_GRILLE_STEU!$AG$27)</f>
        <v/>
      </c>
      <c r="M47" s="142" t="str">
        <f>IF(SA_GRILLE_STEU!$AG$28="","",SA_GRILLE_STEU!$AG$28)</f>
        <v/>
      </c>
      <c r="N47" s="142" t="str">
        <f>IF(SA_GRILLE_STEU!$AG$29="","",SA_GRILLE_STEU!$AG$29)</f>
        <v/>
      </c>
      <c r="O47" s="142" t="str">
        <f>IF(SA_GRILLE_STEU!$AG$30="","",SA_GRILLE_STEU!$AG$30)</f>
        <v/>
      </c>
      <c r="P47" s="142" t="str">
        <f>IF(SA_GRILLE_STEU!$AG$31="","",SA_GRILLE_STEU!$AG$31)</f>
        <v/>
      </c>
      <c r="Q47" s="142" t="str">
        <f>IF(SA_GRILLE_STEU!$AG$32="","",SA_GRILLE_STEU!$AG$32)</f>
        <v/>
      </c>
      <c r="R47" s="142" t="str">
        <f>IF(SA_GRILLE_STEU!$AG$33="","",SA_GRILLE_STEU!$AG$33)</f>
        <v/>
      </c>
      <c r="S47" s="143" t="str">
        <f>IF(SA_GRILLE_STEU!$AG$34="","",SA_GRILLE_STEU!$AG$34)</f>
        <v/>
      </c>
      <c r="T47" s="1465" t="str">
        <f>IF(SA_GRILLE_STEU!AF$37="","",SA_GRILLE_STEU!AF$37)</f>
        <v/>
      </c>
      <c r="U47" s="1466"/>
      <c r="V47" s="1467"/>
      <c r="W47" s="505"/>
      <c r="X47" s="505"/>
      <c r="Y47" s="505"/>
      <c r="Z47" s="505"/>
      <c r="AA47" s="505"/>
      <c r="AB47" s="505"/>
      <c r="AC47" s="505"/>
      <c r="AD47" s="505"/>
      <c r="AE47" s="505"/>
      <c r="AF47" s="505"/>
      <c r="AG47" s="505"/>
      <c r="AH47" s="505"/>
      <c r="AI47" s="505"/>
      <c r="AJ47" s="505"/>
      <c r="AK47" s="505"/>
    </row>
    <row r="48" spans="2:37" ht="28.5" customHeight="1" outlineLevel="1" x14ac:dyDescent="0.6">
      <c r="B48" s="1455" t="s">
        <v>57</v>
      </c>
      <c r="C48" s="130" t="str">
        <f>IF(SA_GRILLE_STEU!$AL$3="","",SA_GRILLE_STEU!$AL$3)</f>
        <v/>
      </c>
      <c r="D48" s="963" t="str">
        <f>IF(SA_GRILLE_STEU!$AJ$3="","",SA_GRILLE_STEU!$AJ$3)</f>
        <v/>
      </c>
      <c r="E48" s="131" t="s">
        <v>22</v>
      </c>
      <c r="F48" s="132" t="str">
        <f>IF(SA_GRILLE_STEU!$AJ$5="","",SA_GRILLE_STEU!$AJ$5)</f>
        <v/>
      </c>
      <c r="G48" s="1457" t="str">
        <f>IF(SA_GRILLE_STEU!$AL$19="","",SA_GRILLE_STEU!$AL$19)</f>
        <v/>
      </c>
      <c r="H48" s="1458"/>
      <c r="I48" s="133" t="str">
        <f>IF(SA_GRILLE_STEU!AM$19="","",SA_GRILLE_STEU!AM$19)</f>
        <v/>
      </c>
      <c r="J48" s="134" t="str">
        <f>IF(SA_GRILLE_STEU!$AL$8="","",SA_GRILLE_STEU!$AL$8)</f>
        <v/>
      </c>
      <c r="K48" s="135" t="str">
        <f>IF(SA_GRILLE_STEU!$AL$9="","",SA_GRILLE_STEU!$AL$9)</f>
        <v/>
      </c>
      <c r="L48" s="135" t="str">
        <f>IF(SA_GRILLE_STEU!$AL$10="","",SA_GRILLE_STEU!$AL$10)</f>
        <v/>
      </c>
      <c r="M48" s="135" t="str">
        <f>IF(SA_GRILLE_STEU!$AL$11="","",SA_GRILLE_STEU!$AL$11)</f>
        <v/>
      </c>
      <c r="N48" s="135" t="str">
        <f>IF(SA_GRILLE_STEU!$AL$12="","",SA_GRILLE_STEU!$AL$12)</f>
        <v/>
      </c>
      <c r="O48" s="135" t="str">
        <f>IF(SA_GRILLE_STEU!$AL$13="","",SA_GRILLE_STEU!$AL$13)</f>
        <v/>
      </c>
      <c r="P48" s="135" t="str">
        <f>IF(SA_GRILLE_STEU!$AL$14="","",SA_GRILLE_STEU!$AL$14)</f>
        <v/>
      </c>
      <c r="Q48" s="135" t="str">
        <f>IF(SA_GRILLE_STEU!$AL$15="","",SA_GRILLE_STEU!$AL$15)</f>
        <v/>
      </c>
      <c r="R48" s="135" t="str">
        <f>IF(SA_GRILLE_STEU!$AL$16="","",SA_GRILLE_STEU!$AL$16)</f>
        <v/>
      </c>
      <c r="S48" s="136" t="str">
        <f>IF(SA_GRILLE_STEU!$AL$17="","",SA_GRILLE_STEU!$AL$17)</f>
        <v/>
      </c>
      <c r="T48" s="1471" t="str">
        <f>IF(SA_GRILLE_STEU!AK$19="","",SA_GRILLE_STEU!AK$19)</f>
        <v/>
      </c>
      <c r="U48" s="1472"/>
      <c r="V48" s="1473"/>
      <c r="W48" s="505"/>
      <c r="X48" s="505"/>
      <c r="Y48" s="505"/>
      <c r="Z48" s="505"/>
      <c r="AA48" s="505"/>
      <c r="AB48" s="505"/>
      <c r="AC48" s="505"/>
      <c r="AD48" s="505"/>
      <c r="AE48" s="505"/>
      <c r="AF48" s="505"/>
      <c r="AG48" s="505"/>
      <c r="AH48" s="505"/>
      <c r="AI48" s="505"/>
      <c r="AJ48" s="505"/>
      <c r="AK48" s="505"/>
    </row>
    <row r="49" spans="2:37" ht="28.5" customHeight="1" outlineLevel="1" thickBot="1" x14ac:dyDescent="0.65">
      <c r="B49" s="1456"/>
      <c r="C49" s="137" t="str">
        <f>C48</f>
        <v/>
      </c>
      <c r="D49" s="964"/>
      <c r="E49" s="138" t="s">
        <v>52</v>
      </c>
      <c r="F49" s="139" t="str">
        <f>IF(SA_GRILLE_STEU!$AJ$22="","",SA_GRILLE_STEU!$AJ$22)</f>
        <v/>
      </c>
      <c r="G49" s="1450" t="str">
        <f>IF(SA_GRILLE_STEU!$AL$37="","",SA_GRILLE_STEU!$AL$37)</f>
        <v/>
      </c>
      <c r="H49" s="1451"/>
      <c r="I49" s="140" t="str">
        <f>IF(SA_GRILLE_STEU!AM$37="","",SA_GRILLE_STEU!AM$37)</f>
        <v/>
      </c>
      <c r="J49" s="141" t="str">
        <f>IF(SA_GRILLE_STEU!$AL$25="","",SA_GRILLE_STEU!$AL$25)</f>
        <v/>
      </c>
      <c r="K49" s="142" t="str">
        <f>IF(SA_GRILLE_STEU!$AL$26="","",SA_GRILLE_STEU!$AL$26)</f>
        <v/>
      </c>
      <c r="L49" s="142" t="str">
        <f>IF(SA_GRILLE_STEU!$AL$27="","",SA_GRILLE_STEU!$AL$27)</f>
        <v/>
      </c>
      <c r="M49" s="142" t="str">
        <f>IF(SA_GRILLE_STEU!$AL$28="","",SA_GRILLE_STEU!$AL$28)</f>
        <v/>
      </c>
      <c r="N49" s="142" t="str">
        <f>IF(SA_GRILLE_STEU!$AL$29="","",SA_GRILLE_STEU!$AL$29)</f>
        <v/>
      </c>
      <c r="O49" s="142" t="str">
        <f>IF(SA_GRILLE_STEU!$AL$30="","",SA_GRILLE_STEU!$AL$30)</f>
        <v/>
      </c>
      <c r="P49" s="142" t="str">
        <f>IF(SA_GRILLE_STEU!$AL$31="","",SA_GRILLE_STEU!$AL$31)</f>
        <v/>
      </c>
      <c r="Q49" s="142" t="str">
        <f>IF(SA_GRILLE_STEU!$AL$32="","",SA_GRILLE_STEU!$AL$32)</f>
        <v/>
      </c>
      <c r="R49" s="142" t="str">
        <f>IF(SA_GRILLE_STEU!$AL$33="","",SA_GRILLE_STEU!$AL$33)</f>
        <v/>
      </c>
      <c r="S49" s="143" t="str">
        <f>IF(SA_GRILLE_STEU!$AL$34="","",SA_GRILLE_STEU!$AL$34)</f>
        <v/>
      </c>
      <c r="T49" s="1474" t="str">
        <f>IF(SA_GRILLE_STEU!AK$37="","",SA_GRILLE_STEU!AK$37)</f>
        <v/>
      </c>
      <c r="U49" s="1475"/>
      <c r="V49" s="1476"/>
      <c r="W49" s="505"/>
      <c r="X49" s="505"/>
      <c r="Y49" s="505"/>
      <c r="Z49" s="505"/>
      <c r="AA49" s="505"/>
      <c r="AB49" s="505"/>
      <c r="AC49" s="505"/>
      <c r="AD49" s="505"/>
      <c r="AE49" s="505"/>
      <c r="AF49" s="505"/>
      <c r="AG49" s="505"/>
      <c r="AH49" s="505"/>
      <c r="AI49" s="505"/>
      <c r="AJ49" s="505"/>
      <c r="AK49" s="505"/>
    </row>
    <row r="50" spans="2:37" ht="28.5" customHeight="1" outlineLevel="1" x14ac:dyDescent="0.6">
      <c r="B50" s="1455" t="s">
        <v>58</v>
      </c>
      <c r="C50" s="130" t="str">
        <f>IF(SA_GRILLE_STEU!$AQ$3="","",SA_GRILLE_STEU!$AQ$3)</f>
        <v/>
      </c>
      <c r="D50" s="963" t="str">
        <f>IF(SA_GRILLE_STEU!$AO$3="","",SA_GRILLE_STEU!$AO$3)</f>
        <v/>
      </c>
      <c r="E50" s="131" t="s">
        <v>22</v>
      </c>
      <c r="F50" s="132" t="str">
        <f>IF(SA_GRILLE_STEU!$AO$5="","",SA_GRILLE_STEU!$AO$5)</f>
        <v/>
      </c>
      <c r="G50" s="1457" t="str">
        <f>IF(SA_GRILLE_STEU!$AQ$19="","",SA_GRILLE_STEU!$AQ$19)</f>
        <v/>
      </c>
      <c r="H50" s="1458"/>
      <c r="I50" s="133" t="str">
        <f>IF(SA_GRILLE_STEU!AR$19="","",SA_GRILLE_STEU!AR$19)</f>
        <v/>
      </c>
      <c r="J50" s="134" t="str">
        <f>IF(SA_GRILLE_STEU!$AQ$8="","",SA_GRILLE_STEU!$AQ$8)</f>
        <v/>
      </c>
      <c r="K50" s="135" t="str">
        <f>IF(SA_GRILLE_STEU!$AQ$9="","",SA_GRILLE_STEU!$AQ$9)</f>
        <v/>
      </c>
      <c r="L50" s="135" t="str">
        <f>IF(SA_GRILLE_STEU!$AQ$10="","",SA_GRILLE_STEU!$AQ$10)</f>
        <v/>
      </c>
      <c r="M50" s="135" t="str">
        <f>IF(SA_GRILLE_STEU!$AQ$11="","",SA_GRILLE_STEU!$AQ$11)</f>
        <v/>
      </c>
      <c r="N50" s="135" t="str">
        <f>IF(SA_GRILLE_STEU!$AQ$12="","",SA_GRILLE_STEU!$AQ$12)</f>
        <v/>
      </c>
      <c r="O50" s="135" t="str">
        <f>IF(SA_GRILLE_STEU!$AQ$13="","",SA_GRILLE_STEU!$AQ$13)</f>
        <v/>
      </c>
      <c r="P50" s="135" t="str">
        <f>IF(SA_GRILLE_STEU!$AQ$14="","",SA_GRILLE_STEU!$AQ$14)</f>
        <v/>
      </c>
      <c r="Q50" s="135" t="str">
        <f>IF(SA_GRILLE_STEU!$AQ$15="","",SA_GRILLE_STEU!$AQ$15)</f>
        <v/>
      </c>
      <c r="R50" s="135" t="str">
        <f>IF(SA_GRILLE_STEU!$AQ$16="","",SA_GRILLE_STEU!$AQ$16)</f>
        <v/>
      </c>
      <c r="S50" s="136" t="str">
        <f>IF(SA_GRILLE_STEU!$AQ$17="","",SA_GRILLE_STEU!$AQ$17)</f>
        <v/>
      </c>
      <c r="T50" s="1468" t="str">
        <f>IF(SA_GRILLE_STEU!AP$19="","",SA_GRILLE_STEU!AP$19)</f>
        <v/>
      </c>
      <c r="U50" s="1469"/>
      <c r="V50" s="1470"/>
      <c r="W50" s="505"/>
      <c r="X50" s="505"/>
      <c r="Y50" s="505"/>
      <c r="Z50" s="505"/>
      <c r="AA50" s="505"/>
      <c r="AB50" s="505"/>
      <c r="AC50" s="505"/>
      <c r="AD50" s="505"/>
      <c r="AE50" s="505"/>
      <c r="AF50" s="505"/>
      <c r="AG50" s="505"/>
      <c r="AH50" s="505"/>
      <c r="AI50" s="505"/>
      <c r="AJ50" s="505"/>
      <c r="AK50" s="505"/>
    </row>
    <row r="51" spans="2:37" ht="28.5" customHeight="1" outlineLevel="1" thickBot="1" x14ac:dyDescent="0.65">
      <c r="B51" s="1456"/>
      <c r="C51" s="137" t="str">
        <f>C50</f>
        <v/>
      </c>
      <c r="D51" s="964"/>
      <c r="E51" s="138" t="s">
        <v>52</v>
      </c>
      <c r="F51" s="139" t="str">
        <f>IF(SA_GRILLE_STEU!$AO$22="","",SA_GRILLE_STEU!$AO$22)</f>
        <v/>
      </c>
      <c r="G51" s="1450" t="str">
        <f>IF(SA_GRILLE_STEU!$AQ$37="","",SA_GRILLE_STEU!$AQ$37)</f>
        <v/>
      </c>
      <c r="H51" s="1451"/>
      <c r="I51" s="140" t="str">
        <f>IF(SA_GRILLE_STEU!AR$37="","",SA_GRILLE_STEU!AR$37)</f>
        <v/>
      </c>
      <c r="J51" s="141" t="str">
        <f>IF(SA_GRILLE_STEU!$AQ$25="","",SA_GRILLE_STEU!$AQ$25)</f>
        <v/>
      </c>
      <c r="K51" s="142" t="str">
        <f>IF(SA_GRILLE_STEU!$AQ$26="","",SA_GRILLE_STEU!$AQ$26)</f>
        <v/>
      </c>
      <c r="L51" s="142" t="str">
        <f>IF(SA_GRILLE_STEU!$AQ$27="","",SA_GRILLE_STEU!$AQ$27)</f>
        <v/>
      </c>
      <c r="M51" s="142" t="str">
        <f>IF(SA_GRILLE_STEU!$AQ$28="","",SA_GRILLE_STEU!$AQ$28)</f>
        <v/>
      </c>
      <c r="N51" s="142" t="str">
        <f>IF(SA_GRILLE_STEU!$AQ$29="","",SA_GRILLE_STEU!$AQ$29)</f>
        <v/>
      </c>
      <c r="O51" s="142" t="str">
        <f>IF(SA_GRILLE_STEU!$AQ$30="","",SA_GRILLE_STEU!$AQ$30)</f>
        <v/>
      </c>
      <c r="P51" s="142" t="str">
        <f>IF(SA_GRILLE_STEU!$AQ$31="","",SA_GRILLE_STEU!$AQ$31)</f>
        <v/>
      </c>
      <c r="Q51" s="142" t="str">
        <f>IF(SA_GRILLE_STEU!$AQ$32="","",SA_GRILLE_STEU!$AQ$32)</f>
        <v/>
      </c>
      <c r="R51" s="142" t="str">
        <f>IF(SA_GRILLE_STEU!$AQ$33="","",SA_GRILLE_STEU!$AQ$33)</f>
        <v/>
      </c>
      <c r="S51" s="143" t="str">
        <f>IF(SA_GRILLE_STEU!$AQ$34="","",SA_GRILLE_STEU!$AQ$34)</f>
        <v/>
      </c>
      <c r="T51" s="1465" t="str">
        <f>IF(SA_GRILLE_STEU!AP$37="","",SA_GRILLE_STEU!AP$37)</f>
        <v/>
      </c>
      <c r="U51" s="1466"/>
      <c r="V51" s="1467"/>
      <c r="W51" s="505"/>
      <c r="X51" s="505"/>
      <c r="Y51" s="505"/>
      <c r="Z51" s="505"/>
      <c r="AA51" s="505"/>
      <c r="AB51" s="505"/>
      <c r="AC51" s="505"/>
      <c r="AD51" s="505"/>
      <c r="AE51" s="505"/>
      <c r="AF51" s="505"/>
      <c r="AG51" s="505"/>
      <c r="AH51" s="505"/>
      <c r="AI51" s="505"/>
      <c r="AJ51" s="505"/>
      <c r="AK51" s="505"/>
    </row>
    <row r="52" spans="2:37" ht="28.5" customHeight="1" outlineLevel="1" x14ac:dyDescent="0.6">
      <c r="B52" s="1455" t="s">
        <v>59</v>
      </c>
      <c r="C52" s="130" t="str">
        <f>IF(SA_GRILLE_STEU!$AV$3="","",SA_GRILLE_STEU!$AV$3)</f>
        <v/>
      </c>
      <c r="D52" s="963" t="str">
        <f>IF(SA_GRILLE_STEU!$AT$3="","",SA_GRILLE_STEU!$AT$3)</f>
        <v/>
      </c>
      <c r="E52" s="131" t="s">
        <v>22</v>
      </c>
      <c r="F52" s="132" t="str">
        <f>IF(SA_GRILLE_STEU!$AT$5="","",SA_GRILLE_STEU!$AT$5)</f>
        <v/>
      </c>
      <c r="G52" s="1457" t="str">
        <f>IF(SA_GRILLE_STEU!$AV$19="","",SA_GRILLE_STEU!$AV$19)</f>
        <v/>
      </c>
      <c r="H52" s="1458"/>
      <c r="I52" s="133" t="str">
        <f>IF(SA_GRILLE_STEU!AW$19="","",SA_GRILLE_STEU!AW$19)</f>
        <v/>
      </c>
      <c r="J52" s="134" t="str">
        <f>IF(SA_GRILLE_STEU!$AV$8="","",SA_GRILLE_STEU!$AV$8)</f>
        <v/>
      </c>
      <c r="K52" s="135" t="str">
        <f>IF(SA_GRILLE_STEU!$AV$9="","",SA_GRILLE_STEU!$AV$9)</f>
        <v/>
      </c>
      <c r="L52" s="135" t="str">
        <f>IF(SA_GRILLE_STEU!$AV$10="","",SA_GRILLE_STEU!$AV$10)</f>
        <v/>
      </c>
      <c r="M52" s="135" t="str">
        <f>IF(SA_GRILLE_STEU!$AV$11="","",SA_GRILLE_STEU!$AV$11)</f>
        <v/>
      </c>
      <c r="N52" s="135" t="str">
        <f>IF(SA_GRILLE_STEU!$AV$12="","",SA_GRILLE_STEU!$AV$12)</f>
        <v/>
      </c>
      <c r="O52" s="135" t="str">
        <f>IF(SA_GRILLE_STEU!$AV$13="","",SA_GRILLE_STEU!$AV$13)</f>
        <v/>
      </c>
      <c r="P52" s="135" t="str">
        <f>IF(SA_GRILLE_STEU!$AV$14="","",SA_GRILLE_STEU!$AV$14)</f>
        <v/>
      </c>
      <c r="Q52" s="135" t="str">
        <f>IF(SA_GRILLE_STEU!$AV$15="","",SA_GRILLE_STEU!$AV$15)</f>
        <v/>
      </c>
      <c r="R52" s="135" t="str">
        <f>IF(SA_GRILLE_STEU!$AV$16="","",SA_GRILLE_STEU!$AV$16)</f>
        <v/>
      </c>
      <c r="S52" s="136" t="str">
        <f>IF(SA_GRILLE_STEU!$AV$17="","",SA_GRILLE_STEU!$AV$17)</f>
        <v/>
      </c>
      <c r="T52" s="1471" t="str">
        <f>IF(SA_GRILLE_STEU!AU$19="","",SA_GRILLE_STEU!AU$19)</f>
        <v/>
      </c>
      <c r="U52" s="1472"/>
      <c r="V52" s="1473"/>
      <c r="W52" s="505"/>
      <c r="X52" s="505"/>
      <c r="Y52" s="505"/>
      <c r="Z52" s="505"/>
      <c r="AA52" s="505"/>
      <c r="AB52" s="505"/>
      <c r="AC52" s="505"/>
      <c r="AD52" s="505"/>
      <c r="AE52" s="505"/>
      <c r="AF52" s="505"/>
      <c r="AG52" s="505"/>
      <c r="AH52" s="505"/>
      <c r="AI52" s="505"/>
      <c r="AJ52" s="505"/>
      <c r="AK52" s="505"/>
    </row>
    <row r="53" spans="2:37" ht="28.5" customHeight="1" outlineLevel="1" thickBot="1" x14ac:dyDescent="0.65">
      <c r="B53" s="1456"/>
      <c r="C53" s="137" t="str">
        <f>C52</f>
        <v/>
      </c>
      <c r="D53" s="964"/>
      <c r="E53" s="138" t="s">
        <v>52</v>
      </c>
      <c r="F53" s="139" t="str">
        <f>IF(SA_GRILLE_STEU!$AT$22="","",SA_GRILLE_STEU!$AT$22)</f>
        <v/>
      </c>
      <c r="G53" s="1450" t="str">
        <f>IF(SA_GRILLE_STEU!$AV$37="","",SA_GRILLE_STEU!$AV$37)</f>
        <v/>
      </c>
      <c r="H53" s="1451"/>
      <c r="I53" s="140" t="str">
        <f>IF(SA_GRILLE_STEU!AW$37="","",SA_GRILLE_STEU!AW$37)</f>
        <v/>
      </c>
      <c r="J53" s="141" t="str">
        <f>IF(SA_GRILLE_STEU!$AV$25="","",SA_GRILLE_STEU!$AV$25)</f>
        <v/>
      </c>
      <c r="K53" s="142" t="str">
        <f>IF(SA_GRILLE_STEU!$AV$26="","",SA_GRILLE_STEU!$AV$26)</f>
        <v/>
      </c>
      <c r="L53" s="142" t="str">
        <f>IF(SA_GRILLE_STEU!$AV$27="","",SA_GRILLE_STEU!$AV$27)</f>
        <v/>
      </c>
      <c r="M53" s="142" t="str">
        <f>IF(SA_GRILLE_STEU!$AV$28="","",SA_GRILLE_STEU!$AV$28)</f>
        <v/>
      </c>
      <c r="N53" s="142" t="str">
        <f>IF(SA_GRILLE_STEU!$AV$29="","",SA_GRILLE_STEU!$AV$29)</f>
        <v/>
      </c>
      <c r="O53" s="142" t="str">
        <f>IF(SA_GRILLE_STEU!$AV$30="","",SA_GRILLE_STEU!$AV$30)</f>
        <v/>
      </c>
      <c r="P53" s="142" t="str">
        <f>IF(SA_GRILLE_STEU!$AV$31="","",SA_GRILLE_STEU!$AV$31)</f>
        <v/>
      </c>
      <c r="Q53" s="142" t="str">
        <f>IF(SA_GRILLE_STEU!$AV$32="","",SA_GRILLE_STEU!$AV$32)</f>
        <v/>
      </c>
      <c r="R53" s="142" t="str">
        <f>IF(SA_GRILLE_STEU!$AV$33="","",SA_GRILLE_STEU!$AV$33)</f>
        <v/>
      </c>
      <c r="S53" s="143" t="str">
        <f>IF(SA_GRILLE_STEU!$AV$34="","",SA_GRILLE_STEU!$AV$34)</f>
        <v/>
      </c>
      <c r="T53" s="1474" t="str">
        <f>IF(SA_GRILLE_STEU!AU$37="","",SA_GRILLE_STEU!AU$37)</f>
        <v/>
      </c>
      <c r="U53" s="1475"/>
      <c r="V53" s="1476"/>
      <c r="W53" s="505"/>
      <c r="X53" s="505"/>
      <c r="Y53" s="505"/>
      <c r="Z53" s="505"/>
      <c r="AA53" s="505"/>
      <c r="AB53" s="505"/>
      <c r="AC53" s="505"/>
      <c r="AD53" s="505"/>
      <c r="AE53" s="505"/>
      <c r="AF53" s="505"/>
      <c r="AG53" s="505"/>
      <c r="AH53" s="505"/>
      <c r="AI53" s="505"/>
      <c r="AJ53" s="505"/>
      <c r="AK53" s="505"/>
    </row>
    <row r="54" spans="2:37" ht="28.5" customHeight="1" outlineLevel="1" x14ac:dyDescent="0.6">
      <c r="B54" s="1455" t="s">
        <v>60</v>
      </c>
      <c r="C54" s="130" t="str">
        <f>IF(SA_GRILLE_STEU!$BA$3="","",SA_GRILLE_STEU!$BA$3)</f>
        <v/>
      </c>
      <c r="D54" s="963" t="str">
        <f>IF(SA_GRILLE_STEU!$AY$3="","",SA_GRILLE_STEU!$AY$3)</f>
        <v/>
      </c>
      <c r="E54" s="131" t="s">
        <v>22</v>
      </c>
      <c r="F54" s="132" t="str">
        <f>IF(SA_GRILLE_STEU!$AY$5="","",SA_GRILLE_STEU!$AY$5)</f>
        <v/>
      </c>
      <c r="G54" s="1457" t="str">
        <f>IF(SA_GRILLE_STEU!$BA$19="","",SA_GRILLE_STEU!$BA$19)</f>
        <v/>
      </c>
      <c r="H54" s="1458"/>
      <c r="I54" s="133" t="str">
        <f>IF(SA_GRILLE_STEU!BB$19="","",SA_GRILLE_STEU!BB$19)</f>
        <v/>
      </c>
      <c r="J54" s="134" t="str">
        <f>IF(SA_GRILLE_STEU!$BA$8="","",SA_GRILLE_STEU!$BA$8)</f>
        <v/>
      </c>
      <c r="K54" s="135" t="str">
        <f>IF(SA_GRILLE_STEU!$BA$9="","",SA_GRILLE_STEU!$BA$9)</f>
        <v/>
      </c>
      <c r="L54" s="135" t="str">
        <f>IF(SA_GRILLE_STEU!$BA$10="","",SA_GRILLE_STEU!$BA$10)</f>
        <v/>
      </c>
      <c r="M54" s="135" t="str">
        <f>IF(SA_GRILLE_STEU!$BA$11="","",SA_GRILLE_STEU!$BA$11)</f>
        <v/>
      </c>
      <c r="N54" s="135" t="str">
        <f>IF(SA_GRILLE_STEU!$BA$12="","",SA_GRILLE_STEU!$BA$12)</f>
        <v/>
      </c>
      <c r="O54" s="135" t="str">
        <f>IF(SA_GRILLE_STEU!$BA$13="","",SA_GRILLE_STEU!$BA$13)</f>
        <v/>
      </c>
      <c r="P54" s="135" t="str">
        <f>IF(SA_GRILLE_STEU!$BA$14="","",SA_GRILLE_STEU!$BA$14)</f>
        <v/>
      </c>
      <c r="Q54" s="135" t="str">
        <f>IF(SA_GRILLE_STEU!$BA$15="","",SA_GRILLE_STEU!$BA$15)</f>
        <v/>
      </c>
      <c r="R54" s="135" t="str">
        <f>IF(SA_GRILLE_STEU!$BA$16="","",SA_GRILLE_STEU!$BA$16)</f>
        <v/>
      </c>
      <c r="S54" s="136" t="str">
        <f>IF(SA_GRILLE_STEU!$BA$17="","",SA_GRILLE_STEU!$BA$17)</f>
        <v/>
      </c>
      <c r="T54" s="1468" t="str">
        <f>IF(SA_GRILLE_STEU!AZ$19="","",SA_GRILLE_STEU!AZ$19)</f>
        <v/>
      </c>
      <c r="U54" s="1469"/>
      <c r="V54" s="1470"/>
      <c r="W54" s="505"/>
      <c r="X54" s="505"/>
      <c r="Y54" s="505"/>
      <c r="Z54" s="505"/>
      <c r="AA54" s="505"/>
      <c r="AB54" s="505"/>
      <c r="AC54" s="505"/>
      <c r="AD54" s="505"/>
      <c r="AE54" s="505"/>
      <c r="AF54" s="505"/>
      <c r="AG54" s="505"/>
      <c r="AH54" s="505"/>
      <c r="AI54" s="505"/>
      <c r="AJ54" s="505"/>
      <c r="AK54" s="505"/>
    </row>
    <row r="55" spans="2:37" ht="28.5" customHeight="1" outlineLevel="1" thickBot="1" x14ac:dyDescent="0.65">
      <c r="B55" s="1456"/>
      <c r="C55" s="137" t="str">
        <f>C54</f>
        <v/>
      </c>
      <c r="D55" s="964"/>
      <c r="E55" s="138" t="s">
        <v>52</v>
      </c>
      <c r="F55" s="139" t="str">
        <f>IF(SA_GRILLE_STEU!$AY$22="","",SA_GRILLE_STEU!$AY$22)</f>
        <v/>
      </c>
      <c r="G55" s="1450" t="str">
        <f>IF(SA_GRILLE_STEU!$BA$37="","",SA_GRILLE_STEU!$BA$37)</f>
        <v/>
      </c>
      <c r="H55" s="1451"/>
      <c r="I55" s="140" t="str">
        <f>IF(SA_GRILLE_STEU!BB$37="","",SA_GRILLE_STEU!BB$37)</f>
        <v/>
      </c>
      <c r="J55" s="141" t="str">
        <f>IF(SA_GRILLE_STEU!$BA$25="","",SA_GRILLE_STEU!$BA$25)</f>
        <v/>
      </c>
      <c r="K55" s="142" t="str">
        <f>IF(SA_GRILLE_STEU!$BA$26="","",SA_GRILLE_STEU!$BA$26)</f>
        <v/>
      </c>
      <c r="L55" s="142" t="str">
        <f>IF(SA_GRILLE_STEU!$BA$27="","",SA_GRILLE_STEU!$BA$27)</f>
        <v/>
      </c>
      <c r="M55" s="142" t="str">
        <f>IF(SA_GRILLE_STEU!$BA$28="","",SA_GRILLE_STEU!$BA$28)</f>
        <v/>
      </c>
      <c r="N55" s="142" t="str">
        <f>IF(SA_GRILLE_STEU!$BA$29="","",SA_GRILLE_STEU!$BA$29)</f>
        <v/>
      </c>
      <c r="O55" s="142" t="str">
        <f>IF(SA_GRILLE_STEU!$BA$30="","",SA_GRILLE_STEU!$BA$30)</f>
        <v/>
      </c>
      <c r="P55" s="142" t="str">
        <f>IF(SA_GRILLE_STEU!$BA$31="","",SA_GRILLE_STEU!$BA$31)</f>
        <v/>
      </c>
      <c r="Q55" s="142" t="str">
        <f>IF(SA_GRILLE_STEU!$BA$32="","",SA_GRILLE_STEU!$BA$32)</f>
        <v/>
      </c>
      <c r="R55" s="142" t="str">
        <f>IF(SA_GRILLE_STEU!$BA$33="","",SA_GRILLE_STEU!$BA$33)</f>
        <v/>
      </c>
      <c r="S55" s="143" t="str">
        <f>IF(SA_GRILLE_STEU!$BA$34="","",SA_GRILLE_STEU!$BA$34)</f>
        <v/>
      </c>
      <c r="T55" s="1465" t="str">
        <f>IF(SA_GRILLE_STEU!AZ$37="","",SA_GRILLE_STEU!AZ$37)</f>
        <v/>
      </c>
      <c r="U55" s="1466"/>
      <c r="V55" s="1467"/>
      <c r="W55" s="505"/>
      <c r="X55" s="505"/>
      <c r="Y55" s="505"/>
      <c r="Z55" s="505"/>
      <c r="AA55" s="505"/>
      <c r="AB55" s="505"/>
      <c r="AC55" s="505"/>
      <c r="AD55" s="505"/>
      <c r="AE55" s="505"/>
      <c r="AF55" s="505"/>
      <c r="AG55" s="505"/>
      <c r="AH55" s="505"/>
      <c r="AI55" s="505"/>
      <c r="AJ55" s="505"/>
      <c r="AK55" s="505"/>
    </row>
    <row r="56" spans="2:37" ht="28.5" customHeight="1" outlineLevel="1" x14ac:dyDescent="0.6">
      <c r="B56" s="1455" t="s">
        <v>61</v>
      </c>
      <c r="C56" s="130" t="str">
        <f>IF(SA_GRILLE_STEU!$BF$3="","",SA_GRILLE_STEU!$BF$3)</f>
        <v/>
      </c>
      <c r="D56" s="963" t="str">
        <f>IF(SA_GRILLE_STEU!$BD$3="","",SA_GRILLE_STEU!$BD$3)</f>
        <v/>
      </c>
      <c r="E56" s="131" t="s">
        <v>22</v>
      </c>
      <c r="F56" s="132" t="str">
        <f>IF(SA_GRILLE_STEU!$BD$5="","",SA_GRILLE_STEU!$BD$5)</f>
        <v/>
      </c>
      <c r="G56" s="1457" t="str">
        <f>IF(SA_GRILLE_STEU!$BF$19="","",SA_GRILLE_STEU!$BF$19)</f>
        <v/>
      </c>
      <c r="H56" s="1458"/>
      <c r="I56" s="133" t="str">
        <f>IF(SA_GRILLE_STEU!BG$19="","",SA_GRILLE_STEU!BG$19)</f>
        <v/>
      </c>
      <c r="J56" s="134" t="str">
        <f>IF(SA_GRILLE_STEU!$BF$8="","",SA_GRILLE_STEU!$BF$8)</f>
        <v/>
      </c>
      <c r="K56" s="135" t="str">
        <f>IF(SA_GRILLE_STEU!$BF$9="","",SA_GRILLE_STEU!$BF$9)</f>
        <v/>
      </c>
      <c r="L56" s="135" t="str">
        <f>IF(SA_GRILLE_STEU!$BF$10="","",SA_GRILLE_STEU!$BF$10)</f>
        <v/>
      </c>
      <c r="M56" s="135" t="str">
        <f>IF(SA_GRILLE_STEU!$BF$11="","",SA_GRILLE_STEU!$BF$11)</f>
        <v/>
      </c>
      <c r="N56" s="135" t="str">
        <f>IF(SA_GRILLE_STEU!$BF$12="","",SA_GRILLE_STEU!$BF$12)</f>
        <v/>
      </c>
      <c r="O56" s="135" t="str">
        <f>IF(SA_GRILLE_STEU!$BF$13="","",SA_GRILLE_STEU!$BF$13)</f>
        <v/>
      </c>
      <c r="P56" s="135" t="str">
        <f>IF(SA_GRILLE_STEU!$BF$14="","",SA_GRILLE_STEU!$BF$14)</f>
        <v/>
      </c>
      <c r="Q56" s="135" t="str">
        <f>IF(SA_GRILLE_STEU!$BF$15="","",SA_GRILLE_STEU!$BF$15)</f>
        <v/>
      </c>
      <c r="R56" s="135" t="str">
        <f>IF(SA_GRILLE_STEU!$BF$16="","",SA_GRILLE_STEU!$BF$16)</f>
        <v/>
      </c>
      <c r="S56" s="136" t="str">
        <f>IF(SA_GRILLE_STEU!$BF$17="","",SA_GRILLE_STEU!$BF$17)</f>
        <v/>
      </c>
      <c r="T56" s="1471" t="str">
        <f>IF(SA_GRILLE_STEU!BE$19="","",SA_GRILLE_STEU!BE$19)</f>
        <v/>
      </c>
      <c r="U56" s="1472"/>
      <c r="V56" s="1473"/>
      <c r="W56" s="505"/>
      <c r="X56" s="505"/>
      <c r="Y56" s="505"/>
      <c r="Z56" s="505"/>
      <c r="AA56" s="505"/>
      <c r="AB56" s="505"/>
      <c r="AC56" s="505"/>
      <c r="AD56" s="505"/>
      <c r="AE56" s="505"/>
      <c r="AF56" s="505"/>
      <c r="AG56" s="505"/>
      <c r="AH56" s="505"/>
      <c r="AI56" s="505"/>
      <c r="AJ56" s="505"/>
      <c r="AK56" s="505"/>
    </row>
    <row r="57" spans="2:37" ht="123" customHeight="1" outlineLevel="1" thickBot="1" x14ac:dyDescent="0.65">
      <c r="B57" s="1456"/>
      <c r="C57" s="137" t="str">
        <f>C56</f>
        <v/>
      </c>
      <c r="D57" s="964"/>
      <c r="E57" s="138" t="s">
        <v>52</v>
      </c>
      <c r="F57" s="139" t="str">
        <f>IF(SA_GRILLE_STEU!$BD$22="","",SA_GRILLE_STEU!$BD$22)</f>
        <v/>
      </c>
      <c r="G57" s="1450" t="str">
        <f>IF(SA_GRILLE_STEU!$BF$37="","",SA_GRILLE_STEU!$BF$37)</f>
        <v/>
      </c>
      <c r="H57" s="1451"/>
      <c r="I57" s="140" t="str">
        <f>IF(SA_GRILLE_STEU!BG$37="","",SA_GRILLE_STEU!BG$37)</f>
        <v/>
      </c>
      <c r="J57" s="141" t="str">
        <f>IF(SA_GRILLE_STEU!$BF$25="","",SA_GRILLE_STEU!$BF$25)</f>
        <v/>
      </c>
      <c r="K57" s="142" t="str">
        <f>IF(SA_GRILLE_STEU!$BF$26="","",SA_GRILLE_STEU!$BF$26)</f>
        <v/>
      </c>
      <c r="L57" s="142" t="str">
        <f>IF(SA_GRILLE_STEU!$BF$27="","",SA_GRILLE_STEU!$BF$27)</f>
        <v/>
      </c>
      <c r="M57" s="142" t="str">
        <f>IF(SA_GRILLE_STEU!$BF$28="","",SA_GRILLE_STEU!$BF$28)</f>
        <v/>
      </c>
      <c r="N57" s="142" t="str">
        <f>IF(SA_GRILLE_STEU!$BF$29="","",SA_GRILLE_STEU!$BF$29)</f>
        <v/>
      </c>
      <c r="O57" s="142" t="str">
        <f>IF(SA_GRILLE_STEU!$BF$30="","",SA_GRILLE_STEU!$BF$30)</f>
        <v/>
      </c>
      <c r="P57" s="142" t="str">
        <f>IF(SA_GRILLE_STEU!$BF$31="","",SA_GRILLE_STEU!$BF$31)</f>
        <v/>
      </c>
      <c r="Q57" s="142" t="str">
        <f>IF(SA_GRILLE_STEU!$BF$32="","",SA_GRILLE_STEU!$BF$32)</f>
        <v/>
      </c>
      <c r="R57" s="142" t="str">
        <f>IF(SA_GRILLE_STEU!$BF$33="","",SA_GRILLE_STEU!$BF$33)</f>
        <v/>
      </c>
      <c r="S57" s="143" t="str">
        <f>IF(SA_GRILLE_STEU!$BF$34="","",SA_GRILLE_STEU!$BF$34)</f>
        <v/>
      </c>
      <c r="T57" s="1474" t="str">
        <f>IF(SA_GRILLE_STEU!BE$37="","",SA_GRILLE_STEU!BE$37)</f>
        <v/>
      </c>
      <c r="U57" s="1475"/>
      <c r="V57" s="1476"/>
      <c r="W57" s="505"/>
      <c r="X57" s="505"/>
      <c r="Y57" s="505"/>
      <c r="Z57" s="505"/>
      <c r="AA57" s="505"/>
      <c r="AB57" s="505"/>
      <c r="AC57" s="505"/>
      <c r="AD57" s="505"/>
      <c r="AE57" s="505"/>
      <c r="AF57" s="505"/>
      <c r="AG57" s="505"/>
      <c r="AH57" s="505"/>
      <c r="AI57" s="505"/>
      <c r="AJ57" s="505"/>
      <c r="AK57" s="505"/>
    </row>
  </sheetData>
  <sheetProtection selectLockedCells="1" selectUnlockedCells="1"/>
  <mergeCells count="131">
    <mergeCell ref="B52:B53"/>
    <mergeCell ref="D52:D53"/>
    <mergeCell ref="G52:H52"/>
    <mergeCell ref="T52:V52"/>
    <mergeCell ref="G53:H53"/>
    <mergeCell ref="T53:V53"/>
    <mergeCell ref="B50:B51"/>
    <mergeCell ref="D50:D51"/>
    <mergeCell ref="G50:H50"/>
    <mergeCell ref="T50:V50"/>
    <mergeCell ref="G51:H51"/>
    <mergeCell ref="T51:V51"/>
    <mergeCell ref="B54:B55"/>
    <mergeCell ref="B56:B57"/>
    <mergeCell ref="D56:D57"/>
    <mergeCell ref="G56:H56"/>
    <mergeCell ref="T56:V56"/>
    <mergeCell ref="G57:H57"/>
    <mergeCell ref="T57:V57"/>
    <mergeCell ref="D54:D55"/>
    <mergeCell ref="G54:H54"/>
    <mergeCell ref="T54:V54"/>
    <mergeCell ref="G55:H55"/>
    <mergeCell ref="T55:V55"/>
    <mergeCell ref="B48:B49"/>
    <mergeCell ref="D48:D49"/>
    <mergeCell ref="G48:H48"/>
    <mergeCell ref="T48:V48"/>
    <mergeCell ref="G49:H49"/>
    <mergeCell ref="B44:B45"/>
    <mergeCell ref="D44:D45"/>
    <mergeCell ref="G44:H44"/>
    <mergeCell ref="T44:V44"/>
    <mergeCell ref="G45:H45"/>
    <mergeCell ref="T45:V45"/>
    <mergeCell ref="T49:V49"/>
    <mergeCell ref="B46:B47"/>
    <mergeCell ref="D46:D47"/>
    <mergeCell ref="G46:H46"/>
    <mergeCell ref="T46:V46"/>
    <mergeCell ref="G47:H47"/>
    <mergeCell ref="B38:B39"/>
    <mergeCell ref="D38:D39"/>
    <mergeCell ref="G38:H38"/>
    <mergeCell ref="T38:V38"/>
    <mergeCell ref="G39:H39"/>
    <mergeCell ref="T39:V39"/>
    <mergeCell ref="T47:V47"/>
    <mergeCell ref="B42:B43"/>
    <mergeCell ref="D42:D43"/>
    <mergeCell ref="G42:H42"/>
    <mergeCell ref="T42:V42"/>
    <mergeCell ref="G43:H43"/>
    <mergeCell ref="T43:V43"/>
    <mergeCell ref="B40:B41"/>
    <mergeCell ref="D40:D41"/>
    <mergeCell ref="G40:H40"/>
    <mergeCell ref="T40:V40"/>
    <mergeCell ref="G41:H41"/>
    <mergeCell ref="T41:V41"/>
    <mergeCell ref="T32:V33"/>
    <mergeCell ref="B32:H32"/>
    <mergeCell ref="I32:I33"/>
    <mergeCell ref="J32:S32"/>
    <mergeCell ref="B33:C33"/>
    <mergeCell ref="G33:H33"/>
    <mergeCell ref="T36:V36"/>
    <mergeCell ref="G37:H37"/>
    <mergeCell ref="T37:V37"/>
    <mergeCell ref="B34:B35"/>
    <mergeCell ref="D34:D35"/>
    <mergeCell ref="G34:H34"/>
    <mergeCell ref="T34:V34"/>
    <mergeCell ref="G35:H35"/>
    <mergeCell ref="B36:B37"/>
    <mergeCell ref="D36:D37"/>
    <mergeCell ref="G36:H36"/>
    <mergeCell ref="T35:V35"/>
    <mergeCell ref="B2:C2"/>
    <mergeCell ref="D2:W2"/>
    <mergeCell ref="B3:D3"/>
    <mergeCell ref="B4:D4"/>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P5:U5"/>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G13:G14"/>
    <mergeCell ref="K10:Q10"/>
    <mergeCell ref="B13:D13"/>
    <mergeCell ref="B17:D17"/>
    <mergeCell ref="B14:C14"/>
    <mergeCell ref="B10:C10"/>
    <mergeCell ref="B11:C11"/>
    <mergeCell ref="G10:J10"/>
    <mergeCell ref="B15:C15"/>
    <mergeCell ref="U13:W14"/>
    <mergeCell ref="U9:W10"/>
  </mergeCells>
  <phoneticPr fontId="9" type="noConversion"/>
  <conditionalFormatting sqref="B10:B11 B14:B15">
    <cfRule type="beginsWith" dxfId="174" priority="379" operator="beginsWith" text="Validé">
      <formula>LEFT(B10,LEN("Validé"))="Validé"</formula>
    </cfRule>
    <cfRule type="containsText" dxfId="173" priority="380" operator="containsText" text="Non validé">
      <formula>NOT(ISERROR(SEARCH("Non validé",B10)))</formula>
    </cfRule>
  </conditionalFormatting>
  <conditionalFormatting sqref="B18:B19">
    <cfRule type="beginsWith" dxfId="172" priority="219" operator="beginsWith" text="Validé">
      <formula>LEFT(B18,LEN("Validé"))="Validé"</formula>
    </cfRule>
    <cfRule type="containsText" dxfId="171" priority="220" operator="containsText" text="Non validé">
      <formula>NOT(ISERROR(SEARCH("Non validé",B18)))</formula>
    </cfRule>
  </conditionalFormatting>
  <conditionalFormatting sqref="B25:E25">
    <cfRule type="expression" dxfId="170" priority="336">
      <formula>IF(#REF!="Non",1,0)</formula>
    </cfRule>
    <cfRule type="expression" dxfId="169" priority="337">
      <formula>IF(#REF!="Oui",1,0)</formula>
    </cfRule>
  </conditionalFormatting>
  <conditionalFormatting sqref="D10:D11">
    <cfRule type="containsText" dxfId="168" priority="118" operator="containsText" text="contrôlé">
      <formula>NOT(ISERROR(SEARCH("contrôlé",D10)))</formula>
    </cfRule>
    <cfRule type="containsText" dxfId="167" priority="119" operator="containsText" text="Non validé">
      <formula>NOT(ISERROR(SEARCH("Non validé",D10)))</formula>
    </cfRule>
    <cfRule type="containsText" dxfId="166" priority="120" operator="containsText" text="réserve">
      <formula>NOT(ISERROR(SEARCH("réserve",D10)))</formula>
    </cfRule>
    <cfRule type="beginsWith" dxfId="165" priority="121" operator="beginsWith" text="Validé">
      <formula>LEFT(D10,LEN("Validé"))="Validé"</formula>
    </cfRule>
  </conditionalFormatting>
  <conditionalFormatting sqref="D14:D15">
    <cfRule type="containsText" dxfId="164" priority="114" operator="containsText" text="contrôlé">
      <formula>NOT(ISERROR(SEARCH("contrôlé",D14)))</formula>
    </cfRule>
    <cfRule type="containsText" dxfId="163" priority="115" operator="containsText" text="Non validé">
      <formula>NOT(ISERROR(SEARCH("Non validé",D14)))</formula>
    </cfRule>
    <cfRule type="containsText" dxfId="162" priority="116" operator="containsText" text="réserve">
      <formula>NOT(ISERROR(SEARCH("réserve",D14)))</formula>
    </cfRule>
    <cfRule type="beginsWith" dxfId="161" priority="117" operator="beginsWith" text="Validé">
      <formula>LEFT(D14,LEN("Validé"))="Validé"</formula>
    </cfRule>
  </conditionalFormatting>
  <conditionalFormatting sqref="D18:D19">
    <cfRule type="containsText" dxfId="160" priority="110" operator="containsText" text="contrôlé">
      <formula>NOT(ISERROR(SEARCH("contrôlé",D18)))</formula>
    </cfRule>
    <cfRule type="containsText" dxfId="159" priority="111" operator="containsText" text="Non validé">
      <formula>NOT(ISERROR(SEARCH("Non validé",D18)))</formula>
    </cfRule>
    <cfRule type="containsText" dxfId="158" priority="112" operator="containsText" text="réserve">
      <formula>NOT(ISERROR(SEARCH("réserve",D18)))</formula>
    </cfRule>
    <cfRule type="beginsWith" dxfId="157" priority="113" operator="beginsWith" text="Validé">
      <formula>LEFT(D18,LEN("Validé"))="Validé"</formula>
    </cfRule>
  </conditionalFormatting>
  <conditionalFormatting sqref="E10:E11">
    <cfRule type="cellIs" dxfId="156" priority="10" operator="greaterThan">
      <formula>80</formula>
    </cfRule>
    <cfRule type="cellIs" dxfId="155" priority="11" operator="greaterThanOrEqual">
      <formula>70</formula>
    </cfRule>
    <cfRule type="cellIs" dxfId="154" priority="12" operator="lessThan">
      <formula>70</formula>
    </cfRule>
    <cfRule type="expression" dxfId="153" priority="820">
      <formula>IF($I9="",1,0)</formula>
    </cfRule>
  </conditionalFormatting>
  <conditionalFormatting sqref="E14:E15">
    <cfRule type="cellIs" dxfId="152" priority="5" operator="greaterThan">
      <formula>80</formula>
    </cfRule>
    <cfRule type="cellIs" dxfId="151" priority="6" operator="greaterThanOrEqual">
      <formula>70</formula>
    </cfRule>
    <cfRule type="cellIs" dxfId="150" priority="7" operator="lessThan">
      <formula>70</formula>
    </cfRule>
    <cfRule type="expression" dxfId="149" priority="8">
      <formula>IF($I13="",1,0)</formula>
    </cfRule>
  </conditionalFormatting>
  <conditionalFormatting sqref="E18:E19">
    <cfRule type="cellIs" dxfId="148" priority="1" operator="greaterThan">
      <formula>80</formula>
    </cfRule>
    <cfRule type="cellIs" dxfId="147" priority="2" operator="greaterThanOrEqual">
      <formula>70</formula>
    </cfRule>
    <cfRule type="cellIs" dxfId="146" priority="3" operator="lessThan">
      <formula>70</formula>
    </cfRule>
    <cfRule type="expression" dxfId="145" priority="4">
      <formula>IF($I17="",1,0)</formula>
    </cfRule>
  </conditionalFormatting>
  <conditionalFormatting sqref="F21">
    <cfRule type="expression" dxfId="144" priority="377">
      <formula>IF(#REF!="Industriel",1,0)</formula>
    </cfRule>
  </conditionalFormatting>
  <conditionalFormatting sqref="G9">
    <cfRule type="expression" dxfId="143" priority="378">
      <formula>IF(#REF!="Industriel",1,0)</formula>
    </cfRule>
  </conditionalFormatting>
  <conditionalFormatting sqref="G34:H57">
    <cfRule type="containsText" dxfId="142" priority="139" operator="containsText" text="contrôlé">
      <formula>NOT(ISERROR(SEARCH("contrôlé",G34)))</formula>
    </cfRule>
    <cfRule type="containsText" dxfId="141" priority="140" operator="containsText" text="Non validé">
      <formula>NOT(ISERROR(SEARCH("Non validé",G34)))</formula>
    </cfRule>
    <cfRule type="containsText" dxfId="140" priority="141" operator="containsText" text="réserve">
      <formula>NOT(ISERROR(SEARCH("réserve",G34)))</formula>
    </cfRule>
    <cfRule type="beginsWith" dxfId="139" priority="142" operator="beginsWith" text="Validé">
      <formula>LEFT(G34,LEN("Validé"))="Validé"</formula>
    </cfRule>
  </conditionalFormatting>
  <conditionalFormatting sqref="H13:J13">
    <cfRule type="containsText" dxfId="138" priority="57" operator="containsText" text="contrôlé">
      <formula>NOT(ISERROR(SEARCH("contrôlé",H13)))</formula>
    </cfRule>
    <cfRule type="containsText" dxfId="137" priority="58" operator="containsText" text="Non validé">
      <formula>NOT(ISERROR(SEARCH("Non validé",H13)))</formula>
    </cfRule>
    <cfRule type="containsText" dxfId="136" priority="59" operator="containsText" text="réserve">
      <formula>NOT(ISERROR(SEARCH("réserve",H13)))</formula>
    </cfRule>
    <cfRule type="beginsWith" dxfId="135" priority="60" operator="beginsWith" text="Validé">
      <formula>LEFT(H13,LEN("Validé"))="Validé"</formula>
    </cfRule>
  </conditionalFormatting>
  <conditionalFormatting sqref="H21:J21">
    <cfRule type="containsText" dxfId="134" priority="29" operator="containsText" text="contrôlé">
      <formula>NOT(ISERROR(SEARCH("contrôlé",H21)))</formula>
    </cfRule>
    <cfRule type="containsText" dxfId="133" priority="30" operator="containsText" text="Non validé">
      <formula>NOT(ISERROR(SEARCH("Non validé",H21)))</formula>
    </cfRule>
    <cfRule type="containsText" dxfId="132" priority="31" operator="containsText" text="réserve">
      <formula>NOT(ISERROR(SEARCH("réserve",H21)))</formula>
    </cfRule>
    <cfRule type="beginsWith" dxfId="131" priority="32" operator="beginsWith" text="Validé">
      <formula>LEFT(H21,LEN("Validé"))="Validé"</formula>
    </cfRule>
  </conditionalFormatting>
  <conditionalFormatting sqref="H17:K17">
    <cfRule type="containsText" dxfId="130" priority="37" operator="containsText" text="contrôlé">
      <formula>NOT(ISERROR(SEARCH("contrôlé",H17)))</formula>
    </cfRule>
    <cfRule type="containsText" dxfId="129" priority="38" operator="containsText" text="Non validé">
      <formula>NOT(ISERROR(SEARCH("Non validé",H17)))</formula>
    </cfRule>
    <cfRule type="containsText" dxfId="128" priority="39" operator="containsText" text="réserve">
      <formula>NOT(ISERROR(SEARCH("réserve",H17)))</formula>
    </cfRule>
    <cfRule type="beginsWith" dxfId="127" priority="40" operator="beginsWith" text="Validé">
      <formula>LEFT(H17,LEN("Validé"))="Validé"</formula>
    </cfRule>
  </conditionalFormatting>
  <conditionalFormatting sqref="I34:I57">
    <cfRule type="expression" dxfId="126" priority="143">
      <formula>IF($I34="",1,0)</formula>
    </cfRule>
    <cfRule type="cellIs" dxfId="125" priority="144" operator="between">
      <formula>0</formula>
      <formula>60.1</formula>
    </cfRule>
  </conditionalFormatting>
  <conditionalFormatting sqref="J34:J57">
    <cfRule type="containsText" dxfId="124" priority="88" operator="containsText" text="Non">
      <formula>NOT(ISERROR(SEARCH("Non",J34)))</formula>
    </cfRule>
    <cfRule type="containsText" dxfId="123" priority="148" operator="containsText" text="Oui">
      <formula>NOT(ISERROR(SEARCH("Oui",J34)))</formula>
    </cfRule>
  </conditionalFormatting>
  <conditionalFormatting sqref="J34:S57">
    <cfRule type="containsText" dxfId="122" priority="13" operator="containsText" text="contrôlé">
      <formula>NOT(ISERROR(SEARCH("contrôlé",J34)))</formula>
    </cfRule>
  </conditionalFormatting>
  <conditionalFormatting sqref="K9">
    <cfRule type="expression" dxfId="121" priority="20">
      <formula>IF(#REF!="Industriel",1,0)</formula>
    </cfRule>
  </conditionalFormatting>
  <conditionalFormatting sqref="K10">
    <cfRule type="containsText" dxfId="120" priority="21" operator="containsText" text="contrôlé">
      <formula>NOT(ISERROR(SEARCH("contrôlé",K10)))</formula>
    </cfRule>
    <cfRule type="containsText" dxfId="119" priority="22" operator="containsText" text="Non validé">
      <formula>NOT(ISERROR(SEARCH("Non validé",K10)))</formula>
    </cfRule>
    <cfRule type="containsText" dxfId="118" priority="23" operator="containsText" text="réserve">
      <formula>NOT(ISERROR(SEARCH("réserve",K10)))</formula>
    </cfRule>
    <cfRule type="beginsWith" dxfId="117" priority="24" operator="beginsWith" text="Validé">
      <formula>LEFT(K10,LEN("Validé"))="Validé"</formula>
    </cfRule>
  </conditionalFormatting>
  <conditionalFormatting sqref="K9:Q9">
    <cfRule type="containsText" dxfId="116" priority="15" operator="containsText" text="Non">
      <formula>NOT(ISERROR(SEARCH("Non",K9)))</formula>
    </cfRule>
    <cfRule type="containsText" dxfId="115" priority="16" operator="containsText" text="Oui">
      <formula>NOT(ISERROR(SEARCH("Oui",K9)))</formula>
    </cfRule>
  </conditionalFormatting>
  <conditionalFormatting sqref="K34:S57">
    <cfRule type="containsText" dxfId="114" priority="82" operator="containsText" text="Non validé">
      <formula>NOT(ISERROR(SEARCH("Non validé",K34)))</formula>
    </cfRule>
    <cfRule type="containsText" dxfId="113" priority="83" operator="containsText" text="réserve">
      <formula>NOT(ISERROR(SEARCH("réserve",K34)))</formula>
    </cfRule>
    <cfRule type="containsText" dxfId="112" priority="84" operator="containsText" text="Validé">
      <formula>NOT(ISERROR(SEARCH("Validé",K34)))</formula>
    </cfRule>
  </conditionalFormatting>
  <conditionalFormatting sqref="L21">
    <cfRule type="expression" dxfId="111" priority="69">
      <formula>IF(#REF!="Industriel",1,0)</formula>
    </cfRule>
  </conditionalFormatting>
  <conditionalFormatting sqref="P21:R21">
    <cfRule type="containsText" dxfId="110" priority="25" operator="containsText" text="contrôlé">
      <formula>NOT(ISERROR(SEARCH("contrôlé",P21)))</formula>
    </cfRule>
    <cfRule type="containsText" dxfId="109" priority="26" operator="containsText" text="Non validé">
      <formula>NOT(ISERROR(SEARCH("Non validé",P21)))</formula>
    </cfRule>
    <cfRule type="containsText" dxfId="108" priority="27" operator="containsText" text="réserve">
      <formula>NOT(ISERROR(SEARCH("réserve",P21)))</formula>
    </cfRule>
    <cfRule type="beginsWith" dxfId="107" priority="28" operator="beginsWith" text="Validé">
      <formula>LEFT(P21,LEN("Validé"))="Validé"</formula>
    </cfRule>
  </conditionalFormatting>
  <conditionalFormatting sqref="Q13">
    <cfRule type="containsText" dxfId="106" priority="33" operator="containsText" text="contrôlé">
      <formula>NOT(ISERROR(SEARCH("contrôlé",Q13)))</formula>
    </cfRule>
    <cfRule type="containsText" dxfId="105" priority="34" operator="containsText" text="Non validé">
      <formula>NOT(ISERROR(SEARCH("Non validé",Q13)))</formula>
    </cfRule>
    <cfRule type="containsText" dxfId="104" priority="35" operator="containsText" text="réserve">
      <formula>NOT(ISERROR(SEARCH("réserve",Q13)))</formula>
    </cfRule>
    <cfRule type="beginsWith" dxfId="103"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69"/>
  <sheetViews>
    <sheetView topLeftCell="B16" zoomScale="85" zoomScaleNormal="85" workbookViewId="0">
      <selection activeCell="E30" sqref="E30:F30"/>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433" hidden="1" customWidth="1"/>
  </cols>
  <sheetData>
    <row r="1" spans="2:15" ht="68.349999999999994" customHeight="1" thickBot="1" x14ac:dyDescent="0.45">
      <c r="B1" s="476"/>
      <c r="C1" s="1238" t="s">
        <v>3</v>
      </c>
      <c r="D1" s="1238"/>
      <c r="E1" s="1238"/>
      <c r="F1" s="1238"/>
      <c r="G1" s="1238"/>
      <c r="H1" s="1238"/>
      <c r="I1" s="1238"/>
      <c r="J1" s="1238"/>
      <c r="K1" s="1238"/>
      <c r="L1" s="1239"/>
      <c r="M1" s="1702" t="s">
        <v>673</v>
      </c>
      <c r="N1" s="1702" t="s">
        <v>673</v>
      </c>
    </row>
    <row r="2" spans="2:15" ht="17.7" customHeight="1" x14ac:dyDescent="0.4">
      <c r="B2" s="1318" t="s">
        <v>514</v>
      </c>
      <c r="C2" s="1245"/>
      <c r="D2" s="1246"/>
      <c r="E2" s="1290" t="str">
        <f>IF(ISBLANK(Descriptif!F2), "", Descriptif!F2)</f>
        <v>Système test</v>
      </c>
      <c r="F2" s="1291"/>
      <c r="G2" s="1291"/>
      <c r="H2" s="1291"/>
      <c r="I2" s="1291"/>
      <c r="J2" s="1291"/>
      <c r="K2" s="487" t="s">
        <v>694</v>
      </c>
      <c r="L2" s="902" t="str">
        <f>IF(ISBLANK(Descriptif!M2), "", Descriptif!M2)</f>
        <v/>
      </c>
    </row>
    <row r="3" spans="2:15" ht="17.7" customHeight="1" x14ac:dyDescent="0.4">
      <c r="B3" s="477"/>
      <c r="C3" s="1247" t="s">
        <v>377</v>
      </c>
      <c r="D3" s="1248"/>
      <c r="E3" s="1223" t="str">
        <f>IF(ISBLANK(Descriptif!F3), "", Descriptif!F3)</f>
        <v>code_test</v>
      </c>
      <c r="F3" s="1224"/>
      <c r="G3" s="1225" t="s">
        <v>7</v>
      </c>
      <c r="H3" s="1226"/>
      <c r="I3" s="1307" t="str">
        <f>IF(ISBLANK(Descriptif!J3), "", Descriptif!J3)</f>
        <v>Eaux de France</v>
      </c>
      <c r="J3" s="1308"/>
      <c r="K3" s="487" t="s">
        <v>5</v>
      </c>
      <c r="L3" s="355" t="str">
        <f>IF(ISBLANK(Descriptif!M3), "", Descriptif!M3)</f>
        <v>20/05/2025, 21/05/2025</v>
      </c>
    </row>
    <row r="4" spans="2:15" ht="17.7" customHeight="1" x14ac:dyDescent="0.4">
      <c r="B4" s="477"/>
      <c r="C4" s="1247" t="s">
        <v>379</v>
      </c>
      <c r="D4" s="1248"/>
      <c r="E4" s="1223" t="str">
        <f>IF(ISBLANK(Descriptif!F4), "", Descriptif!F4)</f>
        <v/>
      </c>
      <c r="F4" s="1224"/>
      <c r="G4" s="1228" t="s">
        <v>364</v>
      </c>
      <c r="H4" s="1228"/>
      <c r="I4" s="1307" t="str">
        <f>IF(ISBLANK(Descriptif!J4), "", Descriptif!J4)</f>
        <v/>
      </c>
      <c r="J4" s="1308"/>
      <c r="K4" s="487" t="s">
        <v>8</v>
      </c>
      <c r="L4" s="355" t="str">
        <f>IF(ISBLANK(Descriptif!M4), "", Descriptif!M4)</f>
        <v>Satese XX</v>
      </c>
    </row>
    <row r="5" spans="2:15" ht="17.7" customHeight="1" x14ac:dyDescent="0.4">
      <c r="B5" s="477"/>
      <c r="C5" s="1247" t="s">
        <v>378</v>
      </c>
      <c r="D5" s="1248"/>
      <c r="E5" s="1223" t="str">
        <f>IF(ISBLANK(Descriptif!F5), "", Descriptif!F5)</f>
        <v/>
      </c>
      <c r="F5" s="1224"/>
      <c r="G5" s="1230" t="s">
        <v>365</v>
      </c>
      <c r="H5" s="1231"/>
      <c r="I5" s="1307" t="str">
        <f>IF(ISBLANK(Descriptif!J5), "", Descriptif!J5)</f>
        <v/>
      </c>
      <c r="J5" s="1308"/>
      <c r="K5" s="487" t="s">
        <v>512</v>
      </c>
      <c r="L5" s="355" t="str">
        <f>IF(ISBLANK(Descriptif!M5), "", Descriptif!M5)</f>
        <v>François</v>
      </c>
    </row>
    <row r="6" spans="2:15" ht="17.7" customHeight="1" x14ac:dyDescent="0.4">
      <c r="B6" s="477"/>
      <c r="C6" s="1247" t="s">
        <v>380</v>
      </c>
      <c r="D6" s="1248"/>
      <c r="E6" s="1223" t="str">
        <f>IF(ISBLANK(Descriptif!F6), "", Descriptif!F6)</f>
        <v/>
      </c>
      <c r="F6" s="1224"/>
      <c r="G6" s="1228" t="s">
        <v>366</v>
      </c>
      <c r="H6" s="1228"/>
      <c r="I6" s="1307" t="str">
        <f>IF(ISBLANK(Descriptif!J6), "", Descriptif!J6)</f>
        <v/>
      </c>
      <c r="J6" s="1308"/>
      <c r="K6" s="487" t="s">
        <v>396</v>
      </c>
      <c r="L6" s="355" t="str">
        <f>IF(ISBLANK(Descriptif!M6), "", Descriptif!M6)</f>
        <v>Temps de pluie</v>
      </c>
    </row>
    <row r="7" spans="2:15" ht="17.7" customHeight="1" thickBot="1" x14ac:dyDescent="0.45">
      <c r="B7" s="478"/>
      <c r="C7" s="1221" t="s">
        <v>381</v>
      </c>
      <c r="D7" s="1222"/>
      <c r="E7" s="1223" t="str">
        <f>IF(ISBLANK(Descriptif!F7), "", Descriptif!F7)</f>
        <v/>
      </c>
      <c r="F7" s="1224"/>
      <c r="G7" s="1253" t="s">
        <v>367</v>
      </c>
      <c r="H7" s="1253"/>
      <c r="I7" s="1307" t="str">
        <f>IF(ISBLANK(Descriptif!J7), "", Descriptif!J7)</f>
        <v/>
      </c>
      <c r="J7" s="1308"/>
      <c r="K7" s="488"/>
      <c r="L7" s="489"/>
    </row>
    <row r="8" spans="2:15" x14ac:dyDescent="0.4">
      <c r="B8" s="288"/>
      <c r="C8" s="301"/>
      <c r="D8" s="301"/>
      <c r="E8" s="301"/>
      <c r="F8" s="301"/>
      <c r="G8" s="301"/>
      <c r="H8" s="301"/>
      <c r="I8" s="301"/>
      <c r="J8" s="301"/>
      <c r="K8" s="301"/>
      <c r="L8" s="289"/>
    </row>
    <row r="9" spans="2:15" ht="13" thickBot="1" x14ac:dyDescent="0.45">
      <c r="B9" s="288"/>
      <c r="C9" s="301"/>
      <c r="D9" s="301"/>
      <c r="E9" s="301"/>
      <c r="F9" s="301"/>
      <c r="G9" s="301"/>
      <c r="H9" s="301"/>
      <c r="I9" s="301"/>
      <c r="J9" s="301"/>
      <c r="K9" s="301"/>
      <c r="L9" s="289"/>
    </row>
    <row r="10" spans="2:15" s="371" customFormat="1" ht="25.35" customHeight="1" thickBot="1" x14ac:dyDescent="0.5">
      <c r="B10" s="490"/>
      <c r="C10" s="491" t="s">
        <v>362</v>
      </c>
      <c r="D10" s="491"/>
      <c r="E10" s="491"/>
      <c r="F10" s="491"/>
      <c r="G10" s="491"/>
      <c r="H10" s="491"/>
      <c r="I10" s="491"/>
      <c r="J10" s="665"/>
      <c r="K10" s="665"/>
      <c r="L10" s="492"/>
      <c r="M10" s="1703"/>
      <c r="N10" s="1703"/>
    </row>
    <row r="11" spans="2:15" ht="20.7" customHeight="1" thickBot="1" x14ac:dyDescent="0.45">
      <c r="B11" s="372"/>
      <c r="C11" s="373"/>
      <c r="D11" s="374"/>
      <c r="E11" s="374"/>
      <c r="F11" s="374"/>
      <c r="G11" s="374"/>
      <c r="H11" s="374"/>
      <c r="I11" s="301"/>
      <c r="J11" s="1316" t="s">
        <v>368</v>
      </c>
      <c r="K11" s="1317"/>
      <c r="L11" s="289"/>
      <c r="O11" s="1698" t="s">
        <v>680</v>
      </c>
    </row>
    <row r="12" spans="2:15" ht="20.7" customHeight="1" thickBot="1" x14ac:dyDescent="0.45">
      <c r="B12" s="375"/>
      <c r="C12" s="303"/>
      <c r="D12" s="303"/>
      <c r="E12" s="303"/>
      <c r="F12" s="376"/>
      <c r="G12" s="376" t="s">
        <v>658</v>
      </c>
      <c r="H12" s="305" t="s">
        <v>143</v>
      </c>
      <c r="I12" s="301"/>
      <c r="J12" s="1309">
        <f>IF(H12="","",IF(H12="Non validé",0.1,0))</f>
        <v>0</v>
      </c>
      <c r="K12" s="1310"/>
      <c r="L12" s="289"/>
    </row>
    <row r="13" spans="2:15" ht="20.7" customHeight="1" x14ac:dyDescent="0.4">
      <c r="B13" s="378"/>
      <c r="C13" s="379"/>
      <c r="D13" s="379"/>
      <c r="E13" s="379"/>
      <c r="F13" s="376"/>
      <c r="G13" s="376" t="s">
        <v>659</v>
      </c>
      <c r="H13" s="305" t="s">
        <v>143</v>
      </c>
      <c r="I13" s="301"/>
      <c r="J13" s="1309">
        <f>IF(H13="","",IF(H13="Non validé",0.1,0))</f>
        <v>0</v>
      </c>
      <c r="K13" s="1310"/>
      <c r="L13" s="289"/>
    </row>
    <row r="14" spans="2:15" ht="20.7" customHeight="1" x14ac:dyDescent="0.4">
      <c r="B14" s="377"/>
      <c r="C14" s="303"/>
      <c r="D14" s="303"/>
      <c r="E14" s="303"/>
      <c r="F14" s="376"/>
      <c r="G14" s="376" t="s">
        <v>660</v>
      </c>
      <c r="H14" s="362" t="s">
        <v>143</v>
      </c>
      <c r="I14" s="301"/>
      <c r="J14" s="1309">
        <f>IF(H14="","",IF(H14="Non validé",0.1,0))</f>
        <v>0</v>
      </c>
      <c r="K14" s="1310"/>
      <c r="L14" s="289"/>
    </row>
    <row r="15" spans="2:15" ht="20.7" customHeight="1" x14ac:dyDescent="0.4">
      <c r="B15" s="380"/>
      <c r="C15" s="303"/>
      <c r="D15" s="387"/>
      <c r="E15" s="387"/>
      <c r="F15" s="387"/>
      <c r="G15" s="376" t="s">
        <v>675</v>
      </c>
      <c r="H15" s="306" t="s">
        <v>143</v>
      </c>
      <c r="I15" s="301"/>
      <c r="J15" s="1309">
        <f>IF(H15="","",IF(H15="Non validé",0.1,0))</f>
        <v>0</v>
      </c>
      <c r="K15" s="1310"/>
      <c r="L15" s="289"/>
    </row>
    <row r="16" spans="2:15" ht="20.7" customHeight="1" thickBot="1" x14ac:dyDescent="0.45">
      <c r="B16" s="288"/>
      <c r="C16" s="301"/>
      <c r="D16" s="301"/>
      <c r="E16" s="301"/>
      <c r="F16" s="301"/>
      <c r="G16" s="301"/>
      <c r="H16" s="301"/>
      <c r="I16" s="301"/>
      <c r="J16" s="616" t="s">
        <v>636</v>
      </c>
      <c r="K16" s="666">
        <f>SUM(J12:K15)</f>
        <v>0</v>
      </c>
      <c r="L16" s="289"/>
    </row>
    <row r="17" spans="2:14" ht="13" thickBot="1" x14ac:dyDescent="0.45">
      <c r="B17" s="288"/>
      <c r="C17" s="301"/>
      <c r="D17" s="301"/>
      <c r="E17" s="301"/>
      <c r="F17" s="301"/>
      <c r="G17" s="301"/>
      <c r="H17" s="301"/>
      <c r="I17" s="301"/>
      <c r="J17" s="301"/>
      <c r="K17" s="301"/>
      <c r="L17" s="289"/>
    </row>
    <row r="18" spans="2:14" s="371" customFormat="1" ht="24.7" customHeight="1" thickBot="1" x14ac:dyDescent="0.55000000000000004">
      <c r="B18" s="493"/>
      <c r="C18" s="618" t="s">
        <v>596</v>
      </c>
      <c r="D18" s="494"/>
      <c r="E18" s="494"/>
      <c r="F18" s="494"/>
      <c r="G18" s="494"/>
      <c r="H18" s="494"/>
      <c r="I18" s="494"/>
      <c r="J18" s="494"/>
      <c r="K18" s="494"/>
      <c r="L18" s="495"/>
      <c r="M18" s="1703"/>
      <c r="N18" s="1703"/>
    </row>
    <row r="19" spans="2:14" ht="15" x14ac:dyDescent="0.45">
      <c r="B19" s="288"/>
      <c r="C19" s="301"/>
      <c r="D19" s="301"/>
      <c r="E19" s="301"/>
      <c r="F19" s="301"/>
      <c r="G19" s="301"/>
      <c r="H19" s="301"/>
      <c r="I19" s="301"/>
      <c r="J19" s="301"/>
      <c r="K19" s="301"/>
      <c r="L19" s="381"/>
      <c r="M19" s="1703"/>
    </row>
    <row r="20" spans="2:14" ht="28.7" customHeight="1" x14ac:dyDescent="0.45">
      <c r="B20" s="1312" t="s">
        <v>641</v>
      </c>
      <c r="C20" s="1313"/>
      <c r="D20" s="1313"/>
      <c r="E20" s="1313"/>
      <c r="F20" s="1313"/>
      <c r="G20" s="1311" t="s">
        <v>208</v>
      </c>
      <c r="H20" s="1314" t="s">
        <v>597</v>
      </c>
      <c r="I20" s="1314"/>
      <c r="J20" s="1697">
        <f>SUM(M:M)</f>
        <v>0</v>
      </c>
      <c r="K20" s="1696" t="s">
        <v>702</v>
      </c>
      <c r="L20" s="1305">
        <f xml:space="preserve"> IF(G20="Oui",100,IF(J20&gt;0, (J21 / J20)*100,0))</f>
        <v>0</v>
      </c>
      <c r="M20" s="1703"/>
    </row>
    <row r="21" spans="2:14" ht="28.7" customHeight="1" x14ac:dyDescent="0.45">
      <c r="B21" s="1312"/>
      <c r="C21" s="1313"/>
      <c r="D21" s="1313"/>
      <c r="E21" s="1313"/>
      <c r="F21" s="1313"/>
      <c r="G21" s="1311"/>
      <c r="H21" s="1315" t="s">
        <v>598</v>
      </c>
      <c r="I21" s="1315"/>
      <c r="J21" s="1697">
        <f>SUM(N:N)</f>
        <v>0</v>
      </c>
      <c r="K21" s="1696"/>
      <c r="L21" s="1306"/>
      <c r="M21" s="1703"/>
    </row>
    <row r="22" spans="2:14" x14ac:dyDescent="0.4">
      <c r="B22" s="382"/>
      <c r="C22" s="383"/>
      <c r="D22" s="303"/>
      <c r="E22" s="303"/>
      <c r="F22" s="303"/>
      <c r="G22" s="303"/>
      <c r="H22" s="303"/>
      <c r="I22" s="301"/>
      <c r="J22" s="301"/>
      <c r="K22" s="303"/>
      <c r="L22" s="289"/>
    </row>
    <row r="23" spans="2:14" ht="22.35" customHeight="1" x14ac:dyDescent="0.4">
      <c r="B23" s="382"/>
      <c r="C23" s="301"/>
      <c r="D23" s="301"/>
      <c r="E23" s="301"/>
      <c r="F23" s="1332" t="s">
        <v>661</v>
      </c>
      <c r="G23" s="1333"/>
      <c r="H23" s="667">
        <f>(L20/100  * (1-K16)*100)</f>
        <v>0</v>
      </c>
      <c r="I23" s="301"/>
      <c r="J23" s="301"/>
      <c r="K23" s="301"/>
      <c r="L23" s="289"/>
    </row>
    <row r="24" spans="2:14" x14ac:dyDescent="0.4">
      <c r="B24" s="382"/>
      <c r="C24" s="301"/>
      <c r="D24" s="301"/>
      <c r="E24" s="301"/>
      <c r="F24" s="301"/>
      <c r="G24" s="301"/>
      <c r="H24" s="301"/>
      <c r="I24" s="301"/>
      <c r="J24" s="301"/>
      <c r="K24" s="301"/>
      <c r="L24" s="289"/>
    </row>
    <row r="25" spans="2:14" x14ac:dyDescent="0.4">
      <c r="B25" s="382"/>
      <c r="C25" s="301"/>
      <c r="D25" s="301"/>
      <c r="E25" s="301"/>
      <c r="F25" s="301"/>
      <c r="G25" s="301"/>
      <c r="H25" s="301"/>
      <c r="I25" s="301"/>
      <c r="J25" s="301"/>
      <c r="K25" s="301"/>
      <c r="L25" s="289"/>
    </row>
    <row r="26" spans="2:14" x14ac:dyDescent="0.4">
      <c r="B26" s="382"/>
      <c r="C26" s="301"/>
      <c r="D26" s="301"/>
      <c r="E26" s="301"/>
      <c r="F26" s="301"/>
      <c r="G26" s="301"/>
      <c r="H26" s="301"/>
      <c r="I26" s="301"/>
      <c r="J26" s="301"/>
      <c r="K26" s="301"/>
      <c r="L26" s="289"/>
    </row>
    <row r="27" spans="2:14" ht="13" thickBot="1" x14ac:dyDescent="0.45">
      <c r="B27" s="301"/>
      <c r="C27" s="301"/>
      <c r="D27" s="301"/>
      <c r="E27" s="301"/>
      <c r="F27" s="301"/>
      <c r="G27" s="301"/>
      <c r="H27" s="301"/>
      <c r="I27" s="301"/>
      <c r="J27" s="301"/>
      <c r="K27" s="301"/>
      <c r="L27" s="289"/>
    </row>
    <row r="28" spans="2:14" s="371" customFormat="1" ht="24.7" customHeight="1" thickBot="1" x14ac:dyDescent="0.55000000000000004">
      <c r="B28" s="493"/>
      <c r="C28" s="618" t="s">
        <v>635</v>
      </c>
      <c r="D28" s="494"/>
      <c r="E28" s="494"/>
      <c r="F28" s="1695" t="s">
        <v>701</v>
      </c>
      <c r="G28" s="494"/>
      <c r="H28" s="494"/>
      <c r="I28" s="494"/>
      <c r="J28" s="494"/>
      <c r="K28" s="494"/>
      <c r="L28" s="495"/>
      <c r="M28" s="1703"/>
      <c r="N28" s="1703"/>
    </row>
    <row r="29" spans="2:14" x14ac:dyDescent="0.4">
      <c r="B29" s="288"/>
      <c r="C29" s="301"/>
      <c r="D29" s="301"/>
      <c r="E29" s="434"/>
      <c r="F29" s="301"/>
      <c r="G29" s="301"/>
      <c r="H29" s="301"/>
      <c r="I29" s="301"/>
      <c r="J29" s="301"/>
      <c r="K29" s="301"/>
      <c r="L29" s="289"/>
    </row>
    <row r="30" spans="2:14" ht="19.350000000000001" customHeight="1" x14ac:dyDescent="0.4">
      <c r="B30" s="288"/>
      <c r="C30" s="1699" t="s">
        <v>685</v>
      </c>
      <c r="D30" s="1700"/>
      <c r="E30" s="1311"/>
      <c r="F30" s="1311"/>
      <c r="G30" s="1325" t="s">
        <v>644</v>
      </c>
      <c r="H30" s="1325"/>
      <c r="I30" s="1319"/>
      <c r="J30" s="1319"/>
      <c r="K30" s="301"/>
      <c r="L30" s="289"/>
    </row>
    <row r="31" spans="2:14" ht="26" customHeight="1" x14ac:dyDescent="0.4">
      <c r="B31" s="288"/>
      <c r="C31" s="1315" t="s">
        <v>645</v>
      </c>
      <c r="D31" s="1315"/>
      <c r="E31" s="1319"/>
      <c r="F31" s="1319"/>
      <c r="G31" s="1335" t="s">
        <v>640</v>
      </c>
      <c r="H31" s="1336"/>
      <c r="I31" s="301"/>
      <c r="J31" s="301"/>
      <c r="K31" s="301"/>
      <c r="L31" s="289"/>
    </row>
    <row r="32" spans="2:14" ht="17.45" customHeight="1" x14ac:dyDescent="0.4">
      <c r="B32" s="288"/>
      <c r="C32" s="301"/>
      <c r="D32" s="301"/>
      <c r="E32" s="301"/>
      <c r="F32" s="301"/>
      <c r="G32" s="301"/>
      <c r="H32" s="840" t="s">
        <v>639</v>
      </c>
      <c r="I32" s="1319"/>
      <c r="J32" s="1319"/>
      <c r="K32" s="301"/>
      <c r="L32" s="289"/>
    </row>
    <row r="33" spans="2:14" ht="17.45" customHeight="1" x14ac:dyDescent="0.4">
      <c r="B33" s="288"/>
      <c r="C33" s="301"/>
      <c r="D33" s="301"/>
      <c r="E33" s="301"/>
      <c r="F33" s="301"/>
      <c r="G33" s="301"/>
      <c r="H33" s="840" t="s">
        <v>638</v>
      </c>
      <c r="I33" s="1319"/>
      <c r="J33" s="1319"/>
      <c r="K33" s="301"/>
      <c r="L33" s="289"/>
    </row>
    <row r="34" spans="2:14" ht="13" thickBot="1" x14ac:dyDescent="0.45">
      <c r="B34" s="288"/>
      <c r="C34" s="301"/>
      <c r="D34" s="301"/>
      <c r="E34" s="301"/>
      <c r="F34" s="301"/>
      <c r="G34" s="301"/>
      <c r="H34" s="301"/>
      <c r="I34" s="301"/>
      <c r="J34" s="301"/>
      <c r="K34" s="301"/>
      <c r="L34" s="289"/>
    </row>
    <row r="35" spans="2:14" ht="12.7" customHeight="1" x14ac:dyDescent="0.4">
      <c r="B35" s="288"/>
      <c r="C35" s="1329" t="s">
        <v>94</v>
      </c>
      <c r="D35" s="1326" t="s">
        <v>96</v>
      </c>
      <c r="E35" s="1326" t="s">
        <v>283</v>
      </c>
      <c r="F35" s="1320" t="s">
        <v>97</v>
      </c>
      <c r="G35" s="1326" t="s">
        <v>284</v>
      </c>
      <c r="H35" s="1320" t="s">
        <v>97</v>
      </c>
      <c r="I35" s="496" t="s">
        <v>642</v>
      </c>
      <c r="J35" s="497" t="s">
        <v>95</v>
      </c>
      <c r="K35" s="301"/>
      <c r="L35" s="289"/>
    </row>
    <row r="36" spans="2:14" x14ac:dyDescent="0.4">
      <c r="B36" s="288"/>
      <c r="C36" s="1330"/>
      <c r="D36" s="1327"/>
      <c r="E36" s="1327"/>
      <c r="F36" s="1321"/>
      <c r="G36" s="1327"/>
      <c r="H36" s="1321"/>
      <c r="I36" s="363">
        <f>COUNT(I39:I60)</f>
        <v>0</v>
      </c>
      <c r="J36" s="364">
        <f>COUNTIF(J39:J60,"=oui")</f>
        <v>0</v>
      </c>
      <c r="K36" s="301"/>
      <c r="L36" s="289"/>
      <c r="M36" s="845">
        <f>I36</f>
        <v>0</v>
      </c>
      <c r="N36" s="845">
        <f>J36</f>
        <v>0</v>
      </c>
    </row>
    <row r="37" spans="2:14" ht="12.7" customHeight="1" x14ac:dyDescent="0.4">
      <c r="B37" s="288"/>
      <c r="C37" s="1330"/>
      <c r="D37" s="1327"/>
      <c r="E37" s="1327"/>
      <c r="F37" s="1321"/>
      <c r="G37" s="1327"/>
      <c r="H37" s="1321"/>
      <c r="I37" s="1334" t="s">
        <v>98</v>
      </c>
      <c r="J37" s="1323" t="s">
        <v>99</v>
      </c>
      <c r="K37" s="301"/>
      <c r="L37" s="289"/>
    </row>
    <row r="38" spans="2:14" ht="46" customHeight="1" thickBot="1" x14ac:dyDescent="0.45">
      <c r="B38" s="288"/>
      <c r="C38" s="1331"/>
      <c r="D38" s="1328"/>
      <c r="E38" s="1328"/>
      <c r="F38" s="1322"/>
      <c r="G38" s="1328"/>
      <c r="H38" s="1322"/>
      <c r="I38" s="1328"/>
      <c r="J38" s="1324"/>
      <c r="K38" s="301"/>
      <c r="L38" s="289"/>
    </row>
    <row r="39" spans="2:14" x14ac:dyDescent="0.4">
      <c r="B39" s="288"/>
      <c r="C39" s="841" t="s">
        <v>100</v>
      </c>
      <c r="D39" s="498">
        <f>VLOOKUP(C39, 'SeuilsComparaison-EMT'!$C$5:$E$28, 3, FALSE)</f>
        <v>3</v>
      </c>
      <c r="E39" s="365"/>
      <c r="F39" s="499"/>
      <c r="G39" s="366"/>
      <c r="H39" s="500"/>
      <c r="I39" s="367" t="str">
        <f xml:space="preserve"> IF(G39&gt;0,(E39-G39)/G39,"-")</f>
        <v>-</v>
      </c>
      <c r="J39" s="501"/>
      <c r="K39" s="301"/>
      <c r="L39" s="289"/>
    </row>
    <row r="40" spans="2:14" x14ac:dyDescent="0.4">
      <c r="B40" s="288"/>
      <c r="C40" s="842" t="s">
        <v>101</v>
      </c>
      <c r="D40" s="498">
        <f>VLOOKUP(C40, 'SeuilsComparaison-EMT'!$C$5:$E$28, 3, FALSE)</f>
        <v>30</v>
      </c>
      <c r="E40" s="365"/>
      <c r="F40" s="499"/>
      <c r="G40" s="368"/>
      <c r="H40" s="502"/>
      <c r="I40" s="367" t="str">
        <f t="shared" ref="I40:I60" si="0" xml:space="preserve"> IF(G40&gt;0,(E40-G40)/G40,"-")</f>
        <v>-</v>
      </c>
      <c r="J40" s="503"/>
      <c r="K40" s="301"/>
      <c r="L40" s="289"/>
    </row>
    <row r="41" spans="2:14" x14ac:dyDescent="0.4">
      <c r="B41" s="288"/>
      <c r="C41" s="842" t="s">
        <v>102</v>
      </c>
      <c r="D41" s="498">
        <f>VLOOKUP(C41, 'SeuilsComparaison-EMT'!$C$5:$E$28, 3, FALSE)</f>
        <v>10</v>
      </c>
      <c r="E41" s="369"/>
      <c r="F41" s="502"/>
      <c r="G41" s="370"/>
      <c r="H41" s="502"/>
      <c r="I41" s="367" t="str">
        <f t="shared" si="0"/>
        <v>-</v>
      </c>
      <c r="J41" s="503"/>
      <c r="K41" s="301"/>
      <c r="L41" s="289"/>
    </row>
    <row r="42" spans="2:14" x14ac:dyDescent="0.4">
      <c r="B42" s="288"/>
      <c r="C42" s="842" t="s">
        <v>104</v>
      </c>
      <c r="D42" s="498">
        <f>VLOOKUP(C42, 'SeuilsComparaison-EMT'!$C$5:$E$28, 3, FALSE)</f>
        <v>2</v>
      </c>
      <c r="E42" s="369"/>
      <c r="F42" s="502"/>
      <c r="G42" s="368"/>
      <c r="H42" s="502"/>
      <c r="I42" s="367" t="str">
        <f t="shared" si="0"/>
        <v>-</v>
      </c>
      <c r="J42" s="503"/>
      <c r="K42" s="301"/>
      <c r="L42" s="289"/>
    </row>
    <row r="43" spans="2:14" x14ac:dyDescent="0.4">
      <c r="B43" s="288"/>
      <c r="C43" s="843" t="s">
        <v>105</v>
      </c>
      <c r="D43" s="498">
        <f>VLOOKUP(C43, 'SeuilsComparaison-EMT'!$C$5:$E$28, 3, FALSE)</f>
        <v>0.5</v>
      </c>
      <c r="E43" s="369"/>
      <c r="F43" s="504"/>
      <c r="G43" s="368"/>
      <c r="H43" s="502"/>
      <c r="I43" s="367" t="str">
        <f t="shared" si="0"/>
        <v>-</v>
      </c>
      <c r="J43" s="503"/>
      <c r="K43" s="301"/>
      <c r="L43" s="289"/>
    </row>
    <row r="44" spans="2:14" x14ac:dyDescent="0.4">
      <c r="B44" s="288"/>
      <c r="C44" s="842" t="s">
        <v>109</v>
      </c>
      <c r="D44" s="498">
        <f>VLOOKUP(C44, 'SeuilsComparaison-EMT'!$C$5:$E$28, 3, FALSE)</f>
        <v>1</v>
      </c>
      <c r="E44" s="369"/>
      <c r="F44" s="504"/>
      <c r="G44" s="368"/>
      <c r="H44" s="502"/>
      <c r="I44" s="367" t="str">
        <f t="shared" si="0"/>
        <v>-</v>
      </c>
      <c r="J44" s="503"/>
      <c r="K44" s="301"/>
      <c r="L44" s="289"/>
    </row>
    <row r="45" spans="2:14" x14ac:dyDescent="0.4">
      <c r="B45" s="288"/>
      <c r="C45" s="843" t="s">
        <v>106</v>
      </c>
      <c r="D45" s="498">
        <f>VLOOKUP(C45, 'SeuilsComparaison-EMT'!$C$5:$E$28, 3, FALSE)</f>
        <v>0.5</v>
      </c>
      <c r="E45" s="369"/>
      <c r="F45" s="504"/>
      <c r="G45" s="368"/>
      <c r="H45" s="502"/>
      <c r="I45" s="367" t="str">
        <f t="shared" si="0"/>
        <v>-</v>
      </c>
      <c r="J45" s="503"/>
      <c r="K45" s="301"/>
      <c r="L45" s="289"/>
    </row>
    <row r="46" spans="2:14" x14ac:dyDescent="0.4">
      <c r="B46" s="288"/>
      <c r="C46" s="843" t="s">
        <v>107</v>
      </c>
      <c r="D46" s="498">
        <f>VLOOKUP(C46, 'SeuilsComparaison-EMT'!$C$5:$E$28, 3, FALSE)</f>
        <v>0.05</v>
      </c>
      <c r="E46" s="369"/>
      <c r="F46" s="504"/>
      <c r="G46" s="368"/>
      <c r="H46" s="502"/>
      <c r="I46" s="367" t="str">
        <f t="shared" si="0"/>
        <v>-</v>
      </c>
      <c r="J46" s="503"/>
      <c r="K46" s="301"/>
      <c r="L46" s="289"/>
    </row>
    <row r="47" spans="2:14" x14ac:dyDescent="0.4">
      <c r="B47" s="288"/>
      <c r="C47" s="843" t="s">
        <v>108</v>
      </c>
      <c r="D47" s="498">
        <f>VLOOKUP(C47, 'SeuilsComparaison-EMT'!$C$5:$E$28, 3, FALSE)</f>
        <v>1</v>
      </c>
      <c r="E47" s="369"/>
      <c r="F47" s="504"/>
      <c r="G47" s="368"/>
      <c r="H47" s="502"/>
      <c r="I47" s="367" t="str">
        <f t="shared" si="0"/>
        <v>-</v>
      </c>
      <c r="J47" s="503"/>
      <c r="K47" s="301"/>
      <c r="L47" s="289"/>
    </row>
    <row r="48" spans="2:14" x14ac:dyDescent="0.4">
      <c r="B48" s="288"/>
      <c r="C48" s="842" t="s">
        <v>110</v>
      </c>
      <c r="D48" s="498">
        <f>VLOOKUP(C48, 'SeuilsComparaison-EMT'!$C$5:$E$28, 3, FALSE)</f>
        <v>0.05</v>
      </c>
      <c r="E48" s="369"/>
      <c r="F48" s="504"/>
      <c r="G48" s="368"/>
      <c r="H48" s="502"/>
      <c r="I48" s="367" t="str">
        <f t="shared" si="0"/>
        <v>-</v>
      </c>
      <c r="J48" s="503"/>
      <c r="K48" s="301"/>
      <c r="L48" s="289"/>
    </row>
    <row r="49" spans="2:12" x14ac:dyDescent="0.4">
      <c r="B49" s="288"/>
      <c r="C49" s="842" t="s">
        <v>112</v>
      </c>
      <c r="D49" s="498">
        <f>VLOOKUP(C49, 'SeuilsComparaison-EMT'!$C$5:$E$28, 3, FALSE)</f>
        <v>5.0000000000000001E-3</v>
      </c>
      <c r="E49" s="369"/>
      <c r="F49" s="504"/>
      <c r="G49" s="368"/>
      <c r="H49" s="502"/>
      <c r="I49" s="367" t="str">
        <f t="shared" si="0"/>
        <v>-</v>
      </c>
      <c r="J49" s="503"/>
      <c r="K49" s="301"/>
      <c r="L49" s="289"/>
    </row>
    <row r="50" spans="2:12" x14ac:dyDescent="0.4">
      <c r="B50" s="288"/>
      <c r="C50" s="842" t="s">
        <v>113</v>
      </c>
      <c r="D50" s="498">
        <f>VLOOKUP(C50, 'SeuilsComparaison-EMT'!$C$5:$E$28, 3, FALSE)</f>
        <v>1E-3</v>
      </c>
      <c r="E50" s="369"/>
      <c r="F50" s="504"/>
      <c r="G50" s="368"/>
      <c r="H50" s="502"/>
      <c r="I50" s="367" t="str">
        <f t="shared" si="0"/>
        <v>-</v>
      </c>
      <c r="J50" s="503"/>
      <c r="K50" s="301"/>
      <c r="L50" s="289"/>
    </row>
    <row r="51" spans="2:12" x14ac:dyDescent="0.4">
      <c r="B51" s="288"/>
      <c r="C51" s="842" t="s">
        <v>114</v>
      </c>
      <c r="D51" s="498">
        <f>VLOOKUP(C51, 'SeuilsComparaison-EMT'!$C$5:$E$28, 3, FALSE)</f>
        <v>5.0000000000000001E-3</v>
      </c>
      <c r="E51" s="369"/>
      <c r="F51" s="504"/>
      <c r="G51" s="368"/>
      <c r="H51" s="502"/>
      <c r="I51" s="367" t="str">
        <f t="shared" si="0"/>
        <v>-</v>
      </c>
      <c r="J51" s="503"/>
      <c r="K51" s="301"/>
      <c r="L51" s="289"/>
    </row>
    <row r="52" spans="2:12" x14ac:dyDescent="0.4">
      <c r="B52" s="288"/>
      <c r="C52" s="842" t="s">
        <v>115</v>
      </c>
      <c r="D52" s="498">
        <f>VLOOKUP(C52, 'SeuilsComparaison-EMT'!$C$5:$E$28, 3, FALSE)</f>
        <v>5.0000000000000001E-3</v>
      </c>
      <c r="E52" s="369"/>
      <c r="F52" s="504"/>
      <c r="G52" s="368"/>
      <c r="H52" s="502"/>
      <c r="I52" s="367" t="str">
        <f t="shared" si="0"/>
        <v>-</v>
      </c>
      <c r="J52" s="503"/>
      <c r="K52" s="301"/>
      <c r="L52" s="289"/>
    </row>
    <row r="53" spans="2:12" x14ac:dyDescent="0.4">
      <c r="B53" s="288"/>
      <c r="C53" s="842" t="s">
        <v>116</v>
      </c>
      <c r="D53" s="498">
        <f>VLOOKUP(C53, 'SeuilsComparaison-EMT'!$C$5:$E$28, 3, FALSE)</f>
        <v>2.0000000000000001E-4</v>
      </c>
      <c r="E53" s="369"/>
      <c r="F53" s="504"/>
      <c r="G53" s="368"/>
      <c r="H53" s="502"/>
      <c r="I53" s="367" t="str">
        <f t="shared" si="0"/>
        <v>-</v>
      </c>
      <c r="J53" s="503"/>
      <c r="K53" s="301"/>
      <c r="L53" s="289"/>
    </row>
    <row r="54" spans="2:12" x14ac:dyDescent="0.4">
      <c r="B54" s="288"/>
      <c r="C54" s="842" t="s">
        <v>117</v>
      </c>
      <c r="D54" s="498">
        <f>VLOOKUP(C54, 'SeuilsComparaison-EMT'!$C$5:$E$28, 3, FALSE)</f>
        <v>5.0000000000000001E-3</v>
      </c>
      <c r="E54" s="819"/>
      <c r="F54" s="820"/>
      <c r="G54" s="821"/>
      <c r="H54" s="822"/>
      <c r="I54" s="367" t="str">
        <f t="shared" si="0"/>
        <v>-</v>
      </c>
      <c r="J54" s="503"/>
      <c r="K54" s="301"/>
      <c r="L54" s="289"/>
    </row>
    <row r="55" spans="2:12" x14ac:dyDescent="0.4">
      <c r="B55" s="288"/>
      <c r="C55" s="842" t="s">
        <v>118</v>
      </c>
      <c r="D55" s="498">
        <f>VLOOKUP(C55, 'SeuilsComparaison-EMT'!$C$5:$E$28, 3, FALSE)</f>
        <v>2E-3</v>
      </c>
      <c r="E55" s="819"/>
      <c r="F55" s="820"/>
      <c r="G55" s="821"/>
      <c r="H55" s="822"/>
      <c r="I55" s="367" t="str">
        <f t="shared" si="0"/>
        <v>-</v>
      </c>
      <c r="J55" s="503"/>
      <c r="K55" s="301"/>
      <c r="L55" s="289"/>
    </row>
    <row r="56" spans="2:12" x14ac:dyDescent="0.4">
      <c r="B56" s="288"/>
      <c r="C56" s="842" t="s">
        <v>119</v>
      </c>
      <c r="D56" s="498">
        <f>VLOOKUP(C56, 'SeuilsComparaison-EMT'!$C$5:$E$28, 3, FALSE)</f>
        <v>5.0000000000000001E-3</v>
      </c>
      <c r="E56" s="819"/>
      <c r="F56" s="820"/>
      <c r="G56" s="821"/>
      <c r="H56" s="822"/>
      <c r="I56" s="367" t="str">
        <f t="shared" si="0"/>
        <v>-</v>
      </c>
      <c r="J56" s="503"/>
      <c r="K56" s="301"/>
      <c r="L56" s="289"/>
    </row>
    <row r="57" spans="2:12" x14ac:dyDescent="0.4">
      <c r="B57" s="288"/>
      <c r="C57" s="842" t="s">
        <v>111</v>
      </c>
      <c r="D57" s="498">
        <f>VLOOKUP(C57, 'SeuilsComparaison-EMT'!$C$5:$E$28, 3, FALSE)</f>
        <v>0.01</v>
      </c>
      <c r="E57" s="819"/>
      <c r="F57" s="820"/>
      <c r="G57" s="821"/>
      <c r="H57" s="822"/>
      <c r="I57" s="367" t="str">
        <f t="shared" si="0"/>
        <v>-</v>
      </c>
      <c r="J57" s="503"/>
      <c r="K57" s="301"/>
      <c r="L57" s="289"/>
    </row>
    <row r="58" spans="2:12" x14ac:dyDescent="0.4">
      <c r="B58" s="288"/>
      <c r="C58" s="842" t="s">
        <v>103</v>
      </c>
      <c r="D58" s="498">
        <f>VLOOKUP(C58, 'SeuilsComparaison-EMT'!$C$5:$E$28, 3, FALSE)</f>
        <v>0.3</v>
      </c>
      <c r="E58" s="819"/>
      <c r="F58" s="820"/>
      <c r="G58" s="821"/>
      <c r="H58" s="822"/>
      <c r="I58" s="367"/>
      <c r="J58" s="503"/>
      <c r="K58" s="301"/>
      <c r="L58" s="289"/>
    </row>
    <row r="59" spans="2:12" x14ac:dyDescent="0.4">
      <c r="B59" s="288"/>
      <c r="C59" s="842" t="s">
        <v>670</v>
      </c>
      <c r="D59" s="498">
        <f>VLOOKUP(C59, 'SeuilsComparaison-EMT'!$C$5:$E$28, 3, FALSE)</f>
        <v>0</v>
      </c>
      <c r="E59" s="819"/>
      <c r="F59" s="820"/>
      <c r="G59" s="821"/>
      <c r="H59" s="822"/>
      <c r="I59" s="367"/>
      <c r="J59" s="503"/>
      <c r="K59" s="301"/>
      <c r="L59" s="289"/>
    </row>
    <row r="60" spans="2:12" ht="13" thickBot="1" x14ac:dyDescent="0.45">
      <c r="B60" s="288"/>
      <c r="C60" s="844" t="s">
        <v>671</v>
      </c>
      <c r="D60" s="498">
        <f>VLOOKUP(C60, 'SeuilsComparaison-EMT'!$C$5:$E$28, 3, FALSE)</f>
        <v>5</v>
      </c>
      <c r="E60" s="834"/>
      <c r="F60" s="835"/>
      <c r="G60" s="836"/>
      <c r="H60" s="837"/>
      <c r="I60" s="838" t="str">
        <f t="shared" si="0"/>
        <v>-</v>
      </c>
      <c r="J60" s="839"/>
      <c r="K60" s="301"/>
      <c r="L60" s="289"/>
    </row>
    <row r="61" spans="2:12" x14ac:dyDescent="0.4">
      <c r="B61" s="288"/>
      <c r="C61" s="301"/>
      <c r="D61" s="301"/>
      <c r="E61" s="301"/>
      <c r="F61" s="301"/>
      <c r="G61" s="301"/>
      <c r="H61" s="301"/>
      <c r="I61" s="301"/>
      <c r="J61" s="301"/>
      <c r="K61" s="301"/>
      <c r="L61" s="289"/>
    </row>
    <row r="62" spans="2:12" x14ac:dyDescent="0.4">
      <c r="B62" s="288"/>
      <c r="C62" s="302" t="s">
        <v>82</v>
      </c>
      <c r="D62" s="301"/>
      <c r="E62" s="301"/>
      <c r="F62" s="301"/>
      <c r="G62" s="301"/>
      <c r="H62" s="301"/>
      <c r="I62" s="301"/>
      <c r="J62" s="301"/>
      <c r="K62" s="301"/>
      <c r="L62" s="289"/>
    </row>
    <row r="63" spans="2:12" ht="22.45" customHeight="1" x14ac:dyDescent="0.4">
      <c r="B63" s="288"/>
      <c r="C63" s="1319"/>
      <c r="D63" s="1319"/>
      <c r="E63" s="1319"/>
      <c r="F63" s="1319"/>
      <c r="G63" s="1319"/>
      <c r="H63" s="1319"/>
      <c r="I63" s="1319"/>
      <c r="J63" s="1319"/>
      <c r="K63" s="301"/>
      <c r="L63" s="289"/>
    </row>
    <row r="64" spans="2:12" ht="22.45" customHeight="1" x14ac:dyDescent="0.4">
      <c r="B64" s="288"/>
      <c r="C64" s="1319"/>
      <c r="D64" s="1319"/>
      <c r="E64" s="1319"/>
      <c r="F64" s="1319"/>
      <c r="G64" s="1319"/>
      <c r="H64" s="1319"/>
      <c r="I64" s="1319"/>
      <c r="J64" s="1319"/>
      <c r="K64" s="301"/>
      <c r="L64" s="289"/>
    </row>
    <row r="65" spans="2:12" x14ac:dyDescent="0.4">
      <c r="B65" s="288"/>
      <c r="C65" s="301"/>
      <c r="D65" s="301"/>
      <c r="E65" s="301"/>
      <c r="F65" s="301"/>
      <c r="G65" s="301"/>
      <c r="H65" s="301"/>
      <c r="I65" s="301"/>
      <c r="J65" s="301"/>
      <c r="K65" s="301"/>
      <c r="L65" s="289"/>
    </row>
    <row r="66" spans="2:12" ht="13" thickBot="1" x14ac:dyDescent="0.45">
      <c r="B66" s="288"/>
      <c r="C66" s="301"/>
      <c r="D66" s="301"/>
      <c r="E66" s="301"/>
      <c r="F66" s="301"/>
      <c r="G66" s="301"/>
      <c r="H66" s="301"/>
      <c r="I66" s="301"/>
      <c r="J66" s="301"/>
      <c r="K66" s="301"/>
      <c r="L66" s="289"/>
    </row>
    <row r="67" spans="2:12" ht="31.35" customHeight="1" thickBot="1" x14ac:dyDescent="0.45">
      <c r="B67" s="288"/>
      <c r="C67" s="301"/>
      <c r="D67" s="301"/>
      <c r="E67" s="301"/>
      <c r="F67" s="847" t="s">
        <v>672</v>
      </c>
      <c r="G67" s="846"/>
      <c r="H67" s="301"/>
      <c r="I67" s="432"/>
      <c r="J67" s="301"/>
      <c r="K67" s="301"/>
      <c r="L67" s="289"/>
    </row>
    <row r="68" spans="2:12" ht="13" customHeight="1" x14ac:dyDescent="0.4">
      <c r="B68" s="288"/>
      <c r="C68" s="301"/>
      <c r="D68" s="301"/>
      <c r="E68" s="301"/>
      <c r="F68" s="301"/>
      <c r="G68" s="301"/>
      <c r="H68" s="301"/>
      <c r="I68" s="301"/>
      <c r="J68" s="301"/>
      <c r="K68" s="301"/>
      <c r="L68" s="289"/>
    </row>
    <row r="69" spans="2:12" ht="13" thickBot="1" x14ac:dyDescent="0.45">
      <c r="B69" s="291"/>
      <c r="C69" s="384"/>
      <c r="D69" s="384"/>
      <c r="E69" s="384"/>
      <c r="F69" s="384"/>
      <c r="G69" s="384"/>
      <c r="H69" s="384"/>
      <c r="I69" s="384"/>
      <c r="J69" s="384"/>
      <c r="K69" s="384"/>
      <c r="L69" s="290"/>
    </row>
  </sheetData>
  <mergeCells count="53">
    <mergeCell ref="K20:K21"/>
    <mergeCell ref="C30:D30"/>
    <mergeCell ref="F23:G23"/>
    <mergeCell ref="I37:I38"/>
    <mergeCell ref="G35:G38"/>
    <mergeCell ref="I33:J33"/>
    <mergeCell ref="I32:J32"/>
    <mergeCell ref="G31:H31"/>
    <mergeCell ref="C63:J64"/>
    <mergeCell ref="H35:H38"/>
    <mergeCell ref="J37:J38"/>
    <mergeCell ref="I30:J30"/>
    <mergeCell ref="G30:H30"/>
    <mergeCell ref="D35:D38"/>
    <mergeCell ref="E35:E38"/>
    <mergeCell ref="F35:F38"/>
    <mergeCell ref="C35:C38"/>
    <mergeCell ref="E30:F30"/>
    <mergeCell ref="C31:D31"/>
    <mergeCell ref="E31:F31"/>
    <mergeCell ref="C1:L1"/>
    <mergeCell ref="C3:D3"/>
    <mergeCell ref="E3:F3"/>
    <mergeCell ref="G3:H3"/>
    <mergeCell ref="I3:J3"/>
    <mergeCell ref="B2:D2"/>
    <mergeCell ref="E2:J2"/>
    <mergeCell ref="J11:K11"/>
    <mergeCell ref="J12:K12"/>
    <mergeCell ref="G4:H4"/>
    <mergeCell ref="I4:J4"/>
    <mergeCell ref="C5:D5"/>
    <mergeCell ref="E5:F5"/>
    <mergeCell ref="G5:H5"/>
    <mergeCell ref="I5:J5"/>
    <mergeCell ref="C4:D4"/>
    <mergeCell ref="E4:F4"/>
    <mergeCell ref="L20:L21"/>
    <mergeCell ref="C6:D6"/>
    <mergeCell ref="E6:F6"/>
    <mergeCell ref="G6:H6"/>
    <mergeCell ref="I6:J6"/>
    <mergeCell ref="C7:D7"/>
    <mergeCell ref="E7:F7"/>
    <mergeCell ref="G7:H7"/>
    <mergeCell ref="I7:J7"/>
    <mergeCell ref="J14:K14"/>
    <mergeCell ref="J15:K15"/>
    <mergeCell ref="J13:K13"/>
    <mergeCell ref="G20:G21"/>
    <mergeCell ref="B20:F21"/>
    <mergeCell ref="H20:I20"/>
    <mergeCell ref="H21:I21"/>
  </mergeCells>
  <conditionalFormatting sqref="H12:H15">
    <cfRule type="containsText" dxfId="102" priority="10" operator="containsText" text="Non validé">
      <formula>NOT(ISERROR(SEARCH("Non validé",H12)))</formula>
    </cfRule>
    <cfRule type="containsText" dxfId="101" priority="11" operator="containsText" text="réserve">
      <formula>NOT(ISERROR(SEARCH("réserve",H12)))</formula>
    </cfRule>
    <cfRule type="containsText" dxfId="100" priority="12" operator="containsText" text="Validé">
      <formula>NOT(ISERROR(SEARCH("Validé",H12)))</formula>
    </cfRule>
  </conditionalFormatting>
  <conditionalFormatting sqref="H39:H60">
    <cfRule type="cellIs" dxfId="99" priority="15" operator="equal">
      <formula>"Non"</formula>
    </cfRule>
  </conditionalFormatting>
  <conditionalFormatting sqref="I39:I60">
    <cfRule type="cellIs" dxfId="98" priority="13" stopIfTrue="1" operator="equal">
      <formula>"oui"</formula>
    </cfRule>
    <cfRule type="cellIs" dxfId="97" priority="14"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1:F31 I17" xr:uid="{DCD3C86C-15DA-4C46-BF5F-CC0E7F7F7792}">
      <formula1>LISTE_1</formula1>
    </dataValidation>
    <dataValidation allowBlank="1" showInputMessage="1" showErrorMessage="1" prompt="Concerne la DCO méthode NFT 90101" sqref="E41 G42" xr:uid="{578C0043-936F-4040-90CD-6AAE0D36AB3D}"/>
    <dataValidation type="list" allowBlank="1" showInputMessage="1" showErrorMessage="1" sqref="F39:F60 H39:H60 J39:J60" xr:uid="{0E325187-2387-4BD9-BA7C-50513DB4DBDE}">
      <formula1>"Oui,Non"</formula1>
    </dataValidation>
    <dataValidation allowBlank="1" showErrorMessage="1" prompt="Concerne la DCO méthode NFT 90101" sqref="E42" xr:uid="{0320906E-07D9-48EB-B4C3-FBFD7F1FDB03}"/>
    <dataValidation type="list" allowBlank="1" showInputMessage="1" showErrorMessage="1" sqref="E30:F30" xr:uid="{94363E68-2BEE-4D5B-B0F5-F8BFFE0FEAF1}">
      <formula1>listePreleveurs</formula1>
    </dataValidation>
    <dataValidation allowBlank="1" showInputMessage="1" showErrorMessage="1" promptTitle="Double click" prompt="Pour utiliser cette fonction, faites un double click sur la cellule" sqref="F67"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8"/>
  <sheetViews>
    <sheetView topLeftCell="B1" zoomScaleNormal="100" workbookViewId="0">
      <selection activeCell="J2" sqref="J2"/>
    </sheetView>
  </sheetViews>
  <sheetFormatPr baseColWidth="10" defaultRowHeight="12.7" x14ac:dyDescent="0.4"/>
  <cols>
    <col min="1" max="1" width="2.87890625" style="741" hidden="1" customWidth="1"/>
    <col min="2" max="2" width="3.9375" style="741" customWidth="1"/>
    <col min="3" max="3" width="33.17578125" style="741" customWidth="1"/>
    <col min="4" max="4" width="14.41015625" style="745" customWidth="1"/>
    <col min="5" max="5" width="17.17578125" style="741" customWidth="1"/>
    <col min="6" max="6" width="13.9375" style="741" customWidth="1"/>
    <col min="7" max="7" width="12.9375" style="741" customWidth="1"/>
    <col min="8" max="8" width="24.234375" style="745" customWidth="1"/>
    <col min="9" max="9" width="22.234375" style="741" customWidth="1"/>
    <col min="10" max="10" width="18.64453125" style="741" customWidth="1"/>
    <col min="11" max="16384" width="10.8203125" style="741"/>
  </cols>
  <sheetData>
    <row r="1" spans="1:15" ht="70.7" customHeight="1" thickBot="1" x14ac:dyDescent="0.45">
      <c r="A1" s="766"/>
      <c r="B1" s="1238" t="s">
        <v>3</v>
      </c>
      <c r="C1" s="1238"/>
      <c r="D1" s="1238"/>
      <c r="E1" s="1238"/>
      <c r="F1" s="1238"/>
      <c r="G1" s="1238"/>
      <c r="H1" s="1238"/>
      <c r="I1" s="1238"/>
      <c r="J1" s="1239"/>
      <c r="K1" s="739"/>
      <c r="L1" s="739"/>
      <c r="M1" s="739"/>
    </row>
    <row r="2" spans="1:15" ht="25.45" customHeight="1" x14ac:dyDescent="0.4">
      <c r="A2" s="742"/>
      <c r="B2" s="1245" t="s">
        <v>514</v>
      </c>
      <c r="C2" s="1246"/>
      <c r="D2" s="1290" t="s">
        <v>344</v>
      </c>
      <c r="E2" s="1291"/>
      <c r="F2" s="1291"/>
      <c r="G2" s="1291"/>
      <c r="H2" s="1291"/>
      <c r="I2" s="487" t="s">
        <v>695</v>
      </c>
      <c r="J2" s="902"/>
      <c r="K2" s="739"/>
      <c r="L2" s="739"/>
      <c r="M2" s="739"/>
    </row>
    <row r="3" spans="1:15" ht="25.45" customHeight="1" x14ac:dyDescent="0.4">
      <c r="A3" s="742"/>
      <c r="B3" s="1247" t="s">
        <v>377</v>
      </c>
      <c r="C3" s="1248"/>
      <c r="D3" s="1223" t="s">
        <v>345</v>
      </c>
      <c r="E3" s="1224"/>
      <c r="F3" s="1225" t="s">
        <v>7</v>
      </c>
      <c r="G3" s="1226"/>
      <c r="H3" s="751" t="s">
        <v>347</v>
      </c>
      <c r="I3" s="487" t="s">
        <v>5</v>
      </c>
      <c r="J3" s="355" t="str">
        <f>Descriptif!M3</f>
        <v>20/05/2025, 21/05/2025</v>
      </c>
      <c r="K3" s="739"/>
      <c r="L3" s="739"/>
      <c r="M3" s="739"/>
    </row>
    <row r="4" spans="1:15" ht="25.45" customHeight="1" x14ac:dyDescent="0.4">
      <c r="A4" s="742"/>
      <c r="B4" s="1247" t="s">
        <v>379</v>
      </c>
      <c r="C4" s="1248"/>
      <c r="D4" s="1227"/>
      <c r="E4" s="1227"/>
      <c r="F4" s="1228" t="s">
        <v>364</v>
      </c>
      <c r="G4" s="1228"/>
      <c r="H4" s="751"/>
      <c r="I4" s="487" t="s">
        <v>8</v>
      </c>
      <c r="J4" s="355" t="str">
        <f>Descriptif!M4</f>
        <v>Satese XX</v>
      </c>
      <c r="K4" s="739" t="s">
        <v>681</v>
      </c>
      <c r="L4" s="739"/>
      <c r="M4" s="739"/>
    </row>
    <row r="5" spans="1:15" ht="25.45" customHeight="1" x14ac:dyDescent="0.4">
      <c r="A5" s="742"/>
      <c r="B5" s="1247" t="s">
        <v>378</v>
      </c>
      <c r="C5" s="1248"/>
      <c r="D5" s="1229"/>
      <c r="E5" s="1229"/>
      <c r="F5" s="1230" t="s">
        <v>365</v>
      </c>
      <c r="G5" s="1231"/>
      <c r="H5" s="752"/>
      <c r="I5" s="487" t="s">
        <v>512</v>
      </c>
      <c r="J5" s="355" t="str">
        <f>Descriptif!M5</f>
        <v>François</v>
      </c>
      <c r="K5" s="739"/>
      <c r="L5" s="739"/>
      <c r="M5" s="739"/>
    </row>
    <row r="6" spans="1:15" ht="25.45" customHeight="1" x14ac:dyDescent="0.4">
      <c r="A6" s="742"/>
      <c r="B6" s="1247" t="s">
        <v>380</v>
      </c>
      <c r="C6" s="1248"/>
      <c r="D6" s="1249"/>
      <c r="E6" s="1250"/>
      <c r="F6" s="1228" t="s">
        <v>366</v>
      </c>
      <c r="G6" s="1228"/>
      <c r="H6" s="752"/>
      <c r="I6" s="487" t="s">
        <v>396</v>
      </c>
      <c r="J6" s="355" t="str">
        <f>Descriptif!M6</f>
        <v>Temps de pluie</v>
      </c>
      <c r="K6" s="739"/>
      <c r="L6" s="739"/>
      <c r="M6" s="739"/>
    </row>
    <row r="7" spans="1:15" ht="25.45" customHeight="1" thickBot="1" x14ac:dyDescent="0.45">
      <c r="A7" s="742"/>
      <c r="B7" s="1221" t="s">
        <v>381</v>
      </c>
      <c r="C7" s="1222"/>
      <c r="D7" s="1251"/>
      <c r="E7" s="1252"/>
      <c r="F7" s="1253" t="s">
        <v>367</v>
      </c>
      <c r="G7" s="1253"/>
      <c r="H7" s="753"/>
      <c r="I7" s="488"/>
      <c r="J7" s="489"/>
      <c r="K7" s="739"/>
      <c r="L7" s="739"/>
      <c r="M7" s="739"/>
    </row>
    <row r="8" spans="1:15" ht="13" thickBot="1" x14ac:dyDescent="0.45">
      <c r="A8" s="742"/>
      <c r="B8" s="739"/>
      <c r="C8" s="739"/>
      <c r="D8" s="740"/>
      <c r="E8" s="739"/>
      <c r="F8" s="739"/>
      <c r="G8" s="739"/>
      <c r="H8" s="740"/>
      <c r="I8" s="739"/>
      <c r="J8" s="767"/>
      <c r="K8" s="739"/>
      <c r="L8" s="739"/>
      <c r="M8" s="739"/>
      <c r="N8" s="739"/>
      <c r="O8" s="739"/>
    </row>
    <row r="9" spans="1:15" s="750" customFormat="1" ht="30.35" customHeight="1" thickBot="1" x14ac:dyDescent="0.45">
      <c r="A9" s="755"/>
      <c r="B9" s="1240" t="s">
        <v>589</v>
      </c>
      <c r="C9" s="1241"/>
      <c r="D9" s="1241"/>
      <c r="E9" s="1241"/>
      <c r="F9" s="1241"/>
      <c r="G9" s="1241"/>
      <c r="H9" s="1241"/>
      <c r="I9" s="1241"/>
      <c r="J9" s="1242"/>
      <c r="K9" s="749"/>
      <c r="L9" s="749"/>
      <c r="M9" s="749"/>
      <c r="N9" s="749"/>
      <c r="O9" s="749"/>
    </row>
    <row r="10" spans="1:15" s="750" customFormat="1" ht="20.7" customHeight="1" thickBot="1" x14ac:dyDescent="0.45">
      <c r="A10" s="755"/>
      <c r="B10" s="789"/>
      <c r="C10" s="790" t="s">
        <v>528</v>
      </c>
      <c r="D10" s="790"/>
      <c r="E10" s="790"/>
      <c r="F10" s="790"/>
      <c r="G10" s="790"/>
      <c r="H10" s="790"/>
      <c r="I10" s="790"/>
      <c r="J10" s="791"/>
      <c r="K10" s="749"/>
      <c r="L10" s="749"/>
      <c r="M10" s="749"/>
      <c r="N10" s="749"/>
      <c r="O10" s="749"/>
    </row>
    <row r="11" spans="1:15" ht="27.7" customHeight="1" x14ac:dyDescent="0.4">
      <c r="A11" s="742"/>
      <c r="B11" s="788">
        <v>1</v>
      </c>
      <c r="C11" s="1218" t="s">
        <v>529</v>
      </c>
      <c r="D11" s="1218"/>
      <c r="E11" s="1218"/>
      <c r="F11" s="1218"/>
      <c r="G11" s="778"/>
      <c r="H11" s="1243" t="s">
        <v>533</v>
      </c>
      <c r="I11" s="1243"/>
      <c r="J11" s="1244"/>
      <c r="K11" s="739"/>
      <c r="L11" s="739"/>
      <c r="M11" s="739"/>
      <c r="N11" s="739"/>
      <c r="O11" s="739"/>
    </row>
    <row r="12" spans="1:15" ht="27" customHeight="1" x14ac:dyDescent="0.4">
      <c r="A12" s="742"/>
      <c r="B12" s="743">
        <v>2</v>
      </c>
      <c r="C12" s="1219" t="s">
        <v>530</v>
      </c>
      <c r="D12" s="1219"/>
      <c r="E12" s="1219"/>
      <c r="F12" s="1219"/>
      <c r="G12" s="744"/>
      <c r="H12" s="1232"/>
      <c r="I12" s="1232"/>
      <c r="J12" s="1233"/>
      <c r="K12" s="739"/>
      <c r="L12" s="739"/>
      <c r="M12" s="739"/>
      <c r="N12" s="739"/>
      <c r="O12" s="739"/>
    </row>
    <row r="13" spans="1:15" ht="30.7" customHeight="1" x14ac:dyDescent="0.4">
      <c r="A13" s="742"/>
      <c r="B13" s="743">
        <v>3</v>
      </c>
      <c r="C13" s="1219" t="s">
        <v>531</v>
      </c>
      <c r="D13" s="1219"/>
      <c r="E13" s="1219"/>
      <c r="F13" s="1219"/>
      <c r="G13" s="744"/>
      <c r="H13" s="1234" t="s">
        <v>534</v>
      </c>
      <c r="I13" s="1234"/>
      <c r="J13" s="1235"/>
      <c r="K13" s="739"/>
      <c r="L13" s="739"/>
      <c r="M13" s="739"/>
      <c r="N13" s="739"/>
      <c r="O13" s="739"/>
    </row>
    <row r="14" spans="1:15" ht="28.7" customHeight="1" x14ac:dyDescent="0.4">
      <c r="A14" s="742"/>
      <c r="B14" s="744">
        <v>4</v>
      </c>
      <c r="C14" s="1219" t="s">
        <v>532</v>
      </c>
      <c r="D14" s="1219"/>
      <c r="E14" s="1219"/>
      <c r="F14" s="1219"/>
      <c r="G14" s="744"/>
      <c r="H14" s="1234" t="s">
        <v>632</v>
      </c>
      <c r="I14" s="1234"/>
      <c r="J14" s="1235"/>
      <c r="K14" s="739"/>
      <c r="L14" s="739"/>
      <c r="M14" s="739"/>
      <c r="N14" s="739"/>
      <c r="O14" s="739"/>
    </row>
    <row r="15" spans="1:15" x14ac:dyDescent="0.4">
      <c r="A15" s="742"/>
      <c r="B15" s="742"/>
      <c r="C15" s="739"/>
      <c r="D15" s="740"/>
      <c r="E15" s="739"/>
      <c r="F15" s="739"/>
      <c r="G15" s="739"/>
      <c r="H15" s="740"/>
      <c r="I15" s="739"/>
      <c r="J15" s="767"/>
      <c r="K15" s="739"/>
      <c r="L15" s="739"/>
      <c r="M15" s="739"/>
      <c r="N15" s="739"/>
      <c r="O15" s="739"/>
    </row>
    <row r="16" spans="1:15" x14ac:dyDescent="0.4">
      <c r="A16" s="742"/>
      <c r="B16" s="742"/>
      <c r="C16" s="1220" t="s">
        <v>82</v>
      </c>
      <c r="D16" s="1220"/>
      <c r="E16" s="1220"/>
      <c r="F16" s="1220"/>
      <c r="G16" s="739"/>
      <c r="H16" s="740"/>
      <c r="I16" s="739"/>
      <c r="J16" s="767"/>
      <c r="K16" s="739"/>
      <c r="L16" s="739"/>
      <c r="M16" s="739"/>
      <c r="N16" s="739"/>
      <c r="O16" s="739"/>
    </row>
    <row r="17" spans="1:15" x14ac:dyDescent="0.4">
      <c r="A17" s="742"/>
      <c r="B17" s="742"/>
      <c r="C17" s="1254"/>
      <c r="D17" s="1255"/>
      <c r="E17" s="1255"/>
      <c r="F17" s="1255"/>
      <c r="G17" s="1255"/>
      <c r="H17" s="1255"/>
      <c r="I17" s="1256"/>
      <c r="J17" s="767"/>
      <c r="K17" s="739"/>
      <c r="L17" s="739"/>
      <c r="M17" s="739"/>
      <c r="N17" s="739"/>
      <c r="O17" s="739"/>
    </row>
    <row r="18" spans="1:15" x14ac:dyDescent="0.4">
      <c r="A18" s="742"/>
      <c r="B18" s="742"/>
      <c r="C18" s="1257"/>
      <c r="D18" s="1258"/>
      <c r="E18" s="1258"/>
      <c r="F18" s="1258"/>
      <c r="G18" s="1258"/>
      <c r="H18" s="1258"/>
      <c r="I18" s="1259"/>
      <c r="J18" s="767"/>
      <c r="K18" s="739"/>
      <c r="L18" s="739"/>
      <c r="M18" s="739"/>
      <c r="N18" s="739"/>
      <c r="O18" s="739"/>
    </row>
    <row r="19" spans="1:15" ht="13" thickBot="1" x14ac:dyDescent="0.45">
      <c r="A19" s="742"/>
      <c r="B19" s="742"/>
      <c r="C19" s="739"/>
      <c r="D19" s="740"/>
      <c r="E19" s="739"/>
      <c r="F19" s="739"/>
      <c r="G19" s="739"/>
      <c r="H19" s="740"/>
      <c r="I19" s="739"/>
      <c r="J19" s="767"/>
      <c r="K19" s="739"/>
      <c r="L19" s="739"/>
      <c r="M19" s="739"/>
      <c r="N19" s="739"/>
      <c r="O19" s="739"/>
    </row>
    <row r="20" spans="1:15" s="750" customFormat="1" ht="20.350000000000001" customHeight="1" thickBot="1" x14ac:dyDescent="0.45">
      <c r="A20" s="755"/>
      <c r="B20" s="787"/>
      <c r="C20" s="776" t="s">
        <v>535</v>
      </c>
      <c r="D20" s="776"/>
      <c r="E20" s="776"/>
      <c r="F20" s="776"/>
      <c r="G20" s="776"/>
      <c r="H20" s="776"/>
      <c r="I20" s="776"/>
      <c r="J20" s="777"/>
      <c r="K20" s="749"/>
      <c r="L20" s="749"/>
      <c r="M20" s="749"/>
      <c r="N20" s="749"/>
      <c r="O20" s="749"/>
    </row>
    <row r="21" spans="1:15" ht="36.700000000000003" customHeight="1" x14ac:dyDescent="0.4">
      <c r="A21" s="742"/>
      <c r="B21" s="778" t="s">
        <v>544</v>
      </c>
      <c r="C21" s="1271" t="s">
        <v>536</v>
      </c>
      <c r="D21" s="1271"/>
      <c r="E21" s="1271"/>
      <c r="F21" s="1271"/>
      <c r="G21" s="778"/>
      <c r="H21" s="1236" t="s">
        <v>540</v>
      </c>
      <c r="I21" s="1236"/>
      <c r="J21" s="1237"/>
      <c r="K21" s="739"/>
      <c r="L21" s="739"/>
      <c r="M21" s="739"/>
      <c r="N21" s="739"/>
      <c r="O21" s="739"/>
    </row>
    <row r="22" spans="1:15" ht="46.35" customHeight="1" x14ac:dyDescent="0.4">
      <c r="A22" s="742"/>
      <c r="B22" s="744" t="s">
        <v>545</v>
      </c>
      <c r="C22" s="1210" t="s">
        <v>537</v>
      </c>
      <c r="D22" s="1210"/>
      <c r="E22" s="1210"/>
      <c r="F22" s="1210"/>
      <c r="G22" s="744"/>
      <c r="H22" s="1199" t="s">
        <v>539</v>
      </c>
      <c r="I22" s="1199"/>
      <c r="J22" s="1200"/>
      <c r="K22" s="739"/>
      <c r="L22" s="739"/>
      <c r="M22" s="739"/>
      <c r="N22" s="739"/>
      <c r="O22" s="739"/>
    </row>
    <row r="23" spans="1:15" ht="110.35" customHeight="1" x14ac:dyDescent="0.4">
      <c r="A23" s="742"/>
      <c r="B23" s="744" t="s">
        <v>546</v>
      </c>
      <c r="C23" s="1210" t="s">
        <v>541</v>
      </c>
      <c r="D23" s="1210"/>
      <c r="E23" s="1210"/>
      <c r="F23" s="1210"/>
      <c r="G23" s="744"/>
      <c r="H23" s="1199" t="s">
        <v>539</v>
      </c>
      <c r="I23" s="1199"/>
      <c r="J23" s="1200"/>
      <c r="K23" s="739"/>
      <c r="L23" s="739"/>
      <c r="M23" s="739"/>
      <c r="N23" s="739"/>
      <c r="O23" s="739"/>
    </row>
    <row r="24" spans="1:15" ht="31.7" customHeight="1" x14ac:dyDescent="0.4">
      <c r="A24" s="742"/>
      <c r="B24" s="744" t="s">
        <v>547</v>
      </c>
      <c r="C24" s="1207" t="s">
        <v>662</v>
      </c>
      <c r="D24" s="1207"/>
      <c r="E24" s="1207"/>
      <c r="F24" s="1207"/>
      <c r="G24" s="744"/>
      <c r="H24" s="1267" t="s">
        <v>550</v>
      </c>
      <c r="I24" s="1267"/>
      <c r="J24" s="1268"/>
      <c r="K24" s="739"/>
      <c r="L24" s="739"/>
      <c r="M24" s="739"/>
      <c r="N24" s="739"/>
      <c r="O24" s="739"/>
    </row>
    <row r="25" spans="1:15" ht="33.700000000000003" customHeight="1" x14ac:dyDescent="0.4">
      <c r="A25" s="742"/>
      <c r="B25" s="744" t="s">
        <v>548</v>
      </c>
      <c r="C25" s="1207" t="s">
        <v>663</v>
      </c>
      <c r="D25" s="1207"/>
      <c r="E25" s="1207"/>
      <c r="F25" s="1207"/>
      <c r="G25" s="744"/>
      <c r="H25" s="1267" t="s">
        <v>550</v>
      </c>
      <c r="I25" s="1267"/>
      <c r="J25" s="1268"/>
      <c r="K25" s="739"/>
      <c r="L25" s="739"/>
      <c r="M25" s="739"/>
      <c r="N25" s="739"/>
      <c r="O25" s="739"/>
    </row>
    <row r="26" spans="1:15" ht="27" customHeight="1" x14ac:dyDescent="0.4">
      <c r="A26" s="742"/>
      <c r="B26" s="744" t="s">
        <v>549</v>
      </c>
      <c r="C26" s="1207" t="s">
        <v>542</v>
      </c>
      <c r="D26" s="1207"/>
      <c r="E26" s="1207"/>
      <c r="F26" s="1207"/>
      <c r="G26" s="744"/>
      <c r="H26" s="1269" t="s">
        <v>538</v>
      </c>
      <c r="I26" s="1269"/>
      <c r="J26" s="1270"/>
      <c r="K26" s="739"/>
      <c r="L26" s="739"/>
      <c r="M26" s="739"/>
      <c r="N26" s="739"/>
      <c r="O26" s="739"/>
    </row>
    <row r="27" spans="1:15" x14ac:dyDescent="0.4">
      <c r="A27" s="742"/>
      <c r="B27" s="742"/>
      <c r="C27" s="739"/>
      <c r="D27" s="740"/>
      <c r="E27" s="739"/>
      <c r="F27" s="739"/>
      <c r="G27" s="739"/>
      <c r="H27" s="740"/>
      <c r="I27" s="739"/>
      <c r="J27" s="767"/>
      <c r="K27" s="739"/>
      <c r="L27" s="739"/>
      <c r="M27" s="739"/>
      <c r="N27" s="739"/>
      <c r="O27" s="739"/>
    </row>
    <row r="28" spans="1:15" x14ac:dyDescent="0.4">
      <c r="A28" s="742"/>
      <c r="B28" s="742"/>
      <c r="C28" s="1209" t="s">
        <v>543</v>
      </c>
      <c r="D28" s="1209"/>
      <c r="E28" s="1209"/>
      <c r="F28" s="1209"/>
      <c r="G28" s="739"/>
      <c r="H28" s="740"/>
      <c r="I28" s="739"/>
      <c r="J28" s="767"/>
      <c r="K28" s="739"/>
      <c r="L28" s="739"/>
      <c r="M28" s="739"/>
      <c r="N28" s="739"/>
      <c r="O28" s="739"/>
    </row>
    <row r="29" spans="1:15" x14ac:dyDescent="0.4">
      <c r="A29" s="742"/>
      <c r="B29" s="742"/>
      <c r="C29" s="1201"/>
      <c r="D29" s="1202"/>
      <c r="E29" s="1202"/>
      <c r="F29" s="1202"/>
      <c r="G29" s="1202"/>
      <c r="H29" s="1202"/>
      <c r="I29" s="1203"/>
      <c r="J29" s="767"/>
      <c r="K29" s="739"/>
      <c r="L29" s="739"/>
      <c r="M29" s="739"/>
      <c r="N29" s="739"/>
      <c r="O29" s="739"/>
    </row>
    <row r="30" spans="1:15" x14ac:dyDescent="0.4">
      <c r="A30" s="742"/>
      <c r="B30" s="742"/>
      <c r="C30" s="1204"/>
      <c r="D30" s="1205"/>
      <c r="E30" s="1205"/>
      <c r="F30" s="1205"/>
      <c r="G30" s="1205"/>
      <c r="H30" s="1205"/>
      <c r="I30" s="1206"/>
      <c r="J30" s="767"/>
      <c r="K30" s="739"/>
      <c r="L30" s="739"/>
      <c r="M30" s="739"/>
      <c r="N30" s="739"/>
      <c r="O30" s="739"/>
    </row>
    <row r="31" spans="1:15" x14ac:dyDescent="0.4">
      <c r="A31" s="742"/>
      <c r="B31" s="742"/>
      <c r="C31" s="739"/>
      <c r="D31" s="740"/>
      <c r="E31" s="739"/>
      <c r="F31" s="739"/>
      <c r="G31" s="739"/>
      <c r="H31" s="740"/>
      <c r="I31" s="739"/>
      <c r="J31" s="767"/>
      <c r="K31" s="739"/>
      <c r="L31" s="739"/>
      <c r="M31" s="739"/>
      <c r="N31" s="739"/>
      <c r="O31" s="739"/>
    </row>
    <row r="32" spans="1:15" ht="13" thickBot="1" x14ac:dyDescent="0.45">
      <c r="A32" s="742"/>
      <c r="B32" s="742"/>
      <c r="C32" s="739"/>
      <c r="D32" s="740"/>
      <c r="E32" s="739"/>
      <c r="F32" s="739"/>
      <c r="G32" s="739"/>
      <c r="H32" s="740"/>
      <c r="I32" s="739"/>
      <c r="J32" s="767"/>
      <c r="K32" s="739"/>
      <c r="L32" s="739"/>
      <c r="M32" s="739"/>
      <c r="N32" s="739"/>
      <c r="O32" s="739"/>
    </row>
    <row r="33" spans="1:15" s="750" customFormat="1" ht="21.7" customHeight="1" thickBot="1" x14ac:dyDescent="0.45">
      <c r="A33" s="755"/>
      <c r="B33" s="787"/>
      <c r="C33" s="776" t="s">
        <v>551</v>
      </c>
      <c r="D33" s="776"/>
      <c r="E33" s="776"/>
      <c r="F33" s="776"/>
      <c r="G33" s="776"/>
      <c r="H33" s="776"/>
      <c r="I33" s="776"/>
      <c r="J33" s="777"/>
      <c r="K33" s="749"/>
      <c r="L33" s="749"/>
      <c r="M33" s="749"/>
      <c r="N33" s="749"/>
      <c r="O33" s="749"/>
    </row>
    <row r="34" spans="1:15" ht="43.7" customHeight="1" x14ac:dyDescent="0.4">
      <c r="A34" s="768"/>
      <c r="B34" s="778" t="s">
        <v>557</v>
      </c>
      <c r="C34" s="1208" t="s">
        <v>552</v>
      </c>
      <c r="D34" s="1208"/>
      <c r="E34" s="1208"/>
      <c r="F34" s="1208"/>
      <c r="G34" s="778"/>
      <c r="H34" s="1215" t="s">
        <v>563</v>
      </c>
      <c r="I34" s="1215"/>
      <c r="J34" s="1216"/>
      <c r="K34" s="739"/>
      <c r="L34" s="739"/>
      <c r="M34" s="739"/>
      <c r="N34" s="739"/>
      <c r="O34" s="739"/>
    </row>
    <row r="35" spans="1:15" ht="43.7" customHeight="1" x14ac:dyDescent="0.4">
      <c r="A35" s="768"/>
      <c r="B35" s="744" t="s">
        <v>558</v>
      </c>
      <c r="C35" s="1207" t="s">
        <v>553</v>
      </c>
      <c r="D35" s="1207"/>
      <c r="E35" s="1207"/>
      <c r="F35" s="1207"/>
      <c r="G35" s="744"/>
      <c r="H35" s="1199" t="s">
        <v>539</v>
      </c>
      <c r="I35" s="1199"/>
      <c r="J35" s="1200"/>
      <c r="K35" s="739"/>
      <c r="L35" s="739"/>
      <c r="M35" s="739"/>
      <c r="N35" s="739"/>
      <c r="O35" s="739"/>
    </row>
    <row r="36" spans="1:15" ht="43.7" customHeight="1" x14ac:dyDescent="0.4">
      <c r="A36" s="768"/>
      <c r="B36" s="744" t="s">
        <v>559</v>
      </c>
      <c r="C36" s="1207" t="s">
        <v>554</v>
      </c>
      <c r="D36" s="1207"/>
      <c r="E36" s="1207"/>
      <c r="F36" s="1207"/>
      <c r="G36" s="744"/>
      <c r="H36" s="1199" t="s">
        <v>539</v>
      </c>
      <c r="I36" s="1199"/>
      <c r="J36" s="1200"/>
      <c r="K36" s="739"/>
      <c r="L36" s="739"/>
      <c r="M36" s="739"/>
      <c r="N36" s="739"/>
      <c r="O36" s="739"/>
    </row>
    <row r="37" spans="1:15" ht="43.7" customHeight="1" x14ac:dyDescent="0.4">
      <c r="A37" s="768"/>
      <c r="B37" s="744" t="s">
        <v>560</v>
      </c>
      <c r="C37" s="1210" t="s">
        <v>555</v>
      </c>
      <c r="D37" s="1210"/>
      <c r="E37" s="1210"/>
      <c r="F37" s="1210"/>
      <c r="G37" s="744"/>
      <c r="H37" s="1199" t="s">
        <v>562</v>
      </c>
      <c r="I37" s="1199"/>
      <c r="J37" s="1200"/>
      <c r="K37" s="739"/>
      <c r="L37" s="739"/>
      <c r="M37" s="739"/>
      <c r="N37" s="739"/>
      <c r="O37" s="739"/>
    </row>
    <row r="38" spans="1:15" ht="43.7" customHeight="1" x14ac:dyDescent="0.4">
      <c r="A38" s="768"/>
      <c r="B38" s="744" t="s">
        <v>561</v>
      </c>
      <c r="C38" s="1210" t="s">
        <v>556</v>
      </c>
      <c r="D38" s="1210"/>
      <c r="E38" s="1210"/>
      <c r="F38" s="1210"/>
      <c r="G38" s="744"/>
      <c r="H38" s="1199" t="s">
        <v>562</v>
      </c>
      <c r="I38" s="1199"/>
      <c r="J38" s="1200"/>
      <c r="K38" s="739"/>
      <c r="L38" s="739"/>
      <c r="M38" s="739"/>
      <c r="N38" s="739"/>
      <c r="O38" s="739"/>
    </row>
    <row r="39" spans="1:15" x14ac:dyDescent="0.4">
      <c r="A39" s="742"/>
      <c r="B39" s="742"/>
      <c r="C39" s="259"/>
      <c r="D39" s="740"/>
      <c r="E39" s="739"/>
      <c r="F39" s="739"/>
      <c r="G39" s="739"/>
      <c r="H39" s="740"/>
      <c r="I39" s="739"/>
      <c r="J39" s="767"/>
      <c r="K39" s="739"/>
      <c r="L39" s="739"/>
      <c r="M39" s="739"/>
      <c r="N39" s="739"/>
      <c r="O39" s="739"/>
    </row>
    <row r="40" spans="1:15" x14ac:dyDescent="0.4">
      <c r="A40" s="742"/>
      <c r="B40" s="742"/>
      <c r="C40" s="1217" t="s">
        <v>543</v>
      </c>
      <c r="D40" s="1217"/>
      <c r="E40" s="1217"/>
      <c r="F40" s="1217"/>
      <c r="G40" s="739"/>
      <c r="H40" s="740"/>
      <c r="I40" s="739"/>
      <c r="J40" s="767"/>
      <c r="K40" s="739"/>
      <c r="L40" s="739"/>
      <c r="M40" s="739"/>
      <c r="N40" s="739"/>
      <c r="O40" s="739"/>
    </row>
    <row r="41" spans="1:15" x14ac:dyDescent="0.4">
      <c r="A41" s="742"/>
      <c r="B41" s="742"/>
      <c r="C41" s="1260"/>
      <c r="D41" s="1260"/>
      <c r="E41" s="1260"/>
      <c r="F41" s="1260"/>
      <c r="G41" s="1260"/>
      <c r="H41" s="1260"/>
      <c r="I41" s="1260"/>
      <c r="J41" s="767"/>
      <c r="K41" s="739"/>
      <c r="L41" s="739"/>
      <c r="M41" s="739"/>
      <c r="N41" s="739"/>
      <c r="O41" s="739"/>
    </row>
    <row r="42" spans="1:15" x14ac:dyDescent="0.4">
      <c r="A42" s="742"/>
      <c r="B42" s="742"/>
      <c r="C42" s="1260"/>
      <c r="D42" s="1260"/>
      <c r="E42" s="1260"/>
      <c r="F42" s="1260"/>
      <c r="G42" s="1260"/>
      <c r="H42" s="1260"/>
      <c r="I42" s="1260"/>
      <c r="J42" s="767"/>
      <c r="K42" s="739"/>
      <c r="L42" s="739"/>
      <c r="M42" s="739"/>
      <c r="N42" s="739"/>
      <c r="O42" s="739"/>
    </row>
    <row r="43" spans="1:15" ht="13" thickBot="1" x14ac:dyDescent="0.45">
      <c r="A43" s="742"/>
      <c r="B43" s="742"/>
      <c r="C43" s="739"/>
      <c r="D43" s="740"/>
      <c r="E43" s="739"/>
      <c r="F43" s="739"/>
      <c r="G43" s="739"/>
      <c r="H43" s="740"/>
      <c r="I43" s="739"/>
      <c r="J43" s="767"/>
      <c r="K43" s="739"/>
      <c r="L43" s="739"/>
      <c r="M43" s="739"/>
      <c r="N43" s="739"/>
      <c r="O43" s="739"/>
    </row>
    <row r="44" spans="1:15" s="758" customFormat="1" ht="23.7" customHeight="1" thickBot="1" x14ac:dyDescent="0.45">
      <c r="A44" s="769"/>
      <c r="B44" s="779"/>
      <c r="C44" s="776" t="s">
        <v>564</v>
      </c>
      <c r="D44" s="780"/>
      <c r="E44" s="781"/>
      <c r="F44" s="781"/>
      <c r="G44" s="781"/>
      <c r="H44" s="780"/>
      <c r="I44" s="780"/>
      <c r="J44" s="782"/>
      <c r="K44" s="756"/>
      <c r="L44" s="756"/>
      <c r="M44" s="756"/>
      <c r="N44" s="756"/>
      <c r="O44" s="756"/>
    </row>
    <row r="45" spans="1:15" ht="18.7" customHeight="1" x14ac:dyDescent="0.4">
      <c r="A45" s="742"/>
      <c r="B45" s="786" t="s">
        <v>570</v>
      </c>
      <c r="C45" s="1208" t="s">
        <v>565</v>
      </c>
      <c r="D45" s="1208"/>
      <c r="E45" s="1208"/>
      <c r="F45" s="1208"/>
      <c r="G45" s="778"/>
      <c r="H45" s="1275" t="s">
        <v>568</v>
      </c>
      <c r="I45" s="1276"/>
      <c r="J45" s="1277"/>
      <c r="K45" s="739"/>
      <c r="L45" s="739"/>
      <c r="M45" s="739"/>
      <c r="N45" s="739"/>
      <c r="O45" s="739"/>
    </row>
    <row r="46" spans="1:15" ht="18.7" customHeight="1" x14ac:dyDescent="0.4">
      <c r="A46" s="742"/>
      <c r="B46" s="754" t="s">
        <v>571</v>
      </c>
      <c r="C46" s="1207" t="s">
        <v>42</v>
      </c>
      <c r="D46" s="1207"/>
      <c r="E46" s="1207"/>
      <c r="F46" s="1207"/>
      <c r="G46" s="744"/>
      <c r="H46" s="1278" t="s">
        <v>568</v>
      </c>
      <c r="I46" s="1279"/>
      <c r="J46" s="1280"/>
      <c r="K46" s="739"/>
      <c r="L46" s="739"/>
      <c r="M46" s="739"/>
      <c r="N46" s="739"/>
      <c r="O46" s="739"/>
    </row>
    <row r="47" spans="1:15" ht="18.7" customHeight="1" x14ac:dyDescent="0.4">
      <c r="A47" s="742"/>
      <c r="B47" s="754" t="s">
        <v>572</v>
      </c>
      <c r="C47" s="1207" t="s">
        <v>566</v>
      </c>
      <c r="D47" s="1207"/>
      <c r="E47" s="1207"/>
      <c r="F47" s="1207"/>
      <c r="G47" s="744"/>
      <c r="H47" s="1278" t="s">
        <v>568</v>
      </c>
      <c r="I47" s="1279"/>
      <c r="J47" s="1280"/>
      <c r="K47" s="739"/>
      <c r="L47" s="739"/>
      <c r="M47" s="739"/>
      <c r="N47" s="739"/>
      <c r="O47" s="739"/>
    </row>
    <row r="48" spans="1:15" ht="18.7" customHeight="1" x14ac:dyDescent="0.4">
      <c r="A48" s="742"/>
      <c r="B48" s="754" t="s">
        <v>573</v>
      </c>
      <c r="C48" s="1207" t="s">
        <v>567</v>
      </c>
      <c r="D48" s="1207"/>
      <c r="E48" s="1207"/>
      <c r="F48" s="1207"/>
      <c r="G48" s="744"/>
      <c r="H48" s="1278" t="s">
        <v>568</v>
      </c>
      <c r="I48" s="1279"/>
      <c r="J48" s="1280"/>
      <c r="K48" s="739"/>
      <c r="L48" s="739"/>
      <c r="M48" s="739"/>
      <c r="N48" s="739"/>
      <c r="O48" s="739"/>
    </row>
    <row r="49" spans="1:15" x14ac:dyDescent="0.4">
      <c r="A49" s="742"/>
      <c r="B49" s="742"/>
      <c r="C49" s="739"/>
      <c r="D49" s="740"/>
      <c r="E49" s="739"/>
      <c r="F49" s="739"/>
      <c r="G49" s="739"/>
      <c r="H49" s="740"/>
      <c r="I49" s="739"/>
      <c r="J49" s="767"/>
      <c r="K49" s="739"/>
      <c r="L49" s="739"/>
      <c r="M49" s="739"/>
      <c r="N49" s="739"/>
      <c r="O49" s="739"/>
    </row>
    <row r="50" spans="1:15" x14ac:dyDescent="0.4">
      <c r="A50" s="742"/>
      <c r="B50" s="742"/>
      <c r="C50" s="1209" t="s">
        <v>543</v>
      </c>
      <c r="D50" s="1209"/>
      <c r="E50" s="1209"/>
      <c r="F50" s="1209"/>
      <c r="G50" s="739"/>
      <c r="H50" s="740"/>
      <c r="I50" s="739"/>
      <c r="J50" s="767"/>
      <c r="K50" s="739"/>
      <c r="L50" s="739"/>
      <c r="M50" s="739"/>
      <c r="N50" s="739"/>
      <c r="O50" s="739"/>
    </row>
    <row r="51" spans="1:15" x14ac:dyDescent="0.4">
      <c r="A51" s="742"/>
      <c r="B51" s="742"/>
      <c r="C51" s="1201"/>
      <c r="D51" s="1202"/>
      <c r="E51" s="1202"/>
      <c r="F51" s="1202"/>
      <c r="G51" s="1202"/>
      <c r="H51" s="1202"/>
      <c r="I51" s="1203"/>
      <c r="J51" s="767"/>
      <c r="K51" s="739"/>
      <c r="L51" s="739"/>
      <c r="M51" s="739"/>
      <c r="N51" s="739"/>
      <c r="O51" s="739"/>
    </row>
    <row r="52" spans="1:15" x14ac:dyDescent="0.4">
      <c r="A52" s="742"/>
      <c r="B52" s="742"/>
      <c r="C52" s="1204"/>
      <c r="D52" s="1205"/>
      <c r="E52" s="1205"/>
      <c r="F52" s="1205"/>
      <c r="G52" s="1205"/>
      <c r="H52" s="1205"/>
      <c r="I52" s="1206"/>
      <c r="J52" s="767"/>
      <c r="K52" s="739"/>
      <c r="L52" s="739"/>
      <c r="M52" s="739"/>
      <c r="N52" s="739"/>
      <c r="O52" s="739"/>
    </row>
    <row r="53" spans="1:15" ht="13" thickBot="1" x14ac:dyDescent="0.45">
      <c r="A53" s="742"/>
      <c r="B53" s="742"/>
      <c r="C53" s="739"/>
      <c r="D53" s="740"/>
      <c r="E53" s="739"/>
      <c r="F53" s="739"/>
      <c r="G53" s="739"/>
      <c r="H53" s="740"/>
      <c r="I53" s="739"/>
      <c r="J53" s="767"/>
      <c r="K53" s="739"/>
      <c r="L53" s="739"/>
      <c r="M53" s="739"/>
      <c r="N53" s="739"/>
      <c r="O53" s="739"/>
    </row>
    <row r="54" spans="1:15" s="758" customFormat="1" ht="23.7" customHeight="1" thickBot="1" x14ac:dyDescent="0.45">
      <c r="A54" s="769"/>
      <c r="B54" s="779"/>
      <c r="C54" s="776" t="s">
        <v>569</v>
      </c>
      <c r="D54" s="780"/>
      <c r="E54" s="781"/>
      <c r="F54" s="781"/>
      <c r="G54" s="781"/>
      <c r="H54" s="780"/>
      <c r="I54" s="780"/>
      <c r="J54" s="782"/>
      <c r="K54" s="756"/>
      <c r="L54" s="756"/>
      <c r="M54" s="756"/>
      <c r="N54" s="756"/>
      <c r="O54" s="756"/>
    </row>
    <row r="55" spans="1:15" s="765" customFormat="1" ht="21" customHeight="1" x14ac:dyDescent="0.4">
      <c r="A55" s="771"/>
      <c r="B55" s="785" t="s">
        <v>574</v>
      </c>
      <c r="C55" s="1211" t="s">
        <v>578</v>
      </c>
      <c r="D55" s="1211"/>
      <c r="E55" s="1211"/>
      <c r="F55" s="1211"/>
      <c r="G55" s="778"/>
      <c r="H55" s="1281" t="s">
        <v>691</v>
      </c>
      <c r="I55" s="1281"/>
      <c r="J55" s="1282"/>
      <c r="K55" s="764"/>
      <c r="L55" s="764"/>
      <c r="M55" s="764"/>
      <c r="N55" s="764"/>
      <c r="O55" s="764"/>
    </row>
    <row r="56" spans="1:15" x14ac:dyDescent="0.4">
      <c r="A56" s="742"/>
      <c r="B56" s="742"/>
      <c r="C56" s="739"/>
      <c r="D56" s="740"/>
      <c r="E56" s="739"/>
      <c r="F56" s="739"/>
      <c r="G56" s="739"/>
      <c r="H56" s="740"/>
      <c r="I56" s="739"/>
      <c r="J56" s="767"/>
      <c r="K56" s="739"/>
      <c r="L56" s="739"/>
      <c r="M56" s="739"/>
      <c r="N56" s="739"/>
      <c r="O56" s="739"/>
    </row>
    <row r="57" spans="1:15" x14ac:dyDescent="0.4">
      <c r="A57" s="742"/>
      <c r="B57" s="742"/>
      <c r="C57" s="1209" t="s">
        <v>543</v>
      </c>
      <c r="D57" s="1209"/>
      <c r="E57" s="1209"/>
      <c r="F57" s="1209"/>
      <c r="G57" s="739"/>
      <c r="H57" s="740"/>
      <c r="I57" s="739"/>
      <c r="J57" s="767"/>
      <c r="K57" s="739"/>
      <c r="L57" s="739"/>
      <c r="M57" s="739"/>
      <c r="N57" s="739"/>
      <c r="O57" s="739"/>
    </row>
    <row r="58" spans="1:15" x14ac:dyDescent="0.4">
      <c r="A58" s="742"/>
      <c r="B58" s="742"/>
      <c r="C58" s="1261"/>
      <c r="D58" s="1262"/>
      <c r="E58" s="1262"/>
      <c r="F58" s="1262"/>
      <c r="G58" s="1262"/>
      <c r="H58" s="1262"/>
      <c r="I58" s="1263"/>
      <c r="J58" s="767"/>
      <c r="K58" s="739"/>
      <c r="L58" s="739"/>
      <c r="M58" s="739"/>
      <c r="N58" s="739"/>
      <c r="O58" s="739"/>
    </row>
    <row r="59" spans="1:15" x14ac:dyDescent="0.4">
      <c r="A59" s="742"/>
      <c r="B59" s="742"/>
      <c r="C59" s="1264"/>
      <c r="D59" s="1265"/>
      <c r="E59" s="1265"/>
      <c r="F59" s="1265"/>
      <c r="G59" s="1265"/>
      <c r="H59" s="1265"/>
      <c r="I59" s="1266"/>
      <c r="J59" s="767"/>
      <c r="K59" s="739"/>
      <c r="L59" s="739"/>
      <c r="M59" s="739"/>
      <c r="N59" s="739"/>
      <c r="O59" s="739"/>
    </row>
    <row r="60" spans="1:15" ht="13" thickBot="1" x14ac:dyDescent="0.45">
      <c r="A60" s="742"/>
      <c r="B60" s="742"/>
      <c r="C60" s="739"/>
      <c r="D60" s="740"/>
      <c r="E60" s="739"/>
      <c r="F60" s="739"/>
      <c r="G60" s="739"/>
      <c r="H60" s="740"/>
      <c r="I60" s="739"/>
      <c r="J60" s="767"/>
      <c r="K60" s="739"/>
      <c r="L60" s="739"/>
      <c r="M60" s="739"/>
      <c r="N60" s="739"/>
      <c r="O60" s="739"/>
    </row>
    <row r="61" spans="1:15" s="763" customFormat="1" ht="22.7" customHeight="1" thickBot="1" x14ac:dyDescent="0.45">
      <c r="A61" s="772"/>
      <c r="B61" s="783"/>
      <c r="C61" s="784" t="s">
        <v>579</v>
      </c>
      <c r="D61" s="780"/>
      <c r="E61" s="780"/>
      <c r="F61" s="780"/>
      <c r="G61" s="780"/>
      <c r="H61" s="780"/>
      <c r="I61" s="780"/>
      <c r="J61" s="782"/>
      <c r="K61" s="762"/>
      <c r="L61" s="762"/>
      <c r="M61" s="762"/>
      <c r="N61" s="762"/>
      <c r="O61" s="762"/>
    </row>
    <row r="62" spans="1:15" ht="24.7" customHeight="1" x14ac:dyDescent="0.4">
      <c r="A62" s="742"/>
      <c r="B62" s="778" t="s">
        <v>575</v>
      </c>
      <c r="C62" s="1208" t="s">
        <v>580</v>
      </c>
      <c r="D62" s="1208"/>
      <c r="E62" s="1208"/>
      <c r="F62" s="1208"/>
      <c r="G62" s="778"/>
      <c r="H62" s="1212" t="s">
        <v>690</v>
      </c>
      <c r="I62" s="1213"/>
      <c r="J62" s="1214"/>
      <c r="K62" s="739"/>
      <c r="L62" s="739"/>
      <c r="M62" s="739"/>
      <c r="N62" s="739"/>
      <c r="O62" s="739"/>
    </row>
    <row r="63" spans="1:15" ht="34.450000000000003" customHeight="1" x14ac:dyDescent="0.4">
      <c r="A63" s="742"/>
      <c r="B63" s="744" t="s">
        <v>576</v>
      </c>
      <c r="C63" s="1210" t="s">
        <v>581</v>
      </c>
      <c r="D63" s="1210"/>
      <c r="E63" s="1210"/>
      <c r="F63" s="1210"/>
      <c r="G63" s="744"/>
      <c r="H63" s="1212" t="s">
        <v>690</v>
      </c>
      <c r="I63" s="1213"/>
      <c r="J63" s="1214"/>
      <c r="K63" s="739"/>
      <c r="L63" s="739"/>
      <c r="M63" s="739"/>
      <c r="N63" s="739"/>
      <c r="O63" s="739"/>
    </row>
    <row r="64" spans="1:15" x14ac:dyDescent="0.4">
      <c r="A64" s="742"/>
      <c r="B64" s="739"/>
      <c r="C64" s="739"/>
      <c r="D64" s="739"/>
      <c r="E64" s="739"/>
      <c r="F64" s="739"/>
      <c r="G64" s="739"/>
      <c r="H64" s="740"/>
      <c r="I64" s="739"/>
      <c r="J64" s="767"/>
      <c r="K64" s="739"/>
      <c r="L64" s="739"/>
      <c r="M64" s="739"/>
      <c r="N64" s="739"/>
      <c r="O64" s="739"/>
    </row>
    <row r="65" spans="1:15" x14ac:dyDescent="0.4">
      <c r="A65" s="742"/>
      <c r="B65" s="742"/>
      <c r="C65" s="1209" t="s">
        <v>543</v>
      </c>
      <c r="D65" s="1209"/>
      <c r="E65" s="1209"/>
      <c r="F65" s="1209"/>
      <c r="G65" s="739"/>
      <c r="H65" s="740"/>
      <c r="I65" s="739"/>
      <c r="J65" s="767"/>
      <c r="K65" s="739"/>
      <c r="L65" s="739"/>
      <c r="M65" s="739"/>
      <c r="N65" s="739"/>
      <c r="O65" s="739"/>
    </row>
    <row r="66" spans="1:15" x14ac:dyDescent="0.4">
      <c r="A66" s="742"/>
      <c r="B66" s="742"/>
      <c r="C66" s="1201"/>
      <c r="D66" s="1202"/>
      <c r="E66" s="1202"/>
      <c r="F66" s="1202"/>
      <c r="G66" s="1202"/>
      <c r="H66" s="1202"/>
      <c r="I66" s="1203"/>
      <c r="J66" s="767"/>
      <c r="K66" s="739"/>
      <c r="L66" s="739"/>
      <c r="M66" s="739"/>
      <c r="N66" s="739"/>
      <c r="O66" s="739"/>
    </row>
    <row r="67" spans="1:15" x14ac:dyDescent="0.4">
      <c r="A67" s="742"/>
      <c r="B67" s="742"/>
      <c r="C67" s="1204"/>
      <c r="D67" s="1205"/>
      <c r="E67" s="1205"/>
      <c r="F67" s="1205"/>
      <c r="G67" s="1205"/>
      <c r="H67" s="1205"/>
      <c r="I67" s="1206"/>
      <c r="J67" s="767"/>
      <c r="K67" s="739"/>
      <c r="L67" s="739"/>
      <c r="M67" s="739"/>
      <c r="N67" s="739"/>
      <c r="O67" s="739"/>
    </row>
    <row r="68" spans="1:15" ht="13" thickBot="1" x14ac:dyDescent="0.45">
      <c r="A68" s="742"/>
      <c r="B68" s="742"/>
      <c r="C68" s="739"/>
      <c r="D68" s="740"/>
      <c r="E68" s="739"/>
      <c r="F68" s="739"/>
      <c r="G68" s="739"/>
      <c r="H68" s="740"/>
      <c r="I68" s="739"/>
      <c r="J68" s="767"/>
      <c r="K68" s="739"/>
      <c r="L68" s="739"/>
      <c r="M68" s="739"/>
      <c r="N68" s="739"/>
      <c r="O68" s="739"/>
    </row>
    <row r="69" spans="1:15" s="758" customFormat="1" ht="23" customHeight="1" thickBot="1" x14ac:dyDescent="0.45">
      <c r="A69" s="769"/>
      <c r="B69" s="779"/>
      <c r="C69" s="776" t="s">
        <v>582</v>
      </c>
      <c r="D69" s="780"/>
      <c r="E69" s="781"/>
      <c r="F69" s="781"/>
      <c r="G69" s="781"/>
      <c r="H69" s="780"/>
      <c r="I69" s="780"/>
      <c r="J69" s="782"/>
      <c r="K69" s="756"/>
      <c r="L69" s="756"/>
      <c r="M69" s="756"/>
      <c r="N69" s="756"/>
      <c r="O69" s="756"/>
    </row>
    <row r="70" spans="1:15" ht="33" customHeight="1" x14ac:dyDescent="0.4">
      <c r="A70" s="742"/>
      <c r="B70" s="778" t="s">
        <v>577</v>
      </c>
      <c r="C70" s="1272" t="s">
        <v>583</v>
      </c>
      <c r="D70" s="1273"/>
      <c r="E70" s="1273"/>
      <c r="F70" s="1274"/>
      <c r="G70" s="778"/>
      <c r="H70" s="1283" t="s">
        <v>584</v>
      </c>
      <c r="I70" s="1284"/>
      <c r="J70" s="1285"/>
      <c r="K70" s="739"/>
      <c r="L70" s="739"/>
      <c r="M70" s="739"/>
      <c r="N70" s="739"/>
      <c r="O70" s="739"/>
    </row>
    <row r="71" spans="1:15" ht="33" customHeight="1" x14ac:dyDescent="0.4">
      <c r="A71" s="742"/>
      <c r="B71" s="744" t="s">
        <v>590</v>
      </c>
      <c r="C71" s="1294" t="s">
        <v>581</v>
      </c>
      <c r="D71" s="1295"/>
      <c r="E71" s="1295"/>
      <c r="F71" s="1296"/>
      <c r="G71" s="744"/>
      <c r="H71" s="1292"/>
      <c r="I71" s="1303"/>
      <c r="J71" s="1304"/>
      <c r="K71" s="739"/>
      <c r="L71" s="739"/>
      <c r="M71" s="739"/>
      <c r="N71" s="739"/>
      <c r="O71" s="739"/>
    </row>
    <row r="72" spans="1:15" x14ac:dyDescent="0.4">
      <c r="A72" s="742"/>
      <c r="B72" s="742"/>
      <c r="C72" s="739"/>
      <c r="D72" s="740"/>
      <c r="E72" s="739"/>
      <c r="F72" s="739"/>
      <c r="G72" s="739"/>
      <c r="H72" s="740"/>
      <c r="I72" s="739"/>
      <c r="J72" s="767"/>
      <c r="K72" s="739"/>
      <c r="L72" s="739"/>
      <c r="M72" s="739"/>
      <c r="N72" s="739"/>
      <c r="O72" s="739"/>
    </row>
    <row r="73" spans="1:15" x14ac:dyDescent="0.4">
      <c r="A73" s="742"/>
      <c r="B73" s="742"/>
      <c r="C73" s="1209" t="s">
        <v>543</v>
      </c>
      <c r="D73" s="1209"/>
      <c r="E73" s="1209"/>
      <c r="F73" s="1209"/>
      <c r="G73" s="739"/>
      <c r="H73" s="740"/>
      <c r="I73" s="739"/>
      <c r="J73" s="767"/>
      <c r="K73" s="739"/>
      <c r="L73" s="739"/>
      <c r="M73" s="739"/>
      <c r="N73" s="739"/>
      <c r="O73" s="739"/>
    </row>
    <row r="74" spans="1:15" x14ac:dyDescent="0.4">
      <c r="A74" s="742"/>
      <c r="B74" s="742"/>
      <c r="C74" s="1201"/>
      <c r="D74" s="1202"/>
      <c r="E74" s="1202"/>
      <c r="F74" s="1202"/>
      <c r="G74" s="1202"/>
      <c r="H74" s="1202"/>
      <c r="I74" s="1203"/>
      <c r="J74" s="767"/>
      <c r="K74" s="739"/>
      <c r="L74" s="739"/>
      <c r="M74" s="739"/>
      <c r="N74" s="739"/>
      <c r="O74" s="739"/>
    </row>
    <row r="75" spans="1:15" x14ac:dyDescent="0.4">
      <c r="A75" s="742"/>
      <c r="B75" s="742"/>
      <c r="C75" s="1204"/>
      <c r="D75" s="1205"/>
      <c r="E75" s="1205"/>
      <c r="F75" s="1205"/>
      <c r="G75" s="1205"/>
      <c r="H75" s="1205"/>
      <c r="I75" s="1206"/>
      <c r="J75" s="767"/>
      <c r="K75" s="739"/>
      <c r="L75" s="739"/>
      <c r="M75" s="739"/>
      <c r="N75" s="739"/>
      <c r="O75" s="739"/>
    </row>
    <row r="76" spans="1:15" x14ac:dyDescent="0.4">
      <c r="A76" s="742"/>
      <c r="B76" s="742"/>
      <c r="C76" s="739"/>
      <c r="D76" s="740"/>
      <c r="E76" s="739"/>
      <c r="F76" s="739"/>
      <c r="G76" s="739"/>
      <c r="H76" s="740"/>
      <c r="I76" s="739"/>
      <c r="J76" s="767"/>
      <c r="K76" s="739"/>
      <c r="L76" s="739"/>
      <c r="M76" s="739"/>
      <c r="N76" s="739"/>
      <c r="O76" s="739"/>
    </row>
    <row r="77" spans="1:15" s="758" customFormat="1" ht="20" customHeight="1" x14ac:dyDescent="0.4">
      <c r="A77" s="769"/>
      <c r="B77" s="759"/>
      <c r="C77" s="757" t="s">
        <v>585</v>
      </c>
      <c r="D77" s="760"/>
      <c r="E77" s="761"/>
      <c r="F77" s="761"/>
      <c r="G77" s="761"/>
      <c r="H77" s="760"/>
      <c r="I77" s="760"/>
      <c r="J77" s="770"/>
      <c r="K77" s="756"/>
      <c r="L77" s="756"/>
      <c r="M77" s="756"/>
      <c r="N77" s="756"/>
      <c r="O77" s="756"/>
    </row>
    <row r="78" spans="1:15" ht="31.7" customHeight="1" x14ac:dyDescent="0.4">
      <c r="A78" s="742"/>
      <c r="B78" s="744" t="s">
        <v>591</v>
      </c>
      <c r="C78" s="1294" t="s">
        <v>586</v>
      </c>
      <c r="D78" s="1295"/>
      <c r="E78" s="1295"/>
      <c r="F78" s="1296"/>
      <c r="G78" s="744"/>
      <c r="H78" s="1301" t="s">
        <v>588</v>
      </c>
      <c r="I78" s="1302"/>
      <c r="J78" s="767"/>
      <c r="K78" s="739"/>
      <c r="L78" s="739"/>
      <c r="M78" s="739"/>
      <c r="N78" s="739"/>
      <c r="O78" s="739"/>
    </row>
    <row r="79" spans="1:15" ht="31.7" customHeight="1" x14ac:dyDescent="0.4">
      <c r="A79" s="742"/>
      <c r="B79" s="744" t="s">
        <v>592</v>
      </c>
      <c r="C79" s="1294" t="s">
        <v>664</v>
      </c>
      <c r="D79" s="1295"/>
      <c r="E79" s="1295"/>
      <c r="F79" s="1296"/>
      <c r="G79" s="744"/>
      <c r="H79" s="1292"/>
      <c r="I79" s="1293"/>
      <c r="J79" s="767"/>
      <c r="K79" s="739"/>
      <c r="L79" s="739"/>
      <c r="M79" s="739"/>
      <c r="N79" s="739"/>
      <c r="O79" s="739"/>
    </row>
    <row r="80" spans="1:15" ht="31.7" customHeight="1" x14ac:dyDescent="0.4">
      <c r="A80" s="742"/>
      <c r="B80" s="744" t="s">
        <v>593</v>
      </c>
      <c r="C80" s="1294" t="s">
        <v>587</v>
      </c>
      <c r="D80" s="1295"/>
      <c r="E80" s="1295"/>
      <c r="F80" s="1296"/>
      <c r="G80" s="744"/>
      <c r="H80" s="1292"/>
      <c r="I80" s="1293"/>
      <c r="J80" s="767"/>
      <c r="K80" s="739"/>
      <c r="L80" s="739"/>
      <c r="M80" s="739"/>
      <c r="N80" s="739"/>
      <c r="O80" s="739"/>
    </row>
    <row r="81" spans="1:15" x14ac:dyDescent="0.4">
      <c r="A81" s="742"/>
      <c r="B81" s="742"/>
      <c r="C81" s="739"/>
      <c r="D81" s="740"/>
      <c r="E81" s="739"/>
      <c r="F81" s="739"/>
      <c r="G81" s="739"/>
      <c r="H81" s="740"/>
      <c r="I81" s="739"/>
      <c r="J81" s="767"/>
      <c r="K81" s="739"/>
      <c r="L81" s="739"/>
      <c r="M81" s="739"/>
      <c r="N81" s="739"/>
      <c r="O81" s="739"/>
    </row>
    <row r="82" spans="1:15" ht="49.35" customHeight="1" x14ac:dyDescent="0.4">
      <c r="A82" s="742"/>
      <c r="B82" s="742"/>
      <c r="C82" s="1299" t="s">
        <v>665</v>
      </c>
      <c r="D82" s="1300"/>
      <c r="E82" s="1300"/>
      <c r="F82" s="1300"/>
      <c r="G82" s="1300"/>
      <c r="H82" s="1300"/>
      <c r="I82" s="739"/>
      <c r="J82" s="767"/>
      <c r="K82" s="739"/>
      <c r="L82" s="739"/>
      <c r="M82" s="739"/>
      <c r="N82" s="739"/>
      <c r="O82" s="739"/>
    </row>
    <row r="83" spans="1:15" x14ac:dyDescent="0.4">
      <c r="A83" s="742"/>
      <c r="B83" s="742"/>
      <c r="C83" s="739"/>
      <c r="D83" s="740"/>
      <c r="E83" s="739"/>
      <c r="F83" s="739"/>
      <c r="G83" s="739"/>
      <c r="H83" s="740"/>
      <c r="I83" s="739"/>
      <c r="J83" s="767"/>
      <c r="K83" s="739"/>
      <c r="L83" s="739"/>
      <c r="M83" s="739"/>
      <c r="N83" s="739"/>
      <c r="O83" s="739"/>
    </row>
    <row r="84" spans="1:15" x14ac:dyDescent="0.4">
      <c r="A84" s="742"/>
      <c r="B84" s="742"/>
      <c r="C84" s="1209" t="s">
        <v>543</v>
      </c>
      <c r="D84" s="1209"/>
      <c r="E84" s="1209"/>
      <c r="F84" s="1209"/>
      <c r="G84" s="739"/>
      <c r="H84" s="740"/>
      <c r="I84" s="739"/>
      <c r="J84" s="767"/>
      <c r="K84" s="739"/>
      <c r="L84" s="739"/>
      <c r="M84" s="739"/>
      <c r="N84" s="739"/>
      <c r="O84" s="739"/>
    </row>
    <row r="85" spans="1:15" x14ac:dyDescent="0.4">
      <c r="A85" s="742"/>
      <c r="B85" s="742"/>
      <c r="C85" s="1201"/>
      <c r="D85" s="1202"/>
      <c r="E85" s="1202"/>
      <c r="F85" s="1202"/>
      <c r="G85" s="1202"/>
      <c r="H85" s="1202"/>
      <c r="I85" s="1203"/>
      <c r="J85" s="767"/>
      <c r="K85" s="739"/>
      <c r="L85" s="739"/>
      <c r="M85" s="739"/>
      <c r="N85" s="739"/>
      <c r="O85" s="739"/>
    </row>
    <row r="86" spans="1:15" x14ac:dyDescent="0.4">
      <c r="A86" s="742"/>
      <c r="B86" s="742"/>
      <c r="C86" s="1204"/>
      <c r="D86" s="1205"/>
      <c r="E86" s="1205"/>
      <c r="F86" s="1205"/>
      <c r="G86" s="1205"/>
      <c r="H86" s="1205"/>
      <c r="I86" s="1206"/>
      <c r="J86" s="767"/>
      <c r="K86" s="739"/>
      <c r="L86" s="739"/>
      <c r="M86" s="739"/>
      <c r="N86" s="739"/>
      <c r="O86" s="739"/>
    </row>
    <row r="87" spans="1:15" ht="13" thickBot="1" x14ac:dyDescent="0.45">
      <c r="A87" s="742"/>
      <c r="B87" s="742"/>
      <c r="C87" s="739"/>
      <c r="D87" s="740"/>
      <c r="E87" s="739"/>
      <c r="F87" s="739"/>
      <c r="G87" s="739"/>
      <c r="H87" s="740"/>
      <c r="I87" s="739"/>
      <c r="J87" s="767"/>
      <c r="K87" s="739"/>
      <c r="L87" s="739"/>
      <c r="M87" s="739"/>
      <c r="N87" s="739"/>
      <c r="O87" s="739"/>
    </row>
    <row r="88" spans="1:15" s="758" customFormat="1" ht="27.45" customHeight="1" thickBot="1" x14ac:dyDescent="0.45">
      <c r="A88" s="775"/>
      <c r="B88" s="776"/>
      <c r="C88" s="776" t="s">
        <v>634</v>
      </c>
      <c r="D88" s="776"/>
      <c r="E88" s="776"/>
      <c r="F88" s="776"/>
      <c r="G88" s="776"/>
      <c r="H88" s="776"/>
      <c r="I88" s="776"/>
      <c r="J88" s="777"/>
      <c r="K88" s="756"/>
      <c r="L88" s="756"/>
      <c r="M88" s="756"/>
      <c r="N88" s="756"/>
      <c r="O88" s="756"/>
    </row>
    <row r="89" spans="1:15" ht="42" customHeight="1" thickBot="1" x14ac:dyDescent="0.45">
      <c r="A89" s="742"/>
      <c r="B89" s="774" t="s">
        <v>667</v>
      </c>
      <c r="C89" s="1298" t="s">
        <v>666</v>
      </c>
      <c r="D89" s="1298"/>
      <c r="E89" s="1298"/>
      <c r="F89" s="1298"/>
      <c r="G89" s="1298"/>
      <c r="H89" s="1297" t="s">
        <v>143</v>
      </c>
      <c r="I89" s="1297"/>
      <c r="J89" s="767"/>
      <c r="K89" s="739"/>
      <c r="L89" s="739"/>
      <c r="M89" s="739"/>
      <c r="N89" s="739"/>
      <c r="O89" s="739"/>
    </row>
    <row r="90" spans="1:15" ht="42" customHeight="1" thickBot="1" x14ac:dyDescent="0.45">
      <c r="A90" s="742"/>
      <c r="B90" s="896"/>
      <c r="C90" s="1286" t="s">
        <v>692</v>
      </c>
      <c r="D90" s="1287"/>
      <c r="E90" s="1287"/>
      <c r="F90" s="1287"/>
      <c r="G90" s="1287"/>
      <c r="H90" s="1288" t="str">
        <f>IF(OR(G13&lt;&gt;"",G14&lt;&gt;""),IF(OR(G13="Oui",G14="Oui"),"Validé","Non validé"),H89)</f>
        <v>Non contrôlé</v>
      </c>
      <c r="I90" s="1289"/>
      <c r="J90" s="767"/>
      <c r="K90" s="739"/>
      <c r="L90" s="739"/>
      <c r="M90" s="739"/>
      <c r="N90" s="739"/>
      <c r="O90" s="739"/>
    </row>
    <row r="91" spans="1:15" ht="13" thickBot="1" x14ac:dyDescent="0.45">
      <c r="A91" s="746"/>
      <c r="B91" s="746"/>
      <c r="C91" s="747"/>
      <c r="D91" s="748"/>
      <c r="E91" s="747"/>
      <c r="F91" s="747"/>
      <c r="G91" s="747"/>
      <c r="H91" s="748"/>
      <c r="I91" s="747"/>
      <c r="J91" s="773"/>
      <c r="K91" s="739"/>
      <c r="L91" s="739"/>
      <c r="M91" s="739"/>
      <c r="N91" s="739"/>
      <c r="O91" s="739"/>
    </row>
    <row r="92" spans="1:15" x14ac:dyDescent="0.4">
      <c r="A92" s="739"/>
      <c r="B92" s="739"/>
      <c r="C92" s="739"/>
      <c r="D92" s="740"/>
      <c r="E92" s="739"/>
      <c r="F92" s="739"/>
      <c r="G92" s="739"/>
      <c r="H92" s="740"/>
      <c r="I92" s="739"/>
      <c r="J92" s="739"/>
      <c r="K92" s="739"/>
      <c r="L92" s="739"/>
      <c r="M92" s="739"/>
      <c r="N92" s="739"/>
      <c r="O92" s="739"/>
    </row>
    <row r="93" spans="1:15" x14ac:dyDescent="0.4">
      <c r="A93" s="739"/>
      <c r="B93" s="739"/>
      <c r="D93" s="740"/>
      <c r="E93" s="739"/>
      <c r="F93" s="739"/>
      <c r="G93" s="739"/>
      <c r="H93" s="740"/>
      <c r="I93" s="739"/>
      <c r="J93" s="739"/>
      <c r="K93" s="739"/>
      <c r="L93" s="739"/>
      <c r="M93" s="739"/>
      <c r="N93" s="739"/>
      <c r="O93" s="739"/>
    </row>
    <row r="94" spans="1:15" x14ac:dyDescent="0.4">
      <c r="A94" s="739"/>
      <c r="B94" s="739"/>
      <c r="C94" s="739"/>
      <c r="D94" s="740"/>
      <c r="E94" s="739"/>
      <c r="F94" s="739"/>
      <c r="G94" s="739"/>
      <c r="H94" s="740"/>
      <c r="I94" s="739"/>
      <c r="J94" s="739"/>
      <c r="K94" s="739"/>
      <c r="L94" s="739"/>
      <c r="M94" s="739"/>
      <c r="N94" s="739"/>
      <c r="O94" s="739"/>
    </row>
    <row r="95" spans="1:15" x14ac:dyDescent="0.4">
      <c r="A95" s="739"/>
      <c r="B95" s="739"/>
      <c r="C95" s="739"/>
      <c r="D95" s="740"/>
      <c r="E95" s="739"/>
      <c r="F95" s="739"/>
      <c r="G95" s="739"/>
      <c r="H95" s="740"/>
      <c r="I95" s="739"/>
      <c r="J95" s="739"/>
      <c r="K95" s="739"/>
      <c r="L95" s="739"/>
      <c r="M95" s="739"/>
      <c r="N95" s="739"/>
      <c r="O95" s="739"/>
    </row>
    <row r="96" spans="1:15" x14ac:dyDescent="0.4">
      <c r="A96" s="739"/>
      <c r="B96" s="739"/>
      <c r="C96" s="739"/>
      <c r="D96" s="740"/>
      <c r="E96" s="739"/>
      <c r="F96" s="739"/>
      <c r="G96" s="739"/>
      <c r="H96" s="740"/>
      <c r="I96" s="739"/>
      <c r="J96" s="739"/>
      <c r="K96" s="739"/>
      <c r="L96" s="739"/>
      <c r="M96" s="739"/>
      <c r="N96" s="739"/>
      <c r="O96" s="739"/>
    </row>
    <row r="97" spans="1:15" x14ac:dyDescent="0.4">
      <c r="A97" s="739"/>
      <c r="B97" s="739"/>
      <c r="C97" s="739"/>
      <c r="D97" s="740"/>
      <c r="E97" s="739"/>
      <c r="F97" s="739"/>
      <c r="G97" s="739"/>
      <c r="H97" s="740"/>
      <c r="I97" s="739"/>
      <c r="J97" s="739"/>
      <c r="K97" s="739"/>
      <c r="L97" s="739"/>
      <c r="M97" s="739"/>
      <c r="N97" s="739"/>
      <c r="O97" s="739"/>
    </row>
    <row r="98" spans="1:15" x14ac:dyDescent="0.4">
      <c r="A98" s="739"/>
      <c r="B98" s="739"/>
      <c r="C98" s="739"/>
      <c r="D98" s="740"/>
      <c r="E98" s="739"/>
      <c r="F98" s="739"/>
      <c r="G98" s="739"/>
      <c r="H98" s="740"/>
      <c r="I98" s="739"/>
      <c r="J98" s="739"/>
      <c r="K98" s="739"/>
      <c r="L98" s="739"/>
      <c r="M98" s="739"/>
      <c r="N98" s="739"/>
      <c r="O98" s="739"/>
    </row>
    <row r="99" spans="1:15" x14ac:dyDescent="0.4">
      <c r="A99" s="739"/>
      <c r="B99" s="739"/>
      <c r="C99" s="739"/>
      <c r="D99" s="740"/>
      <c r="E99" s="739"/>
      <c r="F99" s="739"/>
      <c r="G99" s="739"/>
      <c r="H99" s="740"/>
      <c r="I99" s="739"/>
      <c r="J99" s="739"/>
      <c r="K99" s="739"/>
      <c r="L99" s="739"/>
      <c r="M99" s="739"/>
      <c r="N99" s="739"/>
      <c r="O99" s="739"/>
    </row>
    <row r="100" spans="1:15" x14ac:dyDescent="0.4">
      <c r="A100" s="739"/>
      <c r="B100" s="739"/>
      <c r="C100" s="739"/>
      <c r="D100" s="740"/>
      <c r="E100" s="739"/>
      <c r="F100" s="739"/>
      <c r="G100" s="739"/>
      <c r="H100" s="740"/>
      <c r="I100" s="739"/>
      <c r="J100" s="739"/>
      <c r="K100" s="739"/>
      <c r="L100" s="739"/>
      <c r="M100" s="739"/>
      <c r="N100" s="739"/>
      <c r="O100" s="739"/>
    </row>
    <row r="101" spans="1:15" x14ac:dyDescent="0.4">
      <c r="A101" s="739"/>
      <c r="B101" s="739"/>
      <c r="C101" s="739"/>
      <c r="D101" s="740"/>
      <c r="E101" s="739"/>
      <c r="F101" s="739"/>
      <c r="G101" s="739"/>
      <c r="H101" s="740"/>
      <c r="I101" s="739"/>
      <c r="J101" s="739"/>
      <c r="K101" s="739"/>
      <c r="L101" s="739"/>
      <c r="M101" s="739"/>
      <c r="N101" s="739"/>
      <c r="O101" s="739"/>
    </row>
    <row r="102" spans="1:15" x14ac:dyDescent="0.4">
      <c r="A102" s="739"/>
      <c r="B102" s="739"/>
      <c r="C102" s="739"/>
      <c r="D102" s="740"/>
      <c r="E102" s="739"/>
      <c r="F102" s="739"/>
      <c r="G102" s="739"/>
      <c r="H102" s="740"/>
      <c r="I102" s="739"/>
      <c r="J102" s="739"/>
      <c r="K102" s="739"/>
      <c r="L102" s="739"/>
      <c r="M102" s="739"/>
      <c r="N102" s="739"/>
      <c r="O102" s="739"/>
    </row>
    <row r="103" spans="1:15" x14ac:dyDescent="0.4">
      <c r="A103" s="739"/>
      <c r="B103" s="739"/>
      <c r="C103" s="739"/>
      <c r="D103" s="740"/>
      <c r="E103" s="739"/>
      <c r="F103" s="739"/>
      <c r="G103" s="739"/>
      <c r="H103" s="740"/>
      <c r="I103" s="739"/>
      <c r="J103" s="739"/>
      <c r="K103" s="739"/>
      <c r="L103" s="739"/>
      <c r="M103" s="739"/>
      <c r="N103" s="739"/>
      <c r="O103" s="739"/>
    </row>
    <row r="104" spans="1:15" x14ac:dyDescent="0.4">
      <c r="A104" s="739"/>
      <c r="B104" s="739"/>
      <c r="C104" s="739"/>
      <c r="D104" s="740"/>
      <c r="E104" s="739"/>
      <c r="F104" s="739"/>
      <c r="G104" s="739"/>
      <c r="H104" s="740"/>
      <c r="I104" s="739"/>
      <c r="J104" s="739"/>
      <c r="K104" s="739"/>
      <c r="L104" s="739"/>
      <c r="M104" s="739"/>
      <c r="N104" s="739"/>
      <c r="O104" s="739"/>
    </row>
    <row r="105" spans="1:15" x14ac:dyDescent="0.4">
      <c r="A105" s="739"/>
      <c r="B105" s="739"/>
      <c r="C105" s="739"/>
      <c r="D105" s="740"/>
      <c r="E105" s="739"/>
      <c r="F105" s="739"/>
      <c r="G105" s="739"/>
      <c r="H105" s="740"/>
      <c r="I105" s="739"/>
      <c r="J105" s="739"/>
      <c r="K105" s="739"/>
      <c r="L105" s="739"/>
      <c r="M105" s="739"/>
      <c r="N105" s="739"/>
      <c r="O105" s="739"/>
    </row>
    <row r="106" spans="1:15" x14ac:dyDescent="0.4">
      <c r="A106" s="739"/>
      <c r="B106" s="739"/>
      <c r="C106" s="739"/>
      <c r="D106" s="740"/>
      <c r="E106" s="739"/>
      <c r="F106" s="739"/>
      <c r="G106" s="739"/>
      <c r="H106" s="740"/>
      <c r="I106" s="739"/>
      <c r="J106" s="739"/>
      <c r="K106" s="739"/>
      <c r="L106" s="739"/>
      <c r="M106" s="739"/>
      <c r="N106" s="739"/>
      <c r="O106" s="739"/>
    </row>
    <row r="107" spans="1:15" x14ac:dyDescent="0.4">
      <c r="A107" s="739"/>
      <c r="B107" s="739"/>
      <c r="C107" s="739"/>
      <c r="D107" s="740"/>
      <c r="E107" s="739"/>
      <c r="F107" s="739"/>
      <c r="G107" s="739"/>
      <c r="H107" s="740"/>
      <c r="I107" s="739"/>
      <c r="J107" s="739"/>
      <c r="K107" s="739"/>
      <c r="L107" s="739"/>
      <c r="M107" s="739"/>
      <c r="N107" s="739"/>
      <c r="O107" s="739"/>
    </row>
    <row r="108" spans="1:15" x14ac:dyDescent="0.4">
      <c r="A108" s="739"/>
      <c r="B108" s="739"/>
      <c r="C108" s="739"/>
      <c r="D108" s="740"/>
      <c r="E108" s="739"/>
      <c r="F108" s="739"/>
      <c r="G108" s="739"/>
      <c r="H108" s="740"/>
      <c r="I108" s="739"/>
      <c r="J108" s="739"/>
      <c r="K108" s="739"/>
      <c r="L108" s="739"/>
      <c r="M108" s="739"/>
      <c r="N108" s="739"/>
      <c r="O108" s="739"/>
    </row>
    <row r="109" spans="1:15" x14ac:dyDescent="0.4">
      <c r="A109" s="739"/>
      <c r="B109" s="739"/>
      <c r="C109" s="739"/>
      <c r="D109" s="740"/>
      <c r="E109" s="739"/>
      <c r="F109" s="739"/>
      <c r="G109" s="739"/>
      <c r="H109" s="740"/>
      <c r="I109" s="739"/>
      <c r="J109" s="739"/>
      <c r="K109" s="739"/>
      <c r="L109" s="739"/>
      <c r="M109" s="739"/>
      <c r="N109" s="739"/>
      <c r="O109" s="739"/>
    </row>
    <row r="110" spans="1:15" x14ac:dyDescent="0.4">
      <c r="A110" s="739"/>
      <c r="B110" s="739"/>
      <c r="C110" s="739"/>
      <c r="D110" s="740"/>
      <c r="E110" s="739"/>
      <c r="F110" s="739"/>
      <c r="G110" s="739"/>
      <c r="H110" s="740"/>
      <c r="I110" s="739"/>
      <c r="J110" s="739"/>
      <c r="K110" s="739"/>
      <c r="L110" s="739"/>
      <c r="M110" s="739"/>
      <c r="N110" s="739"/>
      <c r="O110" s="739"/>
    </row>
    <row r="111" spans="1:15" x14ac:dyDescent="0.4">
      <c r="A111" s="739"/>
      <c r="B111" s="739"/>
      <c r="C111" s="739"/>
      <c r="D111" s="740"/>
      <c r="E111" s="739"/>
      <c r="F111" s="739"/>
      <c r="G111" s="739"/>
      <c r="H111" s="740"/>
      <c r="I111" s="739"/>
      <c r="J111" s="739"/>
      <c r="K111" s="739"/>
      <c r="L111" s="739"/>
      <c r="M111" s="739"/>
      <c r="N111" s="739"/>
      <c r="O111" s="739"/>
    </row>
    <row r="112" spans="1:15" x14ac:dyDescent="0.4">
      <c r="A112" s="739"/>
      <c r="B112" s="739"/>
      <c r="C112" s="739"/>
      <c r="D112" s="740"/>
      <c r="E112" s="739"/>
      <c r="F112" s="739"/>
      <c r="G112" s="739"/>
      <c r="H112" s="740"/>
      <c r="I112" s="739"/>
      <c r="J112" s="739"/>
      <c r="K112" s="739"/>
      <c r="L112" s="739"/>
      <c r="M112" s="739"/>
      <c r="N112" s="739"/>
      <c r="O112" s="739"/>
    </row>
    <row r="113" spans="1:15" x14ac:dyDescent="0.4">
      <c r="A113" s="739"/>
      <c r="B113" s="739"/>
      <c r="C113" s="739"/>
      <c r="D113" s="740"/>
      <c r="E113" s="739"/>
      <c r="F113" s="739"/>
      <c r="G113" s="739"/>
      <c r="H113" s="740"/>
      <c r="I113" s="739"/>
      <c r="J113" s="739"/>
      <c r="K113" s="739"/>
      <c r="L113" s="739"/>
      <c r="M113" s="739"/>
      <c r="N113" s="739"/>
      <c r="O113" s="739"/>
    </row>
    <row r="114" spans="1:15" x14ac:dyDescent="0.4">
      <c r="A114" s="739"/>
      <c r="B114" s="739"/>
      <c r="C114" s="739"/>
      <c r="D114" s="740"/>
      <c r="E114" s="739"/>
      <c r="F114" s="739"/>
      <c r="G114" s="739"/>
      <c r="H114" s="740"/>
      <c r="I114" s="739"/>
      <c r="J114" s="739"/>
      <c r="K114" s="739"/>
      <c r="L114" s="739"/>
      <c r="M114" s="739"/>
      <c r="N114" s="739"/>
      <c r="O114" s="739"/>
    </row>
    <row r="115" spans="1:15" x14ac:dyDescent="0.4">
      <c r="A115" s="739"/>
      <c r="B115" s="739"/>
      <c r="C115" s="739"/>
      <c r="D115" s="740"/>
      <c r="E115" s="739"/>
      <c r="F115" s="739"/>
      <c r="G115" s="739"/>
      <c r="H115" s="740"/>
      <c r="I115" s="739"/>
      <c r="J115" s="739"/>
      <c r="K115" s="739"/>
      <c r="L115" s="739"/>
      <c r="M115" s="739"/>
      <c r="N115" s="739"/>
      <c r="O115" s="739"/>
    </row>
    <row r="116" spans="1:15" x14ac:dyDescent="0.4">
      <c r="A116" s="739"/>
      <c r="B116" s="739"/>
      <c r="C116" s="739"/>
      <c r="D116" s="740"/>
      <c r="E116" s="739"/>
      <c r="F116" s="739"/>
      <c r="G116" s="739"/>
      <c r="H116" s="740"/>
      <c r="I116" s="739"/>
      <c r="J116" s="739"/>
      <c r="K116" s="739"/>
      <c r="L116" s="739"/>
      <c r="M116" s="739"/>
      <c r="N116" s="739"/>
      <c r="O116" s="739"/>
    </row>
    <row r="117" spans="1:15" x14ac:dyDescent="0.4">
      <c r="A117" s="739"/>
      <c r="B117" s="739"/>
      <c r="C117" s="739"/>
      <c r="D117" s="740"/>
      <c r="E117" s="739"/>
      <c r="F117" s="739"/>
      <c r="G117" s="739"/>
      <c r="H117" s="740"/>
      <c r="I117" s="739"/>
      <c r="J117" s="739"/>
      <c r="K117" s="739"/>
      <c r="L117" s="739"/>
      <c r="M117" s="739"/>
      <c r="N117" s="739"/>
      <c r="O117" s="739"/>
    </row>
    <row r="118" spans="1:15" x14ac:dyDescent="0.4">
      <c r="A118" s="739"/>
      <c r="B118" s="739"/>
      <c r="C118" s="739"/>
      <c r="D118" s="740"/>
      <c r="E118" s="739"/>
      <c r="F118" s="739"/>
      <c r="G118" s="739"/>
      <c r="H118" s="740"/>
      <c r="I118" s="739"/>
      <c r="J118" s="739"/>
      <c r="K118" s="739"/>
      <c r="L118" s="739"/>
      <c r="M118" s="739"/>
      <c r="N118" s="739"/>
      <c r="O118" s="739"/>
    </row>
    <row r="119" spans="1:15" x14ac:dyDescent="0.4">
      <c r="A119" s="739"/>
      <c r="B119" s="739"/>
      <c r="C119" s="739"/>
      <c r="D119" s="740"/>
      <c r="E119" s="739"/>
      <c r="F119" s="739"/>
      <c r="G119" s="739"/>
      <c r="H119" s="740"/>
      <c r="I119" s="739"/>
      <c r="J119" s="739"/>
      <c r="K119" s="739"/>
      <c r="L119" s="739"/>
      <c r="M119" s="739"/>
      <c r="N119" s="739"/>
      <c r="O119" s="739"/>
    </row>
    <row r="120" spans="1:15" x14ac:dyDescent="0.4">
      <c r="A120" s="739"/>
      <c r="B120" s="739"/>
      <c r="C120" s="739"/>
      <c r="D120" s="740"/>
      <c r="E120" s="739"/>
      <c r="F120" s="739"/>
      <c r="G120" s="739"/>
      <c r="H120" s="740"/>
      <c r="I120" s="739"/>
      <c r="J120" s="739"/>
      <c r="K120" s="739"/>
      <c r="L120" s="739"/>
      <c r="M120" s="739"/>
      <c r="N120" s="739"/>
      <c r="O120" s="739"/>
    </row>
    <row r="121" spans="1:15" x14ac:dyDescent="0.4">
      <c r="A121" s="739"/>
      <c r="B121" s="739"/>
      <c r="C121" s="739"/>
      <c r="D121" s="740"/>
      <c r="E121" s="739"/>
      <c r="F121" s="739"/>
      <c r="G121" s="739"/>
      <c r="H121" s="740"/>
      <c r="I121" s="739"/>
      <c r="J121" s="739"/>
      <c r="K121" s="739"/>
      <c r="L121" s="739"/>
      <c r="M121" s="739"/>
      <c r="N121" s="739"/>
      <c r="O121" s="739"/>
    </row>
    <row r="122" spans="1:15" x14ac:dyDescent="0.4">
      <c r="A122" s="739"/>
      <c r="B122" s="739"/>
      <c r="C122" s="739"/>
      <c r="D122" s="740"/>
      <c r="E122" s="739"/>
      <c r="F122" s="739"/>
      <c r="G122" s="739"/>
      <c r="H122" s="740"/>
      <c r="I122" s="739"/>
      <c r="J122" s="739"/>
      <c r="K122" s="739"/>
      <c r="L122" s="739"/>
      <c r="M122" s="739"/>
      <c r="N122" s="739"/>
      <c r="O122" s="739"/>
    </row>
    <row r="123" spans="1:15" x14ac:dyDescent="0.4">
      <c r="A123" s="739"/>
      <c r="B123" s="739"/>
      <c r="C123" s="739"/>
      <c r="D123" s="740"/>
      <c r="E123" s="739"/>
      <c r="F123" s="739"/>
      <c r="G123" s="739"/>
      <c r="H123" s="740"/>
      <c r="I123" s="739"/>
      <c r="J123" s="739"/>
      <c r="K123" s="739"/>
      <c r="L123" s="739"/>
      <c r="M123" s="739"/>
      <c r="N123" s="739"/>
      <c r="O123" s="739"/>
    </row>
    <row r="124" spans="1:15" x14ac:dyDescent="0.4">
      <c r="A124" s="739"/>
      <c r="B124" s="739"/>
      <c r="C124" s="739"/>
      <c r="D124" s="740"/>
      <c r="E124" s="739"/>
      <c r="F124" s="739"/>
      <c r="G124" s="739"/>
      <c r="H124" s="740"/>
      <c r="I124" s="739"/>
      <c r="J124" s="739"/>
      <c r="K124" s="739"/>
      <c r="L124" s="739"/>
      <c r="M124" s="739"/>
      <c r="N124" s="739"/>
      <c r="O124" s="739"/>
    </row>
    <row r="125" spans="1:15" x14ac:dyDescent="0.4">
      <c r="A125" s="739"/>
      <c r="B125" s="739"/>
      <c r="C125" s="739"/>
      <c r="D125" s="740"/>
      <c r="E125" s="739"/>
      <c r="F125" s="739"/>
      <c r="G125" s="739"/>
      <c r="H125" s="740"/>
      <c r="I125" s="739"/>
      <c r="J125" s="739"/>
      <c r="K125" s="739"/>
      <c r="L125" s="739"/>
      <c r="M125" s="739"/>
      <c r="N125" s="739"/>
      <c r="O125" s="739"/>
    </row>
    <row r="126" spans="1:15" x14ac:dyDescent="0.4">
      <c r="A126" s="739"/>
      <c r="B126" s="739"/>
      <c r="C126" s="739"/>
      <c r="D126" s="740"/>
      <c r="E126" s="739"/>
      <c r="F126" s="739"/>
      <c r="G126" s="739"/>
      <c r="H126" s="740"/>
      <c r="I126" s="739"/>
      <c r="J126" s="739"/>
      <c r="K126" s="739"/>
      <c r="L126" s="739"/>
      <c r="M126" s="739"/>
      <c r="N126" s="739"/>
      <c r="O126" s="739"/>
    </row>
    <row r="127" spans="1:15" x14ac:dyDescent="0.4">
      <c r="A127" s="739"/>
      <c r="B127" s="739"/>
      <c r="C127" s="739"/>
      <c r="D127" s="740"/>
      <c r="E127" s="739"/>
      <c r="F127" s="739"/>
      <c r="G127" s="739"/>
      <c r="H127" s="740"/>
      <c r="I127" s="739"/>
      <c r="J127" s="739"/>
      <c r="K127" s="739"/>
      <c r="L127" s="739"/>
      <c r="M127" s="739"/>
      <c r="N127" s="739"/>
      <c r="O127" s="739"/>
    </row>
    <row r="128" spans="1:15" x14ac:dyDescent="0.4">
      <c r="A128" s="739"/>
      <c r="B128" s="739"/>
      <c r="C128" s="739"/>
      <c r="D128" s="740"/>
      <c r="E128" s="739"/>
      <c r="F128" s="739"/>
      <c r="G128" s="739"/>
      <c r="H128" s="740"/>
      <c r="I128" s="739"/>
      <c r="J128" s="739"/>
      <c r="K128" s="739"/>
      <c r="L128" s="739"/>
      <c r="M128" s="739"/>
      <c r="N128" s="739"/>
      <c r="O128" s="739"/>
    </row>
    <row r="129" spans="1:15" x14ac:dyDescent="0.4">
      <c r="A129" s="739"/>
      <c r="B129" s="739"/>
      <c r="C129" s="739"/>
      <c r="D129" s="740"/>
      <c r="E129" s="739"/>
      <c r="F129" s="739"/>
      <c r="G129" s="739"/>
      <c r="H129" s="740"/>
      <c r="I129" s="739"/>
      <c r="J129" s="739"/>
      <c r="K129" s="739"/>
      <c r="L129" s="739"/>
      <c r="M129" s="739"/>
      <c r="N129" s="739"/>
      <c r="O129" s="739"/>
    </row>
    <row r="130" spans="1:15" x14ac:dyDescent="0.4">
      <c r="A130" s="739"/>
      <c r="B130" s="739"/>
      <c r="C130" s="739"/>
      <c r="D130" s="740"/>
      <c r="E130" s="739"/>
      <c r="F130" s="739"/>
      <c r="G130" s="739"/>
      <c r="H130" s="740"/>
      <c r="I130" s="739"/>
      <c r="J130" s="739"/>
      <c r="K130" s="739"/>
      <c r="L130" s="739"/>
      <c r="M130" s="739"/>
      <c r="N130" s="739"/>
      <c r="O130" s="739"/>
    </row>
    <row r="131" spans="1:15" x14ac:dyDescent="0.4">
      <c r="A131" s="739"/>
      <c r="B131" s="739"/>
      <c r="C131" s="739"/>
      <c r="D131" s="740"/>
      <c r="E131" s="739"/>
      <c r="F131" s="739"/>
      <c r="G131" s="739"/>
      <c r="H131" s="740"/>
      <c r="I131" s="739"/>
      <c r="J131" s="739"/>
      <c r="K131" s="739"/>
      <c r="L131" s="739"/>
      <c r="M131" s="739"/>
      <c r="N131" s="739"/>
      <c r="O131" s="739"/>
    </row>
    <row r="132" spans="1:15" x14ac:dyDescent="0.4">
      <c r="A132" s="739"/>
      <c r="B132" s="739"/>
      <c r="C132" s="739"/>
      <c r="D132" s="740"/>
      <c r="E132" s="739"/>
      <c r="F132" s="739"/>
      <c r="G132" s="739"/>
      <c r="H132" s="740"/>
      <c r="I132" s="739"/>
      <c r="J132" s="739"/>
      <c r="K132" s="739"/>
      <c r="L132" s="739"/>
      <c r="M132" s="739"/>
      <c r="N132" s="739"/>
      <c r="O132" s="739"/>
    </row>
    <row r="133" spans="1:15" x14ac:dyDescent="0.4">
      <c r="A133" s="739"/>
      <c r="B133" s="739"/>
      <c r="C133" s="739"/>
      <c r="D133" s="740"/>
      <c r="E133" s="739"/>
      <c r="F133" s="739"/>
      <c r="G133" s="739"/>
      <c r="H133" s="740"/>
      <c r="I133" s="739"/>
      <c r="J133" s="739"/>
      <c r="K133" s="739"/>
      <c r="L133" s="739"/>
      <c r="M133" s="739"/>
      <c r="N133" s="739"/>
      <c r="O133" s="739"/>
    </row>
    <row r="134" spans="1:15" x14ac:dyDescent="0.4">
      <c r="A134" s="739"/>
      <c r="B134" s="739"/>
      <c r="C134" s="739"/>
      <c r="D134" s="740"/>
      <c r="E134" s="739"/>
      <c r="F134" s="739"/>
      <c r="G134" s="739"/>
      <c r="H134" s="740"/>
      <c r="I134" s="739"/>
      <c r="J134" s="739"/>
      <c r="K134" s="739"/>
      <c r="L134" s="739"/>
      <c r="M134" s="739"/>
      <c r="N134" s="739"/>
      <c r="O134" s="739"/>
    </row>
    <row r="135" spans="1:15" x14ac:dyDescent="0.4">
      <c r="A135" s="739"/>
      <c r="B135" s="739"/>
      <c r="C135" s="739"/>
      <c r="D135" s="740"/>
      <c r="E135" s="739"/>
      <c r="F135" s="739"/>
      <c r="G135" s="739"/>
      <c r="H135" s="740"/>
      <c r="I135" s="739"/>
      <c r="J135" s="739"/>
      <c r="K135" s="739"/>
      <c r="L135" s="739"/>
      <c r="M135" s="739"/>
      <c r="N135" s="739"/>
      <c r="O135" s="739"/>
    </row>
    <row r="136" spans="1:15" x14ac:dyDescent="0.4">
      <c r="A136" s="739"/>
      <c r="B136" s="739"/>
      <c r="C136" s="739"/>
      <c r="D136" s="740"/>
      <c r="E136" s="739"/>
      <c r="F136" s="739"/>
      <c r="G136" s="739"/>
      <c r="H136" s="740"/>
      <c r="I136" s="739"/>
      <c r="J136" s="739"/>
      <c r="K136" s="739"/>
      <c r="L136" s="739"/>
      <c r="M136" s="739"/>
      <c r="N136" s="739"/>
      <c r="O136" s="739"/>
    </row>
    <row r="137" spans="1:15" x14ac:dyDescent="0.4">
      <c r="A137" s="739"/>
      <c r="B137" s="739"/>
      <c r="C137" s="739"/>
      <c r="D137" s="740"/>
      <c r="E137" s="739"/>
      <c r="F137" s="739"/>
      <c r="G137" s="739"/>
      <c r="H137" s="740"/>
      <c r="I137" s="739"/>
      <c r="J137" s="739"/>
      <c r="K137" s="739"/>
      <c r="L137" s="739"/>
      <c r="M137" s="739"/>
      <c r="N137" s="739"/>
      <c r="O137" s="739"/>
    </row>
    <row r="138" spans="1:15" x14ac:dyDescent="0.4">
      <c r="A138" s="739"/>
      <c r="B138" s="739"/>
      <c r="C138" s="739"/>
      <c r="D138" s="740"/>
      <c r="E138" s="739"/>
      <c r="F138" s="739"/>
      <c r="G138" s="739"/>
      <c r="H138" s="740"/>
      <c r="I138" s="739"/>
      <c r="J138" s="739"/>
      <c r="K138" s="739"/>
      <c r="L138" s="739"/>
      <c r="M138" s="739"/>
      <c r="N138" s="739"/>
      <c r="O138" s="739"/>
    </row>
    <row r="139" spans="1:15" x14ac:dyDescent="0.4">
      <c r="A139" s="739"/>
      <c r="B139" s="739"/>
      <c r="C139" s="739"/>
      <c r="D139" s="740"/>
      <c r="E139" s="739"/>
      <c r="F139" s="739"/>
      <c r="G139" s="739"/>
      <c r="H139" s="740"/>
      <c r="I139" s="739"/>
      <c r="J139" s="739"/>
      <c r="K139" s="739"/>
      <c r="L139" s="739"/>
      <c r="M139" s="739"/>
      <c r="N139" s="739"/>
      <c r="O139" s="739"/>
    </row>
    <row r="140" spans="1:15" x14ac:dyDescent="0.4">
      <c r="A140" s="739"/>
      <c r="B140" s="739"/>
      <c r="C140" s="739"/>
      <c r="D140" s="740"/>
      <c r="E140" s="739"/>
      <c r="F140" s="739"/>
      <c r="G140" s="739"/>
      <c r="H140" s="740"/>
      <c r="I140" s="739"/>
      <c r="J140" s="739"/>
      <c r="K140" s="739"/>
      <c r="L140" s="739"/>
      <c r="M140" s="739"/>
      <c r="N140" s="739"/>
      <c r="O140" s="739"/>
    </row>
    <row r="141" spans="1:15" x14ac:dyDescent="0.4">
      <c r="A141" s="739"/>
      <c r="B141" s="739"/>
      <c r="C141" s="739"/>
      <c r="D141" s="740"/>
      <c r="E141" s="739"/>
      <c r="F141" s="739"/>
      <c r="G141" s="739"/>
      <c r="H141" s="740"/>
      <c r="I141" s="739"/>
      <c r="J141" s="739"/>
      <c r="K141" s="739"/>
      <c r="L141" s="739"/>
      <c r="M141" s="739"/>
      <c r="N141" s="739"/>
      <c r="O141" s="739"/>
    </row>
    <row r="142" spans="1:15" x14ac:dyDescent="0.4">
      <c r="A142" s="739"/>
      <c r="B142" s="739"/>
      <c r="C142" s="739"/>
      <c r="D142" s="740"/>
      <c r="E142" s="739"/>
      <c r="F142" s="739"/>
      <c r="G142" s="739"/>
      <c r="H142" s="740"/>
      <c r="I142" s="739"/>
      <c r="J142" s="739"/>
      <c r="K142" s="739"/>
      <c r="L142" s="739"/>
      <c r="M142" s="739"/>
      <c r="N142" s="739"/>
      <c r="O142" s="739"/>
    </row>
    <row r="143" spans="1:15" x14ac:dyDescent="0.4">
      <c r="A143" s="739"/>
      <c r="B143" s="739"/>
      <c r="C143" s="739"/>
      <c r="D143" s="740"/>
      <c r="E143" s="739"/>
      <c r="F143" s="739"/>
      <c r="G143" s="739"/>
      <c r="H143" s="740"/>
      <c r="I143" s="739"/>
      <c r="J143" s="739"/>
      <c r="K143" s="739"/>
      <c r="L143" s="739"/>
      <c r="M143" s="739"/>
      <c r="N143" s="739"/>
      <c r="O143" s="739"/>
    </row>
    <row r="144" spans="1:15" x14ac:dyDescent="0.4">
      <c r="A144" s="739"/>
      <c r="B144" s="739"/>
      <c r="C144" s="739"/>
      <c r="D144" s="740"/>
      <c r="E144" s="739"/>
      <c r="F144" s="739"/>
      <c r="G144" s="739"/>
      <c r="H144" s="740"/>
      <c r="I144" s="739"/>
      <c r="J144" s="739"/>
      <c r="K144" s="739"/>
      <c r="L144" s="739"/>
      <c r="M144" s="739"/>
      <c r="N144" s="739"/>
      <c r="O144" s="739"/>
    </row>
    <row r="145" spans="1:15" x14ac:dyDescent="0.4">
      <c r="A145" s="739"/>
      <c r="B145" s="739"/>
      <c r="C145" s="739"/>
      <c r="D145" s="740"/>
      <c r="E145" s="739"/>
      <c r="F145" s="739"/>
      <c r="G145" s="739"/>
      <c r="H145" s="740"/>
      <c r="I145" s="739"/>
      <c r="J145" s="739"/>
      <c r="K145" s="739"/>
      <c r="L145" s="739"/>
      <c r="M145" s="739"/>
      <c r="N145" s="739"/>
      <c r="O145" s="739"/>
    </row>
    <row r="146" spans="1:15" x14ac:dyDescent="0.4">
      <c r="A146" s="739"/>
      <c r="B146" s="739"/>
      <c r="C146" s="739"/>
      <c r="D146" s="740"/>
      <c r="E146" s="739"/>
      <c r="F146" s="739"/>
      <c r="G146" s="739"/>
      <c r="H146" s="740"/>
      <c r="I146" s="739"/>
      <c r="J146" s="739"/>
      <c r="K146" s="739"/>
      <c r="L146" s="739"/>
      <c r="M146" s="739"/>
      <c r="N146" s="739"/>
      <c r="O146" s="739"/>
    </row>
    <row r="147" spans="1:15" x14ac:dyDescent="0.4">
      <c r="A147" s="739"/>
      <c r="B147" s="739"/>
      <c r="C147" s="739"/>
      <c r="D147" s="740"/>
      <c r="E147" s="739"/>
      <c r="F147" s="739"/>
      <c r="G147" s="739"/>
      <c r="H147" s="740"/>
      <c r="I147" s="739"/>
      <c r="J147" s="739"/>
      <c r="K147" s="739"/>
      <c r="L147" s="739"/>
      <c r="M147" s="739"/>
      <c r="N147" s="739"/>
      <c r="O147" s="739"/>
    </row>
    <row r="148" spans="1:15" x14ac:dyDescent="0.4">
      <c r="A148" s="739"/>
      <c r="B148" s="739"/>
      <c r="C148" s="739"/>
      <c r="D148" s="740"/>
      <c r="E148" s="739"/>
      <c r="F148" s="739"/>
      <c r="G148" s="739"/>
      <c r="H148" s="740"/>
      <c r="I148" s="739"/>
      <c r="J148" s="739"/>
      <c r="K148" s="739"/>
      <c r="L148" s="739"/>
      <c r="M148" s="739"/>
      <c r="N148" s="739"/>
      <c r="O148" s="739"/>
    </row>
    <row r="149" spans="1:15" x14ac:dyDescent="0.4">
      <c r="A149" s="739"/>
      <c r="B149" s="739"/>
      <c r="C149" s="739"/>
      <c r="D149" s="740"/>
      <c r="E149" s="739"/>
      <c r="F149" s="739"/>
      <c r="G149" s="739"/>
      <c r="H149" s="740"/>
      <c r="I149" s="739"/>
      <c r="J149" s="739"/>
      <c r="K149" s="739"/>
      <c r="L149" s="739"/>
      <c r="M149" s="739"/>
      <c r="N149" s="739"/>
      <c r="O149" s="739"/>
    </row>
    <row r="150" spans="1:15" x14ac:dyDescent="0.4">
      <c r="A150" s="739"/>
      <c r="B150" s="739"/>
      <c r="C150" s="739"/>
      <c r="D150" s="740"/>
      <c r="E150" s="739"/>
      <c r="F150" s="739"/>
      <c r="G150" s="739"/>
      <c r="H150" s="740"/>
      <c r="I150" s="739"/>
      <c r="J150" s="739"/>
      <c r="K150" s="739"/>
      <c r="L150" s="739"/>
      <c r="M150" s="739"/>
      <c r="N150" s="739"/>
      <c r="O150" s="739"/>
    </row>
    <row r="151" spans="1:15" x14ac:dyDescent="0.4">
      <c r="A151" s="739"/>
      <c r="B151" s="739"/>
      <c r="C151" s="739"/>
      <c r="D151" s="740"/>
      <c r="E151" s="739"/>
      <c r="F151" s="739"/>
      <c r="G151" s="739"/>
      <c r="H151" s="740"/>
      <c r="I151" s="739"/>
      <c r="J151" s="739"/>
      <c r="K151" s="739"/>
      <c r="L151" s="739"/>
      <c r="M151" s="739"/>
      <c r="N151" s="739"/>
      <c r="O151" s="739"/>
    </row>
    <row r="152" spans="1:15" x14ac:dyDescent="0.4">
      <c r="A152" s="739"/>
      <c r="B152" s="739"/>
      <c r="C152" s="739"/>
      <c r="D152" s="740"/>
      <c r="E152" s="739"/>
      <c r="F152" s="739"/>
      <c r="G152" s="739"/>
      <c r="H152" s="740"/>
      <c r="I152" s="739"/>
      <c r="J152" s="739"/>
      <c r="K152" s="739"/>
      <c r="L152" s="739"/>
      <c r="M152" s="739"/>
      <c r="N152" s="739"/>
      <c r="O152" s="739"/>
    </row>
    <row r="153" spans="1:15" x14ac:dyDescent="0.4">
      <c r="A153" s="739"/>
      <c r="B153" s="739"/>
      <c r="C153" s="739"/>
      <c r="D153" s="740"/>
      <c r="E153" s="739"/>
      <c r="F153" s="739"/>
      <c r="G153" s="739"/>
      <c r="H153" s="740"/>
      <c r="I153" s="739"/>
      <c r="J153" s="739"/>
      <c r="K153" s="739"/>
      <c r="L153" s="739"/>
      <c r="M153" s="739"/>
      <c r="N153" s="739"/>
      <c r="O153" s="739"/>
    </row>
    <row r="154" spans="1:15" x14ac:dyDescent="0.4">
      <c r="A154" s="739"/>
      <c r="B154" s="739"/>
      <c r="C154" s="739"/>
      <c r="D154" s="740"/>
      <c r="E154" s="739"/>
      <c r="F154" s="739"/>
      <c r="G154" s="739"/>
      <c r="H154" s="740"/>
      <c r="I154" s="739"/>
      <c r="J154" s="739"/>
      <c r="K154" s="739"/>
      <c r="L154" s="739"/>
      <c r="M154" s="739"/>
      <c r="N154" s="739"/>
      <c r="O154" s="739"/>
    </row>
    <row r="155" spans="1:15" x14ac:dyDescent="0.4">
      <c r="A155" s="739"/>
      <c r="B155" s="739"/>
      <c r="C155" s="739"/>
      <c r="D155" s="740"/>
      <c r="E155" s="739"/>
      <c r="F155" s="739"/>
      <c r="G155" s="739"/>
      <c r="H155" s="740"/>
      <c r="I155" s="739"/>
      <c r="J155" s="739"/>
      <c r="K155" s="739"/>
      <c r="L155" s="739"/>
      <c r="M155" s="739"/>
      <c r="N155" s="739"/>
      <c r="O155" s="739"/>
    </row>
    <row r="156" spans="1:15" x14ac:dyDescent="0.4">
      <c r="A156" s="739"/>
      <c r="B156" s="739"/>
      <c r="C156" s="739"/>
      <c r="D156" s="740"/>
      <c r="E156" s="739"/>
      <c r="F156" s="739"/>
      <c r="G156" s="739"/>
      <c r="H156" s="740"/>
      <c r="I156" s="739"/>
      <c r="J156" s="739"/>
      <c r="K156" s="739"/>
      <c r="L156" s="739"/>
      <c r="M156" s="739"/>
      <c r="N156" s="739"/>
      <c r="O156" s="739"/>
    </row>
    <row r="157" spans="1:15" x14ac:dyDescent="0.4">
      <c r="A157" s="739"/>
      <c r="B157" s="739"/>
      <c r="C157" s="739"/>
      <c r="D157" s="740"/>
      <c r="E157" s="739"/>
      <c r="F157" s="739"/>
      <c r="G157" s="739"/>
      <c r="H157" s="740"/>
      <c r="I157" s="739"/>
      <c r="J157" s="739"/>
      <c r="K157" s="739"/>
      <c r="L157" s="739"/>
      <c r="M157" s="739"/>
      <c r="N157" s="739"/>
      <c r="O157" s="739"/>
    </row>
    <row r="158" spans="1:15" x14ac:dyDescent="0.4">
      <c r="A158" s="739"/>
      <c r="B158" s="739"/>
      <c r="C158" s="739"/>
      <c r="D158" s="740"/>
      <c r="E158" s="739"/>
      <c r="F158" s="739"/>
      <c r="G158" s="739"/>
      <c r="H158" s="740"/>
      <c r="I158" s="739"/>
      <c r="J158" s="739"/>
      <c r="K158" s="739"/>
      <c r="L158" s="739"/>
      <c r="M158" s="739"/>
      <c r="N158" s="739"/>
      <c r="O158" s="739"/>
    </row>
    <row r="159" spans="1:15" x14ac:dyDescent="0.4">
      <c r="A159" s="739"/>
      <c r="B159" s="739"/>
      <c r="C159" s="739"/>
      <c r="D159" s="740"/>
      <c r="E159" s="739"/>
      <c r="F159" s="739"/>
      <c r="G159" s="739"/>
      <c r="H159" s="740"/>
      <c r="I159" s="739"/>
      <c r="J159" s="739"/>
      <c r="K159" s="739"/>
      <c r="L159" s="739"/>
      <c r="M159" s="739"/>
      <c r="N159" s="739"/>
      <c r="O159" s="739"/>
    </row>
    <row r="160" spans="1:15" x14ac:dyDescent="0.4">
      <c r="A160" s="739"/>
      <c r="B160" s="739"/>
      <c r="C160" s="739"/>
      <c r="D160" s="740"/>
      <c r="E160" s="739"/>
      <c r="F160" s="739"/>
      <c r="G160" s="739"/>
      <c r="H160" s="740"/>
      <c r="I160" s="739"/>
      <c r="J160" s="739"/>
      <c r="K160" s="739"/>
      <c r="L160" s="739"/>
      <c r="M160" s="739"/>
      <c r="N160" s="739"/>
      <c r="O160" s="739"/>
    </row>
    <row r="161" spans="1:15" x14ac:dyDescent="0.4">
      <c r="A161" s="739"/>
      <c r="B161" s="739"/>
      <c r="C161" s="739"/>
      <c r="D161" s="740"/>
      <c r="E161" s="739"/>
      <c r="F161" s="739"/>
      <c r="G161" s="739"/>
      <c r="H161" s="740"/>
      <c r="I161" s="739"/>
      <c r="J161" s="739"/>
      <c r="K161" s="739"/>
      <c r="L161" s="739"/>
      <c r="M161" s="739"/>
      <c r="N161" s="739"/>
      <c r="O161" s="739"/>
    </row>
    <row r="162" spans="1:15" x14ac:dyDescent="0.4">
      <c r="A162" s="739"/>
      <c r="B162" s="739"/>
      <c r="C162" s="739"/>
      <c r="D162" s="740"/>
      <c r="E162" s="739"/>
      <c r="F162" s="739"/>
      <c r="G162" s="739"/>
      <c r="H162" s="740"/>
      <c r="I162" s="739"/>
      <c r="J162" s="739"/>
      <c r="K162" s="739"/>
      <c r="L162" s="739"/>
      <c r="M162" s="739"/>
      <c r="N162" s="739"/>
      <c r="O162" s="739"/>
    </row>
    <row r="163" spans="1:15" x14ac:dyDescent="0.4">
      <c r="A163" s="739"/>
      <c r="B163" s="739"/>
      <c r="C163" s="739"/>
      <c r="D163" s="740"/>
      <c r="E163" s="739"/>
      <c r="F163" s="739"/>
      <c r="G163" s="739"/>
      <c r="H163" s="740"/>
      <c r="I163" s="739"/>
      <c r="J163" s="739"/>
      <c r="K163" s="739"/>
      <c r="L163" s="739"/>
      <c r="M163" s="739"/>
      <c r="N163" s="739"/>
      <c r="O163" s="739"/>
    </row>
    <row r="164" spans="1:15" x14ac:dyDescent="0.4">
      <c r="A164" s="739"/>
      <c r="B164" s="739"/>
      <c r="C164" s="739"/>
      <c r="D164" s="740"/>
      <c r="E164" s="739"/>
      <c r="F164" s="739"/>
      <c r="G164" s="739"/>
      <c r="H164" s="740"/>
      <c r="I164" s="739"/>
      <c r="J164" s="739"/>
      <c r="K164" s="739"/>
      <c r="L164" s="739"/>
      <c r="M164" s="739"/>
      <c r="N164" s="739"/>
      <c r="O164" s="739"/>
    </row>
    <row r="165" spans="1:15" x14ac:dyDescent="0.4">
      <c r="A165" s="739"/>
      <c r="B165" s="739"/>
      <c r="C165" s="739"/>
      <c r="D165" s="740"/>
      <c r="E165" s="739"/>
      <c r="F165" s="739"/>
      <c r="G165" s="739"/>
      <c r="H165" s="740"/>
      <c r="I165" s="739"/>
      <c r="J165" s="739"/>
      <c r="K165" s="739"/>
      <c r="L165" s="739"/>
      <c r="M165" s="739"/>
      <c r="N165" s="739"/>
      <c r="O165" s="739"/>
    </row>
    <row r="166" spans="1:15" x14ac:dyDescent="0.4">
      <c r="A166" s="739"/>
      <c r="B166" s="739"/>
      <c r="C166" s="739"/>
      <c r="D166" s="740"/>
      <c r="E166" s="739"/>
      <c r="F166" s="739"/>
      <c r="G166" s="739"/>
      <c r="H166" s="740"/>
      <c r="I166" s="739"/>
      <c r="J166" s="739"/>
      <c r="K166" s="739"/>
      <c r="L166" s="739"/>
      <c r="M166" s="739"/>
      <c r="N166" s="739"/>
      <c r="O166" s="739"/>
    </row>
    <row r="167" spans="1:15" x14ac:dyDescent="0.4">
      <c r="A167" s="739"/>
      <c r="B167" s="739"/>
      <c r="C167" s="739"/>
      <c r="D167" s="740"/>
      <c r="E167" s="739"/>
      <c r="F167" s="739"/>
      <c r="G167" s="739"/>
      <c r="H167" s="740"/>
      <c r="I167" s="739"/>
      <c r="J167" s="739"/>
      <c r="K167" s="739"/>
      <c r="L167" s="739"/>
      <c r="M167" s="739"/>
      <c r="N167" s="739"/>
      <c r="O167" s="739"/>
    </row>
    <row r="168" spans="1:15" x14ac:dyDescent="0.4">
      <c r="A168" s="739"/>
      <c r="B168" s="739"/>
      <c r="C168" s="739"/>
      <c r="D168" s="740"/>
      <c r="E168" s="739"/>
      <c r="F168" s="739"/>
      <c r="G168" s="739"/>
      <c r="H168" s="740"/>
      <c r="I168" s="739"/>
      <c r="J168" s="739"/>
      <c r="K168" s="739"/>
      <c r="L168" s="739"/>
      <c r="M168" s="739"/>
      <c r="N168" s="739"/>
      <c r="O168" s="739"/>
    </row>
    <row r="169" spans="1:15" x14ac:dyDescent="0.4">
      <c r="A169" s="739"/>
      <c r="B169" s="739"/>
      <c r="C169" s="739"/>
      <c r="D169" s="740"/>
      <c r="E169" s="739"/>
      <c r="F169" s="739"/>
      <c r="G169" s="739"/>
      <c r="H169" s="740"/>
      <c r="I169" s="739"/>
      <c r="J169" s="739"/>
      <c r="K169" s="739"/>
      <c r="L169" s="739"/>
      <c r="M169" s="739"/>
      <c r="N169" s="739"/>
      <c r="O169" s="739"/>
    </row>
    <row r="170" spans="1:15" x14ac:dyDescent="0.4">
      <c r="A170" s="739"/>
      <c r="B170" s="739"/>
      <c r="C170" s="739"/>
      <c r="D170" s="740"/>
      <c r="E170" s="739"/>
      <c r="F170" s="739"/>
      <c r="G170" s="739"/>
      <c r="H170" s="740"/>
      <c r="I170" s="739"/>
      <c r="J170" s="739"/>
      <c r="K170" s="739"/>
      <c r="L170" s="739"/>
      <c r="M170" s="739"/>
      <c r="N170" s="739"/>
      <c r="O170" s="739"/>
    </row>
    <row r="171" spans="1:15" x14ac:dyDescent="0.4">
      <c r="A171" s="739"/>
      <c r="B171" s="739"/>
      <c r="C171" s="739"/>
      <c r="D171" s="740"/>
      <c r="E171" s="739"/>
      <c r="F171" s="739"/>
      <c r="G171" s="739"/>
      <c r="H171" s="740"/>
      <c r="I171" s="739"/>
      <c r="J171" s="739"/>
      <c r="K171" s="739"/>
      <c r="L171" s="739"/>
      <c r="M171" s="739"/>
      <c r="N171" s="739"/>
      <c r="O171" s="739"/>
    </row>
    <row r="172" spans="1:15" x14ac:dyDescent="0.4">
      <c r="A172" s="739"/>
      <c r="B172" s="739"/>
      <c r="C172" s="739"/>
      <c r="D172" s="740"/>
      <c r="E172" s="739"/>
      <c r="F172" s="739"/>
      <c r="G172" s="739"/>
      <c r="H172" s="740"/>
      <c r="I172" s="739"/>
      <c r="J172" s="739"/>
      <c r="K172" s="739"/>
      <c r="L172" s="739"/>
      <c r="M172" s="739"/>
      <c r="N172" s="739"/>
      <c r="O172" s="739"/>
    </row>
    <row r="173" spans="1:15" x14ac:dyDescent="0.4">
      <c r="A173" s="739"/>
      <c r="B173" s="739"/>
      <c r="C173" s="739"/>
      <c r="D173" s="740"/>
      <c r="E173" s="739"/>
      <c r="F173" s="739"/>
      <c r="G173" s="739"/>
      <c r="H173" s="740"/>
      <c r="I173" s="739"/>
      <c r="J173" s="739"/>
      <c r="K173" s="739"/>
      <c r="L173" s="739"/>
      <c r="M173" s="739"/>
      <c r="N173" s="739"/>
      <c r="O173" s="739"/>
    </row>
    <row r="174" spans="1:15" x14ac:dyDescent="0.4">
      <c r="A174" s="739"/>
      <c r="B174" s="739"/>
      <c r="C174" s="739"/>
      <c r="D174" s="740"/>
      <c r="E174" s="739"/>
      <c r="F174" s="739"/>
      <c r="G174" s="739"/>
      <c r="H174" s="740"/>
      <c r="I174" s="739"/>
      <c r="J174" s="739"/>
      <c r="K174" s="739"/>
      <c r="L174" s="739"/>
      <c r="M174" s="739"/>
      <c r="N174" s="739"/>
      <c r="O174" s="739"/>
    </row>
    <row r="175" spans="1:15" x14ac:dyDescent="0.4">
      <c r="A175" s="739"/>
      <c r="B175" s="739"/>
      <c r="C175" s="739"/>
      <c r="D175" s="740"/>
      <c r="E175" s="739"/>
      <c r="F175" s="739"/>
      <c r="G175" s="739"/>
      <c r="H175" s="740"/>
      <c r="I175" s="739"/>
      <c r="J175" s="739"/>
      <c r="K175" s="739"/>
      <c r="L175" s="739"/>
      <c r="M175" s="739"/>
      <c r="N175" s="739"/>
      <c r="O175" s="739"/>
    </row>
    <row r="176" spans="1:15" x14ac:dyDescent="0.4">
      <c r="A176" s="739"/>
      <c r="B176" s="739"/>
      <c r="C176" s="739"/>
      <c r="D176" s="740"/>
      <c r="E176" s="739"/>
      <c r="F176" s="739"/>
      <c r="G176" s="739"/>
      <c r="H176" s="740"/>
      <c r="I176" s="739"/>
      <c r="J176" s="739"/>
      <c r="K176" s="739"/>
      <c r="L176" s="739"/>
      <c r="M176" s="739"/>
      <c r="N176" s="739"/>
      <c r="O176" s="739"/>
    </row>
    <row r="177" spans="1:15" x14ac:dyDescent="0.4">
      <c r="A177" s="739"/>
      <c r="B177" s="739"/>
      <c r="C177" s="739"/>
      <c r="D177" s="740"/>
      <c r="E177" s="739"/>
      <c r="F177" s="739"/>
      <c r="G177" s="739"/>
      <c r="H177" s="740"/>
      <c r="I177" s="739"/>
      <c r="J177" s="739"/>
      <c r="K177" s="739"/>
      <c r="L177" s="739"/>
      <c r="M177" s="739"/>
      <c r="N177" s="739"/>
      <c r="O177" s="739"/>
    </row>
    <row r="178" spans="1:15" x14ac:dyDescent="0.4">
      <c r="A178" s="739"/>
      <c r="B178" s="739"/>
      <c r="C178" s="739"/>
      <c r="D178" s="740"/>
      <c r="E178" s="739"/>
      <c r="F178" s="739"/>
      <c r="G178" s="739"/>
      <c r="H178" s="740"/>
      <c r="I178" s="739"/>
      <c r="J178" s="739"/>
      <c r="K178" s="739"/>
      <c r="L178" s="739"/>
      <c r="M178" s="739"/>
      <c r="N178" s="739"/>
      <c r="O178" s="739"/>
    </row>
    <row r="179" spans="1:15" x14ac:dyDescent="0.4">
      <c r="A179" s="739"/>
      <c r="B179" s="739"/>
      <c r="C179" s="739"/>
      <c r="D179" s="740"/>
      <c r="E179" s="739"/>
      <c r="F179" s="739"/>
      <c r="G179" s="739"/>
      <c r="H179" s="740"/>
      <c r="I179" s="739"/>
      <c r="J179" s="739"/>
      <c r="K179" s="739"/>
      <c r="L179" s="739"/>
      <c r="M179" s="739"/>
      <c r="N179" s="739"/>
      <c r="O179" s="739"/>
    </row>
    <row r="180" spans="1:15" x14ac:dyDescent="0.4">
      <c r="A180" s="739"/>
      <c r="B180" s="739"/>
      <c r="C180" s="739"/>
      <c r="D180" s="740"/>
      <c r="E180" s="739"/>
      <c r="F180" s="739"/>
      <c r="G180" s="739"/>
      <c r="H180" s="740"/>
      <c r="I180" s="739"/>
      <c r="J180" s="739"/>
      <c r="K180" s="739"/>
      <c r="L180" s="739"/>
      <c r="M180" s="739"/>
      <c r="N180" s="739"/>
      <c r="O180" s="739"/>
    </row>
    <row r="181" spans="1:15" x14ac:dyDescent="0.4">
      <c r="A181" s="739"/>
      <c r="B181" s="739"/>
      <c r="C181" s="739"/>
      <c r="D181" s="740"/>
      <c r="E181" s="739"/>
      <c r="F181" s="739"/>
      <c r="G181" s="739"/>
      <c r="H181" s="740"/>
      <c r="I181" s="739"/>
      <c r="J181" s="739"/>
      <c r="K181" s="739"/>
      <c r="L181" s="739"/>
      <c r="M181" s="739"/>
      <c r="N181" s="739"/>
      <c r="O181" s="739"/>
    </row>
    <row r="182" spans="1:15" x14ac:dyDescent="0.4">
      <c r="A182" s="739"/>
      <c r="B182" s="739"/>
      <c r="C182" s="739"/>
      <c r="D182" s="740"/>
      <c r="E182" s="739"/>
      <c r="F182" s="739"/>
      <c r="G182" s="739"/>
      <c r="H182" s="740"/>
      <c r="I182" s="739"/>
      <c r="J182" s="739"/>
      <c r="K182" s="739"/>
      <c r="L182" s="739"/>
      <c r="M182" s="739"/>
      <c r="N182" s="739"/>
      <c r="O182" s="739"/>
    </row>
    <row r="183" spans="1:15" x14ac:dyDescent="0.4">
      <c r="A183" s="739"/>
      <c r="B183" s="739"/>
      <c r="C183" s="739"/>
      <c r="D183" s="740"/>
      <c r="E183" s="739"/>
      <c r="F183" s="739"/>
      <c r="G183" s="739"/>
      <c r="H183" s="740"/>
      <c r="I183" s="739"/>
      <c r="J183" s="739"/>
      <c r="K183" s="739"/>
      <c r="L183" s="739"/>
      <c r="M183" s="739"/>
      <c r="N183" s="739"/>
      <c r="O183" s="739"/>
    </row>
    <row r="184" spans="1:15" x14ac:dyDescent="0.4">
      <c r="A184" s="739"/>
      <c r="B184" s="739"/>
      <c r="C184" s="739"/>
      <c r="D184" s="740"/>
      <c r="E184" s="739"/>
      <c r="F184" s="739"/>
      <c r="G184" s="739"/>
      <c r="H184" s="740"/>
      <c r="I184" s="739"/>
      <c r="J184" s="739"/>
      <c r="K184" s="739"/>
      <c r="L184" s="739"/>
      <c r="M184" s="739"/>
      <c r="N184" s="739"/>
      <c r="O184" s="739"/>
    </row>
    <row r="185" spans="1:15" x14ac:dyDescent="0.4">
      <c r="A185" s="739"/>
      <c r="B185" s="739"/>
      <c r="C185" s="739"/>
      <c r="D185" s="740"/>
      <c r="E185" s="739"/>
      <c r="F185" s="739"/>
      <c r="G185" s="739"/>
      <c r="H185" s="740"/>
      <c r="I185" s="739"/>
      <c r="J185" s="739"/>
      <c r="K185" s="739"/>
      <c r="L185" s="739"/>
      <c r="M185" s="739"/>
      <c r="N185" s="739"/>
      <c r="O185" s="739"/>
    </row>
    <row r="186" spans="1:15" x14ac:dyDescent="0.4">
      <c r="A186" s="739"/>
      <c r="B186" s="739"/>
      <c r="C186" s="739"/>
      <c r="D186" s="740"/>
      <c r="E186" s="739"/>
      <c r="F186" s="739"/>
      <c r="G186" s="739"/>
      <c r="H186" s="740"/>
      <c r="I186" s="739"/>
      <c r="J186" s="739"/>
      <c r="K186" s="739"/>
      <c r="L186" s="739"/>
      <c r="M186" s="739"/>
      <c r="N186" s="739"/>
      <c r="O186" s="739"/>
    </row>
    <row r="187" spans="1:15" x14ac:dyDescent="0.4">
      <c r="A187" s="739"/>
      <c r="B187" s="739"/>
      <c r="C187" s="739"/>
      <c r="D187" s="740"/>
      <c r="E187" s="739"/>
      <c r="F187" s="739"/>
      <c r="G187" s="739"/>
      <c r="H187" s="740"/>
      <c r="I187" s="739"/>
      <c r="J187" s="739"/>
      <c r="K187" s="739"/>
      <c r="L187" s="739"/>
      <c r="M187" s="739"/>
      <c r="N187" s="739"/>
      <c r="O187" s="739"/>
    </row>
    <row r="188" spans="1:15" x14ac:dyDescent="0.4">
      <c r="A188" s="739"/>
      <c r="B188" s="739"/>
      <c r="C188" s="739"/>
      <c r="D188" s="740"/>
      <c r="E188" s="739"/>
      <c r="F188" s="739"/>
      <c r="G188" s="739"/>
      <c r="H188" s="740"/>
      <c r="I188" s="739"/>
      <c r="J188" s="739"/>
      <c r="K188" s="739"/>
      <c r="L188" s="739"/>
      <c r="M188" s="739"/>
      <c r="N188" s="739"/>
      <c r="O188" s="739"/>
    </row>
    <row r="189" spans="1:15" x14ac:dyDescent="0.4">
      <c r="A189" s="739"/>
      <c r="B189" s="739"/>
      <c r="C189" s="739"/>
      <c r="D189" s="740"/>
      <c r="E189" s="739"/>
      <c r="F189" s="739"/>
      <c r="G189" s="739"/>
      <c r="H189" s="740"/>
      <c r="I189" s="739"/>
      <c r="J189" s="739"/>
      <c r="K189" s="739"/>
      <c r="L189" s="739"/>
      <c r="M189" s="739"/>
      <c r="N189" s="739"/>
      <c r="O189" s="739"/>
    </row>
    <row r="190" spans="1:15" x14ac:dyDescent="0.4">
      <c r="A190" s="739"/>
      <c r="B190" s="739"/>
      <c r="C190" s="739"/>
      <c r="D190" s="740"/>
      <c r="E190" s="739"/>
      <c r="F190" s="739"/>
      <c r="G190" s="739"/>
      <c r="H190" s="740"/>
      <c r="I190" s="739"/>
      <c r="J190" s="739"/>
      <c r="K190" s="739"/>
      <c r="L190" s="739"/>
      <c r="M190" s="739"/>
      <c r="N190" s="739"/>
      <c r="O190" s="739"/>
    </row>
    <row r="191" spans="1:15" x14ac:dyDescent="0.4">
      <c r="A191" s="739"/>
      <c r="B191" s="739"/>
      <c r="C191" s="739"/>
      <c r="D191" s="740"/>
      <c r="E191" s="739"/>
      <c r="F191" s="739"/>
      <c r="G191" s="739"/>
      <c r="H191" s="740"/>
      <c r="I191" s="739"/>
      <c r="J191" s="739"/>
      <c r="K191" s="739"/>
      <c r="L191" s="739"/>
      <c r="M191" s="739"/>
      <c r="N191" s="739"/>
      <c r="O191" s="739"/>
    </row>
    <row r="192" spans="1:15" x14ac:dyDescent="0.4">
      <c r="A192" s="739"/>
      <c r="B192" s="739"/>
      <c r="C192" s="739"/>
      <c r="D192" s="740"/>
      <c r="E192" s="739"/>
      <c r="F192" s="739"/>
      <c r="G192" s="739"/>
      <c r="H192" s="740"/>
      <c r="I192" s="739"/>
      <c r="J192" s="739"/>
      <c r="K192" s="739"/>
      <c r="L192" s="739"/>
      <c r="M192" s="739"/>
      <c r="N192" s="739"/>
      <c r="O192" s="739"/>
    </row>
    <row r="193" spans="1:15" x14ac:dyDescent="0.4">
      <c r="A193" s="739"/>
      <c r="B193" s="739"/>
      <c r="C193" s="739"/>
      <c r="D193" s="740"/>
      <c r="E193" s="739"/>
      <c r="F193" s="739"/>
      <c r="G193" s="739"/>
      <c r="H193" s="740"/>
      <c r="I193" s="739"/>
      <c r="J193" s="739"/>
      <c r="K193" s="739"/>
      <c r="L193" s="739"/>
      <c r="M193" s="739"/>
      <c r="N193" s="739"/>
      <c r="O193" s="739"/>
    </row>
    <row r="194" spans="1:15" x14ac:dyDescent="0.4">
      <c r="A194" s="739"/>
      <c r="B194" s="739"/>
      <c r="C194" s="739"/>
      <c r="D194" s="740"/>
      <c r="E194" s="739"/>
      <c r="F194" s="739"/>
      <c r="G194" s="739"/>
      <c r="H194" s="740"/>
      <c r="I194" s="739"/>
      <c r="J194" s="739"/>
      <c r="K194" s="739"/>
      <c r="L194" s="739"/>
      <c r="M194" s="739"/>
      <c r="N194" s="739"/>
      <c r="O194" s="739"/>
    </row>
    <row r="195" spans="1:15" x14ac:dyDescent="0.4">
      <c r="A195" s="739"/>
      <c r="B195" s="739"/>
      <c r="C195" s="739"/>
      <c r="D195" s="740"/>
      <c r="E195" s="739"/>
      <c r="F195" s="739"/>
      <c r="G195" s="739"/>
      <c r="H195" s="740"/>
      <c r="I195" s="739"/>
      <c r="J195" s="739"/>
      <c r="K195" s="739"/>
      <c r="L195" s="739"/>
      <c r="M195" s="739"/>
      <c r="N195" s="739"/>
      <c r="O195" s="739"/>
    </row>
    <row r="196" spans="1:15" x14ac:dyDescent="0.4">
      <c r="A196" s="739"/>
      <c r="B196" s="739"/>
      <c r="C196" s="739"/>
      <c r="D196" s="740"/>
      <c r="E196" s="739"/>
      <c r="F196" s="739"/>
      <c r="G196" s="739"/>
      <c r="H196" s="740"/>
      <c r="I196" s="739"/>
      <c r="J196" s="739"/>
      <c r="K196" s="739"/>
      <c r="L196" s="739"/>
      <c r="M196" s="739"/>
      <c r="N196" s="739"/>
      <c r="O196" s="739"/>
    </row>
    <row r="197" spans="1:15" x14ac:dyDescent="0.4">
      <c r="A197" s="739"/>
      <c r="B197" s="739"/>
      <c r="C197" s="739"/>
      <c r="D197" s="740"/>
      <c r="E197" s="739"/>
      <c r="F197" s="739"/>
      <c r="G197" s="739"/>
      <c r="H197" s="740"/>
      <c r="I197" s="739"/>
      <c r="J197" s="739"/>
      <c r="K197" s="739"/>
      <c r="L197" s="739"/>
      <c r="M197" s="739"/>
      <c r="N197" s="739"/>
      <c r="O197" s="739"/>
    </row>
    <row r="198" spans="1:15" x14ac:dyDescent="0.4">
      <c r="A198" s="739"/>
      <c r="B198" s="739"/>
      <c r="C198" s="739"/>
      <c r="D198" s="740"/>
      <c r="E198" s="739"/>
      <c r="F198" s="739"/>
      <c r="G198" s="739"/>
      <c r="H198" s="740"/>
      <c r="I198" s="739"/>
      <c r="J198" s="739"/>
      <c r="K198" s="739"/>
      <c r="L198" s="739"/>
      <c r="M198" s="739"/>
      <c r="N198" s="739"/>
      <c r="O198" s="739"/>
    </row>
    <row r="199" spans="1:15" x14ac:dyDescent="0.4">
      <c r="A199" s="739"/>
      <c r="B199" s="739"/>
      <c r="C199" s="739"/>
      <c r="D199" s="740"/>
      <c r="E199" s="739"/>
      <c r="F199" s="739"/>
      <c r="G199" s="739"/>
      <c r="H199" s="740"/>
      <c r="I199" s="739"/>
      <c r="J199" s="739"/>
      <c r="K199" s="739"/>
      <c r="L199" s="739"/>
      <c r="M199" s="739"/>
      <c r="N199" s="739"/>
      <c r="O199" s="739"/>
    </row>
    <row r="200" spans="1:15" x14ac:dyDescent="0.4">
      <c r="A200" s="739"/>
      <c r="B200" s="739"/>
      <c r="C200" s="739"/>
      <c r="D200" s="740"/>
      <c r="E200" s="739"/>
      <c r="F200" s="739"/>
      <c r="G200" s="739"/>
      <c r="H200" s="740"/>
      <c r="I200" s="739"/>
      <c r="J200" s="739"/>
      <c r="K200" s="739"/>
      <c r="L200" s="739"/>
      <c r="M200" s="739"/>
      <c r="N200" s="739"/>
      <c r="O200" s="739"/>
    </row>
    <row r="201" spans="1:15" x14ac:dyDescent="0.4">
      <c r="A201" s="739"/>
      <c r="B201" s="739"/>
      <c r="C201" s="739"/>
      <c r="D201" s="740"/>
      <c r="E201" s="739"/>
      <c r="F201" s="739"/>
      <c r="G201" s="739"/>
      <c r="H201" s="740"/>
      <c r="I201" s="739"/>
      <c r="J201" s="739"/>
      <c r="K201" s="739"/>
      <c r="L201" s="739"/>
      <c r="M201" s="739"/>
      <c r="N201" s="739"/>
      <c r="O201" s="739"/>
    </row>
    <row r="202" spans="1:15" x14ac:dyDescent="0.4">
      <c r="A202" s="739"/>
      <c r="B202" s="739"/>
      <c r="C202" s="739"/>
      <c r="D202" s="740"/>
      <c r="E202" s="739"/>
      <c r="F202" s="739"/>
      <c r="G202" s="739"/>
      <c r="H202" s="740"/>
      <c r="I202" s="739"/>
      <c r="J202" s="739"/>
      <c r="K202" s="739"/>
      <c r="L202" s="739"/>
      <c r="M202" s="739"/>
      <c r="N202" s="739"/>
      <c r="O202" s="739"/>
    </row>
    <row r="203" spans="1:15" x14ac:dyDescent="0.4">
      <c r="A203" s="739"/>
      <c r="B203" s="739"/>
      <c r="C203" s="739"/>
      <c r="D203" s="740"/>
      <c r="E203" s="739"/>
      <c r="F203" s="739"/>
      <c r="G203" s="739"/>
      <c r="H203" s="740"/>
      <c r="I203" s="739"/>
      <c r="J203" s="739"/>
      <c r="K203" s="739"/>
      <c r="L203" s="739"/>
      <c r="M203" s="739"/>
      <c r="N203" s="739"/>
      <c r="O203" s="739"/>
    </row>
    <row r="204" spans="1:15" x14ac:dyDescent="0.4">
      <c r="A204" s="739"/>
      <c r="B204" s="739"/>
      <c r="C204" s="739"/>
      <c r="D204" s="740"/>
      <c r="E204" s="739"/>
      <c r="F204" s="739"/>
      <c r="G204" s="739"/>
      <c r="H204" s="740"/>
      <c r="I204" s="739"/>
      <c r="J204" s="739"/>
      <c r="K204" s="739"/>
      <c r="L204" s="739"/>
      <c r="M204" s="739"/>
      <c r="N204" s="739"/>
      <c r="O204" s="739"/>
    </row>
    <row r="205" spans="1:15" x14ac:dyDescent="0.4">
      <c r="A205" s="739"/>
      <c r="B205" s="739"/>
      <c r="C205" s="739"/>
      <c r="D205" s="740"/>
      <c r="E205" s="739"/>
      <c r="F205" s="739"/>
      <c r="G205" s="739"/>
      <c r="H205" s="740"/>
      <c r="I205" s="739"/>
      <c r="J205" s="739"/>
      <c r="K205" s="739"/>
      <c r="L205" s="739"/>
      <c r="M205" s="739"/>
      <c r="N205" s="739"/>
      <c r="O205" s="739"/>
    </row>
    <row r="206" spans="1:15" x14ac:dyDescent="0.4">
      <c r="A206" s="739"/>
      <c r="B206" s="739"/>
      <c r="C206" s="739"/>
      <c r="D206" s="740"/>
      <c r="E206" s="739"/>
      <c r="F206" s="739"/>
      <c r="G206" s="739"/>
      <c r="H206" s="740"/>
      <c r="I206" s="739"/>
      <c r="J206" s="739"/>
      <c r="K206" s="739"/>
      <c r="L206" s="739"/>
      <c r="M206" s="739"/>
      <c r="N206" s="739"/>
      <c r="O206" s="739"/>
    </row>
    <row r="207" spans="1:15" x14ac:dyDescent="0.4">
      <c r="A207" s="739"/>
      <c r="B207" s="739"/>
      <c r="C207" s="739"/>
      <c r="D207" s="740"/>
      <c r="E207" s="739"/>
      <c r="F207" s="739"/>
      <c r="G207" s="739"/>
      <c r="H207" s="740"/>
      <c r="I207" s="739"/>
      <c r="J207" s="739"/>
      <c r="K207" s="739"/>
      <c r="L207" s="739"/>
      <c r="M207" s="739"/>
      <c r="N207" s="739"/>
      <c r="O207" s="739"/>
    </row>
    <row r="208" spans="1:15" x14ac:dyDescent="0.4">
      <c r="A208" s="739"/>
      <c r="B208" s="739"/>
      <c r="C208" s="739"/>
      <c r="D208" s="740"/>
      <c r="E208" s="739"/>
      <c r="F208" s="739"/>
      <c r="G208" s="739"/>
      <c r="H208" s="740"/>
      <c r="I208" s="739"/>
      <c r="J208" s="739"/>
      <c r="K208" s="739"/>
      <c r="L208" s="739"/>
      <c r="M208" s="739"/>
      <c r="N208" s="739"/>
      <c r="O208" s="739"/>
    </row>
    <row r="209" spans="1:15" x14ac:dyDescent="0.4">
      <c r="A209" s="739"/>
      <c r="B209" s="739"/>
      <c r="C209" s="739"/>
      <c r="D209" s="740"/>
      <c r="E209" s="739"/>
      <c r="F209" s="739"/>
      <c r="G209" s="739"/>
      <c r="H209" s="740"/>
      <c r="I209" s="739"/>
      <c r="J209" s="739"/>
      <c r="K209" s="739"/>
      <c r="L209" s="739"/>
      <c r="M209" s="739"/>
      <c r="N209" s="739"/>
      <c r="O209" s="739"/>
    </row>
    <row r="210" spans="1:15" x14ac:dyDescent="0.4">
      <c r="A210" s="739"/>
      <c r="B210" s="739"/>
      <c r="C210" s="739"/>
      <c r="D210" s="740"/>
      <c r="E210" s="739"/>
      <c r="F210" s="739"/>
      <c r="G210" s="739"/>
      <c r="H210" s="740"/>
      <c r="I210" s="739"/>
      <c r="J210" s="739"/>
      <c r="K210" s="739"/>
      <c r="L210" s="739"/>
      <c r="M210" s="739"/>
      <c r="N210" s="739"/>
      <c r="O210" s="739"/>
    </row>
    <row r="211" spans="1:15" x14ac:dyDescent="0.4">
      <c r="A211" s="739"/>
      <c r="B211" s="739"/>
      <c r="C211" s="739"/>
      <c r="D211" s="740"/>
      <c r="E211" s="739"/>
      <c r="F211" s="739"/>
      <c r="G211" s="739"/>
      <c r="H211" s="740"/>
      <c r="I211" s="739"/>
      <c r="J211" s="739"/>
      <c r="K211" s="739"/>
      <c r="L211" s="739"/>
      <c r="M211" s="739"/>
      <c r="N211" s="739"/>
      <c r="O211" s="739"/>
    </row>
    <row r="212" spans="1:15" x14ac:dyDescent="0.4">
      <c r="A212" s="739"/>
      <c r="B212" s="739"/>
      <c r="C212" s="739"/>
      <c r="D212" s="740"/>
      <c r="E212" s="739"/>
      <c r="F212" s="739"/>
      <c r="G212" s="739"/>
      <c r="H212" s="740"/>
      <c r="I212" s="739"/>
      <c r="J212" s="739"/>
      <c r="K212" s="739"/>
      <c r="L212" s="739"/>
      <c r="M212" s="739"/>
      <c r="N212" s="739"/>
      <c r="O212" s="739"/>
    </row>
    <row r="213" spans="1:15" x14ac:dyDescent="0.4">
      <c r="A213" s="739"/>
      <c r="B213" s="739"/>
      <c r="C213" s="739"/>
      <c r="D213" s="740"/>
      <c r="E213" s="739"/>
      <c r="F213" s="739"/>
      <c r="G213" s="739"/>
      <c r="H213" s="740"/>
      <c r="I213" s="739"/>
      <c r="J213" s="739"/>
      <c r="K213" s="739"/>
      <c r="L213" s="739"/>
      <c r="M213" s="739"/>
      <c r="N213" s="739"/>
      <c r="O213" s="739"/>
    </row>
    <row r="214" spans="1:15" x14ac:dyDescent="0.4">
      <c r="A214" s="739"/>
      <c r="B214" s="739"/>
      <c r="C214" s="739"/>
      <c r="D214" s="740"/>
      <c r="E214" s="739"/>
      <c r="F214" s="739"/>
      <c r="G214" s="739"/>
      <c r="H214" s="740"/>
      <c r="I214" s="739"/>
      <c r="J214" s="739"/>
      <c r="K214" s="739"/>
      <c r="L214" s="739"/>
      <c r="M214" s="739"/>
      <c r="N214" s="739"/>
      <c r="O214" s="739"/>
    </row>
    <row r="215" spans="1:15" x14ac:dyDescent="0.4">
      <c r="A215" s="739"/>
      <c r="B215" s="739"/>
      <c r="C215" s="739"/>
      <c r="D215" s="740"/>
      <c r="E215" s="739"/>
      <c r="F215" s="739"/>
      <c r="G215" s="739"/>
      <c r="H215" s="740"/>
      <c r="I215" s="739"/>
      <c r="J215" s="739"/>
      <c r="K215" s="739"/>
      <c r="L215" s="739"/>
      <c r="M215" s="739"/>
      <c r="N215" s="739"/>
      <c r="O215" s="739"/>
    </row>
    <row r="216" spans="1:15" x14ac:dyDescent="0.4">
      <c r="A216" s="739"/>
      <c r="B216" s="739"/>
      <c r="C216" s="739"/>
      <c r="D216" s="740"/>
      <c r="E216" s="739"/>
      <c r="F216" s="739"/>
      <c r="G216" s="739"/>
      <c r="H216" s="740"/>
      <c r="I216" s="739"/>
      <c r="J216" s="739"/>
      <c r="K216" s="739"/>
      <c r="L216" s="739"/>
      <c r="M216" s="739"/>
      <c r="N216" s="739"/>
      <c r="O216" s="739"/>
    </row>
    <row r="217" spans="1:15" x14ac:dyDescent="0.4">
      <c r="A217" s="739"/>
      <c r="B217" s="739"/>
      <c r="C217" s="739"/>
      <c r="D217" s="740"/>
      <c r="E217" s="739"/>
      <c r="F217" s="739"/>
      <c r="G217" s="739"/>
      <c r="H217" s="740"/>
      <c r="I217" s="739"/>
      <c r="J217" s="739"/>
      <c r="K217" s="739"/>
      <c r="L217" s="739"/>
      <c r="M217" s="739"/>
      <c r="N217" s="739"/>
      <c r="O217" s="739"/>
    </row>
    <row r="218" spans="1:15" x14ac:dyDescent="0.4">
      <c r="A218" s="739"/>
      <c r="B218" s="739"/>
      <c r="C218" s="739"/>
      <c r="D218" s="740"/>
      <c r="E218" s="739"/>
      <c r="F218" s="739"/>
      <c r="G218" s="739"/>
      <c r="H218" s="740"/>
      <c r="I218" s="739"/>
      <c r="J218" s="739"/>
      <c r="K218" s="739"/>
      <c r="L218" s="739"/>
      <c r="M218" s="739"/>
      <c r="N218" s="739"/>
      <c r="O218" s="739"/>
    </row>
    <row r="219" spans="1:15" x14ac:dyDescent="0.4">
      <c r="A219" s="739"/>
      <c r="B219" s="739"/>
      <c r="C219" s="739"/>
      <c r="D219" s="740"/>
      <c r="E219" s="739"/>
      <c r="F219" s="739"/>
      <c r="G219" s="739"/>
      <c r="H219" s="740"/>
      <c r="I219" s="739"/>
      <c r="J219" s="739"/>
      <c r="K219" s="739"/>
      <c r="L219" s="739"/>
      <c r="M219" s="739"/>
      <c r="N219" s="739"/>
      <c r="O219" s="739"/>
    </row>
    <row r="220" spans="1:15" x14ac:dyDescent="0.4">
      <c r="A220" s="739"/>
      <c r="B220" s="739"/>
      <c r="C220" s="739"/>
      <c r="D220" s="740"/>
      <c r="E220" s="739"/>
      <c r="F220" s="739"/>
      <c r="G220" s="739"/>
      <c r="H220" s="740"/>
      <c r="I220" s="739"/>
      <c r="J220" s="739"/>
      <c r="K220" s="739"/>
      <c r="L220" s="739"/>
      <c r="M220" s="739"/>
      <c r="N220" s="739"/>
      <c r="O220" s="739"/>
    </row>
    <row r="221" spans="1:15" x14ac:dyDescent="0.4">
      <c r="A221" s="739"/>
      <c r="B221" s="739"/>
      <c r="C221" s="739"/>
      <c r="D221" s="740"/>
      <c r="E221" s="739"/>
      <c r="F221" s="739"/>
      <c r="G221" s="739"/>
      <c r="H221" s="740"/>
      <c r="I221" s="739"/>
      <c r="J221" s="739"/>
      <c r="K221" s="739"/>
      <c r="L221" s="739"/>
      <c r="M221" s="739"/>
      <c r="N221" s="739"/>
      <c r="O221" s="739"/>
    </row>
    <row r="222" spans="1:15" x14ac:dyDescent="0.4">
      <c r="A222" s="739"/>
      <c r="B222" s="739"/>
      <c r="C222" s="739"/>
      <c r="D222" s="740"/>
      <c r="E222" s="739"/>
      <c r="F222" s="739"/>
      <c r="G222" s="739"/>
      <c r="H222" s="740"/>
      <c r="I222" s="739"/>
      <c r="J222" s="739"/>
      <c r="K222" s="739"/>
      <c r="L222" s="739"/>
      <c r="M222" s="739"/>
      <c r="N222" s="739"/>
      <c r="O222" s="739"/>
    </row>
    <row r="223" spans="1:15" x14ac:dyDescent="0.4">
      <c r="A223" s="739"/>
      <c r="B223" s="739"/>
      <c r="C223" s="739"/>
      <c r="D223" s="740"/>
      <c r="E223" s="739"/>
      <c r="F223" s="739"/>
      <c r="G223" s="739"/>
      <c r="H223" s="740"/>
      <c r="I223" s="739"/>
      <c r="J223" s="739"/>
      <c r="K223" s="739"/>
      <c r="L223" s="739"/>
      <c r="M223" s="739"/>
      <c r="N223" s="739"/>
      <c r="O223" s="739"/>
    </row>
    <row r="224" spans="1:15" x14ac:dyDescent="0.4">
      <c r="A224" s="739"/>
      <c r="B224" s="739"/>
      <c r="C224" s="739"/>
      <c r="D224" s="740"/>
      <c r="E224" s="739"/>
      <c r="F224" s="739"/>
      <c r="G224" s="739"/>
      <c r="H224" s="740"/>
      <c r="I224" s="739"/>
      <c r="J224" s="739"/>
      <c r="K224" s="739"/>
      <c r="L224" s="739"/>
      <c r="M224" s="739"/>
      <c r="N224" s="739"/>
      <c r="O224" s="739"/>
    </row>
    <row r="225" spans="1:15" x14ac:dyDescent="0.4">
      <c r="A225" s="739"/>
      <c r="B225" s="739"/>
      <c r="C225" s="739"/>
      <c r="D225" s="740"/>
      <c r="E225" s="739"/>
      <c r="F225" s="739"/>
      <c r="G225" s="739"/>
      <c r="H225" s="740"/>
      <c r="I225" s="739"/>
      <c r="J225" s="739"/>
      <c r="K225" s="739"/>
      <c r="L225" s="739"/>
      <c r="M225" s="739"/>
      <c r="N225" s="739"/>
      <c r="O225" s="739"/>
    </row>
    <row r="226" spans="1:15" x14ac:dyDescent="0.4">
      <c r="A226" s="739"/>
      <c r="B226" s="739"/>
      <c r="C226" s="739"/>
      <c r="D226" s="740"/>
      <c r="E226" s="739"/>
      <c r="F226" s="739"/>
      <c r="G226" s="739"/>
      <c r="H226" s="740"/>
      <c r="I226" s="739"/>
      <c r="J226" s="739"/>
      <c r="K226" s="739"/>
      <c r="L226" s="739"/>
      <c r="M226" s="739"/>
      <c r="N226" s="739"/>
      <c r="O226" s="739"/>
    </row>
    <row r="227" spans="1:15" x14ac:dyDescent="0.4">
      <c r="A227" s="739"/>
      <c r="B227" s="739"/>
      <c r="C227" s="739"/>
      <c r="D227" s="740"/>
      <c r="E227" s="739"/>
      <c r="F227" s="739"/>
      <c r="G227" s="739"/>
      <c r="H227" s="740"/>
      <c r="I227" s="739"/>
      <c r="J227" s="739"/>
      <c r="K227" s="739"/>
      <c r="L227" s="739"/>
      <c r="M227" s="739"/>
      <c r="N227" s="739"/>
      <c r="O227" s="739"/>
    </row>
    <row r="228" spans="1:15" x14ac:dyDescent="0.4">
      <c r="A228" s="739"/>
      <c r="B228" s="739"/>
      <c r="C228" s="739"/>
      <c r="D228" s="740"/>
      <c r="E228" s="739"/>
      <c r="F228" s="739"/>
      <c r="G228" s="739"/>
      <c r="H228" s="740"/>
      <c r="I228" s="739"/>
      <c r="J228" s="739"/>
      <c r="K228" s="739"/>
      <c r="L228" s="739"/>
      <c r="M228" s="739"/>
      <c r="N228" s="739"/>
      <c r="O228" s="739"/>
    </row>
    <row r="229" spans="1:15" x14ac:dyDescent="0.4">
      <c r="A229" s="739"/>
      <c r="B229" s="739"/>
      <c r="C229" s="739"/>
      <c r="D229" s="740"/>
      <c r="E229" s="739"/>
      <c r="F229" s="739"/>
      <c r="G229" s="739"/>
      <c r="H229" s="740"/>
      <c r="I229" s="739"/>
      <c r="J229" s="739"/>
      <c r="K229" s="739"/>
      <c r="L229" s="739"/>
      <c r="M229" s="739"/>
      <c r="N229" s="739"/>
      <c r="O229" s="739"/>
    </row>
    <row r="230" spans="1:15" x14ac:dyDescent="0.4">
      <c r="A230" s="739"/>
      <c r="B230" s="739"/>
      <c r="C230" s="739"/>
      <c r="D230" s="740"/>
      <c r="E230" s="739"/>
      <c r="F230" s="739"/>
      <c r="G230" s="739"/>
      <c r="H230" s="740"/>
      <c r="I230" s="739"/>
      <c r="J230" s="739"/>
      <c r="K230" s="739"/>
      <c r="L230" s="739"/>
      <c r="M230" s="739"/>
      <c r="N230" s="739"/>
      <c r="O230" s="739"/>
    </row>
    <row r="231" spans="1:15" x14ac:dyDescent="0.4">
      <c r="A231" s="739"/>
      <c r="B231" s="739"/>
      <c r="C231" s="739"/>
      <c r="D231" s="740"/>
      <c r="E231" s="739"/>
      <c r="F231" s="739"/>
      <c r="G231" s="739"/>
      <c r="H231" s="740"/>
      <c r="I231" s="739"/>
      <c r="J231" s="739"/>
      <c r="K231" s="739"/>
      <c r="L231" s="739"/>
      <c r="M231" s="739"/>
      <c r="N231" s="739"/>
      <c r="O231" s="739"/>
    </row>
    <row r="232" spans="1:15" x14ac:dyDescent="0.4">
      <c r="A232" s="739"/>
      <c r="B232" s="739"/>
      <c r="C232" s="739"/>
      <c r="D232" s="740"/>
      <c r="E232" s="739"/>
      <c r="F232" s="739"/>
      <c r="G232" s="739"/>
      <c r="H232" s="740"/>
      <c r="I232" s="739"/>
      <c r="J232" s="739"/>
      <c r="K232" s="739"/>
      <c r="L232" s="739"/>
      <c r="M232" s="739"/>
      <c r="N232" s="739"/>
      <c r="O232" s="739"/>
    </row>
    <row r="233" spans="1:15" x14ac:dyDescent="0.4">
      <c r="A233" s="739"/>
      <c r="B233" s="739"/>
      <c r="C233" s="739"/>
      <c r="D233" s="740"/>
      <c r="E233" s="739"/>
      <c r="F233" s="739"/>
      <c r="G233" s="739"/>
      <c r="H233" s="740"/>
      <c r="I233" s="739"/>
      <c r="J233" s="739"/>
      <c r="K233" s="739"/>
      <c r="L233" s="739"/>
      <c r="M233" s="739"/>
      <c r="N233" s="739"/>
      <c r="O233" s="739"/>
    </row>
    <row r="234" spans="1:15" x14ac:dyDescent="0.4">
      <c r="A234" s="739"/>
      <c r="B234" s="739"/>
      <c r="C234" s="739"/>
      <c r="D234" s="740"/>
      <c r="E234" s="739"/>
      <c r="F234" s="739"/>
      <c r="G234" s="739"/>
      <c r="H234" s="740"/>
      <c r="I234" s="739"/>
      <c r="J234" s="739"/>
      <c r="K234" s="739"/>
      <c r="L234" s="739"/>
      <c r="M234" s="739"/>
      <c r="N234" s="739"/>
      <c r="O234" s="739"/>
    </row>
    <row r="235" spans="1:15" x14ac:dyDescent="0.4">
      <c r="A235" s="739"/>
      <c r="B235" s="739"/>
      <c r="C235" s="739"/>
      <c r="D235" s="740"/>
      <c r="E235" s="739"/>
      <c r="F235" s="739"/>
      <c r="G235" s="739"/>
      <c r="H235" s="740"/>
      <c r="I235" s="739"/>
      <c r="J235" s="739"/>
      <c r="K235" s="739"/>
      <c r="L235" s="739"/>
      <c r="M235" s="739"/>
      <c r="N235" s="739"/>
      <c r="O235" s="739"/>
    </row>
    <row r="236" spans="1:15" x14ac:dyDescent="0.4">
      <c r="A236" s="739"/>
      <c r="B236" s="739"/>
      <c r="C236" s="739"/>
      <c r="D236" s="740"/>
      <c r="E236" s="739"/>
      <c r="F236" s="739"/>
      <c r="G236" s="739"/>
      <c r="H236" s="740"/>
      <c r="I236" s="739"/>
      <c r="J236" s="739"/>
      <c r="K236" s="739"/>
      <c r="L236" s="739"/>
      <c r="M236" s="739"/>
      <c r="N236" s="739"/>
      <c r="O236" s="739"/>
    </row>
    <row r="237" spans="1:15" x14ac:dyDescent="0.4">
      <c r="A237" s="739"/>
      <c r="B237" s="739"/>
      <c r="C237" s="739"/>
      <c r="D237" s="740"/>
      <c r="E237" s="739"/>
      <c r="F237" s="739"/>
      <c r="G237" s="739"/>
      <c r="H237" s="740"/>
      <c r="I237" s="739"/>
      <c r="J237" s="739"/>
      <c r="K237" s="739"/>
      <c r="L237" s="739"/>
      <c r="M237" s="739"/>
      <c r="N237" s="739"/>
      <c r="O237" s="739"/>
    </row>
    <row r="238" spans="1:15" x14ac:dyDescent="0.4">
      <c r="A238" s="739"/>
      <c r="B238" s="739"/>
      <c r="C238" s="739"/>
      <c r="D238" s="740"/>
      <c r="E238" s="739"/>
      <c r="F238" s="739"/>
      <c r="G238" s="739"/>
      <c r="H238" s="740"/>
      <c r="I238" s="739"/>
      <c r="J238" s="739"/>
      <c r="K238" s="739"/>
      <c r="L238" s="739"/>
      <c r="M238" s="739"/>
      <c r="N238" s="739"/>
      <c r="O238" s="739"/>
    </row>
    <row r="239" spans="1:15" x14ac:dyDescent="0.4">
      <c r="A239" s="739"/>
      <c r="B239" s="739"/>
      <c r="C239" s="739"/>
      <c r="D239" s="740"/>
      <c r="E239" s="739"/>
      <c r="F239" s="739"/>
      <c r="G239" s="739"/>
      <c r="H239" s="740"/>
      <c r="I239" s="739"/>
      <c r="J239" s="739"/>
      <c r="K239" s="739"/>
      <c r="L239" s="739"/>
      <c r="M239" s="739"/>
      <c r="N239" s="739"/>
      <c r="O239" s="739"/>
    </row>
    <row r="240" spans="1:15" x14ac:dyDescent="0.4">
      <c r="A240" s="739"/>
      <c r="B240" s="739"/>
      <c r="C240" s="739"/>
      <c r="D240" s="740"/>
      <c r="E240" s="739"/>
      <c r="F240" s="739"/>
      <c r="G240" s="739"/>
      <c r="H240" s="740"/>
      <c r="I240" s="739"/>
      <c r="J240" s="739"/>
      <c r="K240" s="739"/>
      <c r="L240" s="739"/>
      <c r="M240" s="739"/>
      <c r="N240" s="739"/>
      <c r="O240" s="739"/>
    </row>
    <row r="241" spans="1:15" x14ac:dyDescent="0.4">
      <c r="A241" s="739"/>
      <c r="B241" s="739"/>
      <c r="C241" s="739"/>
      <c r="D241" s="740"/>
      <c r="E241" s="739"/>
      <c r="F241" s="739"/>
      <c r="G241" s="739"/>
      <c r="H241" s="740"/>
      <c r="I241" s="739"/>
      <c r="J241" s="739"/>
      <c r="K241" s="739"/>
      <c r="L241" s="739"/>
      <c r="M241" s="739"/>
      <c r="N241" s="739"/>
      <c r="O241" s="739"/>
    </row>
    <row r="242" spans="1:15" x14ac:dyDescent="0.4">
      <c r="A242" s="739"/>
      <c r="B242" s="739"/>
      <c r="C242" s="739"/>
      <c r="D242" s="740"/>
      <c r="E242" s="739"/>
      <c r="F242" s="739"/>
      <c r="G242" s="739"/>
      <c r="H242" s="740"/>
      <c r="I242" s="739"/>
      <c r="J242" s="739"/>
      <c r="K242" s="739"/>
      <c r="L242" s="739"/>
      <c r="M242" s="739"/>
      <c r="N242" s="739"/>
      <c r="O242" s="739"/>
    </row>
    <row r="243" spans="1:15" x14ac:dyDescent="0.4">
      <c r="A243" s="739"/>
      <c r="B243" s="739"/>
      <c r="C243" s="739"/>
      <c r="D243" s="740"/>
      <c r="E243" s="739"/>
      <c r="F243" s="739"/>
      <c r="G243" s="739"/>
      <c r="H243" s="740"/>
      <c r="I243" s="739"/>
      <c r="J243" s="739"/>
      <c r="K243" s="739"/>
      <c r="L243" s="739"/>
      <c r="M243" s="739"/>
      <c r="N243" s="739"/>
      <c r="O243" s="739"/>
    </row>
    <row r="244" spans="1:15" x14ac:dyDescent="0.4">
      <c r="A244" s="739"/>
      <c r="B244" s="739"/>
      <c r="C244" s="739"/>
      <c r="D244" s="740"/>
      <c r="E244" s="739"/>
      <c r="F244" s="739"/>
      <c r="G244" s="739"/>
      <c r="H244" s="740"/>
      <c r="I244" s="739"/>
      <c r="J244" s="739"/>
      <c r="K244" s="739"/>
      <c r="L244" s="739"/>
      <c r="M244" s="739"/>
      <c r="N244" s="739"/>
      <c r="O244" s="739"/>
    </row>
    <row r="245" spans="1:15" x14ac:dyDescent="0.4">
      <c r="A245" s="739"/>
      <c r="B245" s="739"/>
      <c r="C245" s="739"/>
      <c r="D245" s="740"/>
      <c r="E245" s="739"/>
      <c r="F245" s="739"/>
      <c r="G245" s="739"/>
      <c r="H245" s="740"/>
      <c r="I245" s="739"/>
      <c r="J245" s="739"/>
      <c r="K245" s="739"/>
      <c r="L245" s="739"/>
      <c r="M245" s="739"/>
      <c r="N245" s="739"/>
      <c r="O245" s="739"/>
    </row>
    <row r="246" spans="1:15" x14ac:dyDescent="0.4">
      <c r="A246" s="739"/>
      <c r="B246" s="739"/>
      <c r="C246" s="739"/>
      <c r="D246" s="740"/>
      <c r="E246" s="739"/>
      <c r="F246" s="739"/>
      <c r="G246" s="739"/>
      <c r="H246" s="740"/>
      <c r="I246" s="739"/>
      <c r="J246" s="739"/>
      <c r="K246" s="739"/>
      <c r="L246" s="739"/>
      <c r="M246" s="739"/>
      <c r="N246" s="739"/>
      <c r="O246" s="739"/>
    </row>
    <row r="247" spans="1:15" x14ac:dyDescent="0.4">
      <c r="A247" s="739"/>
      <c r="B247" s="739"/>
      <c r="C247" s="739"/>
      <c r="D247" s="740"/>
      <c r="E247" s="739"/>
      <c r="F247" s="739"/>
      <c r="G247" s="739"/>
      <c r="H247" s="740"/>
      <c r="I247" s="739"/>
      <c r="J247" s="739"/>
      <c r="K247" s="739"/>
      <c r="L247" s="739"/>
      <c r="M247" s="739"/>
      <c r="N247" s="739"/>
      <c r="O247" s="739"/>
    </row>
    <row r="248" spans="1:15" x14ac:dyDescent="0.4">
      <c r="A248" s="739"/>
      <c r="B248" s="739"/>
      <c r="C248" s="739"/>
      <c r="D248" s="740"/>
      <c r="E248" s="739"/>
      <c r="F248" s="739"/>
      <c r="G248" s="739"/>
      <c r="H248" s="740"/>
      <c r="I248" s="739"/>
      <c r="J248" s="739"/>
      <c r="K248" s="739"/>
      <c r="L248" s="739"/>
      <c r="M248" s="739"/>
      <c r="N248" s="739"/>
      <c r="O248" s="739"/>
    </row>
    <row r="249" spans="1:15" x14ac:dyDescent="0.4">
      <c r="A249" s="739"/>
      <c r="B249" s="739"/>
      <c r="C249" s="739"/>
      <c r="D249" s="740"/>
      <c r="E249" s="739"/>
      <c r="F249" s="739"/>
      <c r="G249" s="739"/>
      <c r="H249" s="740"/>
      <c r="I249" s="739"/>
      <c r="J249" s="739"/>
      <c r="K249" s="739"/>
      <c r="L249" s="739"/>
      <c r="M249" s="739"/>
      <c r="N249" s="739"/>
      <c r="O249" s="739"/>
    </row>
    <row r="250" spans="1:15" x14ac:dyDescent="0.4">
      <c r="A250" s="739"/>
      <c r="B250" s="739"/>
      <c r="C250" s="739"/>
      <c r="D250" s="740"/>
      <c r="E250" s="739"/>
      <c r="F250" s="739"/>
      <c r="G250" s="739"/>
      <c r="H250" s="740"/>
      <c r="I250" s="739"/>
      <c r="J250" s="739"/>
      <c r="K250" s="739"/>
      <c r="L250" s="739"/>
      <c r="M250" s="739"/>
      <c r="N250" s="739"/>
      <c r="O250" s="739"/>
    </row>
    <row r="251" spans="1:15" x14ac:dyDescent="0.4">
      <c r="A251" s="739"/>
      <c r="B251" s="739"/>
      <c r="C251" s="739"/>
      <c r="D251" s="740"/>
      <c r="E251" s="739"/>
      <c r="F251" s="739"/>
      <c r="G251" s="739"/>
      <c r="H251" s="740"/>
      <c r="I251" s="739"/>
      <c r="J251" s="739"/>
      <c r="K251" s="739"/>
      <c r="L251" s="739"/>
      <c r="M251" s="739"/>
      <c r="N251" s="739"/>
      <c r="O251" s="739"/>
    </row>
    <row r="252" spans="1:15" x14ac:dyDescent="0.4">
      <c r="A252" s="739"/>
      <c r="B252" s="739"/>
      <c r="C252" s="739"/>
      <c r="D252" s="740"/>
      <c r="E252" s="739"/>
      <c r="F252" s="739"/>
      <c r="G252" s="739"/>
      <c r="H252" s="740"/>
      <c r="I252" s="739"/>
      <c r="J252" s="739"/>
      <c r="K252" s="739"/>
      <c r="L252" s="739"/>
      <c r="M252" s="739"/>
      <c r="N252" s="739"/>
      <c r="O252" s="739"/>
    </row>
    <row r="253" spans="1:15" x14ac:dyDescent="0.4">
      <c r="A253" s="739"/>
      <c r="B253" s="739"/>
      <c r="C253" s="739"/>
      <c r="D253" s="740"/>
      <c r="E253" s="739"/>
      <c r="F253" s="739"/>
      <c r="G253" s="739"/>
      <c r="H253" s="740"/>
      <c r="I253" s="739"/>
      <c r="J253" s="739"/>
      <c r="K253" s="739"/>
      <c r="L253" s="739"/>
      <c r="M253" s="739"/>
      <c r="N253" s="739"/>
      <c r="O253" s="739"/>
    </row>
    <row r="254" spans="1:15" x14ac:dyDescent="0.4">
      <c r="A254" s="739"/>
      <c r="B254" s="739"/>
      <c r="C254" s="739"/>
      <c r="D254" s="740"/>
      <c r="E254" s="739"/>
      <c r="F254" s="739"/>
      <c r="G254" s="739"/>
      <c r="H254" s="740"/>
      <c r="I254" s="739"/>
      <c r="J254" s="739"/>
      <c r="K254" s="739"/>
      <c r="L254" s="739"/>
      <c r="M254" s="739"/>
      <c r="N254" s="739"/>
      <c r="O254" s="739"/>
    </row>
    <row r="255" spans="1:15" x14ac:dyDescent="0.4">
      <c r="A255" s="739"/>
      <c r="B255" s="739"/>
      <c r="C255" s="739"/>
      <c r="D255" s="740"/>
      <c r="E255" s="739"/>
      <c r="F255" s="739"/>
      <c r="G255" s="739"/>
      <c r="H255" s="740"/>
      <c r="I255" s="739"/>
      <c r="J255" s="739"/>
      <c r="K255" s="739"/>
      <c r="L255" s="739"/>
      <c r="M255" s="739"/>
      <c r="N255" s="739"/>
      <c r="O255" s="739"/>
    </row>
    <row r="256" spans="1:15" x14ac:dyDescent="0.4">
      <c r="A256" s="739"/>
      <c r="B256" s="739"/>
      <c r="C256" s="739"/>
      <c r="D256" s="740"/>
      <c r="E256" s="739"/>
      <c r="F256" s="739"/>
      <c r="G256" s="739"/>
      <c r="H256" s="740"/>
      <c r="I256" s="739"/>
      <c r="J256" s="739"/>
      <c r="K256" s="739"/>
      <c r="L256" s="739"/>
      <c r="M256" s="739"/>
      <c r="N256" s="739"/>
      <c r="O256" s="739"/>
    </row>
    <row r="257" spans="1:15" x14ac:dyDescent="0.4">
      <c r="A257" s="739"/>
      <c r="B257" s="739"/>
      <c r="C257" s="739"/>
      <c r="D257" s="740"/>
      <c r="E257" s="739"/>
      <c r="F257" s="739"/>
      <c r="G257" s="739"/>
      <c r="H257" s="740"/>
      <c r="I257" s="739"/>
      <c r="J257" s="739"/>
      <c r="K257" s="739"/>
      <c r="L257" s="739"/>
      <c r="M257" s="739"/>
      <c r="N257" s="739"/>
      <c r="O257" s="739"/>
    </row>
    <row r="258" spans="1:15" x14ac:dyDescent="0.4">
      <c r="A258" s="739"/>
      <c r="B258" s="739"/>
      <c r="C258" s="739"/>
      <c r="D258" s="740"/>
      <c r="E258" s="739"/>
      <c r="F258" s="739"/>
      <c r="G258" s="739"/>
      <c r="H258" s="740"/>
      <c r="I258" s="739"/>
      <c r="J258" s="739"/>
      <c r="K258" s="739"/>
      <c r="L258" s="739"/>
      <c r="M258" s="739"/>
      <c r="N258" s="739"/>
      <c r="O258" s="739"/>
    </row>
    <row r="259" spans="1:15" x14ac:dyDescent="0.4">
      <c r="A259" s="739"/>
      <c r="B259" s="739"/>
      <c r="C259" s="739"/>
      <c r="D259" s="740"/>
      <c r="E259" s="739"/>
      <c r="F259" s="739"/>
      <c r="G259" s="739"/>
      <c r="H259" s="740"/>
      <c r="I259" s="739"/>
      <c r="J259" s="739"/>
      <c r="K259" s="739"/>
      <c r="L259" s="739"/>
      <c r="M259" s="739"/>
      <c r="N259" s="739"/>
      <c r="O259" s="739"/>
    </row>
    <row r="260" spans="1:15" x14ac:dyDescent="0.4">
      <c r="A260" s="739"/>
      <c r="B260" s="739"/>
      <c r="C260" s="739"/>
      <c r="D260" s="740"/>
      <c r="E260" s="739"/>
      <c r="F260" s="739"/>
      <c r="G260" s="739"/>
      <c r="H260" s="740"/>
      <c r="I260" s="739"/>
      <c r="J260" s="739"/>
      <c r="K260" s="739"/>
      <c r="L260" s="739"/>
      <c r="M260" s="739"/>
      <c r="N260" s="739"/>
      <c r="O260" s="739"/>
    </row>
    <row r="261" spans="1:15" x14ac:dyDescent="0.4">
      <c r="A261" s="739"/>
      <c r="B261" s="739"/>
      <c r="C261" s="739"/>
      <c r="D261" s="740"/>
      <c r="E261" s="739"/>
      <c r="F261" s="739"/>
      <c r="G261" s="739"/>
      <c r="H261" s="740"/>
      <c r="I261" s="739"/>
      <c r="J261" s="739"/>
      <c r="K261" s="739"/>
      <c r="L261" s="739"/>
      <c r="M261" s="739"/>
      <c r="N261" s="739"/>
      <c r="O261" s="739"/>
    </row>
    <row r="262" spans="1:15" x14ac:dyDescent="0.4">
      <c r="A262" s="739"/>
      <c r="B262" s="739"/>
      <c r="C262" s="739"/>
      <c r="D262" s="740"/>
      <c r="E262" s="739"/>
      <c r="F262" s="739"/>
      <c r="G262" s="739"/>
      <c r="H262" s="740"/>
      <c r="I262" s="739"/>
      <c r="J262" s="739"/>
      <c r="K262" s="739"/>
      <c r="L262" s="739"/>
      <c r="M262" s="739"/>
      <c r="N262" s="739"/>
      <c r="O262" s="739"/>
    </row>
    <row r="263" spans="1:15" x14ac:dyDescent="0.4">
      <c r="A263" s="739"/>
      <c r="B263" s="739"/>
      <c r="C263" s="739"/>
      <c r="D263" s="740"/>
      <c r="E263" s="739"/>
      <c r="F263" s="739"/>
      <c r="G263" s="739"/>
      <c r="H263" s="740"/>
      <c r="I263" s="739"/>
      <c r="J263" s="739"/>
      <c r="K263" s="739"/>
      <c r="L263" s="739"/>
      <c r="M263" s="739"/>
      <c r="N263" s="739"/>
      <c r="O263" s="739"/>
    </row>
    <row r="264" spans="1:15" x14ac:dyDescent="0.4">
      <c r="A264" s="739"/>
      <c r="B264" s="739"/>
      <c r="C264" s="739"/>
      <c r="D264" s="740"/>
      <c r="E264" s="739"/>
      <c r="F264" s="739"/>
      <c r="G264" s="739"/>
      <c r="H264" s="740"/>
      <c r="I264" s="739"/>
      <c r="J264" s="739"/>
      <c r="K264" s="739"/>
      <c r="L264" s="739"/>
      <c r="M264" s="739"/>
      <c r="N264" s="739"/>
      <c r="O264" s="739"/>
    </row>
    <row r="265" spans="1:15" x14ac:dyDescent="0.4">
      <c r="A265" s="739"/>
      <c r="B265" s="739"/>
      <c r="C265" s="739"/>
      <c r="D265" s="740"/>
      <c r="E265" s="739"/>
      <c r="F265" s="739"/>
      <c r="G265" s="739"/>
      <c r="H265" s="740"/>
      <c r="I265" s="739"/>
      <c r="J265" s="739"/>
      <c r="K265" s="739"/>
      <c r="L265" s="739"/>
      <c r="M265" s="739"/>
      <c r="N265" s="739"/>
      <c r="O265" s="739"/>
    </row>
    <row r="266" spans="1:15" x14ac:dyDescent="0.4">
      <c r="A266" s="739"/>
      <c r="B266" s="739"/>
      <c r="C266" s="739"/>
      <c r="D266" s="740"/>
      <c r="E266" s="739"/>
      <c r="F266" s="739"/>
      <c r="G266" s="739"/>
      <c r="H266" s="740"/>
      <c r="I266" s="739"/>
      <c r="J266" s="739"/>
      <c r="K266" s="739"/>
      <c r="L266" s="739"/>
      <c r="M266" s="739"/>
      <c r="N266" s="739"/>
      <c r="O266" s="739"/>
    </row>
    <row r="267" spans="1:15" x14ac:dyDescent="0.4">
      <c r="A267" s="739"/>
      <c r="B267" s="739"/>
      <c r="C267" s="739"/>
      <c r="D267" s="740"/>
      <c r="E267" s="739"/>
      <c r="F267" s="739"/>
      <c r="G267" s="739"/>
      <c r="H267" s="740"/>
      <c r="I267" s="739"/>
      <c r="J267" s="739"/>
      <c r="K267" s="739"/>
      <c r="L267" s="739"/>
      <c r="M267" s="739"/>
      <c r="N267" s="739"/>
      <c r="O267" s="739"/>
    </row>
    <row r="268" spans="1:15" x14ac:dyDescent="0.4">
      <c r="A268" s="739"/>
      <c r="B268" s="739"/>
      <c r="C268" s="739"/>
      <c r="D268" s="740"/>
      <c r="E268" s="739"/>
      <c r="F268" s="739"/>
      <c r="G268" s="739"/>
      <c r="H268" s="740"/>
      <c r="I268" s="739"/>
      <c r="J268" s="739"/>
      <c r="K268" s="739"/>
      <c r="L268" s="739"/>
      <c r="M268" s="739"/>
      <c r="N268" s="739"/>
      <c r="O268" s="739"/>
    </row>
    <row r="269" spans="1:15" x14ac:dyDescent="0.4">
      <c r="A269" s="739"/>
      <c r="B269" s="739"/>
      <c r="C269" s="739"/>
      <c r="D269" s="740"/>
      <c r="E269" s="739"/>
      <c r="F269" s="739"/>
      <c r="G269" s="739"/>
      <c r="H269" s="740"/>
      <c r="I269" s="739"/>
      <c r="J269" s="739"/>
      <c r="K269" s="739"/>
      <c r="L269" s="739"/>
      <c r="M269" s="739"/>
      <c r="N269" s="739"/>
      <c r="O269" s="739"/>
    </row>
    <row r="270" spans="1:15" x14ac:dyDescent="0.4">
      <c r="A270" s="739"/>
      <c r="B270" s="739"/>
      <c r="C270" s="739"/>
      <c r="D270" s="740"/>
      <c r="E270" s="739"/>
      <c r="F270" s="739"/>
      <c r="G270" s="739"/>
      <c r="H270" s="740"/>
      <c r="I270" s="739"/>
      <c r="J270" s="739"/>
      <c r="K270" s="739"/>
      <c r="L270" s="739"/>
      <c r="M270" s="739"/>
      <c r="N270" s="739"/>
      <c r="O270" s="739"/>
    </row>
    <row r="271" spans="1:15" x14ac:dyDescent="0.4">
      <c r="A271" s="739"/>
      <c r="B271" s="739"/>
      <c r="C271" s="739"/>
      <c r="D271" s="740"/>
      <c r="E271" s="739"/>
      <c r="F271" s="739"/>
      <c r="G271" s="739"/>
      <c r="H271" s="740"/>
      <c r="I271" s="739"/>
      <c r="J271" s="739"/>
      <c r="K271" s="739"/>
      <c r="L271" s="739"/>
      <c r="M271" s="739"/>
      <c r="N271" s="739"/>
      <c r="O271" s="739"/>
    </row>
    <row r="272" spans="1:15" x14ac:dyDescent="0.4">
      <c r="A272" s="739"/>
      <c r="B272" s="739"/>
      <c r="C272" s="739"/>
      <c r="D272" s="740"/>
      <c r="E272" s="739"/>
      <c r="F272" s="739"/>
      <c r="G272" s="739"/>
      <c r="H272" s="740"/>
      <c r="I272" s="739"/>
      <c r="J272" s="739"/>
      <c r="K272" s="739"/>
      <c r="L272" s="739"/>
      <c r="M272" s="739"/>
      <c r="N272" s="739"/>
      <c r="O272" s="739"/>
    </row>
    <row r="273" spans="1:15" x14ac:dyDescent="0.4">
      <c r="A273" s="739"/>
      <c r="B273" s="739"/>
      <c r="C273" s="739"/>
      <c r="D273" s="740"/>
      <c r="E273" s="739"/>
      <c r="F273" s="739"/>
      <c r="G273" s="739"/>
      <c r="H273" s="740"/>
      <c r="I273" s="739"/>
      <c r="J273" s="739"/>
      <c r="K273" s="739"/>
      <c r="L273" s="739"/>
      <c r="M273" s="739"/>
      <c r="N273" s="739"/>
      <c r="O273" s="739"/>
    </row>
    <row r="274" spans="1:15" x14ac:dyDescent="0.4">
      <c r="A274" s="739"/>
      <c r="B274" s="739"/>
      <c r="C274" s="739"/>
      <c r="D274" s="740"/>
      <c r="E274" s="739"/>
      <c r="F274" s="739"/>
      <c r="G274" s="739"/>
      <c r="H274" s="740"/>
      <c r="I274" s="739"/>
      <c r="J274" s="739"/>
      <c r="K274" s="739"/>
      <c r="L274" s="739"/>
      <c r="M274" s="739"/>
      <c r="N274" s="739"/>
      <c r="O274" s="739"/>
    </row>
    <row r="275" spans="1:15" x14ac:dyDescent="0.4">
      <c r="A275" s="739"/>
      <c r="B275" s="739"/>
      <c r="C275" s="739"/>
      <c r="D275" s="740"/>
      <c r="E275" s="739"/>
      <c r="F275" s="739"/>
      <c r="G275" s="739"/>
      <c r="H275" s="740"/>
      <c r="I275" s="739"/>
      <c r="J275" s="739"/>
      <c r="K275" s="739"/>
      <c r="L275" s="739"/>
      <c r="M275" s="739"/>
      <c r="N275" s="739"/>
      <c r="O275" s="739"/>
    </row>
    <row r="276" spans="1:15" x14ac:dyDescent="0.4">
      <c r="A276" s="739"/>
      <c r="B276" s="739"/>
      <c r="C276" s="739"/>
      <c r="D276" s="740"/>
      <c r="E276" s="739"/>
      <c r="F276" s="739"/>
      <c r="G276" s="739"/>
      <c r="H276" s="740"/>
      <c r="I276" s="739"/>
      <c r="J276" s="739"/>
      <c r="K276" s="739"/>
      <c r="L276" s="739"/>
      <c r="M276" s="739"/>
      <c r="N276" s="739"/>
      <c r="O276" s="739"/>
    </row>
    <row r="277" spans="1:15" x14ac:dyDescent="0.4">
      <c r="A277" s="739"/>
      <c r="B277" s="739"/>
      <c r="C277" s="739"/>
      <c r="D277" s="740"/>
      <c r="E277" s="739"/>
      <c r="F277" s="739"/>
      <c r="G277" s="739"/>
      <c r="H277" s="740"/>
      <c r="I277" s="739"/>
      <c r="J277" s="739"/>
      <c r="K277" s="739"/>
      <c r="L277" s="739"/>
      <c r="M277" s="739"/>
      <c r="N277" s="739"/>
      <c r="O277" s="739"/>
    </row>
    <row r="278" spans="1:15" x14ac:dyDescent="0.4">
      <c r="A278" s="739"/>
      <c r="B278" s="739"/>
      <c r="C278" s="739"/>
      <c r="D278" s="740"/>
      <c r="E278" s="739"/>
      <c r="F278" s="739"/>
      <c r="G278" s="739"/>
      <c r="H278" s="740"/>
      <c r="I278" s="739"/>
      <c r="J278" s="739"/>
      <c r="K278" s="739"/>
      <c r="L278" s="739"/>
      <c r="M278" s="739"/>
      <c r="N278" s="739"/>
      <c r="O278" s="739"/>
    </row>
    <row r="279" spans="1:15" x14ac:dyDescent="0.4">
      <c r="A279" s="739"/>
      <c r="B279" s="739"/>
      <c r="C279" s="739"/>
      <c r="D279" s="740"/>
      <c r="E279" s="739"/>
      <c r="F279" s="739"/>
      <c r="G279" s="739"/>
      <c r="H279" s="740"/>
      <c r="I279" s="739"/>
      <c r="J279" s="739"/>
      <c r="K279" s="739"/>
      <c r="L279" s="739"/>
      <c r="M279" s="739"/>
      <c r="N279" s="739"/>
      <c r="O279" s="739"/>
    </row>
    <row r="280" spans="1:15" x14ac:dyDescent="0.4">
      <c r="A280" s="739"/>
      <c r="B280" s="739"/>
      <c r="C280" s="739"/>
      <c r="D280" s="740"/>
      <c r="E280" s="739"/>
      <c r="F280" s="739"/>
      <c r="G280" s="739"/>
      <c r="H280" s="740"/>
      <c r="I280" s="739"/>
      <c r="J280" s="739"/>
      <c r="K280" s="739"/>
      <c r="L280" s="739"/>
      <c r="M280" s="739"/>
      <c r="N280" s="739"/>
      <c r="O280" s="739"/>
    </row>
    <row r="281" spans="1:15" x14ac:dyDescent="0.4">
      <c r="A281" s="739"/>
      <c r="B281" s="739"/>
      <c r="C281" s="739"/>
      <c r="D281" s="740"/>
      <c r="E281" s="739"/>
      <c r="F281" s="739"/>
      <c r="G281" s="739"/>
      <c r="H281" s="740"/>
      <c r="I281" s="739"/>
      <c r="J281" s="739"/>
      <c r="K281" s="739"/>
      <c r="L281" s="739"/>
      <c r="M281" s="739"/>
      <c r="N281" s="739"/>
      <c r="O281" s="739"/>
    </row>
    <row r="282" spans="1:15" x14ac:dyDescent="0.4">
      <c r="A282" s="739"/>
      <c r="B282" s="739"/>
      <c r="C282" s="739"/>
      <c r="D282" s="740"/>
      <c r="E282" s="739"/>
      <c r="F282" s="739"/>
      <c r="G282" s="739"/>
      <c r="H282" s="740"/>
      <c r="I282" s="739"/>
      <c r="J282" s="739"/>
      <c r="K282" s="739"/>
      <c r="L282" s="739"/>
      <c r="M282" s="739"/>
      <c r="N282" s="739"/>
      <c r="O282" s="739"/>
    </row>
    <row r="283" spans="1:15" x14ac:dyDescent="0.4">
      <c r="A283" s="739"/>
      <c r="B283" s="739"/>
      <c r="C283" s="739"/>
      <c r="D283" s="740"/>
      <c r="E283" s="739"/>
      <c r="F283" s="739"/>
      <c r="G283" s="739"/>
      <c r="H283" s="740"/>
      <c r="I283" s="739"/>
      <c r="J283" s="739"/>
      <c r="K283" s="739"/>
      <c r="L283" s="739"/>
      <c r="M283" s="739"/>
      <c r="N283" s="739"/>
      <c r="O283" s="739"/>
    </row>
    <row r="284" spans="1:15" x14ac:dyDescent="0.4">
      <c r="A284" s="739"/>
      <c r="B284" s="739"/>
      <c r="C284" s="739"/>
      <c r="D284" s="740"/>
      <c r="E284" s="739"/>
      <c r="F284" s="739"/>
      <c r="G284" s="739"/>
      <c r="H284" s="740"/>
      <c r="I284" s="739"/>
      <c r="J284" s="739"/>
      <c r="K284" s="739"/>
      <c r="L284" s="739"/>
      <c r="M284" s="739"/>
      <c r="N284" s="739"/>
      <c r="O284" s="739"/>
    </row>
    <row r="285" spans="1:15" x14ac:dyDescent="0.4">
      <c r="A285" s="739"/>
      <c r="B285" s="739"/>
      <c r="C285" s="739"/>
      <c r="D285" s="740"/>
      <c r="E285" s="739"/>
      <c r="F285" s="739"/>
      <c r="G285" s="739"/>
      <c r="H285" s="740"/>
      <c r="I285" s="739"/>
      <c r="J285" s="739"/>
      <c r="K285" s="739"/>
      <c r="L285" s="739"/>
      <c r="M285" s="739"/>
      <c r="N285" s="739"/>
      <c r="O285" s="739"/>
    </row>
    <row r="286" spans="1:15" x14ac:dyDescent="0.4">
      <c r="A286" s="739"/>
      <c r="B286" s="739"/>
      <c r="C286" s="739"/>
      <c r="D286" s="740"/>
      <c r="E286" s="739"/>
      <c r="F286" s="739"/>
      <c r="G286" s="739"/>
      <c r="H286" s="740"/>
      <c r="I286" s="739"/>
      <c r="J286" s="739"/>
      <c r="K286" s="739"/>
      <c r="L286" s="739"/>
      <c r="M286" s="739"/>
      <c r="N286" s="739"/>
      <c r="O286" s="739"/>
    </row>
    <row r="287" spans="1:15" x14ac:dyDescent="0.4">
      <c r="A287" s="739"/>
      <c r="B287" s="739"/>
      <c r="C287" s="739"/>
      <c r="D287" s="740"/>
      <c r="E287" s="739"/>
      <c r="F287" s="739"/>
      <c r="G287" s="739"/>
      <c r="H287" s="740"/>
      <c r="I287" s="739"/>
      <c r="J287" s="739"/>
      <c r="K287" s="739"/>
      <c r="L287" s="739"/>
      <c r="M287" s="739"/>
      <c r="N287" s="739"/>
      <c r="O287" s="739"/>
    </row>
    <row r="288" spans="1:15" x14ac:dyDescent="0.4">
      <c r="A288" s="739"/>
      <c r="B288" s="739"/>
      <c r="C288" s="739"/>
      <c r="D288" s="740"/>
      <c r="E288" s="739"/>
      <c r="F288" s="739"/>
      <c r="G288" s="739"/>
      <c r="H288" s="740"/>
      <c r="I288" s="739"/>
      <c r="J288" s="739"/>
      <c r="K288" s="739"/>
      <c r="L288" s="739"/>
      <c r="M288" s="739"/>
      <c r="N288" s="739"/>
      <c r="O288" s="739"/>
    </row>
    <row r="289" spans="1:15" x14ac:dyDescent="0.4">
      <c r="A289" s="739"/>
      <c r="B289" s="739"/>
      <c r="C289" s="739"/>
      <c r="D289" s="740"/>
      <c r="E289" s="739"/>
      <c r="F289" s="739"/>
      <c r="G289" s="739"/>
      <c r="H289" s="740"/>
      <c r="I289" s="739"/>
      <c r="J289" s="739"/>
      <c r="K289" s="739"/>
      <c r="L289" s="739"/>
      <c r="M289" s="739"/>
      <c r="N289" s="739"/>
      <c r="O289" s="739"/>
    </row>
    <row r="290" spans="1:15" x14ac:dyDescent="0.4">
      <c r="A290" s="739"/>
      <c r="B290" s="739"/>
      <c r="C290" s="739"/>
      <c r="D290" s="740"/>
      <c r="E290" s="739"/>
      <c r="F290" s="739"/>
      <c r="G290" s="739"/>
      <c r="H290" s="740"/>
      <c r="I290" s="739"/>
      <c r="J290" s="739"/>
      <c r="K290" s="739"/>
      <c r="L290" s="739"/>
      <c r="M290" s="739"/>
      <c r="N290" s="739"/>
      <c r="O290" s="739"/>
    </row>
    <row r="291" spans="1:15" x14ac:dyDescent="0.4">
      <c r="A291" s="739"/>
      <c r="B291" s="739"/>
      <c r="C291" s="739"/>
      <c r="D291" s="740"/>
      <c r="E291" s="739"/>
      <c r="F291" s="739"/>
      <c r="G291" s="739"/>
      <c r="H291" s="740"/>
      <c r="I291" s="739"/>
      <c r="J291" s="739"/>
      <c r="K291" s="739"/>
      <c r="L291" s="739"/>
      <c r="M291" s="739"/>
      <c r="N291" s="739"/>
      <c r="O291" s="739"/>
    </row>
    <row r="292" spans="1:15" x14ac:dyDescent="0.4">
      <c r="A292" s="739"/>
      <c r="B292" s="739"/>
      <c r="C292" s="739"/>
      <c r="D292" s="740"/>
      <c r="E292" s="739"/>
      <c r="F292" s="739"/>
      <c r="G292" s="739"/>
      <c r="H292" s="740"/>
      <c r="I292" s="739"/>
      <c r="J292" s="739"/>
      <c r="K292" s="739"/>
      <c r="L292" s="739"/>
      <c r="M292" s="739"/>
      <c r="N292" s="739"/>
      <c r="O292" s="739"/>
    </row>
    <row r="293" spans="1:15" x14ac:dyDescent="0.4">
      <c r="A293" s="739"/>
      <c r="B293" s="739"/>
      <c r="C293" s="739"/>
      <c r="D293" s="740"/>
      <c r="E293" s="739"/>
      <c r="F293" s="739"/>
      <c r="G293" s="739"/>
      <c r="H293" s="740"/>
      <c r="I293" s="739"/>
      <c r="J293" s="739"/>
      <c r="K293" s="739"/>
      <c r="L293" s="739"/>
      <c r="M293" s="739"/>
      <c r="N293" s="739"/>
      <c r="O293" s="739"/>
    </row>
    <row r="294" spans="1:15" x14ac:dyDescent="0.4">
      <c r="A294" s="739"/>
      <c r="B294" s="739"/>
      <c r="C294" s="739"/>
      <c r="D294" s="740"/>
      <c r="E294" s="739"/>
      <c r="F294" s="739"/>
      <c r="G294" s="739"/>
      <c r="H294" s="740"/>
      <c r="I294" s="739"/>
      <c r="J294" s="739"/>
      <c r="K294" s="739"/>
      <c r="L294" s="739"/>
      <c r="M294" s="739"/>
      <c r="N294" s="739"/>
      <c r="O294" s="739"/>
    </row>
    <row r="295" spans="1:15" x14ac:dyDescent="0.4">
      <c r="A295" s="739"/>
      <c r="B295" s="739"/>
      <c r="C295" s="739"/>
      <c r="D295" s="740"/>
      <c r="E295" s="739"/>
      <c r="F295" s="739"/>
      <c r="G295" s="739"/>
      <c r="H295" s="740"/>
      <c r="I295" s="739"/>
      <c r="J295" s="739"/>
      <c r="K295" s="739"/>
      <c r="L295" s="739"/>
      <c r="M295" s="739"/>
      <c r="N295" s="739"/>
      <c r="O295" s="739"/>
    </row>
    <row r="296" spans="1:15" x14ac:dyDescent="0.4">
      <c r="A296" s="739"/>
      <c r="B296" s="739"/>
      <c r="C296" s="739"/>
      <c r="D296" s="740"/>
      <c r="E296" s="739"/>
      <c r="F296" s="739"/>
      <c r="G296" s="739"/>
      <c r="H296" s="740"/>
      <c r="I296" s="739"/>
      <c r="J296" s="739"/>
      <c r="K296" s="739"/>
      <c r="L296" s="739"/>
      <c r="M296" s="739"/>
      <c r="N296" s="739"/>
      <c r="O296" s="739"/>
    </row>
    <row r="297" spans="1:15" x14ac:dyDescent="0.4">
      <c r="A297" s="739"/>
      <c r="B297" s="739"/>
      <c r="C297" s="739"/>
      <c r="D297" s="740"/>
      <c r="E297" s="739"/>
      <c r="F297" s="739"/>
      <c r="G297" s="739"/>
      <c r="H297" s="740"/>
      <c r="I297" s="739"/>
      <c r="J297" s="739"/>
      <c r="K297" s="739"/>
      <c r="L297" s="739"/>
      <c r="M297" s="739"/>
      <c r="N297" s="739"/>
      <c r="O297" s="739"/>
    </row>
    <row r="298" spans="1:15" x14ac:dyDescent="0.4">
      <c r="A298" s="739"/>
      <c r="B298" s="739"/>
      <c r="C298" s="739"/>
      <c r="D298" s="740"/>
      <c r="E298" s="739"/>
      <c r="F298" s="739"/>
      <c r="G298" s="739"/>
      <c r="H298" s="740"/>
      <c r="I298" s="739"/>
      <c r="J298" s="739"/>
      <c r="K298" s="739"/>
      <c r="L298" s="739"/>
      <c r="M298" s="739"/>
      <c r="N298" s="739"/>
      <c r="O298" s="739"/>
    </row>
    <row r="299" spans="1:15" x14ac:dyDescent="0.4">
      <c r="A299" s="739"/>
      <c r="B299" s="739"/>
      <c r="C299" s="739"/>
      <c r="D299" s="740"/>
      <c r="E299" s="739"/>
      <c r="F299" s="739"/>
      <c r="G299" s="739"/>
      <c r="H299" s="740"/>
      <c r="I299" s="739"/>
      <c r="J299" s="739"/>
      <c r="K299" s="739"/>
      <c r="L299" s="739"/>
      <c r="M299" s="739"/>
      <c r="N299" s="739"/>
      <c r="O299" s="739"/>
    </row>
    <row r="300" spans="1:15" x14ac:dyDescent="0.4">
      <c r="A300" s="739"/>
      <c r="B300" s="739"/>
      <c r="C300" s="739"/>
      <c r="D300" s="740"/>
      <c r="E300" s="739"/>
      <c r="F300" s="739"/>
      <c r="G300" s="739"/>
      <c r="H300" s="740"/>
      <c r="I300" s="739"/>
      <c r="J300" s="739"/>
      <c r="K300" s="739"/>
      <c r="L300" s="739"/>
      <c r="M300" s="739"/>
      <c r="N300" s="739"/>
      <c r="O300" s="739"/>
    </row>
    <row r="301" spans="1:15" x14ac:dyDescent="0.4">
      <c r="A301" s="739"/>
      <c r="B301" s="739"/>
      <c r="C301" s="739"/>
      <c r="D301" s="740"/>
      <c r="E301" s="739"/>
      <c r="F301" s="739"/>
      <c r="G301" s="739"/>
      <c r="H301" s="740"/>
      <c r="I301" s="739"/>
      <c r="J301" s="739"/>
      <c r="K301" s="739"/>
      <c r="L301" s="739"/>
      <c r="M301" s="739"/>
      <c r="N301" s="739"/>
      <c r="O301" s="739"/>
    </row>
    <row r="302" spans="1:15" x14ac:dyDescent="0.4">
      <c r="A302" s="739"/>
      <c r="B302" s="739"/>
      <c r="C302" s="739"/>
      <c r="D302" s="740"/>
      <c r="E302" s="739"/>
      <c r="F302" s="739"/>
      <c r="G302" s="739"/>
      <c r="H302" s="740"/>
      <c r="I302" s="739"/>
      <c r="J302" s="739"/>
      <c r="K302" s="739"/>
      <c r="L302" s="739"/>
      <c r="M302" s="739"/>
      <c r="N302" s="739"/>
      <c r="O302" s="739"/>
    </row>
    <row r="303" spans="1:15" x14ac:dyDescent="0.4">
      <c r="A303" s="739"/>
      <c r="B303" s="739"/>
      <c r="C303" s="739"/>
      <c r="D303" s="740"/>
      <c r="E303" s="739"/>
      <c r="F303" s="739"/>
      <c r="G303" s="739"/>
      <c r="H303" s="740"/>
      <c r="I303" s="739"/>
      <c r="J303" s="739"/>
      <c r="K303" s="739"/>
      <c r="L303" s="739"/>
      <c r="M303" s="739"/>
      <c r="N303" s="739"/>
      <c r="O303" s="739"/>
    </row>
    <row r="304" spans="1:15" x14ac:dyDescent="0.4">
      <c r="A304" s="739"/>
      <c r="B304" s="739"/>
      <c r="C304" s="739"/>
      <c r="D304" s="740"/>
      <c r="E304" s="739"/>
      <c r="F304" s="739"/>
      <c r="G304" s="739"/>
      <c r="H304" s="740"/>
      <c r="I304" s="739"/>
      <c r="J304" s="739"/>
      <c r="K304" s="739"/>
      <c r="L304" s="739"/>
      <c r="M304" s="739"/>
      <c r="N304" s="739"/>
      <c r="O304" s="739"/>
    </row>
    <row r="305" spans="1:15" x14ac:dyDescent="0.4">
      <c r="A305" s="739"/>
      <c r="B305" s="739"/>
      <c r="C305" s="739"/>
      <c r="D305" s="740"/>
      <c r="E305" s="739"/>
      <c r="F305" s="739"/>
      <c r="G305" s="739"/>
      <c r="H305" s="740"/>
      <c r="I305" s="739"/>
      <c r="J305" s="739"/>
      <c r="K305" s="739"/>
      <c r="L305" s="739"/>
      <c r="M305" s="739"/>
      <c r="N305" s="739"/>
      <c r="O305" s="739"/>
    </row>
    <row r="306" spans="1:15" x14ac:dyDescent="0.4">
      <c r="A306" s="739"/>
      <c r="B306" s="739"/>
      <c r="C306" s="739"/>
      <c r="D306" s="740"/>
      <c r="E306" s="739"/>
      <c r="F306" s="739"/>
      <c r="G306" s="739"/>
      <c r="H306" s="740"/>
      <c r="I306" s="739"/>
      <c r="J306" s="739"/>
      <c r="K306" s="739"/>
      <c r="L306" s="739"/>
      <c r="M306" s="739"/>
      <c r="N306" s="739"/>
      <c r="O306" s="739"/>
    </row>
    <row r="307" spans="1:15" x14ac:dyDescent="0.4">
      <c r="A307" s="739"/>
      <c r="B307" s="739"/>
      <c r="C307" s="739"/>
      <c r="D307" s="740"/>
      <c r="E307" s="739"/>
      <c r="F307" s="739"/>
      <c r="G307" s="739"/>
      <c r="H307" s="740"/>
      <c r="I307" s="739"/>
      <c r="J307" s="739"/>
      <c r="K307" s="739"/>
      <c r="L307" s="739"/>
      <c r="M307" s="739"/>
      <c r="N307" s="739"/>
      <c r="O307" s="739"/>
    </row>
    <row r="308" spans="1:15" x14ac:dyDescent="0.4">
      <c r="A308" s="739"/>
      <c r="B308" s="739"/>
      <c r="C308" s="739"/>
      <c r="D308" s="740"/>
      <c r="E308" s="739"/>
      <c r="F308" s="739"/>
      <c r="G308" s="739"/>
      <c r="H308" s="740"/>
      <c r="I308" s="739"/>
      <c r="J308" s="739"/>
      <c r="K308" s="739"/>
      <c r="L308" s="739"/>
      <c r="M308" s="739"/>
      <c r="N308" s="739"/>
      <c r="O308" s="739"/>
    </row>
    <row r="309" spans="1:15" x14ac:dyDescent="0.4">
      <c r="A309" s="739"/>
      <c r="B309" s="739"/>
      <c r="C309" s="739"/>
      <c r="D309" s="740"/>
      <c r="E309" s="739"/>
      <c r="F309" s="739"/>
      <c r="G309" s="739"/>
      <c r="H309" s="740"/>
      <c r="I309" s="739"/>
      <c r="J309" s="739"/>
      <c r="K309" s="739"/>
      <c r="L309" s="739"/>
      <c r="M309" s="739"/>
      <c r="N309" s="739"/>
      <c r="O309" s="739"/>
    </row>
    <row r="310" spans="1:15" x14ac:dyDescent="0.4">
      <c r="A310" s="739"/>
      <c r="B310" s="739"/>
      <c r="C310" s="739"/>
      <c r="D310" s="740"/>
      <c r="E310" s="739"/>
      <c r="F310" s="739"/>
      <c r="G310" s="739"/>
      <c r="H310" s="740"/>
      <c r="I310" s="739"/>
      <c r="J310" s="739"/>
      <c r="K310" s="739"/>
      <c r="L310" s="739"/>
      <c r="M310" s="739"/>
      <c r="N310" s="739"/>
      <c r="O310" s="739"/>
    </row>
    <row r="311" spans="1:15" x14ac:dyDescent="0.4">
      <c r="A311" s="739"/>
      <c r="B311" s="739"/>
      <c r="C311" s="739"/>
      <c r="D311" s="740"/>
      <c r="E311" s="739"/>
      <c r="F311" s="739"/>
      <c r="G311" s="739"/>
      <c r="H311" s="740"/>
      <c r="I311" s="739"/>
      <c r="J311" s="739"/>
      <c r="K311" s="739"/>
      <c r="L311" s="739"/>
      <c r="M311" s="739"/>
      <c r="N311" s="739"/>
      <c r="O311" s="739"/>
    </row>
    <row r="312" spans="1:15" x14ac:dyDescent="0.4">
      <c r="A312" s="739"/>
      <c r="B312" s="739"/>
      <c r="C312" s="739"/>
      <c r="D312" s="740"/>
      <c r="E312" s="739"/>
      <c r="F312" s="739"/>
      <c r="G312" s="739"/>
      <c r="H312" s="740"/>
      <c r="I312" s="739"/>
      <c r="J312" s="739"/>
      <c r="K312" s="739"/>
      <c r="L312" s="739"/>
      <c r="M312" s="739"/>
      <c r="N312" s="739"/>
      <c r="O312" s="739"/>
    </row>
    <row r="313" spans="1:15" x14ac:dyDescent="0.4">
      <c r="A313" s="739"/>
      <c r="B313" s="739"/>
      <c r="C313" s="739"/>
      <c r="D313" s="740"/>
      <c r="E313" s="739"/>
      <c r="F313" s="739"/>
      <c r="G313" s="739"/>
      <c r="H313" s="740"/>
      <c r="I313" s="739"/>
      <c r="J313" s="739"/>
      <c r="K313" s="739"/>
      <c r="L313" s="739"/>
      <c r="M313" s="739"/>
      <c r="N313" s="739"/>
      <c r="O313" s="739"/>
    </row>
    <row r="314" spans="1:15" x14ac:dyDescent="0.4">
      <c r="A314" s="739"/>
      <c r="B314" s="739"/>
      <c r="C314" s="739"/>
      <c r="D314" s="740"/>
      <c r="E314" s="739"/>
      <c r="F314" s="739"/>
      <c r="G314" s="739"/>
      <c r="H314" s="740"/>
      <c r="I314" s="739"/>
      <c r="J314" s="739"/>
      <c r="K314" s="739"/>
      <c r="L314" s="739"/>
      <c r="M314" s="739"/>
      <c r="N314" s="739"/>
      <c r="O314" s="739"/>
    </row>
    <row r="315" spans="1:15" x14ac:dyDescent="0.4">
      <c r="A315" s="739"/>
      <c r="B315" s="739"/>
      <c r="C315" s="739"/>
      <c r="D315" s="740"/>
      <c r="E315" s="739"/>
      <c r="F315" s="739"/>
      <c r="G315" s="739"/>
      <c r="H315" s="740"/>
      <c r="I315" s="739"/>
      <c r="J315" s="739"/>
      <c r="K315" s="739"/>
      <c r="L315" s="739"/>
      <c r="M315" s="739"/>
      <c r="N315" s="739"/>
      <c r="O315" s="739"/>
    </row>
    <row r="316" spans="1:15" x14ac:dyDescent="0.4">
      <c r="A316" s="739"/>
      <c r="B316" s="739"/>
      <c r="C316" s="739"/>
      <c r="D316" s="740"/>
      <c r="E316" s="739"/>
      <c r="F316" s="739"/>
      <c r="G316" s="739"/>
      <c r="H316" s="740"/>
      <c r="I316" s="739"/>
      <c r="J316" s="739"/>
      <c r="K316" s="739"/>
      <c r="L316" s="739"/>
      <c r="M316" s="739"/>
      <c r="N316" s="739"/>
      <c r="O316" s="739"/>
    </row>
    <row r="317" spans="1:15" x14ac:dyDescent="0.4">
      <c r="A317" s="739"/>
      <c r="B317" s="739"/>
      <c r="C317" s="739"/>
      <c r="D317" s="740"/>
      <c r="E317" s="739"/>
      <c r="F317" s="739"/>
      <c r="G317" s="739"/>
      <c r="H317" s="740"/>
      <c r="I317" s="739"/>
      <c r="J317" s="739"/>
      <c r="K317" s="739"/>
      <c r="L317" s="739"/>
      <c r="M317" s="739"/>
      <c r="N317" s="739"/>
      <c r="O317" s="739"/>
    </row>
    <row r="318" spans="1:15" x14ac:dyDescent="0.4">
      <c r="A318" s="739"/>
      <c r="B318" s="739"/>
      <c r="C318" s="739"/>
      <c r="D318" s="740"/>
      <c r="E318" s="739"/>
      <c r="F318" s="739"/>
      <c r="G318" s="739"/>
      <c r="H318" s="740"/>
      <c r="I318" s="739"/>
      <c r="J318" s="739"/>
      <c r="K318" s="739"/>
      <c r="L318" s="739"/>
      <c r="M318" s="739"/>
      <c r="N318" s="739"/>
      <c r="O318" s="739"/>
    </row>
    <row r="319" spans="1:15" x14ac:dyDescent="0.4">
      <c r="A319" s="739"/>
      <c r="B319" s="739"/>
      <c r="C319" s="739"/>
      <c r="D319" s="740"/>
      <c r="E319" s="739"/>
      <c r="F319" s="739"/>
      <c r="G319" s="739"/>
      <c r="H319" s="740"/>
      <c r="I319" s="739"/>
      <c r="J319" s="739"/>
      <c r="K319" s="739"/>
      <c r="L319" s="739"/>
      <c r="M319" s="739"/>
      <c r="N319" s="739"/>
      <c r="O319" s="739"/>
    </row>
    <row r="320" spans="1:15" x14ac:dyDescent="0.4">
      <c r="A320" s="739"/>
      <c r="B320" s="739"/>
      <c r="C320" s="739"/>
      <c r="D320" s="740"/>
      <c r="E320" s="739"/>
      <c r="F320" s="739"/>
      <c r="G320" s="739"/>
      <c r="H320" s="740"/>
      <c r="I320" s="739"/>
      <c r="J320" s="739"/>
      <c r="K320" s="739"/>
      <c r="L320" s="739"/>
      <c r="M320" s="739"/>
      <c r="N320" s="739"/>
      <c r="O320" s="739"/>
    </row>
    <row r="321" spans="1:15" x14ac:dyDescent="0.4">
      <c r="A321" s="739"/>
      <c r="B321" s="739"/>
      <c r="C321" s="739"/>
      <c r="D321" s="740"/>
      <c r="E321" s="739"/>
      <c r="F321" s="739"/>
      <c r="G321" s="739"/>
      <c r="H321" s="740"/>
      <c r="I321" s="739"/>
      <c r="J321" s="739"/>
      <c r="K321" s="739"/>
      <c r="L321" s="739"/>
      <c r="M321" s="739"/>
      <c r="N321" s="739"/>
      <c r="O321" s="739"/>
    </row>
    <row r="322" spans="1:15" x14ac:dyDescent="0.4">
      <c r="A322" s="739"/>
      <c r="B322" s="739"/>
      <c r="C322" s="739"/>
      <c r="D322" s="740"/>
      <c r="E322" s="739"/>
      <c r="F322" s="739"/>
      <c r="G322" s="739"/>
      <c r="H322" s="740"/>
      <c r="I322" s="739"/>
      <c r="J322" s="739"/>
      <c r="K322" s="739"/>
      <c r="L322" s="739"/>
      <c r="M322" s="739"/>
      <c r="N322" s="739"/>
      <c r="O322" s="739"/>
    </row>
    <row r="323" spans="1:15" x14ac:dyDescent="0.4">
      <c r="A323" s="739"/>
      <c r="B323" s="739"/>
      <c r="C323" s="739"/>
      <c r="D323" s="740"/>
      <c r="E323" s="739"/>
      <c r="F323" s="739"/>
      <c r="G323" s="739"/>
      <c r="H323" s="740"/>
      <c r="I323" s="739"/>
      <c r="J323" s="739"/>
      <c r="K323" s="739"/>
      <c r="L323" s="739"/>
      <c r="M323" s="739"/>
      <c r="N323" s="739"/>
      <c r="O323" s="739"/>
    </row>
    <row r="324" spans="1:15" x14ac:dyDescent="0.4">
      <c r="A324" s="739"/>
      <c r="B324" s="739"/>
      <c r="C324" s="739"/>
      <c r="D324" s="740"/>
      <c r="E324" s="739"/>
      <c r="F324" s="739"/>
      <c r="G324" s="739"/>
      <c r="H324" s="740"/>
      <c r="I324" s="739"/>
      <c r="J324" s="739"/>
      <c r="K324" s="739"/>
      <c r="L324" s="739"/>
      <c r="M324" s="739"/>
      <c r="N324" s="739"/>
      <c r="O324" s="739"/>
    </row>
    <row r="325" spans="1:15" x14ac:dyDescent="0.4">
      <c r="A325" s="739"/>
      <c r="B325" s="739"/>
      <c r="C325" s="739"/>
      <c r="D325" s="740"/>
      <c r="E325" s="739"/>
      <c r="F325" s="739"/>
      <c r="G325" s="739"/>
      <c r="H325" s="740"/>
      <c r="I325" s="739"/>
      <c r="J325" s="739"/>
      <c r="K325" s="739"/>
      <c r="L325" s="739"/>
      <c r="M325" s="739"/>
      <c r="N325" s="739"/>
      <c r="O325" s="739"/>
    </row>
    <row r="326" spans="1:15" x14ac:dyDescent="0.4">
      <c r="A326" s="739"/>
      <c r="B326" s="739"/>
      <c r="C326" s="739"/>
      <c r="D326" s="740"/>
      <c r="E326" s="739"/>
      <c r="F326" s="739"/>
      <c r="G326" s="739"/>
      <c r="H326" s="740"/>
      <c r="I326" s="739"/>
      <c r="J326" s="739"/>
      <c r="K326" s="739"/>
      <c r="L326" s="739"/>
      <c r="M326" s="739"/>
      <c r="N326" s="739"/>
      <c r="O326" s="739"/>
    </row>
    <row r="327" spans="1:15" x14ac:dyDescent="0.4">
      <c r="A327" s="739"/>
      <c r="B327" s="739"/>
      <c r="C327" s="739"/>
      <c r="D327" s="740"/>
      <c r="E327" s="739"/>
      <c r="F327" s="739"/>
      <c r="G327" s="739"/>
      <c r="H327" s="740"/>
      <c r="I327" s="739"/>
      <c r="J327" s="739"/>
      <c r="K327" s="739"/>
      <c r="L327" s="739"/>
      <c r="M327" s="739"/>
      <c r="N327" s="739"/>
      <c r="O327" s="739"/>
    </row>
    <row r="328" spans="1:15" x14ac:dyDescent="0.4">
      <c r="A328" s="739"/>
      <c r="B328" s="739"/>
      <c r="C328" s="739"/>
      <c r="D328" s="740"/>
      <c r="E328" s="739"/>
      <c r="F328" s="739"/>
      <c r="G328" s="739"/>
      <c r="H328" s="740"/>
      <c r="I328" s="739"/>
      <c r="J328" s="739"/>
      <c r="K328" s="739"/>
      <c r="L328" s="739"/>
      <c r="M328" s="739"/>
      <c r="N328" s="739"/>
      <c r="O328" s="739"/>
    </row>
    <row r="329" spans="1:15" x14ac:dyDescent="0.4">
      <c r="A329" s="739"/>
      <c r="B329" s="739"/>
      <c r="C329" s="739"/>
      <c r="D329" s="740"/>
      <c r="E329" s="739"/>
      <c r="F329" s="739"/>
      <c r="G329" s="739"/>
      <c r="H329" s="740"/>
      <c r="I329" s="739"/>
      <c r="J329" s="739"/>
      <c r="K329" s="739"/>
      <c r="L329" s="739"/>
      <c r="M329" s="739"/>
      <c r="N329" s="739"/>
      <c r="O329" s="739"/>
    </row>
    <row r="330" spans="1:15" x14ac:dyDescent="0.4">
      <c r="A330" s="739"/>
      <c r="B330" s="739"/>
      <c r="C330" s="739"/>
      <c r="D330" s="740"/>
      <c r="E330" s="739"/>
      <c r="F330" s="739"/>
      <c r="G330" s="739"/>
      <c r="H330" s="740"/>
      <c r="I330" s="739"/>
      <c r="J330" s="739"/>
      <c r="K330" s="739"/>
      <c r="L330" s="739"/>
      <c r="M330" s="739"/>
      <c r="N330" s="739"/>
      <c r="O330" s="739"/>
    </row>
    <row r="331" spans="1:15" x14ac:dyDescent="0.4">
      <c r="A331" s="739"/>
      <c r="B331" s="739"/>
      <c r="C331" s="739"/>
      <c r="D331" s="740"/>
      <c r="E331" s="739"/>
      <c r="F331" s="739"/>
      <c r="G331" s="739"/>
      <c r="H331" s="740"/>
      <c r="I331" s="739"/>
      <c r="J331" s="739"/>
      <c r="K331" s="739"/>
      <c r="L331" s="739"/>
      <c r="M331" s="739"/>
      <c r="N331" s="739"/>
      <c r="O331" s="739"/>
    </row>
    <row r="332" spans="1:15" x14ac:dyDescent="0.4">
      <c r="A332" s="739"/>
      <c r="B332" s="739"/>
      <c r="C332" s="739"/>
      <c r="D332" s="740"/>
      <c r="E332" s="739"/>
      <c r="F332" s="739"/>
      <c r="G332" s="739"/>
      <c r="H332" s="740"/>
      <c r="I332" s="739"/>
      <c r="J332" s="739"/>
      <c r="K332" s="739"/>
      <c r="L332" s="739"/>
      <c r="M332" s="739"/>
      <c r="N332" s="739"/>
      <c r="O332" s="739"/>
    </row>
    <row r="333" spans="1:15" x14ac:dyDescent="0.4">
      <c r="A333" s="739"/>
      <c r="B333" s="739"/>
      <c r="C333" s="739"/>
      <c r="D333" s="740"/>
      <c r="E333" s="739"/>
      <c r="F333" s="739"/>
      <c r="G333" s="739"/>
      <c r="H333" s="740"/>
      <c r="I333" s="739"/>
      <c r="J333" s="739"/>
      <c r="K333" s="739"/>
      <c r="L333" s="739"/>
      <c r="M333" s="739"/>
      <c r="N333" s="739"/>
      <c r="O333" s="739"/>
    </row>
    <row r="334" spans="1:15" x14ac:dyDescent="0.4">
      <c r="A334" s="739"/>
      <c r="B334" s="739"/>
      <c r="C334" s="739"/>
      <c r="D334" s="740"/>
      <c r="E334" s="739"/>
      <c r="F334" s="739"/>
      <c r="G334" s="739"/>
      <c r="H334" s="740"/>
      <c r="I334" s="739"/>
      <c r="J334" s="739"/>
      <c r="K334" s="739"/>
      <c r="L334" s="739"/>
      <c r="M334" s="739"/>
      <c r="N334" s="739"/>
      <c r="O334" s="739"/>
    </row>
    <row r="335" spans="1:15" x14ac:dyDescent="0.4">
      <c r="A335" s="739"/>
      <c r="B335" s="739"/>
      <c r="C335" s="739"/>
      <c r="D335" s="740"/>
      <c r="E335" s="739"/>
      <c r="F335" s="739"/>
      <c r="G335" s="739"/>
      <c r="H335" s="740"/>
      <c r="I335" s="739"/>
      <c r="J335" s="739"/>
      <c r="K335" s="739"/>
      <c r="L335" s="739"/>
      <c r="M335" s="739"/>
      <c r="N335" s="739"/>
      <c r="O335" s="739"/>
    </row>
    <row r="336" spans="1:15" x14ac:dyDescent="0.4">
      <c r="A336" s="739"/>
      <c r="B336" s="739"/>
      <c r="C336" s="739"/>
      <c r="D336" s="740"/>
      <c r="E336" s="739"/>
      <c r="F336" s="739"/>
      <c r="G336" s="739"/>
      <c r="H336" s="740"/>
      <c r="I336" s="739"/>
      <c r="J336" s="739"/>
      <c r="K336" s="739"/>
      <c r="L336" s="739"/>
      <c r="M336" s="739"/>
      <c r="N336" s="739"/>
      <c r="O336" s="739"/>
    </row>
    <row r="337" spans="1:15" x14ac:dyDescent="0.4">
      <c r="A337" s="739"/>
      <c r="B337" s="739"/>
      <c r="C337" s="739"/>
      <c r="D337" s="740"/>
      <c r="E337" s="739"/>
      <c r="F337" s="739"/>
      <c r="G337" s="739"/>
      <c r="H337" s="740"/>
      <c r="I337" s="739"/>
      <c r="J337" s="739"/>
      <c r="K337" s="739"/>
      <c r="L337" s="739"/>
      <c r="M337" s="739"/>
      <c r="N337" s="739"/>
      <c r="O337" s="739"/>
    </row>
    <row r="338" spans="1:15" x14ac:dyDescent="0.4">
      <c r="A338" s="739"/>
      <c r="B338" s="739"/>
      <c r="C338" s="739"/>
      <c r="D338" s="740"/>
      <c r="E338" s="739"/>
      <c r="F338" s="739"/>
      <c r="G338" s="739"/>
      <c r="H338" s="740"/>
      <c r="I338" s="739"/>
      <c r="J338" s="739"/>
      <c r="K338" s="739"/>
      <c r="L338" s="739"/>
      <c r="M338" s="739"/>
      <c r="N338" s="739"/>
      <c r="O338" s="739"/>
    </row>
    <row r="339" spans="1:15" x14ac:dyDescent="0.4">
      <c r="A339" s="739"/>
      <c r="B339" s="739"/>
      <c r="C339" s="739"/>
      <c r="D339" s="740"/>
      <c r="E339" s="739"/>
      <c r="F339" s="739"/>
      <c r="G339" s="739"/>
      <c r="H339" s="740"/>
      <c r="I339" s="739"/>
      <c r="J339" s="739"/>
      <c r="K339" s="739"/>
      <c r="L339" s="739"/>
      <c r="M339" s="739"/>
      <c r="N339" s="739"/>
      <c r="O339" s="739"/>
    </row>
    <row r="340" spans="1:15" x14ac:dyDescent="0.4">
      <c r="A340" s="739"/>
      <c r="B340" s="739"/>
      <c r="C340" s="739"/>
      <c r="D340" s="740"/>
      <c r="E340" s="739"/>
      <c r="F340" s="739"/>
      <c r="G340" s="739"/>
      <c r="H340" s="740"/>
      <c r="I340" s="739"/>
      <c r="J340" s="739"/>
      <c r="K340" s="739"/>
      <c r="L340" s="739"/>
      <c r="M340" s="739"/>
      <c r="N340" s="739"/>
      <c r="O340" s="739"/>
    </row>
    <row r="341" spans="1:15" x14ac:dyDescent="0.4">
      <c r="A341" s="739"/>
      <c r="B341" s="739"/>
      <c r="C341" s="739"/>
      <c r="D341" s="740"/>
      <c r="E341" s="739"/>
      <c r="F341" s="739"/>
      <c r="G341" s="739"/>
      <c r="H341" s="740"/>
      <c r="I341" s="739"/>
      <c r="J341" s="739"/>
      <c r="K341" s="739"/>
      <c r="L341" s="739"/>
      <c r="M341" s="739"/>
      <c r="N341" s="739"/>
      <c r="O341" s="739"/>
    </row>
    <row r="342" spans="1:15" x14ac:dyDescent="0.4">
      <c r="A342" s="739"/>
      <c r="B342" s="739"/>
      <c r="C342" s="739"/>
      <c r="D342" s="740"/>
      <c r="E342" s="739"/>
      <c r="F342" s="739"/>
      <c r="G342" s="739"/>
      <c r="H342" s="740"/>
      <c r="I342" s="739"/>
      <c r="J342" s="739"/>
      <c r="K342" s="739"/>
      <c r="L342" s="739"/>
      <c r="M342" s="739"/>
      <c r="N342" s="739"/>
      <c r="O342" s="739"/>
    </row>
    <row r="343" spans="1:15" x14ac:dyDescent="0.4">
      <c r="A343" s="739"/>
      <c r="B343" s="739"/>
      <c r="C343" s="739"/>
      <c r="D343" s="740"/>
      <c r="E343" s="739"/>
      <c r="F343" s="739"/>
      <c r="G343" s="739"/>
      <c r="H343" s="740"/>
      <c r="I343" s="739"/>
      <c r="J343" s="739"/>
      <c r="K343" s="739"/>
      <c r="L343" s="739"/>
      <c r="M343" s="739"/>
      <c r="N343" s="739"/>
      <c r="O343" s="739"/>
    </row>
    <row r="344" spans="1:15" x14ac:dyDescent="0.4">
      <c r="A344" s="739"/>
      <c r="B344" s="739"/>
      <c r="C344" s="739"/>
      <c r="D344" s="740"/>
      <c r="E344" s="739"/>
      <c r="F344" s="739"/>
      <c r="G344" s="739"/>
      <c r="H344" s="740"/>
      <c r="I344" s="739"/>
      <c r="J344" s="739"/>
      <c r="K344" s="739"/>
      <c r="L344" s="739"/>
      <c r="M344" s="739"/>
      <c r="N344" s="739"/>
      <c r="O344" s="739"/>
    </row>
    <row r="345" spans="1:15" x14ac:dyDescent="0.4">
      <c r="A345" s="739"/>
      <c r="B345" s="739"/>
      <c r="C345" s="739"/>
      <c r="D345" s="740"/>
      <c r="E345" s="739"/>
      <c r="F345" s="739"/>
      <c r="G345" s="739"/>
      <c r="H345" s="740"/>
      <c r="I345" s="739"/>
      <c r="J345" s="739"/>
      <c r="K345" s="739"/>
      <c r="L345" s="739"/>
      <c r="M345" s="739"/>
      <c r="N345" s="739"/>
      <c r="O345" s="739"/>
    </row>
    <row r="346" spans="1:15" x14ac:dyDescent="0.4">
      <c r="A346" s="739"/>
      <c r="B346" s="739"/>
      <c r="C346" s="739"/>
      <c r="D346" s="740"/>
      <c r="E346" s="739"/>
      <c r="F346" s="739"/>
      <c r="G346" s="739"/>
      <c r="H346" s="740"/>
      <c r="I346" s="739"/>
      <c r="J346" s="739"/>
      <c r="K346" s="739"/>
      <c r="L346" s="739"/>
      <c r="M346" s="739"/>
      <c r="N346" s="739"/>
      <c r="O346" s="739"/>
    </row>
    <row r="347" spans="1:15" x14ac:dyDescent="0.4">
      <c r="A347" s="739"/>
      <c r="B347" s="739"/>
      <c r="C347" s="739"/>
      <c r="D347" s="740"/>
      <c r="E347" s="739"/>
      <c r="F347" s="739"/>
      <c r="G347" s="739"/>
      <c r="H347" s="740"/>
      <c r="I347" s="739"/>
      <c r="J347" s="739"/>
      <c r="K347" s="739"/>
      <c r="L347" s="739"/>
      <c r="M347" s="739"/>
      <c r="N347" s="739"/>
      <c r="O347" s="739"/>
    </row>
    <row r="348" spans="1:15" x14ac:dyDescent="0.4">
      <c r="A348" s="739"/>
      <c r="B348" s="739"/>
      <c r="C348" s="739"/>
      <c r="D348" s="740"/>
      <c r="E348" s="739"/>
      <c r="F348" s="739"/>
      <c r="G348" s="739"/>
      <c r="H348" s="740"/>
      <c r="I348" s="739"/>
      <c r="J348" s="739"/>
      <c r="K348" s="739"/>
      <c r="L348" s="739"/>
      <c r="M348" s="739"/>
      <c r="N348" s="739"/>
      <c r="O348" s="739"/>
    </row>
  </sheetData>
  <mergeCells count="94">
    <mergeCell ref="C90:G90"/>
    <mergeCell ref="H90:I90"/>
    <mergeCell ref="D2:H2"/>
    <mergeCell ref="H80:I80"/>
    <mergeCell ref="C78:F78"/>
    <mergeCell ref="C79:F79"/>
    <mergeCell ref="C80:F80"/>
    <mergeCell ref="H89:I89"/>
    <mergeCell ref="C85:I86"/>
    <mergeCell ref="C89:G89"/>
    <mergeCell ref="C82:H82"/>
    <mergeCell ref="C84:F84"/>
    <mergeCell ref="H78:I78"/>
    <mergeCell ref="H79:I79"/>
    <mergeCell ref="H71:J71"/>
    <mergeCell ref="C71:F71"/>
    <mergeCell ref="C70:F70"/>
    <mergeCell ref="H45:J45"/>
    <mergeCell ref="H46:J46"/>
    <mergeCell ref="H47:J47"/>
    <mergeCell ref="H48:J48"/>
    <mergeCell ref="H55:J55"/>
    <mergeCell ref="H62:J62"/>
    <mergeCell ref="H70:J70"/>
    <mergeCell ref="C51:I52"/>
    <mergeCell ref="C41:I42"/>
    <mergeCell ref="C58:I59"/>
    <mergeCell ref="H22:J22"/>
    <mergeCell ref="H23:J23"/>
    <mergeCell ref="H24:J24"/>
    <mergeCell ref="H25:J25"/>
    <mergeCell ref="H26:J26"/>
    <mergeCell ref="C22:F22"/>
    <mergeCell ref="C23:F23"/>
    <mergeCell ref="C28:F28"/>
    <mergeCell ref="C26:F26"/>
    <mergeCell ref="C25:F25"/>
    <mergeCell ref="C24:F24"/>
    <mergeCell ref="H12:J12"/>
    <mergeCell ref="H13:J13"/>
    <mergeCell ref="H14:J14"/>
    <mergeCell ref="H21:J21"/>
    <mergeCell ref="B1:J1"/>
    <mergeCell ref="B9:J9"/>
    <mergeCell ref="H11:J11"/>
    <mergeCell ref="B2:C2"/>
    <mergeCell ref="B3:C3"/>
    <mergeCell ref="B4:C4"/>
    <mergeCell ref="B5:C5"/>
    <mergeCell ref="B6:C6"/>
    <mergeCell ref="D6:E6"/>
    <mergeCell ref="F6:G6"/>
    <mergeCell ref="D7:E7"/>
    <mergeCell ref="F7:G7"/>
    <mergeCell ref="B7:C7"/>
    <mergeCell ref="D3:E3"/>
    <mergeCell ref="F3:G3"/>
    <mergeCell ref="D4:E4"/>
    <mergeCell ref="F4:G4"/>
    <mergeCell ref="D5:E5"/>
    <mergeCell ref="F5:G5"/>
    <mergeCell ref="C38:F38"/>
    <mergeCell ref="C37:F37"/>
    <mergeCell ref="C36:F36"/>
    <mergeCell ref="C35:F35"/>
    <mergeCell ref="C11:F11"/>
    <mergeCell ref="C12:F12"/>
    <mergeCell ref="C13:F13"/>
    <mergeCell ref="C14:F14"/>
    <mergeCell ref="C16:F16"/>
    <mergeCell ref="C29:I30"/>
    <mergeCell ref="C17:I18"/>
    <mergeCell ref="C21:F21"/>
    <mergeCell ref="C34:F34"/>
    <mergeCell ref="H34:J34"/>
    <mergeCell ref="H35:J35"/>
    <mergeCell ref="H36:J36"/>
    <mergeCell ref="H37:J37"/>
    <mergeCell ref="H38:J38"/>
    <mergeCell ref="C74:I75"/>
    <mergeCell ref="C47:F47"/>
    <mergeCell ref="C46:F46"/>
    <mergeCell ref="C45:F45"/>
    <mergeCell ref="C65:F65"/>
    <mergeCell ref="C73:F73"/>
    <mergeCell ref="C50:F50"/>
    <mergeCell ref="C57:F57"/>
    <mergeCell ref="C63:F63"/>
    <mergeCell ref="C62:F62"/>
    <mergeCell ref="C55:F55"/>
    <mergeCell ref="C48:F48"/>
    <mergeCell ref="C66:I67"/>
    <mergeCell ref="H63:J63"/>
    <mergeCell ref="C40:F40"/>
  </mergeCells>
  <conditionalFormatting sqref="H89:H90">
    <cfRule type="containsText" dxfId="96" priority="1" operator="containsText" text="contrôlé">
      <formula>NOT(ISERROR(SEARCH("contrôlé",H89)))</formula>
    </cfRule>
    <cfRule type="containsText" dxfId="95" priority="2" operator="containsText" text="Non validé">
      <formula>NOT(ISERROR(SEARCH("Non validé",H89)))</formula>
    </cfRule>
    <cfRule type="containsText" dxfId="94" priority="3" operator="containsText" text="réserve">
      <formula>NOT(ISERROR(SEARCH("réserve",H89)))</formula>
    </cfRule>
    <cfRule type="beginsWith" dxfId="93" priority="4" operator="beginsWith" text="Validé">
      <formula>LEFT(H89,LEN("Validé"))="Validé"</formula>
    </cfRule>
  </conditionalFormatting>
  <dataValidations count="2">
    <dataValidation type="list" allowBlank="1" showInputMessage="1" showErrorMessage="1" sqref="G11:G14 G21:G26 G34:G38 G45:G48 G55 G62:G63 G70:G71 G78:G80" xr:uid="{46F96006-77D1-4F1B-8A5E-3419DAA8CF21}">
      <formula1>LISTE_1</formula1>
    </dataValidation>
    <dataValidation type="list" allowBlank="1" showInputMessage="1" showErrorMessage="1" sqref="H89:H90" xr:uid="{A16109B5-22A0-4D78-809D-1A8FFF6DAA9E}">
      <formula1>LISTE_2</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F3FA-5618-4EF5-A05A-06211287C440}">
  <sheetPr codeName="Feuil10">
    <tabColor rgb="FF1F497D"/>
  </sheetPr>
  <dimension ref="B1:DS118"/>
  <sheetViews>
    <sheetView showGridLines="0" zoomScale="70" zoomScaleNormal="70" workbookViewId="0">
      <pane xSplit="1" ySplit="7" topLeftCell="B14" activePane="bottomRight" state="frozen"/>
      <selection pane="topRight" activeCell="B1" sqref="B1"/>
      <selection pane="bottomLeft" activeCell="A8" sqref="A8"/>
      <selection pane="bottomRight" activeCell="P6" sqref="P6"/>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25.52734375" style="183" customWidth="1"/>
    <col min="14" max="14" width="14.52734375" style="799" hidden="1" customWidth="1"/>
    <col min="15" max="15" width="14.52734375" style="183" customWidth="1"/>
    <col min="16" max="123" width="11.41015625" style="183"/>
    <col min="124" max="16384" width="11.41015625" style="145"/>
  </cols>
  <sheetData>
    <row r="1" spans="2:123" s="156" customFormat="1" ht="45.75" customHeight="1" thickBot="1" x14ac:dyDescent="0.5">
      <c r="B1" s="292"/>
      <c r="C1" s="11"/>
      <c r="D1" s="1665" t="s">
        <v>599</v>
      </c>
      <c r="E1" s="1477"/>
      <c r="F1" s="1477"/>
      <c r="G1" s="1477"/>
      <c r="H1" s="1477"/>
      <c r="I1" s="1477"/>
      <c r="J1" s="1477"/>
      <c r="K1" s="1477"/>
      <c r="L1" s="1477"/>
      <c r="M1" s="1553"/>
      <c r="N1" s="798"/>
    </row>
    <row r="2" spans="2:123" ht="22.35" customHeight="1" x14ac:dyDescent="0.4">
      <c r="B2" s="293"/>
      <c r="C2"/>
      <c r="D2" s="1666" t="s">
        <v>514</v>
      </c>
      <c r="E2" s="1667"/>
      <c r="F2" s="1668" t="str">
        <f>IF(ISBLANK(Descriptif!F2), "", Descriptif!F2)</f>
        <v>Système test</v>
      </c>
      <c r="G2" s="1291"/>
      <c r="H2" s="1291"/>
      <c r="I2" s="1291"/>
      <c r="J2" s="1291"/>
      <c r="K2" s="1291"/>
      <c r="L2" s="579" t="s">
        <v>694</v>
      </c>
      <c r="M2" s="898" t="str">
        <f>IF(ISBLANK(Descriptif!M2), "", Descriptif!M2)</f>
        <v/>
      </c>
      <c r="DB2" s="145"/>
      <c r="DC2" s="145"/>
      <c r="DD2" s="145"/>
      <c r="DE2" s="145"/>
      <c r="DF2" s="145"/>
      <c r="DG2" s="145"/>
      <c r="DH2" s="145"/>
      <c r="DI2" s="145"/>
      <c r="DJ2" s="145"/>
      <c r="DK2" s="145"/>
      <c r="DL2" s="145"/>
      <c r="DM2" s="145"/>
      <c r="DN2" s="145"/>
      <c r="DO2" s="145"/>
      <c r="DP2" s="145"/>
      <c r="DQ2" s="145"/>
      <c r="DR2" s="145"/>
      <c r="DS2" s="145"/>
    </row>
    <row r="3" spans="2:123" s="233" customFormat="1" ht="17.45" customHeight="1" x14ac:dyDescent="0.4">
      <c r="B3" s="294"/>
      <c r="C3"/>
      <c r="D3" s="1662" t="s">
        <v>507</v>
      </c>
      <c r="E3" s="1228"/>
      <c r="F3" s="1669" t="str">
        <f>IF(ISBLANK(Descriptif!F6), "", Descriptif!F6)</f>
        <v/>
      </c>
      <c r="G3" s="1669"/>
      <c r="H3" s="1225" t="s">
        <v>513</v>
      </c>
      <c r="I3" s="1226"/>
      <c r="J3" s="1550" t="str">
        <f>IF(ISBLANK(Descriptif!J3), "", Descriptif!J3)</f>
        <v>Eaux de France</v>
      </c>
      <c r="K3" s="1307"/>
      <c r="L3" s="579" t="s">
        <v>5</v>
      </c>
      <c r="M3" s="899" t="str">
        <f>IF(ISBLANK(Descriptif!M3), "", Descriptif!M3)</f>
        <v>20/05/2025, 21/05/2025</v>
      </c>
      <c r="N3" s="800"/>
    </row>
    <row r="4" spans="2:123" s="257" customFormat="1" ht="17.45" customHeight="1" x14ac:dyDescent="0.4">
      <c r="B4" s="295"/>
      <c r="C4"/>
      <c r="D4" s="1662" t="s">
        <v>600</v>
      </c>
      <c r="E4" s="1228"/>
      <c r="F4" s="1663" t="s">
        <v>696</v>
      </c>
      <c r="G4" s="1663"/>
      <c r="H4" s="1228" t="s">
        <v>373</v>
      </c>
      <c r="I4" s="1228"/>
      <c r="J4" s="1550" t="str">
        <f>IF(ISBLANK(Descriptif!J4), "", Descriptif!J4)</f>
        <v/>
      </c>
      <c r="K4" s="1307"/>
      <c r="L4" s="579" t="s">
        <v>8</v>
      </c>
      <c r="M4" s="899" t="str">
        <f>IF(ISBLANK(Descriptif!M4), "", Descriptif!M4)</f>
        <v>Satese XX</v>
      </c>
      <c r="N4" s="801"/>
    </row>
    <row r="5" spans="2:123" s="257" customFormat="1" ht="17.45" customHeight="1" x14ac:dyDescent="0.4">
      <c r="B5" s="295"/>
      <c r="C5" t="s">
        <v>191</v>
      </c>
      <c r="D5" s="1662" t="s">
        <v>339</v>
      </c>
      <c r="E5" s="1228"/>
      <c r="F5" s="1663" t="s">
        <v>337</v>
      </c>
      <c r="G5" s="1663"/>
      <c r="H5" s="1230" t="s">
        <v>372</v>
      </c>
      <c r="I5" s="1231"/>
      <c r="J5" s="1550" t="str">
        <f>IF(ISBLANK(Descriptif!J5), "", Descriptif!J5)</f>
        <v/>
      </c>
      <c r="K5" s="1307"/>
      <c r="L5" s="579" t="s">
        <v>512</v>
      </c>
      <c r="M5" s="899" t="str">
        <f>IF(ISBLANK(Descriptif!M5), "", Descriptif!M5)</f>
        <v>François</v>
      </c>
      <c r="N5" s="801"/>
    </row>
    <row r="6" spans="2:123" s="257" customFormat="1" ht="17.45" customHeight="1" x14ac:dyDescent="0.4">
      <c r="B6" s="295"/>
      <c r="D6" s="1662" t="s">
        <v>376</v>
      </c>
      <c r="E6" s="1228"/>
      <c r="F6" s="1663" t="s">
        <v>205</v>
      </c>
      <c r="G6" s="1663"/>
      <c r="H6" s="1228" t="s">
        <v>374</v>
      </c>
      <c r="I6" s="1228"/>
      <c r="J6" s="1550" t="str">
        <f>IF(ISBLANK(Descriptif!J6), "", Descriptif!J6)</f>
        <v/>
      </c>
      <c r="K6" s="1307"/>
      <c r="L6" s="579" t="s">
        <v>396</v>
      </c>
      <c r="M6" s="899" t="str">
        <f>IF(ISBLANK(Descriptif!M6), "", Descriptif!M6)</f>
        <v>Temps de pluie</v>
      </c>
      <c r="N6" s="802"/>
    </row>
    <row r="7" spans="2:123" s="257" customFormat="1" ht="17.45" customHeight="1" thickBot="1" x14ac:dyDescent="0.45">
      <c r="B7" s="295"/>
      <c r="D7" s="1551"/>
      <c r="E7" s="1552"/>
      <c r="F7" s="1251"/>
      <c r="G7" s="1252"/>
      <c r="H7" s="1253" t="s">
        <v>375</v>
      </c>
      <c r="I7" s="1253"/>
      <c r="J7" s="1664" t="str">
        <f>IF(ISBLANK(Descriptif!J7), "", Descriptif!J7)</f>
        <v/>
      </c>
      <c r="K7" s="1496"/>
      <c r="L7" s="579" t="s">
        <v>518</v>
      </c>
      <c r="M7" s="899"/>
      <c r="N7" s="802"/>
    </row>
    <row r="8" spans="2:123" s="257" customFormat="1" ht="13" thickBot="1" x14ac:dyDescent="0.45">
      <c r="B8" s="295"/>
      <c r="D8" s="207"/>
      <c r="E8" s="145"/>
      <c r="F8" s="145"/>
      <c r="G8" s="183"/>
      <c r="H8" s="183"/>
      <c r="M8" s="412"/>
      <c r="N8" s="802"/>
    </row>
    <row r="9" spans="2:123" s="258" customFormat="1" ht="37.700000000000003" customHeight="1" x14ac:dyDescent="0.45">
      <c r="B9" s="389"/>
      <c r="D9" s="1659" t="s">
        <v>293</v>
      </c>
      <c r="E9" s="1660"/>
      <c r="F9" s="1660"/>
      <c r="G9" s="1660"/>
      <c r="H9" s="1660"/>
      <c r="I9" s="1660"/>
      <c r="J9" s="1660"/>
      <c r="K9" s="1660"/>
      <c r="L9" s="1660"/>
      <c r="M9" s="1661"/>
      <c r="N9" s="803"/>
    </row>
    <row r="10" spans="2:123" s="183" customFormat="1" ht="15" customHeight="1" outlineLevel="1" x14ac:dyDescent="0.4">
      <c r="B10" s="278"/>
      <c r="D10" s="1653" t="s">
        <v>294</v>
      </c>
      <c r="E10" s="1653"/>
      <c r="F10" s="1636"/>
      <c r="G10" s="1636"/>
      <c r="H10" s="1636"/>
      <c r="I10" s="1636"/>
      <c r="J10" s="413" t="s">
        <v>295</v>
      </c>
      <c r="K10" s="413"/>
      <c r="L10" s="1636"/>
      <c r="M10" s="1658"/>
      <c r="N10" s="799"/>
    </row>
    <row r="11" spans="2:123" s="183" customFormat="1" ht="15" customHeight="1" outlineLevel="1" x14ac:dyDescent="0.4">
      <c r="B11" s="278"/>
      <c r="D11" s="1653" t="s">
        <v>509</v>
      </c>
      <c r="E11" s="1653"/>
      <c r="F11" s="1636"/>
      <c r="G11" s="1636"/>
      <c r="H11" s="354" t="s">
        <v>508</v>
      </c>
      <c r="I11" s="645"/>
      <c r="J11" s="413" t="s">
        <v>297</v>
      </c>
      <c r="K11" s="413"/>
      <c r="L11" s="1636"/>
      <c r="M11" s="1658"/>
      <c r="N11" s="799"/>
    </row>
    <row r="12" spans="2:123" s="183" customFormat="1" ht="15" customHeight="1" outlineLevel="1" x14ac:dyDescent="0.4">
      <c r="B12" s="278"/>
      <c r="D12" s="1653" t="s">
        <v>298</v>
      </c>
      <c r="E12" s="1653"/>
      <c r="F12" s="1636"/>
      <c r="G12" s="1636"/>
      <c r="H12" s="1654"/>
      <c r="I12" s="1655"/>
      <c r="J12" s="413" t="s">
        <v>299</v>
      </c>
      <c r="K12" s="413"/>
      <c r="L12" s="1636"/>
      <c r="M12" s="1658"/>
      <c r="N12" s="799" t="str">
        <f>IF(L12&lt;&gt;"",IF(L12&gt;=9,"Validé","Non validé"),"Non contrôlé")</f>
        <v>Non contrôlé</v>
      </c>
    </row>
    <row r="13" spans="2:123" s="183" customFormat="1" ht="15" customHeight="1" outlineLevel="1" x14ac:dyDescent="0.4">
      <c r="B13" s="278"/>
      <c r="D13" s="1653" t="s">
        <v>300</v>
      </c>
      <c r="E13" s="1653"/>
      <c r="F13" s="1636"/>
      <c r="G13" s="1636"/>
      <c r="H13" s="1656"/>
      <c r="I13" s="1657"/>
      <c r="J13" s="413" t="s">
        <v>301</v>
      </c>
      <c r="K13" s="413"/>
      <c r="L13" s="1636"/>
      <c r="M13" s="1658"/>
      <c r="N13" s="799"/>
    </row>
    <row r="14" spans="2:123" s="183" customFormat="1" ht="15" customHeight="1" outlineLevel="1" thickBot="1" x14ac:dyDescent="0.45">
      <c r="B14" s="278"/>
      <c r="D14" s="279"/>
      <c r="E14" s="279"/>
      <c r="F14" s="279"/>
      <c r="G14" s="279"/>
      <c r="H14" s="279"/>
      <c r="I14" s="279"/>
      <c r="J14" s="279"/>
      <c r="K14" s="279"/>
      <c r="L14" s="279"/>
      <c r="M14" s="414"/>
      <c r="N14" s="804"/>
    </row>
    <row r="15" spans="2:123" s="183" customFormat="1" ht="21" customHeight="1" outlineLevel="1" thickBot="1" x14ac:dyDescent="0.45">
      <c r="B15" s="278"/>
      <c r="D15" s="646" t="s">
        <v>302</v>
      </c>
      <c r="E15" s="647"/>
      <c r="F15" s="647"/>
      <c r="G15" s="647"/>
      <c r="H15" s="647"/>
      <c r="I15" s="647"/>
      <c r="J15" s="647"/>
      <c r="K15" s="647"/>
      <c r="L15" s="647"/>
      <c r="M15" s="648"/>
      <c r="N15" s="799"/>
    </row>
    <row r="16" spans="2:123" s="183" customFormat="1" ht="12.75" customHeight="1" outlineLevel="1" thickBot="1" x14ac:dyDescent="0.45">
      <c r="B16" s="278"/>
      <c r="M16" s="277"/>
      <c r="N16" s="799"/>
    </row>
    <row r="17" spans="2:14" s="183" customFormat="1" ht="55.7" customHeight="1" outlineLevel="1" thickBot="1" x14ac:dyDescent="0.45">
      <c r="B17" s="278"/>
      <c r="D17" s="1612" t="s">
        <v>303</v>
      </c>
      <c r="E17" s="1613"/>
      <c r="F17" s="1612" t="s">
        <v>304</v>
      </c>
      <c r="G17" s="1646"/>
      <c r="H17" s="1647" t="s">
        <v>305</v>
      </c>
      <c r="I17" s="1646"/>
      <c r="J17" s="650" t="s">
        <v>306</v>
      </c>
      <c r="K17" s="649" t="s">
        <v>307</v>
      </c>
      <c r="L17" s="651" t="s">
        <v>308</v>
      </c>
      <c r="M17" s="652" t="s">
        <v>309</v>
      </c>
      <c r="N17" s="799"/>
    </row>
    <row r="18" spans="2:14" s="183" customFormat="1" ht="24.75" customHeight="1" outlineLevel="1" thickBot="1" x14ac:dyDescent="0.45">
      <c r="B18" s="278"/>
      <c r="D18" s="1648"/>
      <c r="E18" s="1649"/>
      <c r="F18" s="1650"/>
      <c r="G18" s="1651"/>
      <c r="H18" s="1652"/>
      <c r="I18" s="1651"/>
      <c r="J18" s="653"/>
      <c r="K18" s="654" t="str">
        <f>IF(F18&gt;0,AVERAGE(F18:J18),"")</f>
        <v/>
      </c>
      <c r="L18" s="655" t="str">
        <f>IF(COUNTA(F18:J18)&gt;0,STDEVP(F18:J18),"")</f>
        <v/>
      </c>
      <c r="M18" s="656" t="str">
        <f>IF(AND(K18&lt;&gt;"",K18&gt;0),L18/K18,"")</f>
        <v/>
      </c>
      <c r="N18" s="799" t="str">
        <f>IF(K18&lt;&gt;"",IF(AND(K18&gt;=50,ABS(M18)&lt;=0.05),"Validé","Non validé"),"Non contrôlé")</f>
        <v>Non contrôlé</v>
      </c>
    </row>
    <row r="19" spans="2:14" s="183" customFormat="1" ht="15" customHeight="1" outlineLevel="1" thickBot="1" x14ac:dyDescent="0.45">
      <c r="B19" s="278"/>
      <c r="M19" s="277"/>
      <c r="N19" s="799"/>
    </row>
    <row r="20" spans="2:14" s="183" customFormat="1" ht="35.450000000000003" customHeight="1" outlineLevel="1" thickBot="1" x14ac:dyDescent="0.45">
      <c r="B20" s="278"/>
      <c r="D20" s="1637" t="s">
        <v>325</v>
      </c>
      <c r="E20" s="1638"/>
      <c r="F20" s="1638"/>
      <c r="G20" s="1638"/>
      <c r="H20" s="1638"/>
      <c r="I20" s="1638"/>
      <c r="J20" s="1638"/>
      <c r="K20" s="1638"/>
      <c r="L20" s="1638"/>
      <c r="M20" s="1639"/>
      <c r="N20" s="799"/>
    </row>
    <row r="21" spans="2:14" s="183" customFormat="1" ht="12.75" customHeight="1" outlineLevel="1" thickBot="1" x14ac:dyDescent="0.45">
      <c r="B21" s="278"/>
      <c r="M21" s="277"/>
      <c r="N21" s="799"/>
    </row>
    <row r="22" spans="2:14" s="183" customFormat="1" ht="15" customHeight="1" outlineLevel="1" x14ac:dyDescent="0.4">
      <c r="B22" s="278"/>
      <c r="D22" s="1640" t="s">
        <v>310</v>
      </c>
      <c r="E22" s="1641"/>
      <c r="F22" s="1641">
        <v>1</v>
      </c>
      <c r="G22" s="1641"/>
      <c r="H22" s="1641">
        <v>2</v>
      </c>
      <c r="I22" s="1641"/>
      <c r="J22" s="657">
        <v>3</v>
      </c>
      <c r="K22" s="1641" t="s">
        <v>311</v>
      </c>
      <c r="L22" s="1641"/>
      <c r="M22" s="1642"/>
      <c r="N22" s="799"/>
    </row>
    <row r="23" spans="2:14" s="183" customFormat="1" ht="15" customHeight="1" outlineLevel="1" x14ac:dyDescent="0.4">
      <c r="B23" s="278"/>
      <c r="D23" s="1643" t="s">
        <v>312</v>
      </c>
      <c r="E23" s="1627"/>
      <c r="F23" s="1636"/>
      <c r="G23" s="1636"/>
      <c r="H23" s="1636"/>
      <c r="I23" s="1636"/>
      <c r="J23" s="644"/>
      <c r="K23" s="1644" t="str">
        <f>IF(F23&gt;0,AVERAGE(F23:J23),"")</f>
        <v/>
      </c>
      <c r="L23" s="1644"/>
      <c r="M23" s="1645"/>
      <c r="N23" s="799"/>
    </row>
    <row r="24" spans="2:14" s="183" customFormat="1" ht="15" customHeight="1" outlineLevel="1" thickBot="1" x14ac:dyDescent="0.45">
      <c r="B24" s="278"/>
      <c r="D24" s="1632" t="s">
        <v>313</v>
      </c>
      <c r="E24" s="1633"/>
      <c r="F24" s="1634" t="str">
        <f>IF(F23&gt;0,L11/F23,"")</f>
        <v/>
      </c>
      <c r="G24" s="1634"/>
      <c r="H24" s="1634" t="str">
        <f>IF(H23&gt;0,L11/H23,"")</f>
        <v/>
      </c>
      <c r="I24" s="1634"/>
      <c r="J24" s="658" t="str">
        <f>IF(J23&gt;0,L11/J23,"")</f>
        <v/>
      </c>
      <c r="K24" s="1634" t="str">
        <f>IF(COUNTA(F23:J23)&gt;0,AVERAGE(F24:J24),"")</f>
        <v/>
      </c>
      <c r="L24" s="1634"/>
      <c r="M24" s="1635"/>
      <c r="N24" s="799" t="str">
        <f>IF(K24&lt;&gt;"",IF(K24&gt;=0.5,"Validé","Non validé"),"Non contrôlé")</f>
        <v>Non contrôlé</v>
      </c>
    </row>
    <row r="25" spans="2:14" s="183" customFormat="1" ht="15" customHeight="1" outlineLevel="1" thickBot="1" x14ac:dyDescent="0.45">
      <c r="B25" s="278"/>
      <c r="D25" s="415"/>
      <c r="E25" s="415"/>
      <c r="F25" s="415"/>
      <c r="G25" s="415"/>
      <c r="H25" s="415"/>
      <c r="I25" s="415"/>
      <c r="J25" s="415"/>
      <c r="K25" s="415"/>
      <c r="L25" s="415"/>
      <c r="M25" s="416"/>
      <c r="N25" s="799"/>
    </row>
    <row r="26" spans="2:14" s="183" customFormat="1" ht="32.450000000000003" customHeight="1" outlineLevel="1" thickBot="1" x14ac:dyDescent="0.45">
      <c r="B26" s="278"/>
      <c r="D26" s="1624" t="s">
        <v>628</v>
      </c>
      <c r="E26" s="1625"/>
      <c r="F26" s="1625"/>
      <c r="G26" s="1625"/>
      <c r="H26" s="1625"/>
      <c r="I26" s="1625"/>
      <c r="J26" s="1625"/>
      <c r="K26" s="1625"/>
      <c r="L26" s="1625"/>
      <c r="M26" s="1626"/>
      <c r="N26" s="799"/>
    </row>
    <row r="27" spans="2:14" s="183" customFormat="1" ht="11.45" customHeight="1" outlineLevel="1" x14ac:dyDescent="0.4">
      <c r="B27" s="278"/>
      <c r="M27" s="277"/>
      <c r="N27" s="799"/>
    </row>
    <row r="28" spans="2:14" s="183" customFormat="1" ht="15" customHeight="1" outlineLevel="1" x14ac:dyDescent="0.4">
      <c r="B28" s="278"/>
      <c r="D28" s="1627" t="s">
        <v>629</v>
      </c>
      <c r="E28" s="1627"/>
      <c r="F28" s="1627"/>
      <c r="G28" s="1627"/>
      <c r="H28" s="1627"/>
      <c r="I28" s="1627"/>
      <c r="J28" s="1636"/>
      <c r="K28" s="1636"/>
      <c r="M28" s="277"/>
      <c r="N28" s="799"/>
    </row>
    <row r="29" spans="2:14" s="183" customFormat="1" ht="15" customHeight="1" outlineLevel="1" x14ac:dyDescent="0.4">
      <c r="B29" s="278"/>
      <c r="D29" s="1627" t="s">
        <v>630</v>
      </c>
      <c r="E29" s="1627"/>
      <c r="F29" s="1627"/>
      <c r="G29" s="1627"/>
      <c r="H29" s="1627"/>
      <c r="I29" s="1627"/>
      <c r="J29" s="1630"/>
      <c r="K29" s="1630"/>
      <c r="M29" s="277"/>
      <c r="N29" s="799"/>
    </row>
    <row r="30" spans="2:14" s="183" customFormat="1" ht="15" customHeight="1" outlineLevel="1" x14ac:dyDescent="0.4">
      <c r="B30" s="278"/>
      <c r="D30" s="1627" t="s">
        <v>314</v>
      </c>
      <c r="E30" s="1627"/>
      <c r="F30" s="1627"/>
      <c r="G30" s="1627"/>
      <c r="H30" s="1627"/>
      <c r="I30" s="1627"/>
      <c r="J30" s="1629" t="str">
        <f>IF(COUNTA(J28:J29)&gt;0,TRUNC(J29/J28,0),"")</f>
        <v/>
      </c>
      <c r="K30" s="1629"/>
      <c r="M30" s="277"/>
      <c r="N30" s="799"/>
    </row>
    <row r="31" spans="2:14" s="183" customFormat="1" ht="16.100000000000001" customHeight="1" outlineLevel="1" x14ac:dyDescent="0.4">
      <c r="B31" s="278"/>
      <c r="D31" s="1627" t="s">
        <v>315</v>
      </c>
      <c r="E31" s="1627"/>
      <c r="F31" s="1627"/>
      <c r="G31" s="1627"/>
      <c r="H31" s="1627"/>
      <c r="I31" s="1627"/>
      <c r="J31" s="1631"/>
      <c r="K31" s="1631"/>
      <c r="M31" s="277"/>
      <c r="N31" s="805"/>
    </row>
    <row r="32" spans="2:14" s="183" customFormat="1" ht="15" customHeight="1" outlineLevel="1" x14ac:dyDescent="0.4">
      <c r="B32" s="278"/>
      <c r="D32" s="1627" t="s">
        <v>316</v>
      </c>
      <c r="E32" s="1627"/>
      <c r="F32" s="1627"/>
      <c r="G32" s="1627"/>
      <c r="H32" s="1627"/>
      <c r="I32" s="1627"/>
      <c r="J32" s="1628"/>
      <c r="K32" s="1628"/>
      <c r="M32" s="277"/>
      <c r="N32" s="799"/>
    </row>
    <row r="33" spans="2:14" s="183" customFormat="1" ht="15" customHeight="1" outlineLevel="1" x14ac:dyDescent="0.4">
      <c r="B33" s="278"/>
      <c r="D33" s="1536" t="s">
        <v>317</v>
      </c>
      <c r="E33" s="1536"/>
      <c r="F33" s="1536"/>
      <c r="G33" s="1536"/>
      <c r="H33" s="1536"/>
      <c r="I33" s="1536"/>
      <c r="J33" s="1629" t="str">
        <f>IF(J31&lt;&gt;"",J30/J31,"")</f>
        <v/>
      </c>
      <c r="K33" s="1629"/>
      <c r="L33" s="806"/>
      <c r="M33" s="277"/>
      <c r="N33" s="799" t="str">
        <f>IF(J33&lt;&gt;"",IF(J33&gt;=5.5,"Validé","Non validé"),"Non contrôlé")</f>
        <v>Non contrôlé</v>
      </c>
    </row>
    <row r="34" spans="2:14" s="183" customFormat="1" ht="15" customHeight="1" outlineLevel="1" thickBot="1" x14ac:dyDescent="0.45">
      <c r="B34" s="278"/>
      <c r="D34" s="268"/>
      <c r="E34" s="268"/>
      <c r="F34" s="268"/>
      <c r="G34" s="268"/>
      <c r="H34" s="10"/>
      <c r="I34" s="10"/>
      <c r="J34" s="279"/>
      <c r="K34" s="279"/>
      <c r="L34" s="279"/>
      <c r="M34" s="280"/>
      <c r="N34" s="799"/>
    </row>
    <row r="35" spans="2:14" s="183" customFormat="1" ht="21.75" customHeight="1" outlineLevel="1" thickBot="1" x14ac:dyDescent="0.45">
      <c r="B35" s="278"/>
      <c r="D35" s="1624" t="s">
        <v>318</v>
      </c>
      <c r="E35" s="1625"/>
      <c r="F35" s="1625"/>
      <c r="G35" s="1625"/>
      <c r="H35" s="1625"/>
      <c r="I35" s="1625"/>
      <c r="J35" s="1625"/>
      <c r="K35" s="1625"/>
      <c r="L35" s="1625"/>
      <c r="M35" s="1626"/>
      <c r="N35" s="799"/>
    </row>
    <row r="36" spans="2:14" s="183" customFormat="1" ht="15" customHeight="1" outlineLevel="1" x14ac:dyDescent="0.4">
      <c r="B36" s="278"/>
      <c r="M36" s="277"/>
      <c r="N36" s="799"/>
    </row>
    <row r="37" spans="2:14" s="183" customFormat="1" ht="27" customHeight="1" outlineLevel="1" x14ac:dyDescent="0.4">
      <c r="B37" s="278"/>
      <c r="D37" s="1536" t="s">
        <v>320</v>
      </c>
      <c r="E37" s="1536"/>
      <c r="F37" s="1536" t="s">
        <v>321</v>
      </c>
      <c r="G37" s="1536"/>
      <c r="H37" s="1536" t="s">
        <v>322</v>
      </c>
      <c r="I37" s="1536"/>
      <c r="J37" s="281"/>
      <c r="K37" s="417"/>
      <c r="M37" s="277"/>
      <c r="N37" s="799"/>
    </row>
    <row r="38" spans="2:14" s="183" customFormat="1" ht="19.7" customHeight="1" outlineLevel="1" x14ac:dyDescent="0.4">
      <c r="B38" s="278"/>
      <c r="D38" s="1621"/>
      <c r="E38" s="1621"/>
      <c r="F38" s="1622"/>
      <c r="G38" s="1622"/>
      <c r="H38" s="1623" t="str">
        <f>IF(F38&gt;0,(D38-F38)/F38,"")</f>
        <v/>
      </c>
      <c r="I38" s="1623"/>
      <c r="J38" s="418"/>
      <c r="K38" s="417"/>
      <c r="M38" s="277"/>
      <c r="N38" s="799"/>
    </row>
    <row r="39" spans="2:14" s="183" customFormat="1" ht="15" customHeight="1" outlineLevel="1" thickBot="1" x14ac:dyDescent="0.45">
      <c r="B39" s="278"/>
      <c r="D39" s="417"/>
      <c r="E39" s="417"/>
      <c r="F39" s="417"/>
      <c r="G39" s="417"/>
      <c r="H39" s="417"/>
      <c r="I39" s="417"/>
      <c r="J39" s="417"/>
      <c r="K39" s="417"/>
      <c r="L39" s="417"/>
      <c r="M39" s="419"/>
      <c r="N39" s="807"/>
    </row>
    <row r="40" spans="2:14" s="183" customFormat="1" ht="25.7" customHeight="1" outlineLevel="1" thickBot="1" x14ac:dyDescent="0.45">
      <c r="B40" s="278"/>
      <c r="D40" s="1624" t="s">
        <v>319</v>
      </c>
      <c r="E40" s="1625"/>
      <c r="F40" s="1625"/>
      <c r="G40" s="1625"/>
      <c r="H40" s="1625"/>
      <c r="I40" s="1625"/>
      <c r="J40" s="1625"/>
      <c r="K40" s="1625"/>
      <c r="L40" s="1625"/>
      <c r="M40" s="1626"/>
      <c r="N40" s="799"/>
    </row>
    <row r="41" spans="2:14" s="183" customFormat="1" ht="15" customHeight="1" outlineLevel="1" x14ac:dyDescent="0.4">
      <c r="B41" s="278"/>
      <c r="M41" s="277"/>
      <c r="N41" s="799"/>
    </row>
    <row r="42" spans="2:14" s="183" customFormat="1" ht="15" customHeight="1" outlineLevel="1" x14ac:dyDescent="0.4">
      <c r="B42" s="278"/>
      <c r="D42" s="1536" t="s">
        <v>328</v>
      </c>
      <c r="E42" s="1536"/>
      <c r="F42" s="1536" t="s">
        <v>330</v>
      </c>
      <c r="G42" s="1536"/>
      <c r="H42" s="1536" t="s">
        <v>332</v>
      </c>
      <c r="I42" s="1536"/>
      <c r="J42" s="420"/>
      <c r="K42" s="420"/>
      <c r="L42" s="421"/>
      <c r="M42" s="277"/>
      <c r="N42" s="799"/>
    </row>
    <row r="43" spans="2:14" s="183" customFormat="1" ht="15" customHeight="1" outlineLevel="1" x14ac:dyDescent="0.4">
      <c r="B43" s="278"/>
      <c r="D43" s="1616" t="s">
        <v>329</v>
      </c>
      <c r="E43" s="1617"/>
      <c r="F43" s="1536" t="s">
        <v>331</v>
      </c>
      <c r="G43" s="1536"/>
      <c r="H43" s="1536" t="s">
        <v>333</v>
      </c>
      <c r="I43" s="1536"/>
      <c r="J43" s="420"/>
      <c r="K43" s="420"/>
      <c r="L43" s="421"/>
      <c r="M43" s="277"/>
      <c r="N43" s="799"/>
    </row>
    <row r="44" spans="2:14" s="183" customFormat="1" ht="15" customHeight="1" outlineLevel="1" x14ac:dyDescent="0.4">
      <c r="B44" s="278"/>
      <c r="D44" s="1618"/>
      <c r="E44" s="1618"/>
      <c r="F44" s="1619" t="str">
        <f>IF(AND(K18&lt;&gt;"", J30&lt;&gt;""),(K18*J30),"")</f>
        <v/>
      </c>
      <c r="G44" s="1619"/>
      <c r="H44" s="1620" t="str">
        <f>IF(AND(D44&gt;0,F44),(D44-F44)/F44,"")</f>
        <v/>
      </c>
      <c r="I44" s="1620"/>
      <c r="J44" s="420"/>
      <c r="K44" s="420"/>
      <c r="L44" s="421"/>
      <c r="M44" s="277"/>
      <c r="N44" s="799" t="str">
        <f>IF(H44&lt;&gt;"",IF(ABS(H44)&lt;0.1,"Validé","Non validé"),"Non contrôlé")</f>
        <v>Non contrôlé</v>
      </c>
    </row>
    <row r="45" spans="2:14" s="183" customFormat="1" ht="15" customHeight="1" outlineLevel="1" thickBot="1" x14ac:dyDescent="0.45">
      <c r="B45" s="278"/>
      <c r="D45" s="417"/>
      <c r="E45" s="417"/>
      <c r="F45" s="417"/>
      <c r="G45" s="417"/>
      <c r="H45" s="417"/>
      <c r="I45" s="417"/>
      <c r="J45" s="417"/>
      <c r="K45" s="417"/>
      <c r="L45" s="417"/>
      <c r="M45" s="419"/>
      <c r="N45" s="808"/>
    </row>
    <row r="46" spans="2:14" s="183" customFormat="1" ht="15" customHeight="1" outlineLevel="1" x14ac:dyDescent="0.4">
      <c r="B46" s="278"/>
      <c r="D46" s="1606" t="s">
        <v>326</v>
      </c>
      <c r="E46" s="1607"/>
      <c r="F46" s="1607"/>
      <c r="G46" s="1607"/>
      <c r="H46" s="1607"/>
      <c r="I46" s="1607"/>
      <c r="J46" s="1607"/>
      <c r="K46" s="1607"/>
      <c r="L46" s="1607"/>
      <c r="M46" s="1608"/>
      <c r="N46" s="809"/>
    </row>
    <row r="47" spans="2:14" s="183" customFormat="1" ht="15" customHeight="1" outlineLevel="1" thickBot="1" x14ac:dyDescent="0.45">
      <c r="B47" s="278"/>
      <c r="D47" s="1609" t="s">
        <v>327</v>
      </c>
      <c r="E47" s="1610"/>
      <c r="F47" s="1610"/>
      <c r="G47" s="1610"/>
      <c r="H47" s="1610"/>
      <c r="I47" s="1610"/>
      <c r="J47" s="1610"/>
      <c r="K47" s="1610"/>
      <c r="L47" s="1610"/>
      <c r="M47" s="1611"/>
      <c r="N47" s="809"/>
    </row>
    <row r="48" spans="2:14" s="183" customFormat="1" ht="15" customHeight="1" outlineLevel="1" thickBot="1" x14ac:dyDescent="0.45">
      <c r="B48" s="278"/>
      <c r="D48" s="269"/>
      <c r="E48" s="173"/>
      <c r="F48" s="173"/>
      <c r="G48" s="173"/>
      <c r="H48" s="173"/>
      <c r="I48" s="173"/>
      <c r="J48" s="173"/>
      <c r="M48" s="277"/>
      <c r="N48" s="809"/>
    </row>
    <row r="49" spans="2:123" s="183" customFormat="1" ht="28.1" customHeight="1" outlineLevel="1" thickBot="1" x14ac:dyDescent="0.45">
      <c r="B49" s="278"/>
      <c r="D49" s="1612" t="s">
        <v>287</v>
      </c>
      <c r="E49" s="1613"/>
      <c r="F49" s="1612" t="s">
        <v>323</v>
      </c>
      <c r="G49" s="1613"/>
      <c r="H49" s="1612" t="s">
        <v>288</v>
      </c>
      <c r="I49" s="1613"/>
      <c r="J49" s="1612" t="s">
        <v>289</v>
      </c>
      <c r="K49" s="1613"/>
      <c r="L49" s="1614" t="s">
        <v>324</v>
      </c>
      <c r="M49" s="1615"/>
      <c r="N49" s="809"/>
    </row>
    <row r="50" spans="2:123" s="183" customFormat="1" ht="23.45" customHeight="1" outlineLevel="1" thickBot="1" x14ac:dyDescent="0.45">
      <c r="B50" s="278"/>
      <c r="D50" s="1599"/>
      <c r="E50" s="1600"/>
      <c r="F50" s="1599"/>
      <c r="G50" s="1600"/>
      <c r="H50" s="1599"/>
      <c r="I50" s="1600"/>
      <c r="J50" s="1599"/>
      <c r="K50" s="1600"/>
      <c r="L50" s="1601" t="str">
        <f>IF(AND(J50&lt;=8,J50&gt;=2),"Oui","Non")</f>
        <v>Non</v>
      </c>
      <c r="M50" s="1602"/>
      <c r="N50" s="799" t="str">
        <f>IF(J50&lt;&gt;"",IF(L50="Oui","Validé","Non validé"), "Non contrôlé")</f>
        <v>Non contrôlé</v>
      </c>
    </row>
    <row r="51" spans="2:123" s="183" customFormat="1" ht="15" customHeight="1" outlineLevel="1" x14ac:dyDescent="0.4">
      <c r="B51" s="278"/>
      <c r="D51" s="173"/>
      <c r="E51" s="173"/>
      <c r="F51" s="173"/>
      <c r="G51" s="173"/>
      <c r="H51" s="173"/>
      <c r="I51" s="173"/>
      <c r="J51" s="173"/>
      <c r="M51" s="277"/>
      <c r="N51" s="799"/>
    </row>
    <row r="52" spans="2:123" s="183" customFormat="1" ht="27.75" customHeight="1" thickBot="1" x14ac:dyDescent="0.45">
      <c r="B52" s="278"/>
      <c r="M52" s="277"/>
      <c r="N52" s="799"/>
    </row>
    <row r="53" spans="2:123" s="423" customFormat="1" ht="40.35" customHeight="1" thickBot="1" x14ac:dyDescent="0.5">
      <c r="B53" s="422"/>
      <c r="D53" s="1603" t="s">
        <v>292</v>
      </c>
      <c r="E53" s="1604"/>
      <c r="F53" s="1604"/>
      <c r="G53" s="1604"/>
      <c r="H53" s="1604"/>
      <c r="I53" s="1604"/>
      <c r="J53" s="1604"/>
      <c r="K53" s="1604"/>
      <c r="L53" s="1604"/>
      <c r="M53" s="1605"/>
      <c r="N53" s="810"/>
    </row>
    <row r="54" spans="2:123" s="183" customFormat="1" ht="15" customHeight="1" outlineLevel="1" x14ac:dyDescent="0.4">
      <c r="B54" s="278"/>
      <c r="D54" s="173"/>
      <c r="E54" s="173"/>
      <c r="F54" s="173"/>
      <c r="G54" s="173"/>
      <c r="H54" s="173"/>
      <c r="I54" s="173"/>
      <c r="J54" s="173"/>
      <c r="M54" s="277"/>
      <c r="N54" s="799"/>
    </row>
    <row r="55" spans="2:123" s="183" customFormat="1" ht="15" customHeight="1" outlineLevel="1" thickBot="1" x14ac:dyDescent="0.45">
      <c r="B55" s="278"/>
      <c r="D55" s="264"/>
      <c r="E55" s="264"/>
      <c r="F55" s="264"/>
      <c r="G55" s="264"/>
      <c r="H55" s="264"/>
      <c r="I55" s="264"/>
      <c r="J55" s="264"/>
      <c r="K55" s="264"/>
      <c r="L55" s="264"/>
      <c r="M55" s="271"/>
      <c r="N55" s="799"/>
    </row>
    <row r="56" spans="2:123" s="183" customFormat="1" ht="15" customHeight="1" outlineLevel="1" x14ac:dyDescent="0.4">
      <c r="B56" s="278"/>
      <c r="D56" s="1587"/>
      <c r="E56" s="1587"/>
      <c r="F56" s="1587"/>
      <c r="G56" s="1587"/>
      <c r="H56" s="1587"/>
      <c r="I56" s="1587"/>
      <c r="J56" s="1587"/>
      <c r="K56" s="1587"/>
      <c r="L56" s="1587"/>
      <c r="M56" s="1588"/>
      <c r="N56" s="799"/>
    </row>
    <row r="57" spans="2:123" s="183" customFormat="1" ht="33" customHeight="1" outlineLevel="1" x14ac:dyDescent="0.4">
      <c r="B57" s="278"/>
      <c r="D57" s="1589" t="s">
        <v>174</v>
      </c>
      <c r="E57" s="1590"/>
      <c r="F57" s="1590"/>
      <c r="G57" s="1590"/>
      <c r="H57" s="1590"/>
      <c r="I57" s="1590"/>
      <c r="J57" s="1590"/>
      <c r="K57" s="1590"/>
      <c r="L57" s="1590"/>
      <c r="M57" s="1591"/>
      <c r="N57" s="811"/>
    </row>
    <row r="58" spans="2:123" s="183" customFormat="1" ht="26.35" customHeight="1" outlineLevel="1" x14ac:dyDescent="0.4">
      <c r="B58" s="278"/>
      <c r="D58" s="1592" t="s">
        <v>72</v>
      </c>
      <c r="E58" s="1593"/>
      <c r="F58" s="1593"/>
      <c r="G58" s="1594"/>
      <c r="H58" s="1595" t="s">
        <v>14</v>
      </c>
      <c r="I58" s="1578"/>
      <c r="J58" s="424" t="s">
        <v>686</v>
      </c>
      <c r="K58" s="889" t="s">
        <v>67</v>
      </c>
      <c r="L58" s="1577" t="s">
        <v>511</v>
      </c>
      <c r="M58" s="1596"/>
      <c r="N58" s="812" t="s">
        <v>68</v>
      </c>
    </row>
    <row r="59" spans="2:123" s="183" customFormat="1" ht="97" customHeight="1" outlineLevel="1" x14ac:dyDescent="0.4">
      <c r="B59" s="278"/>
      <c r="D59" s="659">
        <v>1</v>
      </c>
      <c r="E59" s="1570" t="str">
        <f>IFERROR(HLOOKUP(D$57,Critères!$B$3:$BE$16,$D59+2,FALSE),"")</f>
        <v>L'accès à l'ouvrage et aux équipements de mesure se fait-il en toute sécurité pour les agents en charge des opérations de contrôles et d'entretien ?</v>
      </c>
      <c r="F59" s="1570"/>
      <c r="G59" s="1570"/>
      <c r="H59" s="1597" t="s">
        <v>143</v>
      </c>
      <c r="I59" s="1598"/>
      <c r="J59" s="426">
        <f>IF(OR(H59 = "Validé",H59="Validé avec réserve"),K59,0)</f>
        <v>0</v>
      </c>
      <c r="K59" s="903">
        <f>IFERROR(INDEX(Critères!$B$3:$BE$16, $D59+2, MATCH(D$57, Critères!$B$3:$BE$3, 0) + 2),"")</f>
        <v>10</v>
      </c>
      <c r="L59" s="157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75"/>
      <c r="N59" s="813" t="str">
        <f>IFERROR(INDEX(Critères!$B$3:$BE$16, $D59+2, MATCH(D$57, Critères!$B$3:$BE$3, 0) + 3),"")</f>
        <v>LISTE_3</v>
      </c>
    </row>
    <row r="60" spans="2:123" s="401" customFormat="1" ht="97" customHeight="1" outlineLevel="1" x14ac:dyDescent="0.4">
      <c r="B60" s="399"/>
      <c r="C60" s="183"/>
      <c r="D60" s="659">
        <v>2</v>
      </c>
      <c r="E60" s="1570" t="str">
        <f>IFERROR(HLOOKUP(D$57,Critères!$B$3:$BE$16,$D60+2,FALSE),"")</f>
        <v>Le point de prélèvement est-il correctement implanté et situé dans un milieu homogène et brassé ?</v>
      </c>
      <c r="F60" s="1570"/>
      <c r="G60" s="1570"/>
      <c r="H60" s="1583" t="s">
        <v>143</v>
      </c>
      <c r="I60" s="1584"/>
      <c r="J60" s="426">
        <f t="shared" ref="J60:J68" si="0">IF(OR(H60 = "Validé",H60="Validé avec réserve"),K60,0)</f>
        <v>0</v>
      </c>
      <c r="K60" s="903">
        <f>IFERROR(INDEX(Critères!$B$3:$BE$16, $D60+2, MATCH(D$57, Critères!$B$3:$BE$3, 0) + 2),"")</f>
        <v>15</v>
      </c>
      <c r="L60" s="1574" t="str">
        <f>IFERROR(IF(INDEX(Critères!$B$3:$BE$16, $D60+2, MATCH(D$57, Critères!$B$3:$BE$3, 0) + 1)="", "", INDEX(Critères!$B$3:$BE$16, $D60+2, MATCH(D$57, Critères!$B$3:$BE$3, 0) + 1)), "")</f>
        <v/>
      </c>
      <c r="M60" s="1575"/>
      <c r="N60" s="813" t="str">
        <f>IFERROR(INDEX(Critères!$B$3:$BE$16, $D60+2, MATCH(D$57, Critères!$B$3:$BE$3, 0) + 3),"")</f>
        <v>LISTE_3</v>
      </c>
    </row>
    <row r="61" spans="2:123" ht="97" customHeight="1" outlineLevel="1" thickBot="1" x14ac:dyDescent="0.45">
      <c r="B61" s="293"/>
      <c r="C61" s="427"/>
      <c r="D61" s="659">
        <v>3</v>
      </c>
      <c r="E61" s="1570" t="str">
        <f>IFERROR(HLOOKUP(D$57,Critères!$B$3:$BE$16,$D61+2,FALSE),"")</f>
        <v>La propreté et l'état d'entretien du dispositif de prélèvement sont-ils satisfaisants ?</v>
      </c>
      <c r="F61" s="1570"/>
      <c r="G61" s="1570"/>
      <c r="H61" s="1585" t="s">
        <v>143</v>
      </c>
      <c r="I61" s="1586"/>
      <c r="J61" s="426">
        <f t="shared" si="0"/>
        <v>0</v>
      </c>
      <c r="K61" s="903">
        <f>IFERROR(INDEX(Critères!$B$3:$BE$16, $D61+2, MATCH(D$57, Critères!$B$3:$BE$3, 0) + 2),"")</f>
        <v>5</v>
      </c>
      <c r="L61" s="157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75"/>
      <c r="N61" s="813" t="str">
        <f>IFERROR(INDEX(Critères!$B$3:$BE$16, $D61+2, MATCH(D$57, Critères!$B$3:$BE$3, 0) + 3),"")</f>
        <v>LISTE_3</v>
      </c>
      <c r="DK61" s="145"/>
      <c r="DL61" s="145"/>
      <c r="DM61" s="145"/>
      <c r="DN61" s="145"/>
      <c r="DO61" s="145"/>
      <c r="DP61" s="145"/>
      <c r="DQ61" s="145"/>
      <c r="DR61" s="145"/>
      <c r="DS61" s="145"/>
    </row>
    <row r="62" spans="2:123" ht="97" customHeight="1" outlineLevel="1" thickBot="1" x14ac:dyDescent="0.45">
      <c r="B62" s="293"/>
      <c r="C62" s="183"/>
      <c r="D62" s="659">
        <v>4</v>
      </c>
      <c r="E62" s="1570" t="str">
        <f>IFERROR(HLOOKUP(D$57,Critères!$B$3:$BE$16,$D62+2,FALSE),"")</f>
        <v>Le circuit de prélèvement, y compris la boucle primaire, présente t-il un état de fonctionnement satisfaisant, son diamètre est-il ≥ à 9 mm ?</v>
      </c>
      <c r="F62" s="1570"/>
      <c r="G62" s="1571"/>
      <c r="H62" s="1572" t="str">
        <f>IF(OR(D57=AT3,D57=AX3),N12,"Non contrôlé")</f>
        <v>Non contrôlé</v>
      </c>
      <c r="I62" s="1573"/>
      <c r="J62" s="426">
        <f t="shared" si="0"/>
        <v>0</v>
      </c>
      <c r="K62" s="903">
        <f>IFERROR(INDEX(Critères!$B$3:$BE$16, $D62+2, MATCH(D$57, Critères!$B$3:$BE$3, 0) + 2),"")</f>
        <v>5</v>
      </c>
      <c r="L62" s="1574" t="str">
        <f>IFERROR(IF(INDEX(Critères!$B$3:$BE$16, $D62+2, MATCH(D$57, Critères!$B$3:$BE$3, 0) + 1)="", "", INDEX(Critères!$B$3:$BE$16, $D62+2, MATCH(D$57, Critères!$B$3:$BE$3, 0) + 1)), "")</f>
        <v/>
      </c>
      <c r="M62" s="1575"/>
      <c r="N62" s="813" t="str">
        <f>IFERROR(INDEX(Critères!$B$3:$BE$16, $D62+2, MATCH(D$57, Critères!$B$3:$BE$3, 0) + 3),"")</f>
        <v>LISTE_3</v>
      </c>
      <c r="DK62" s="145"/>
      <c r="DL62" s="145"/>
      <c r="DM62" s="145"/>
      <c r="DN62" s="145"/>
      <c r="DO62" s="145"/>
      <c r="DP62" s="145"/>
      <c r="DQ62" s="145"/>
      <c r="DR62" s="145"/>
      <c r="DS62" s="145"/>
    </row>
    <row r="63" spans="2:123" ht="97" customHeight="1" outlineLevel="1" thickBot="1" x14ac:dyDescent="0.45">
      <c r="B63" s="293"/>
      <c r="C63" s="296"/>
      <c r="D63" s="659">
        <v>5</v>
      </c>
      <c r="E63" s="1570" t="str">
        <f>IFERROR(HLOOKUP(D$57,Critères!$B$3:$BE$16,$D63+2,FALSE),"")</f>
        <v>Le volume de prélèvement par cycle est-il ≥ à 50 ml et est-il répétable à ± 5 % ?</v>
      </c>
      <c r="F63" s="1570"/>
      <c r="G63" s="1571"/>
      <c r="H63" s="1572" t="str">
        <f>IF(OR(D57=AT3,D57=AX3),N18,"Non contrôlé")</f>
        <v>Non contrôlé</v>
      </c>
      <c r="I63" s="1573"/>
      <c r="J63" s="426">
        <f t="shared" si="0"/>
        <v>0</v>
      </c>
      <c r="K63" s="903">
        <f>IFERROR(INDEX(Critères!$B$3:$BE$16, $D63+2, MATCH(D$57, Critères!$B$3:$BE$3, 0) + 2),"")</f>
        <v>5</v>
      </c>
      <c r="L63" s="1574" t="str">
        <f>IFERROR(IF(INDEX(Critères!$B$3:$BE$16, $D63+2, MATCH(D$57, Critères!$B$3:$BE$3, 0) + 1)="", "", INDEX(Critères!$B$3:$BE$16, $D63+2, MATCH(D$57, Critères!$B$3:$BE$3, 0) + 1)), "")</f>
        <v>Contrôle à réaliser sur 3 prélèvements</v>
      </c>
      <c r="M63" s="1575"/>
      <c r="N63" s="813" t="str">
        <f>IFERROR(INDEX(Critères!$B$3:$BE$16, $D63+2, MATCH(D$57, Critères!$B$3:$BE$3, 0) + 3),"")</f>
        <v>LISTE_2</v>
      </c>
      <c r="DK63" s="145"/>
      <c r="DL63" s="145"/>
      <c r="DM63" s="145"/>
      <c r="DN63" s="145"/>
      <c r="DO63" s="145"/>
      <c r="DP63" s="145"/>
      <c r="DQ63" s="145"/>
      <c r="DR63" s="145"/>
      <c r="DS63" s="145"/>
    </row>
    <row r="64" spans="2:123" ht="97" customHeight="1" outlineLevel="1" thickBot="1" x14ac:dyDescent="0.45">
      <c r="B64" s="293"/>
      <c r="C64" s="296"/>
      <c r="D64" s="659">
        <v>6</v>
      </c>
      <c r="E64" s="1570" t="str">
        <f>IFERROR(HLOOKUP(D$57,Critères!$B$3:$BE$16,$D64+2,FALSE),"")</f>
        <v>La vitesse d'aspiration, y compris celle de la boucle primaire, est-elle de ≥ 0,5 m/s ?</v>
      </c>
      <c r="F64" s="1570"/>
      <c r="G64" s="1571"/>
      <c r="H64" s="1572" t="str">
        <f>IF((D57=AT3),N24,IF((D57=AX3),N33,"Non contrôlé"))</f>
        <v>Non contrôlé</v>
      </c>
      <c r="I64" s="1573"/>
      <c r="J64" s="426">
        <f t="shared" si="0"/>
        <v>0</v>
      </c>
      <c r="K64" s="903">
        <f>IFERROR(INDEX(Critères!$B$3:$BE$16, $D64+2, MATCH(D$57, Critères!$B$3:$BE$3, 0) + 2),"")</f>
        <v>5</v>
      </c>
      <c r="L64" s="1574" t="str">
        <f>IFERROR(IF(INDEX(Critères!$B$3:$BE$16, $D64+2, MATCH(D$57, Critères!$B$3:$BE$3, 0) + 1)="", "", INDEX(Critères!$B$3:$BE$16, $D64+2, MATCH(D$57, Critères!$B$3:$BE$3, 0) + 1)), "")</f>
        <v>Contrôle à réaliser sur 3 prélèvements</v>
      </c>
      <c r="M64" s="1575"/>
      <c r="N64" s="813" t="str">
        <f>IFERROR(INDEX(Critères!$B$3:$BE$16, $D64+2, MATCH(D$57, Critères!$B$3:$BE$3, 0) + 3),"")</f>
        <v>LISTE_2</v>
      </c>
      <c r="DK64" s="145"/>
      <c r="DL64" s="145"/>
      <c r="DM64" s="145"/>
      <c r="DN64" s="145"/>
      <c r="DO64" s="145"/>
      <c r="DP64" s="145"/>
      <c r="DQ64" s="145"/>
      <c r="DR64" s="145"/>
      <c r="DS64" s="145"/>
    </row>
    <row r="65" spans="2:123" ht="97" customHeight="1" outlineLevel="1" thickBot="1" x14ac:dyDescent="0.45">
      <c r="B65" s="293"/>
      <c r="C65" s="296"/>
      <c r="D65" s="659">
        <v>7</v>
      </c>
      <c r="E65" s="157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70"/>
      <c r="G65" s="1571"/>
      <c r="H65" s="1581" t="str">
        <f>IF((D57=AT3),N33,"Non contrôlé")</f>
        <v>Non contrôlé</v>
      </c>
      <c r="I65" s="1582"/>
      <c r="J65" s="426">
        <f t="shared" si="0"/>
        <v>0</v>
      </c>
      <c r="K65" s="903">
        <f>IFERROR(INDEX(Critères!$B$3:$BE$16, $D65+2, MATCH(D$57, Critères!$B$3:$BE$3, 0) + 2),"")</f>
        <v>10</v>
      </c>
      <c r="L65" s="157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75"/>
      <c r="N65" s="813" t="str">
        <f>IFERROR(INDEX(Critères!$B$3:$BE$16, $D65+2, MATCH(D$57, Critères!$B$3:$BE$3, 0) + 3),"")</f>
        <v>LISTE_3</v>
      </c>
      <c r="DK65" s="145"/>
      <c r="DL65" s="145"/>
      <c r="DM65" s="145"/>
      <c r="DN65" s="145"/>
      <c r="DO65" s="145"/>
      <c r="DP65" s="145"/>
      <c r="DQ65" s="145"/>
      <c r="DR65" s="145"/>
      <c r="DS65" s="145"/>
    </row>
    <row r="66" spans="2:123" ht="97" customHeight="1" outlineLevel="1" thickBot="1" x14ac:dyDescent="0.45">
      <c r="B66" s="293"/>
      <c r="C66" s="296"/>
      <c r="D66" s="659">
        <v>8</v>
      </c>
      <c r="E66" s="1570" t="str">
        <f>IFERROR(HLOOKUP(D$57,Critères!$B$3:$BE$16,$D66+2,FALSE),"")</f>
        <v xml:space="preserve"> Les horaires de prélèvement et de totalisation des débits sont-ils synchronisés ?</v>
      </c>
      <c r="F66" s="1570"/>
      <c r="G66" s="1571"/>
      <c r="H66" s="1572" t="str">
        <f>IF((D57=AX3),N50,"Non contrôlé")</f>
        <v>Non contrôlé</v>
      </c>
      <c r="I66" s="1573"/>
      <c r="J66" s="426">
        <f t="shared" si="0"/>
        <v>0</v>
      </c>
      <c r="K66" s="903">
        <f>IFERROR(INDEX(Critères!$B$3:$BE$16, $D66+2, MATCH(D$57, Critères!$B$3:$BE$3, 0) + 2),"")</f>
        <v>5</v>
      </c>
      <c r="L66" s="1574" t="str">
        <f>IFERROR(IF(INDEX(Critères!$B$3:$BE$16, $D66+2, MATCH(D$57, Critères!$B$3:$BE$3, 0) + 1)="", "", INDEX(Critères!$B$3:$BE$16, $D66+2, MATCH(D$57, Critères!$B$3:$BE$3, 0) + 1)), "")</f>
        <v/>
      </c>
      <c r="M66" s="1575"/>
      <c r="N66" s="813" t="str">
        <f>IFERROR(INDEX(Critères!$B$3:$BE$16, $D66+2, MATCH(D$57, Critères!$B$3:$BE$3, 0) + 3),"")</f>
        <v>LISTE_2</v>
      </c>
      <c r="DK66" s="145"/>
      <c r="DL66" s="145"/>
      <c r="DM66" s="145"/>
      <c r="DN66" s="145"/>
      <c r="DO66" s="145"/>
      <c r="DP66" s="145"/>
      <c r="DQ66" s="145"/>
      <c r="DR66" s="145"/>
      <c r="DS66" s="145"/>
    </row>
    <row r="67" spans="2:123" ht="97" customHeight="1" outlineLevel="1" thickBot="1" x14ac:dyDescent="0.45">
      <c r="B67" s="293"/>
      <c r="C67" s="296"/>
      <c r="D67" s="659">
        <v>9</v>
      </c>
      <c r="E67" s="1570" t="str">
        <f>IFERROR(HLOOKUP(D$57,Critères!$B$3:$BE$16,$D67+2,FALSE),"")</f>
        <v>La température de l'enceinte de prélèvement est-elle adaptée? Si elle est réfrigérée, sa température est-elle maîtrisée à 5°C ± 3°C ?</v>
      </c>
      <c r="F67" s="1570"/>
      <c r="G67" s="1571"/>
      <c r="H67" s="1572" t="str">
        <f>IF((D57=AT3),N50,IF((D57=AX3),N44,"Non contrôlé"))</f>
        <v>Non contrôlé</v>
      </c>
      <c r="I67" s="1573"/>
      <c r="J67" s="426">
        <f t="shared" si="0"/>
        <v>0</v>
      </c>
      <c r="K67" s="903">
        <f>IFERROR(INDEX(Critères!$B$3:$BE$16, $D67+2, MATCH(D$57, Critères!$B$3:$BE$3, 0) + 2),"")</f>
        <v>15</v>
      </c>
      <c r="L67" s="1574" t="str">
        <f>IFERROR(IF(INDEX(Critères!$B$3:$BE$16, $D67+2, MATCH(D$57, Critères!$B$3:$BE$3, 0) + 1)="", "", INDEX(Critères!$B$3:$BE$16, $D67+2, MATCH(D$57, Critères!$B$3:$BE$3, 0) + 1)), "")</f>
        <v/>
      </c>
      <c r="M67" s="1575"/>
      <c r="N67" s="813" t="str">
        <f>IFERROR(INDEX(Critères!$B$3:$BE$16, $D67+2, MATCH(D$57, Critères!$B$3:$BE$3, 0) + 3),"")</f>
        <v>LISTE_2</v>
      </c>
      <c r="DK67" s="145"/>
      <c r="DL67" s="145"/>
      <c r="DM67" s="145"/>
      <c r="DN67" s="145"/>
      <c r="DO67" s="145"/>
      <c r="DP67" s="145"/>
      <c r="DQ67" s="145"/>
      <c r="DR67" s="145"/>
      <c r="DS67" s="145"/>
    </row>
    <row r="68" spans="2:123" ht="97" customHeight="1" outlineLevel="1" thickBot="1" x14ac:dyDescent="0.45">
      <c r="B68" s="293"/>
      <c r="C68" s="296"/>
      <c r="D68" s="659">
        <v>10</v>
      </c>
      <c r="E68" s="1570" t="str">
        <f>IFERROR(HLOOKUP(D$57,Critères!$B$3:$BE$16,$D68+2,FALSE),"")</f>
        <v>L'écart entre le volume théorique et le volume prélevé est-il ≤ à 10% ?</v>
      </c>
      <c r="F68" s="1570"/>
      <c r="G68" s="1571"/>
      <c r="H68" s="1572" t="str">
        <f>IF((D57=AT3),N44,"Non contrôlé")</f>
        <v>Non contrôlé</v>
      </c>
      <c r="I68" s="1573"/>
      <c r="J68" s="426">
        <f t="shared" si="0"/>
        <v>0</v>
      </c>
      <c r="K68" s="903">
        <f>IFERROR(INDEX(Critères!$B$3:$BE$16, $D68+2, MATCH(D$57, Critères!$B$3:$BE$3, 0) + 2),"")</f>
        <v>25</v>
      </c>
      <c r="L68" s="1574" t="str">
        <f>IFERROR(IF(INDEX(Critères!$B$3:$BE$16, $D68+2, MATCH(D$57, Critères!$B$3:$BE$3, 0) + 1)="", "", INDEX(Critères!$B$3:$BE$16, $D68+2, MATCH(D$57, Critères!$B$3:$BE$3, 0) + 1)), "")</f>
        <v/>
      </c>
      <c r="M68" s="1575"/>
      <c r="N68" s="813"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3"/>
      <c r="C69" s="296"/>
      <c r="D69" s="1576" t="s">
        <v>69</v>
      </c>
      <c r="E69" s="1577"/>
      <c r="F69" s="1577"/>
      <c r="G69" s="1578"/>
      <c r="H69" s="1579" t="s">
        <v>70</v>
      </c>
      <c r="I69" s="1580"/>
      <c r="J69" s="425" t="s">
        <v>71</v>
      </c>
      <c r="K69" s="1511"/>
      <c r="L69" s="1511"/>
      <c r="M69" s="1560"/>
      <c r="N69" s="196"/>
      <c r="DK69" s="145"/>
      <c r="DL69" s="145"/>
      <c r="DM69" s="145"/>
      <c r="DN69" s="145"/>
      <c r="DO69" s="145"/>
      <c r="DP69" s="145"/>
      <c r="DQ69" s="145"/>
      <c r="DR69" s="145"/>
      <c r="DS69" s="145"/>
    </row>
    <row r="70" spans="2:123" ht="38.25" customHeight="1" outlineLevel="1" thickBot="1" x14ac:dyDescent="0.45">
      <c r="B70" s="293"/>
      <c r="C70" s="296"/>
      <c r="D70" s="1555"/>
      <c r="E70" s="1556"/>
      <c r="F70" s="1556"/>
      <c r="G70" s="1557"/>
      <c r="H70" s="1558"/>
      <c r="I70" s="1559"/>
      <c r="J70" s="428">
        <f>IF(SUM(J59:J68)&gt;100,100,SUM(J59:J68))</f>
        <v>0</v>
      </c>
      <c r="K70" s="1511"/>
      <c r="L70" s="1511"/>
      <c r="M70" s="1560"/>
      <c r="DK70" s="145"/>
      <c r="DL70" s="145"/>
      <c r="DM70" s="145"/>
      <c r="DN70" s="145"/>
      <c r="DO70" s="145"/>
      <c r="DP70" s="145"/>
      <c r="DQ70" s="145"/>
      <c r="DR70" s="145"/>
      <c r="DS70" s="145"/>
    </row>
    <row r="71" spans="2:123" ht="15" customHeight="1" x14ac:dyDescent="0.4">
      <c r="B71" s="293"/>
      <c r="C71" s="296"/>
      <c r="D71" s="183"/>
      <c r="E71" s="183"/>
      <c r="F71" s="183"/>
      <c r="M71" s="277"/>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3"/>
      <c r="C72" s="296"/>
      <c r="D72" s="183"/>
      <c r="E72" s="183"/>
      <c r="F72" s="183"/>
      <c r="M72" s="277"/>
      <c r="DK72" s="145"/>
      <c r="DL72" s="145"/>
      <c r="DM72" s="145"/>
      <c r="DN72" s="145"/>
      <c r="DO72" s="145"/>
      <c r="DP72" s="145"/>
      <c r="DQ72" s="145"/>
      <c r="DR72" s="145"/>
      <c r="DS72" s="145"/>
    </row>
    <row r="73" spans="2:123" s="258" customFormat="1" ht="34.35" customHeight="1" x14ac:dyDescent="0.45">
      <c r="B73" s="429"/>
      <c r="C73" s="430"/>
      <c r="D73" s="660" t="s">
        <v>82</v>
      </c>
      <c r="E73" s="660"/>
      <c r="F73" s="660"/>
      <c r="G73" s="660"/>
      <c r="H73" s="660"/>
      <c r="I73" s="660"/>
      <c r="J73" s="660"/>
      <c r="K73" s="660"/>
      <c r="L73" s="660"/>
      <c r="M73" s="661"/>
      <c r="N73" s="803"/>
    </row>
    <row r="74" spans="2:123" s="183" customFormat="1" x14ac:dyDescent="0.4">
      <c r="B74" s="293"/>
      <c r="C74" s="207"/>
      <c r="D74" s="431" t="s">
        <v>382</v>
      </c>
      <c r="E74" s="145"/>
      <c r="F74" s="145"/>
      <c r="M74" s="277"/>
      <c r="N74" s="799"/>
    </row>
    <row r="75" spans="2:123" s="183" customFormat="1" x14ac:dyDescent="0.4">
      <c r="B75" s="293"/>
      <c r="C75" s="207"/>
      <c r="D75" s="1561"/>
      <c r="E75" s="1562"/>
      <c r="F75" s="1562"/>
      <c r="G75" s="1562"/>
      <c r="H75" s="1562"/>
      <c r="I75" s="1562"/>
      <c r="J75" s="1562"/>
      <c r="K75" s="1562"/>
      <c r="L75" s="1563"/>
      <c r="M75" s="277"/>
      <c r="N75" s="799"/>
    </row>
    <row r="76" spans="2:123" s="183" customFormat="1" x14ac:dyDescent="0.4">
      <c r="B76" s="293"/>
      <c r="C76" s="207"/>
      <c r="D76" s="1564"/>
      <c r="E76" s="1565"/>
      <c r="F76" s="1565"/>
      <c r="G76" s="1565"/>
      <c r="H76" s="1565"/>
      <c r="I76" s="1565"/>
      <c r="J76" s="1565"/>
      <c r="K76" s="1565"/>
      <c r="L76" s="1566"/>
      <c r="M76" s="277"/>
      <c r="N76" s="799"/>
    </row>
    <row r="77" spans="2:123" s="183" customFormat="1" x14ac:dyDescent="0.4">
      <c r="B77" s="293"/>
      <c r="C77" s="207"/>
      <c r="D77" s="1564"/>
      <c r="E77" s="1565"/>
      <c r="F77" s="1565"/>
      <c r="G77" s="1565"/>
      <c r="H77" s="1565"/>
      <c r="I77" s="1565"/>
      <c r="J77" s="1565"/>
      <c r="K77" s="1565"/>
      <c r="L77" s="1566"/>
      <c r="M77" s="277"/>
      <c r="N77" s="799"/>
    </row>
    <row r="78" spans="2:123" s="183" customFormat="1" x14ac:dyDescent="0.4">
      <c r="B78" s="293"/>
      <c r="C78" s="207"/>
      <c r="D78" s="1564"/>
      <c r="E78" s="1565"/>
      <c r="F78" s="1565"/>
      <c r="G78" s="1565"/>
      <c r="H78" s="1565"/>
      <c r="I78" s="1565"/>
      <c r="J78" s="1565"/>
      <c r="K78" s="1565"/>
      <c r="L78" s="1566"/>
      <c r="M78" s="277"/>
      <c r="N78" s="799"/>
    </row>
    <row r="79" spans="2:123" s="183" customFormat="1" x14ac:dyDescent="0.4">
      <c r="B79" s="293"/>
      <c r="C79" s="207"/>
      <c r="D79" s="1567"/>
      <c r="E79" s="1568"/>
      <c r="F79" s="1568"/>
      <c r="G79" s="1568"/>
      <c r="H79" s="1568"/>
      <c r="I79" s="1568"/>
      <c r="J79" s="1568"/>
      <c r="K79" s="1568"/>
      <c r="L79" s="1569"/>
      <c r="M79" s="277"/>
      <c r="N79" s="799"/>
    </row>
    <row r="80" spans="2:123" s="183" customFormat="1" x14ac:dyDescent="0.4">
      <c r="B80" s="293"/>
      <c r="C80" s="207"/>
      <c r="D80" s="145"/>
      <c r="E80" s="145"/>
      <c r="F80" s="145"/>
      <c r="M80" s="277"/>
      <c r="N80" s="799"/>
    </row>
    <row r="81" spans="2:14" s="183" customFormat="1" ht="13" thickBot="1" x14ac:dyDescent="0.45">
      <c r="B81" s="297"/>
      <c r="C81" s="298"/>
      <c r="D81" s="256"/>
      <c r="E81" s="256"/>
      <c r="F81" s="256"/>
      <c r="G81" s="270"/>
      <c r="H81" s="270"/>
      <c r="I81" s="270"/>
      <c r="J81" s="270"/>
      <c r="K81" s="270"/>
      <c r="L81" s="270"/>
      <c r="M81" s="271"/>
      <c r="N81" s="799"/>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92" priority="10" stopIfTrue="1" operator="lessThan">
      <formula>-0.03</formula>
    </cfRule>
    <cfRule type="cellIs" dxfId="91" priority="11" stopIfTrue="1" operator="greaterThan">
      <formula>0.03</formula>
    </cfRule>
    <cfRule type="cellIs" dxfId="90" priority="12" stopIfTrue="1" operator="between">
      <formula>-0.03</formula>
      <formula>0.03</formula>
    </cfRule>
  </conditionalFormatting>
  <conditionalFormatting sqref="H44">
    <cfRule type="cellIs" dxfId="89" priority="13" stopIfTrue="1" operator="greaterThan">
      <formula>0.1</formula>
    </cfRule>
    <cfRule type="cellIs" dxfId="88" priority="14" stopIfTrue="1" operator="lessThan">
      <formula>-0.1</formula>
    </cfRule>
    <cfRule type="cellIs" dxfId="87" priority="15" stopIfTrue="1" operator="between">
      <formula>-0.1</formula>
      <formula>0.1</formula>
    </cfRule>
  </conditionalFormatting>
  <conditionalFormatting sqref="H60:H68">
    <cfRule type="containsText" dxfId="86" priority="23" operator="containsText" text="Non contrôlé">
      <formula>NOT(ISERROR(SEARCH("Non contrôlé",H60)))</formula>
    </cfRule>
    <cfRule type="containsText" dxfId="85" priority="24" operator="containsText" text="Non validé">
      <formula>NOT(ISERROR(SEARCH("Non validé",H60)))</formula>
    </cfRule>
    <cfRule type="containsText" dxfId="84" priority="25" operator="containsText" text="réserve">
      <formula>NOT(ISERROR(SEARCH("réserve",H60)))</formula>
    </cfRule>
    <cfRule type="endsWith" dxfId="83" priority="26" operator="endsWith" text="Validé">
      <formula>RIGHT(H60,LEN("Validé"))="Validé"</formula>
    </cfRule>
  </conditionalFormatting>
  <conditionalFormatting sqref="H70">
    <cfRule type="containsText" dxfId="82" priority="27" operator="containsText" text="Non contrôlé">
      <formula>NOT(ISERROR(SEARCH("Non contrôlé",H70)))</formula>
    </cfRule>
    <cfRule type="containsText" dxfId="81" priority="28" operator="containsText" text="Non validé">
      <formula>NOT(ISERROR(SEARCH("Non validé",H70)))</formula>
    </cfRule>
    <cfRule type="containsText" dxfId="80" priority="29" operator="containsText" text="réserve">
      <formula>NOT(ISERROR(SEARCH("réserve",H70)))</formula>
    </cfRule>
    <cfRule type="endsWith" dxfId="79" priority="30" operator="endsWith" text="Validé">
      <formula>RIGHT(H70,LEN("Validé"))="Validé"</formula>
    </cfRule>
  </conditionalFormatting>
  <conditionalFormatting sqref="J33">
    <cfRule type="cellIs" dxfId="78" priority="16" stopIfTrue="1" operator="lessThan">
      <formula>4</formula>
    </cfRule>
    <cfRule type="cellIs" dxfId="77" priority="17" stopIfTrue="1" operator="greaterThanOrEqual">
      <formula>4</formula>
    </cfRule>
  </conditionalFormatting>
  <conditionalFormatting sqref="J70">
    <cfRule type="cellIs" dxfId="76" priority="20" operator="greaterThanOrEqual">
      <formula>80</formula>
    </cfRule>
    <cfRule type="cellIs" dxfId="75" priority="21" operator="between">
      <formula>70</formula>
      <formula>79</formula>
    </cfRule>
    <cfRule type="cellIs" dxfId="74" priority="22" operator="lessThan">
      <formula>69</formula>
    </cfRule>
  </conditionalFormatting>
  <conditionalFormatting sqref="K18">
    <cfRule type="cellIs" dxfId="73" priority="8" stopIfTrue="1" operator="lessThan">
      <formula>50</formula>
    </cfRule>
    <cfRule type="cellIs" dxfId="72" priority="9" stopIfTrue="1" operator="greaterThanOrEqual">
      <formula>50</formula>
    </cfRule>
  </conditionalFormatting>
  <conditionalFormatting sqref="K24">
    <cfRule type="cellIs" dxfId="71" priority="1" stopIfTrue="1" operator="lessThan">
      <formula>0.5</formula>
    </cfRule>
    <cfRule type="cellIs" dxfId="70" priority="2" stopIfTrue="1" operator="greaterThanOrEqual">
      <formula>0.5</formula>
    </cfRule>
  </conditionalFormatting>
  <conditionalFormatting sqref="L12">
    <cfRule type="cellIs" dxfId="69" priority="6" stopIfTrue="1" operator="lessThan">
      <formula>9</formula>
    </cfRule>
    <cfRule type="cellIs" dxfId="68" priority="7" stopIfTrue="1" operator="greaterThanOrEqual">
      <formula>9</formula>
    </cfRule>
  </conditionalFormatting>
  <conditionalFormatting sqref="L50">
    <cfRule type="cellIs" dxfId="67" priority="3" stopIfTrue="1" operator="equal">
      <formula>"Non"</formula>
    </cfRule>
    <cfRule type="cellIs" dxfId="66" priority="4" stopIfTrue="1" operator="equal">
      <formula>"Oui"</formula>
    </cfRule>
  </conditionalFormatting>
  <conditionalFormatting sqref="M18">
    <cfRule type="cellIs" dxfId="65" priority="5" stopIfTrue="1" operator="lessThan">
      <formula>-0.05</formula>
    </cfRule>
    <cfRule type="cellIs" dxfId="64" priority="18" stopIfTrue="1" operator="greaterThan">
      <formula>0.05</formula>
    </cfRule>
    <cfRule type="cellIs" dxfId="63"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3DB040F-8039-43BE-927F-B4267F5BE427}">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CBE4A19-6DA1-4CC6-B3BD-16A6F1002C1C}">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B367AC02-E26F-4C94-AEAF-8553D3EABFCB}">
      <formula1>INDIRECT(N62)</formula1>
    </dataValidation>
    <dataValidation type="list" allowBlank="1" showInputMessage="1" showErrorMessage="1" sqref="H59:H61" xr:uid="{B96C8E3D-9B5B-4E47-B80C-61801D44DF29}">
      <formula1>INDIRECT(N59)</formula1>
    </dataValidation>
    <dataValidation type="list" allowBlank="1" showInputMessage="1" showErrorMessage="1" sqref="L10" xr:uid="{982E260E-7C34-44F9-B5B5-5BF75F9E84EA}">
      <formula1>Asservissement</formula1>
    </dataValidation>
    <dataValidation type="list" allowBlank="1" showInputMessage="1" showErrorMessage="1" sqref="F13:G13 L50:M50 M7" xr:uid="{7CB13F68-0D11-48BC-83CA-31D5C6F5403C}">
      <formula1>LISTE_1</formula1>
    </dataValidation>
    <dataValidation type="list" allowBlank="1" showInputMessage="1" showErrorMessage="1" sqref="D57" xr:uid="{CBFF09DD-B109-4EAB-8344-4C062070EE6E}">
      <formula1>EQUIPEMENT_PREL</formula1>
    </dataValidation>
    <dataValidation type="list" allowBlank="1" showInputMessage="1" showErrorMessage="1" sqref="F6:F7 G6" xr:uid="{18808FE5-1181-4996-9787-2A73C6B8D22F}">
      <formula1>CODE_SANDRE_SCL</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C721-63E3-4ED3-A32E-7A1FF08E19CA}">
  <sheetPr codeName="Feuil17">
    <tabColor rgb="FF00B0AC"/>
  </sheetPr>
  <dimension ref="A1:FR66"/>
  <sheetViews>
    <sheetView showGridLines="0" zoomScale="70" zoomScaleNormal="70" workbookViewId="0">
      <pane ySplit="7" topLeftCell="A8" activePane="bottomLeft" state="frozen"/>
      <selection pane="bottomLeft" activeCell="J2" sqref="J2:J4"/>
    </sheetView>
  </sheetViews>
  <sheetFormatPr baseColWidth="10" defaultColWidth="11.41015625" defaultRowHeight="12.7" outlineLevelRow="1" x14ac:dyDescent="0.4"/>
  <cols>
    <col min="1" max="2" width="3.1171875" style="145" customWidth="1"/>
    <col min="3" max="3" width="3" style="183" customWidth="1"/>
    <col min="4" max="4" width="15.234375" style="183" customWidth="1"/>
    <col min="5" max="5" width="19.76171875" style="183" customWidth="1"/>
    <col min="6" max="7" width="36.1171875" style="183" customWidth="1"/>
    <col min="8" max="9" width="17.8203125" style="183" customWidth="1"/>
    <col min="10" max="10" width="30.234375" style="183" customWidth="1"/>
    <col min="11" max="11" width="25.8203125" style="183" customWidth="1"/>
    <col min="12" max="12" width="7.234375" style="183" customWidth="1"/>
    <col min="13" max="13" width="5.76171875" style="183" hidden="1" customWidth="1"/>
    <col min="14" max="15" width="2.64453125" style="183" customWidth="1"/>
    <col min="16" max="174" width="11.41015625" style="183"/>
    <col min="175" max="16384" width="11.41015625" style="145"/>
  </cols>
  <sheetData>
    <row r="1" spans="1:13" s="183" customFormat="1" ht="37.700000000000003" customHeight="1" x14ac:dyDescent="0.45">
      <c r="A1" s="156"/>
      <c r="B1" s="292"/>
      <c r="C1" s="615"/>
      <c r="D1" s="1477" t="s">
        <v>599</v>
      </c>
      <c r="E1" s="1477"/>
      <c r="F1" s="1477"/>
      <c r="G1" s="1477"/>
      <c r="H1" s="1477"/>
      <c r="I1" s="1477"/>
      <c r="J1" s="1477"/>
      <c r="K1" s="1553"/>
      <c r="L1" s="388"/>
    </row>
    <row r="2" spans="1:13" s="183" customFormat="1" ht="25.7" customHeight="1" x14ac:dyDescent="0.4">
      <c r="A2" s="145"/>
      <c r="B2" s="293"/>
      <c r="C2" s="1549" t="s">
        <v>281</v>
      </c>
      <c r="D2" s="1247"/>
      <c r="E2" s="1226"/>
      <c r="F2" s="1554" t="str">
        <f>IF(ISBLANK(Descriptif!F2), "", Descriptif!F2)</f>
        <v>Système test</v>
      </c>
      <c r="G2" s="1223"/>
      <c r="H2" s="1223"/>
      <c r="I2" s="1223"/>
      <c r="J2" s="579" t="s">
        <v>694</v>
      </c>
      <c r="K2" s="905" t="str">
        <f>IF(ISBLANK(Descriptif!M2), "", Descriptif!M2)</f>
        <v/>
      </c>
      <c r="L2" s="277"/>
    </row>
    <row r="3" spans="1:13" s="183" customFormat="1" ht="14" customHeight="1" x14ac:dyDescent="0.4">
      <c r="A3" s="233"/>
      <c r="B3" s="294"/>
      <c r="C3" s="1549" t="s">
        <v>379</v>
      </c>
      <c r="D3" s="1247"/>
      <c r="E3" s="1226"/>
      <c r="F3" s="356" t="str">
        <f>IF(ISBLANK(Descriptif!F4), "", Descriptif!F4)</f>
        <v/>
      </c>
      <c r="G3" s="579" t="s">
        <v>513</v>
      </c>
      <c r="H3" s="1550" t="str">
        <f>IF(ISBLANK(Descriptif!J3), "", Descriptif!J3)</f>
        <v>Eaux de France</v>
      </c>
      <c r="I3" s="1307"/>
      <c r="J3" s="579" t="s">
        <v>5</v>
      </c>
      <c r="K3" s="899" t="str">
        <f>IF(ISBLANK(Descriptif!M3), "", Descriptif!M3)</f>
        <v>20/05/2025, 21/05/2025</v>
      </c>
      <c r="L3" s="277"/>
    </row>
    <row r="4" spans="1:13" s="183" customFormat="1" ht="14" customHeight="1" x14ac:dyDescent="0.4">
      <c r="A4" s="257"/>
      <c r="B4" s="295"/>
      <c r="C4" s="1549" t="s">
        <v>600</v>
      </c>
      <c r="D4" s="1247"/>
      <c r="E4" s="1226"/>
      <c r="F4" s="357" t="s">
        <v>707</v>
      </c>
      <c r="G4" s="579" t="s">
        <v>371</v>
      </c>
      <c r="H4" s="1550" t="str">
        <f>IF(ISBLANK(Descriptif!J4), "", Descriptif!J4)</f>
        <v/>
      </c>
      <c r="I4" s="1307"/>
      <c r="J4" s="579" t="s">
        <v>8</v>
      </c>
      <c r="K4" s="899" t="str">
        <f>IF(ISBLANK(Descriptif!M4), "", Descriptif!M4)</f>
        <v>Satese XX</v>
      </c>
      <c r="L4" s="277"/>
    </row>
    <row r="5" spans="1:13" s="183" customFormat="1" ht="14" customHeight="1" x14ac:dyDescent="0.4">
      <c r="A5" s="257"/>
      <c r="B5" s="295"/>
      <c r="C5" s="1549" t="s">
        <v>339</v>
      </c>
      <c r="D5" s="1247"/>
      <c r="E5" s="1226"/>
      <c r="F5" s="357" t="s">
        <v>201</v>
      </c>
      <c r="G5" s="579" t="s">
        <v>372</v>
      </c>
      <c r="H5" s="1550" t="str">
        <f>IF(ISBLANK(Descriptif!J5), "", Descriptif!J5)</f>
        <v/>
      </c>
      <c r="I5" s="1550"/>
      <c r="J5" s="906" t="s">
        <v>512</v>
      </c>
      <c r="K5" s="355" t="str">
        <f>IF(ISBLANK(Descriptif!M5), "", Descriptif!M5)</f>
        <v>François</v>
      </c>
      <c r="L5" s="277"/>
    </row>
    <row r="6" spans="1:13" s="183" customFormat="1" ht="14" customHeight="1" x14ac:dyDescent="0.4">
      <c r="A6" s="257"/>
      <c r="B6" s="295"/>
      <c r="C6" s="1549" t="s">
        <v>369</v>
      </c>
      <c r="D6" s="1247"/>
      <c r="E6" s="1226"/>
      <c r="F6" s="357" t="s">
        <v>627</v>
      </c>
      <c r="G6" s="579" t="s">
        <v>374</v>
      </c>
      <c r="H6" s="1550" t="str">
        <f>IF(ISBLANK(Descriptif!J6), "", Descriptif!J6)</f>
        <v/>
      </c>
      <c r="I6" s="1550"/>
      <c r="J6" s="906" t="s">
        <v>396</v>
      </c>
      <c r="K6" s="355" t="str">
        <f>IF(ISBLANK(Descriptif!M6), "", Descriptif!M6)</f>
        <v>Temps de pluie</v>
      </c>
      <c r="L6" s="277"/>
    </row>
    <row r="7" spans="1:13" s="183" customFormat="1" ht="14" customHeight="1" thickBot="1" x14ac:dyDescent="0.45">
      <c r="A7" s="257"/>
      <c r="B7" s="295"/>
      <c r="C7" s="1551" t="s">
        <v>370</v>
      </c>
      <c r="D7" s="1221"/>
      <c r="E7" s="1552"/>
      <c r="F7" s="358" t="s">
        <v>201</v>
      </c>
      <c r="G7" s="582" t="s">
        <v>375</v>
      </c>
      <c r="H7" s="1550" t="str">
        <f>IF(ISBLANK(Descriptif!J7), "", Descriptif!J7)</f>
        <v/>
      </c>
      <c r="I7" s="1550"/>
      <c r="J7" s="906" t="s">
        <v>518</v>
      </c>
      <c r="K7" s="355"/>
      <c r="L7" s="277"/>
    </row>
    <row r="8" spans="1:13" s="183" customFormat="1" ht="21" customHeight="1" thickBot="1" x14ac:dyDescent="0.45">
      <c r="A8" s="257"/>
      <c r="B8" s="295"/>
      <c r="C8" s="257"/>
      <c r="D8" s="207"/>
      <c r="E8" s="145"/>
      <c r="F8" s="145"/>
      <c r="J8" s="257"/>
      <c r="K8" s="257"/>
      <c r="L8" s="277"/>
    </row>
    <row r="9" spans="1:13" s="258" customFormat="1" ht="36.75" customHeight="1" thickBot="1" x14ac:dyDescent="0.5">
      <c r="B9" s="389"/>
      <c r="C9" s="617"/>
      <c r="D9" s="618" t="s">
        <v>601</v>
      </c>
      <c r="E9" s="618"/>
      <c r="F9" s="618"/>
      <c r="G9" s="618"/>
      <c r="H9" s="618"/>
      <c r="I9" s="618"/>
      <c r="J9" s="618"/>
      <c r="K9" s="619"/>
      <c r="L9" s="390"/>
    </row>
    <row r="10" spans="1:13" s="183" customFormat="1" ht="16.95" customHeight="1" outlineLevel="1" x14ac:dyDescent="0.4">
      <c r="B10" s="278"/>
      <c r="D10" s="391"/>
      <c r="E10" s="391"/>
      <c r="F10" s="391"/>
      <c r="G10" s="391"/>
      <c r="H10" s="391"/>
      <c r="I10" s="391"/>
      <c r="J10" s="391"/>
      <c r="K10" s="391"/>
      <c r="L10" s="392"/>
      <c r="M10" s="391"/>
    </row>
    <row r="11" spans="1:13" s="183" customFormat="1" ht="16.100000000000001" customHeight="1" outlineLevel="1" thickBot="1" x14ac:dyDescent="0.45">
      <c r="B11" s="278"/>
      <c r="D11" s="620"/>
      <c r="E11" s="621" t="s">
        <v>602</v>
      </c>
      <c r="F11" s="620"/>
      <c r="G11" s="620"/>
      <c r="H11" s="620"/>
      <c r="I11" s="620"/>
      <c r="J11" s="620"/>
      <c r="K11" s="620"/>
      <c r="L11" s="277"/>
    </row>
    <row r="12" spans="1:13" s="183" customFormat="1" ht="19.45" customHeight="1" outlineLevel="1" x14ac:dyDescent="0.4">
      <c r="B12" s="278"/>
      <c r="D12" s="299"/>
      <c r="F12" s="393" t="s">
        <v>603</v>
      </c>
      <c r="G12" s="622"/>
      <c r="H12" s="1547" t="s">
        <v>697</v>
      </c>
      <c r="I12" s="1547"/>
      <c r="J12" s="623"/>
      <c r="L12" s="277"/>
    </row>
    <row r="13" spans="1:13" s="183" customFormat="1" ht="19.45" customHeight="1" outlineLevel="1" x14ac:dyDescent="0.4">
      <c r="B13" s="278"/>
      <c r="D13" s="299"/>
      <c r="F13" s="393" t="s">
        <v>604</v>
      </c>
      <c r="G13" s="622"/>
      <c r="H13" s="1548" t="s">
        <v>698</v>
      </c>
      <c r="I13" s="1548"/>
      <c r="J13" s="623"/>
      <c r="L13" s="277"/>
    </row>
    <row r="14" spans="1:13" s="183" customFormat="1" ht="19.45" customHeight="1" outlineLevel="1" x14ac:dyDescent="0.4">
      <c r="B14" s="278"/>
      <c r="D14" s="299"/>
      <c r="F14" s="395" t="s">
        <v>605</v>
      </c>
      <c r="G14" s="622"/>
      <c r="H14" s="1541" t="s">
        <v>606</v>
      </c>
      <c r="I14" s="1541"/>
      <c r="J14" s="623"/>
      <c r="L14" s="277"/>
    </row>
    <row r="15" spans="1:13" s="183" customFormat="1" ht="19.45" customHeight="1" outlineLevel="1" x14ac:dyDescent="0.4">
      <c r="B15" s="278"/>
      <c r="D15" s="299"/>
      <c r="F15" s="395" t="s">
        <v>607</v>
      </c>
      <c r="G15" s="622"/>
      <c r="H15" s="1541" t="s">
        <v>608</v>
      </c>
      <c r="I15" s="1541"/>
      <c r="J15" s="623"/>
      <c r="L15" s="277"/>
    </row>
    <row r="16" spans="1:13" s="183" customFormat="1" ht="19.45" customHeight="1" outlineLevel="1" x14ac:dyDescent="0.4">
      <c r="B16" s="278"/>
      <c r="D16" s="299"/>
      <c r="F16" s="395" t="s">
        <v>609</v>
      </c>
      <c r="G16" s="622"/>
      <c r="H16" s="1541" t="s">
        <v>610</v>
      </c>
      <c r="I16" s="1541"/>
      <c r="J16" s="623"/>
      <c r="L16" s="277"/>
    </row>
    <row r="17" spans="2:16" s="183" customFormat="1" ht="19.45" customHeight="1" outlineLevel="1" x14ac:dyDescent="0.4">
      <c r="B17" s="278"/>
      <c r="D17" s="299"/>
      <c r="F17" s="395" t="s">
        <v>611</v>
      </c>
      <c r="G17" s="622"/>
      <c r="H17" s="1541" t="s">
        <v>612</v>
      </c>
      <c r="I17" s="1541"/>
      <c r="J17" s="624"/>
      <c r="L17" s="277"/>
    </row>
    <row r="18" spans="2:16" s="183" customFormat="1" ht="15" customHeight="1" outlineLevel="1" x14ac:dyDescent="0.4">
      <c r="B18" s="278"/>
      <c r="D18" s="299"/>
      <c r="F18" s="396"/>
      <c r="G18" s="397"/>
      <c r="H18" s="396"/>
      <c r="I18" s="396"/>
      <c r="J18" s="398"/>
      <c r="L18" s="277"/>
    </row>
    <row r="19" spans="2:16" s="183" customFormat="1" ht="15" customHeight="1" outlineLevel="1" thickBot="1" x14ac:dyDescent="0.45">
      <c r="B19" s="278"/>
      <c r="D19" s="621"/>
      <c r="E19" s="621" t="s">
        <v>349</v>
      </c>
      <c r="F19" s="625"/>
      <c r="G19" s="626"/>
      <c r="H19" s="625"/>
      <c r="I19" s="625"/>
      <c r="J19" s="625"/>
      <c r="K19" s="620"/>
      <c r="L19" s="277"/>
    </row>
    <row r="20" spans="2:16" s="183" customFormat="1" ht="19.7" customHeight="1" outlineLevel="1" x14ac:dyDescent="0.4">
      <c r="B20" s="278"/>
      <c r="D20" s="299"/>
      <c r="F20" s="393" t="s">
        <v>613</v>
      </c>
      <c r="G20" s="622"/>
      <c r="L20" s="277"/>
    </row>
    <row r="21" spans="2:16" s="183" customFormat="1" ht="19.7" customHeight="1" outlineLevel="1" x14ac:dyDescent="0.4">
      <c r="B21" s="278"/>
      <c r="D21" s="299"/>
      <c r="F21" s="393" t="s">
        <v>614</v>
      </c>
      <c r="G21" s="622"/>
      <c r="L21" s="277"/>
    </row>
    <row r="22" spans="2:16" s="183" customFormat="1" ht="19.7" customHeight="1" outlineLevel="1" x14ac:dyDescent="0.4">
      <c r="B22" s="278"/>
      <c r="D22" s="299"/>
      <c r="F22" s="393" t="s">
        <v>615</v>
      </c>
      <c r="G22" s="622"/>
      <c r="H22" s="1541" t="s">
        <v>616</v>
      </c>
      <c r="I22" s="1541"/>
      <c r="J22" s="627"/>
      <c r="L22" s="277"/>
    </row>
    <row r="23" spans="2:16" s="183" customFormat="1" ht="19.7" customHeight="1" outlineLevel="1" x14ac:dyDescent="0.4">
      <c r="B23" s="278"/>
      <c r="D23" s="279"/>
      <c r="F23" s="395" t="s">
        <v>617</v>
      </c>
      <c r="G23" s="622"/>
      <c r="H23" s="1541" t="s">
        <v>618</v>
      </c>
      <c r="I23" s="1541"/>
      <c r="J23" s="624"/>
      <c r="L23" s="277"/>
    </row>
    <row r="24" spans="2:16" s="183" customFormat="1" ht="19.7" customHeight="1" outlineLevel="1" x14ac:dyDescent="0.4">
      <c r="B24" s="278"/>
      <c r="D24" s="279"/>
      <c r="F24" s="395" t="s">
        <v>619</v>
      </c>
      <c r="G24" s="622"/>
      <c r="H24" s="1541" t="s">
        <v>620</v>
      </c>
      <c r="I24" s="1541"/>
      <c r="J24" s="624"/>
      <c r="L24" s="277"/>
    </row>
    <row r="25" spans="2:16" s="183" customFormat="1" ht="19.7" customHeight="1" outlineLevel="1" x14ac:dyDescent="0.4">
      <c r="B25" s="278"/>
      <c r="D25" s="279"/>
      <c r="F25" s="395" t="s">
        <v>621</v>
      </c>
      <c r="G25" s="622"/>
      <c r="H25" s="1541" t="s">
        <v>622</v>
      </c>
      <c r="I25" s="1541"/>
      <c r="J25" s="628"/>
      <c r="L25" s="277"/>
    </row>
    <row r="26" spans="2:16" s="183" customFormat="1" ht="15" customHeight="1" outlineLevel="1" thickBot="1" x14ac:dyDescent="0.45">
      <c r="B26" s="278"/>
      <c r="D26" s="279"/>
      <c r="E26" s="279"/>
      <c r="F26" s="279"/>
      <c r="G26" s="279"/>
      <c r="H26" s="394"/>
      <c r="I26" s="394"/>
      <c r="J26" s="394"/>
      <c r="K26" s="394"/>
      <c r="L26" s="277"/>
    </row>
    <row r="27" spans="2:16" s="183" customFormat="1" ht="27" customHeight="1" outlineLevel="1" thickBot="1" x14ac:dyDescent="0.45">
      <c r="B27" s="278"/>
      <c r="C27" s="1542" t="s">
        <v>351</v>
      </c>
      <c r="D27" s="1543"/>
      <c r="E27" s="1543"/>
      <c r="F27" s="1543"/>
      <c r="G27" s="1543"/>
      <c r="H27" s="1544"/>
      <c r="I27" s="1544"/>
      <c r="J27" s="1543"/>
      <c r="K27" s="1545"/>
      <c r="L27" s="277"/>
    </row>
    <row r="28" spans="2:16" s="183" customFormat="1" ht="40.1" customHeight="1" outlineLevel="1" x14ac:dyDescent="0.4">
      <c r="B28" s="278"/>
      <c r="C28" s="1546"/>
      <c r="D28" s="1546"/>
      <c r="E28" s="629" t="s">
        <v>623</v>
      </c>
      <c r="F28" s="629" t="s">
        <v>352</v>
      </c>
      <c r="G28" s="907" t="s">
        <v>624</v>
      </c>
      <c r="H28" s="1536" t="s">
        <v>353</v>
      </c>
      <c r="I28" s="1536"/>
      <c r="J28" s="908" t="s">
        <v>625</v>
      </c>
      <c r="K28" s="629" t="s">
        <v>626</v>
      </c>
      <c r="L28" s="277"/>
    </row>
    <row r="29" spans="2:16" s="183" customFormat="1" ht="57.35" customHeight="1" outlineLevel="1" thickBot="1" x14ac:dyDescent="0.45">
      <c r="B29" s="278"/>
      <c r="C29" s="1532" t="s">
        <v>354</v>
      </c>
      <c r="D29" s="1532"/>
      <c r="E29" s="630">
        <v>130</v>
      </c>
      <c r="F29" s="631">
        <f>IF(E29="","",0.05)</f>
        <v>0.05</v>
      </c>
      <c r="G29" s="1533">
        <v>125</v>
      </c>
      <c r="H29" s="1535">
        <f>IF(E29&gt;0,(E29+G29)/2,"")</f>
        <v>127.5</v>
      </c>
      <c r="I29" s="1535"/>
      <c r="J29" s="632">
        <f>IF(E29&gt;0,E29-H29,"")</f>
        <v>2.5</v>
      </c>
      <c r="K29" s="633">
        <f>IF(E29&gt;0,J29/H29,"")</f>
        <v>1.9607843137254902E-2</v>
      </c>
      <c r="L29" s="277"/>
    </row>
    <row r="30" spans="2:16" s="183" customFormat="1" ht="56.7" customHeight="1" outlineLevel="1" thickBot="1" x14ac:dyDescent="0.45">
      <c r="B30" s="278"/>
      <c r="C30" s="1536" t="s">
        <v>355</v>
      </c>
      <c r="D30" s="1536"/>
      <c r="E30" s="634">
        <v>100</v>
      </c>
      <c r="F30" s="635">
        <f>IF(E30="","",0.05)</f>
        <v>0.05</v>
      </c>
      <c r="G30" s="1534"/>
      <c r="H30" s="1537">
        <f>IF(E30&gt;0,(E30+G29)/2,"")</f>
        <v>112.5</v>
      </c>
      <c r="I30" s="1537"/>
      <c r="J30" s="636">
        <f>IF(E30&gt;0,E30-H30,"")</f>
        <v>-12.5</v>
      </c>
      <c r="K30" s="633">
        <f>IF(E30&gt;0,J30/H30,"")</f>
        <v>-0.1111111111111111</v>
      </c>
      <c r="L30" s="277"/>
      <c r="M30" s="183" t="str">
        <f>IF(OR(K29&lt;&gt;"",K30&lt;&gt;""),IF(OR(ABS(K29)&gt;0.1,ABS(K30)&gt;0.1),"Non validé (&gt;10%)",IF(AND(ABS(K29)&lt;=0.05,ABS(K30)&lt;=0.05),"Validé","Entre 5 et 10%")),"Non contrôlé")</f>
        <v>Non validé (&gt;10%)</v>
      </c>
      <c r="P30" s="814"/>
    </row>
    <row r="31" spans="2:16" s="183" customFormat="1" ht="15" customHeight="1" outlineLevel="1" x14ac:dyDescent="0.4">
      <c r="B31" s="278"/>
      <c r="D31" s="279"/>
      <c r="E31" s="279"/>
      <c r="F31" s="279"/>
      <c r="G31" s="279"/>
      <c r="H31" s="279"/>
      <c r="I31" s="279"/>
      <c r="J31" s="279"/>
      <c r="K31" s="279"/>
      <c r="L31" s="277"/>
    </row>
    <row r="32" spans="2:16" s="183" customFormat="1" ht="15" customHeight="1" outlineLevel="1" x14ac:dyDescent="0.4">
      <c r="B32" s="278"/>
      <c r="D32" s="173"/>
      <c r="E32" s="173"/>
      <c r="F32" s="173"/>
      <c r="G32" s="173"/>
      <c r="H32" s="173"/>
      <c r="I32" s="173"/>
      <c r="J32" s="173"/>
      <c r="K32" s="173"/>
      <c r="L32" s="277"/>
    </row>
    <row r="33" spans="2:174" s="183" customFormat="1" ht="15" customHeight="1" thickBot="1" x14ac:dyDescent="0.45">
      <c r="B33" s="278"/>
      <c r="D33" s="173"/>
      <c r="E33" s="173"/>
      <c r="F33" s="173"/>
      <c r="G33" s="173"/>
      <c r="H33" s="173"/>
      <c r="I33" s="173"/>
      <c r="J33" s="173"/>
      <c r="K33" s="173"/>
      <c r="L33" s="277"/>
    </row>
    <row r="34" spans="2:174" s="258" customFormat="1" ht="38.450000000000003" customHeight="1" thickBot="1" x14ac:dyDescent="0.5">
      <c r="B34" s="389"/>
      <c r="C34" s="617"/>
      <c r="D34" s="637" t="s">
        <v>292</v>
      </c>
      <c r="E34" s="637"/>
      <c r="F34" s="638"/>
      <c r="G34" s="638"/>
      <c r="H34" s="638"/>
      <c r="I34" s="638"/>
      <c r="J34" s="638"/>
      <c r="K34" s="639"/>
      <c r="L34" s="390"/>
    </row>
    <row r="35" spans="2:174" s="183" customFormat="1" ht="15" customHeight="1" outlineLevel="1" x14ac:dyDescent="0.4">
      <c r="B35" s="278"/>
      <c r="D35" s="173"/>
      <c r="E35" s="173"/>
      <c r="F35" s="173"/>
      <c r="G35" s="173"/>
      <c r="H35" s="173"/>
      <c r="I35" s="173"/>
      <c r="J35" s="173"/>
      <c r="K35" s="173"/>
      <c r="L35" s="277"/>
    </row>
    <row r="36" spans="2:174" s="183" customFormat="1" ht="15" customHeight="1" outlineLevel="1" thickBot="1" x14ac:dyDescent="0.45">
      <c r="B36" s="278"/>
      <c r="D36" s="173"/>
      <c r="E36" s="173"/>
      <c r="F36" s="173"/>
      <c r="G36" s="173"/>
      <c r="L36" s="277"/>
    </row>
    <row r="37" spans="2:174" s="401" customFormat="1" ht="18.350000000000001" customHeight="1" outlineLevel="1" thickBot="1" x14ac:dyDescent="0.45">
      <c r="B37" s="399"/>
      <c r="C37" s="400"/>
      <c r="D37" s="909"/>
      <c r="E37" s="637"/>
      <c r="F37" s="637"/>
      <c r="G37" s="637"/>
      <c r="H37" s="637"/>
      <c r="I37" s="637"/>
      <c r="J37" s="637"/>
      <c r="K37" s="910"/>
      <c r="L37" s="277"/>
      <c r="M37" s="183"/>
    </row>
    <row r="38" spans="2:174" s="183" customFormat="1" ht="55.35" customHeight="1" outlineLevel="1" thickBot="1" x14ac:dyDescent="0.45">
      <c r="B38" s="293"/>
      <c r="D38" s="1538" t="s">
        <v>166</v>
      </c>
      <c r="E38" s="1539"/>
      <c r="F38" s="1539"/>
      <c r="G38" s="1539"/>
      <c r="H38" s="1539"/>
      <c r="I38" s="1539"/>
      <c r="J38" s="1539"/>
      <c r="K38" s="1540"/>
      <c r="L38" s="403"/>
      <c r="M38" s="402"/>
    </row>
    <row r="39" spans="2:174" s="183" customFormat="1" ht="35.450000000000003" customHeight="1" outlineLevel="1" thickBot="1" x14ac:dyDescent="0.45">
      <c r="B39" s="293"/>
      <c r="D39" s="1527" t="s">
        <v>66</v>
      </c>
      <c r="E39" s="1528"/>
      <c r="F39" s="1529"/>
      <c r="G39" s="815" t="s">
        <v>14</v>
      </c>
      <c r="H39" s="815" t="s">
        <v>686</v>
      </c>
      <c r="I39" s="815" t="s">
        <v>67</v>
      </c>
      <c r="J39" s="1528" t="s">
        <v>511</v>
      </c>
      <c r="K39" s="1530"/>
      <c r="L39" s="277"/>
      <c r="M39" s="404" t="s">
        <v>68</v>
      </c>
    </row>
    <row r="40" spans="2:174" s="183" customFormat="1" ht="51.7" customHeight="1" outlineLevel="1" x14ac:dyDescent="0.4">
      <c r="B40" s="293"/>
      <c r="D40" s="640">
        <v>1</v>
      </c>
      <c r="E40" s="1516" t="str">
        <f>IFERROR(HLOOKUP(D$38,Critères!$B$3:$BE$16,$D40+2,FALSE),"")</f>
        <v>L'accès à l'ouvrage et aux équipements de mesure se fait-il en toute sécurité pour les agents en charge des opérations de contrôles et d'entretien ?</v>
      </c>
      <c r="F40" s="1517"/>
      <c r="G40" s="797"/>
      <c r="H40" s="911">
        <f t="shared" ref="H40:H49" si="0">IF(OR(G40="Validé",G40="Validé avec réserve"),I40,0)</f>
        <v>0</v>
      </c>
      <c r="I40" s="912">
        <f>IFERROR(INDEX(Critères!$B$3:$BE$16, $D40+2, MATCH(D$38, Critères!$B$3:$BE$3, 0) + 2),"")</f>
        <v>10</v>
      </c>
      <c r="J40" s="1531"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531"/>
      <c r="L40" s="277"/>
      <c r="M40" s="407" t="str">
        <f>IFERROR(INDEX(Critères!$B$3:$BE$16, $D40+2, MATCH(D$38, Critères!$B$3:$BE$3, 0) + 3),"")</f>
        <v>LISTE_3</v>
      </c>
    </row>
    <row r="41" spans="2:174" s="183" customFormat="1" ht="51.7" customHeight="1" outlineLevel="1" x14ac:dyDescent="0.4">
      <c r="B41" s="293"/>
      <c r="D41" s="641">
        <v>2</v>
      </c>
      <c r="E41" s="1516" t="str">
        <f>IFERROR(HLOOKUP(D$38,Critères!$B$3:$BE$16,$D41+2,FALSE),"")</f>
        <v>Le dimensionnement du débitmètre est-il adapté vis à vis de l'étendue des débits à mesurer ?</v>
      </c>
      <c r="F41" s="1517"/>
      <c r="G41" s="405"/>
      <c r="H41" s="406">
        <f t="shared" si="0"/>
        <v>0</v>
      </c>
      <c r="I41" s="895">
        <f>IFERROR(INDEX(Critères!$B$3:$BE$16, $D41+2, MATCH(D$38, Critères!$B$3:$BE$3, 0) + 2),"")</f>
        <v>10</v>
      </c>
      <c r="J41" s="1518" t="str">
        <f>IFERROR(IF(INDEX(Critères!$B$3:$BE$16, $D41+2, MATCH(D$38, Critères!$B$3:$BE$3, 0) + 1)="", "", INDEX(Critères!$B$3:$BE$16, $D41+2, MATCH(D$38, Critères!$B$3:$BE$3, 0) + 1)), "")</f>
        <v/>
      </c>
      <c r="K41" s="1518"/>
      <c r="L41" s="277"/>
      <c r="M41" s="407" t="str">
        <f>IFERROR(INDEX(Critères!$B$3:$BE$16, $D41+2, MATCH(D$38, Critères!$B$3:$BE$3, 0) + 3),"")</f>
        <v>LISTE_3</v>
      </c>
    </row>
    <row r="42" spans="2:174" s="183" customFormat="1" ht="51.7" customHeight="1" outlineLevel="1" thickBot="1" x14ac:dyDescent="0.45">
      <c r="B42" s="293"/>
      <c r="D42" s="640">
        <v>3</v>
      </c>
      <c r="E42" s="1516" t="str">
        <f>IFERROR(HLOOKUP(D$38,Critères!$B$3:$BE$16,$D42+2,FALSE),"")</f>
        <v>Le débitmètre est-il installé conformément aux normes en vigueur et/ou aux prescriptions du constructeur ?</v>
      </c>
      <c r="F42" s="1517"/>
      <c r="G42" s="796"/>
      <c r="H42" s="406">
        <f t="shared" si="0"/>
        <v>0</v>
      </c>
      <c r="I42" s="895">
        <f>IFERROR(INDEX(Critères!$B$3:$BE$16, $D42+2, MATCH(D$38, Critères!$B$3:$BE$3, 0) + 2),"")</f>
        <v>10</v>
      </c>
      <c r="J42" s="1518" t="str">
        <f>IFERROR(IF(INDEX(Critères!$B$3:$BE$16, $D42+2, MATCH(D$38, Critères!$B$3:$BE$3, 0) + 1)="", "", INDEX(Critères!$B$3:$BE$16, $D42+2, MATCH(D$38, Critères!$B$3:$BE$3, 0) + 1)), "")</f>
        <v/>
      </c>
      <c r="K42" s="1518"/>
      <c r="L42" s="277"/>
      <c r="M42" s="407" t="str">
        <f>IFERROR(INDEX(Critères!$B$3:$BE$16, $D42+2, MATCH(D$38, Critères!$B$3:$BE$3, 0) + 3),"")</f>
        <v>LISTE_3</v>
      </c>
    </row>
    <row r="43" spans="2:174" s="183" customFormat="1" ht="51.7" customHeight="1" outlineLevel="1" thickBot="1" x14ac:dyDescent="0.45">
      <c r="B43" s="293"/>
      <c r="D43" s="641">
        <v>4</v>
      </c>
      <c r="E43" s="1516"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517"/>
      <c r="G43" s="816" t="str">
        <f>IF(OR(D38 = Critères!B3, D38 = Critères!F3),M30,"Non contrôlé")</f>
        <v>Non validé (&gt;10%)</v>
      </c>
      <c r="H43" s="406">
        <f t="shared" si="0"/>
        <v>0</v>
      </c>
      <c r="I43" s="895">
        <f>IFERROR(INDEX(Critères!$B$3:$BE$16, $D43+2, MATCH(D$38, Critères!$B$3:$BE$3, 0) + 2),"")</f>
        <v>40</v>
      </c>
      <c r="J43" s="1518" t="str">
        <f>IFERROR(IF(INDEX(Critères!$B$3:$BE$16, $D43+2, MATCH(D$38, Critères!$B$3:$BE$3, 0) + 1)="", "", INDEX(Critères!$B$3:$BE$16, $D43+2, MATCH(D$38, Critères!$B$3:$BE$3, 0) + 1)), "")</f>
        <v>Calcul de l'écart par rapport à la moyenne des 2 valeurs.
Pour les volumes &lt; 10 m3, le fonctionnement sera apprécié par l'intervenant.</v>
      </c>
      <c r="K43" s="1518"/>
      <c r="L43" s="277"/>
      <c r="M43" s="407" t="str">
        <f>IFERROR(INDEX(Critères!$B$3:$BE$16, $D43+2, MATCH(D$38, Critères!$B$3:$BE$3, 0) + 3),"")</f>
        <v>LISTE_5</v>
      </c>
    </row>
    <row r="44" spans="2:174" s="183" customFormat="1" ht="51.7" customHeight="1" outlineLevel="1" x14ac:dyDescent="0.4">
      <c r="B44" s="293"/>
      <c r="D44" s="640">
        <v>5</v>
      </c>
      <c r="E44" s="1516" t="str">
        <f>IFERROR(HLOOKUP(D$38,Critères!$B$3:$BE$16,$D44+2,FALSE),"")</f>
        <v>Si une mesure comparative est impossible ou que l'écart se situe entre 5 et 10%, est ce qu'un bilan eau (entrée / sortie ou autre) peut-être établi et est-il cohérent (EMT ± 10 %) ?</v>
      </c>
      <c r="F44" s="1517"/>
      <c r="G44" s="797"/>
      <c r="H44" s="406">
        <f t="shared" si="0"/>
        <v>0</v>
      </c>
      <c r="I44" s="895">
        <f>IFERROR(INDEX(Critères!$B$3:$BE$16, $D44+2, MATCH(D$38, Critères!$B$3:$BE$3, 0) + 2),"")</f>
        <v>20</v>
      </c>
      <c r="J44" s="1518" t="str">
        <f>IFERROR(IF(INDEX(Critères!$B$3:$BE$16, $D44+2, MATCH(D$38, Critères!$B$3:$BE$3, 0) + 1)="", "", INDEX(Critères!$B$3:$BE$16, $D44+2, MATCH(D$38, Critères!$B$3:$BE$3, 0) + 1)), "")</f>
        <v>Calcul de l'écart selon la formule (Volume Entrée - Volume Sortie) / Volume Moyen</v>
      </c>
      <c r="K44" s="1518"/>
      <c r="L44" s="277"/>
      <c r="M44" s="407" t="str">
        <f>IFERROR(INDEX(Critères!$B$3:$BE$16, $D44+2, MATCH(D$38, Critères!$B$3:$BE$3, 0) + 3),"")</f>
        <v>LISTE_2</v>
      </c>
    </row>
    <row r="45" spans="2:174" s="183" customFormat="1" ht="51.7" customHeight="1" outlineLevel="1" x14ac:dyDescent="0.4">
      <c r="B45" s="293"/>
      <c r="D45" s="641">
        <v>6</v>
      </c>
      <c r="E45" s="1516" t="str">
        <f>IFERROR(HLOOKUP(D$38,Critères!$B$3:$BE$16,$D45+2,FALSE),"")</f>
        <v>Si une mesure comparative est impossible ou que l'écart se situe entre 5 et 10%, est-ce qu'un contrôle électronique du débitmètre est régulièrement réalisé et le rapport atteste-t-il d'un bon fonctionnement ?</v>
      </c>
      <c r="F45" s="1517"/>
      <c r="G45" s="405"/>
      <c r="H45" s="406">
        <f t="shared" si="0"/>
        <v>0</v>
      </c>
      <c r="I45" s="895">
        <f>IFERROR(INDEX(Critères!$B$3:$BE$16, $D45+2, MATCH(D$38, Critères!$B$3:$BE$3, 0) + 2),"")</f>
        <v>20</v>
      </c>
      <c r="J45" s="1518" t="str">
        <f>IFERROR(IF(INDEX(Critères!$B$3:$BE$16, $D45+2, MATCH(D$38, Critères!$B$3:$BE$3, 0) + 1)="", "", INDEX(Critères!$B$3:$BE$16, $D45+2, MATCH(D$38, Critères!$B$3:$BE$3, 0) + 1)), "")</f>
        <v/>
      </c>
      <c r="K45" s="1518"/>
      <c r="L45" s="277"/>
      <c r="M45" s="407" t="str">
        <f>IFERROR(INDEX(Critères!$B$3:$BE$16, $D45+2, MATCH(D$38, Critères!$B$3:$BE$3, 0) + 3),"")</f>
        <v>LISTE_2</v>
      </c>
    </row>
    <row r="46" spans="2:174" s="183" customFormat="1" ht="51.7" customHeight="1" outlineLevel="1" x14ac:dyDescent="0.4">
      <c r="B46" s="293"/>
      <c r="D46" s="640">
        <v>7</v>
      </c>
      <c r="E46" s="1516"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517"/>
      <c r="G46" s="405"/>
      <c r="H46" s="406">
        <f t="shared" si="0"/>
        <v>0</v>
      </c>
      <c r="I46" s="895">
        <f>IFERROR(INDEX(Critères!$B$3:$BE$16, $D46+2, MATCH(D$38, Critères!$B$3:$BE$3, 0) + 2),"")</f>
        <v>20</v>
      </c>
      <c r="J46" s="1518" t="str">
        <f>IFERROR(IF(INDEX(Critères!$B$3:$BE$16, $D46+2, MATCH(D$38, Critères!$B$3:$BE$3, 0) + 1)="", "", INDEX(Critères!$B$3:$BE$16, $D46+2, MATCH(D$38, Critères!$B$3:$BE$3, 0) + 1)), "")</f>
        <v/>
      </c>
      <c r="K46" s="1518"/>
      <c r="L46" s="277"/>
      <c r="M46" s="407" t="str">
        <f>IFERROR(INDEX(Critères!$B$3:$BE$16, $D46+2, MATCH(D$38, Critères!$B$3:$BE$3, 0) + 3),"")</f>
        <v>LISTE_2</v>
      </c>
    </row>
    <row r="47" spans="2:174" ht="51.7" customHeight="1" outlineLevel="1" x14ac:dyDescent="0.4">
      <c r="B47" s="293"/>
      <c r="D47" s="641">
        <v>8</v>
      </c>
      <c r="E47" s="1516" t="str">
        <f>IFERROR(HLOOKUP(D$38,Critères!$B$3:$BE$16,$D47+2,FALSE),"")</f>
        <v>Si le débit est nul, le contrôle du zéro est-il cohérent ?</v>
      </c>
      <c r="F47" s="1517"/>
      <c r="G47" s="405"/>
      <c r="H47" s="406">
        <f t="shared" si="0"/>
        <v>0</v>
      </c>
      <c r="I47" s="895">
        <f>IFERROR(INDEX(Critères!$B$3:$BE$16, $D47+2, MATCH(D$38, Critères!$B$3:$BE$3, 0) + 2),"")</f>
        <v>10</v>
      </c>
      <c r="J47" s="1518" t="str">
        <f>IFERROR(IF(INDEX(Critères!$B$3:$BE$16, $D47+2, MATCH(D$38, Critères!$B$3:$BE$3, 0) + 1)="", "", INDEX(Critères!$B$3:$BE$16, $D47+2, MATCH(D$38, Critères!$B$3:$BE$3, 0) + 1)), "")</f>
        <v>Si impossibilité d'avoir un débit nul =&gt; saisir "validé" et noter un commentaire.</v>
      </c>
      <c r="K47" s="1518"/>
      <c r="L47" s="277"/>
      <c r="M47" s="407" t="str">
        <f>IFERROR(INDEX(Critères!$B$3:$BE$16, $D47+2, MATCH(D$38, Critères!$B$3:$BE$3, 0) + 3),"")</f>
        <v>LISTE_2</v>
      </c>
      <c r="FQ47" s="145"/>
      <c r="FR47" s="145"/>
    </row>
    <row r="48" spans="2:174" ht="51.7" customHeight="1" outlineLevel="1" x14ac:dyDescent="0.4">
      <c r="B48" s="293"/>
      <c r="D48" s="640">
        <v>9</v>
      </c>
      <c r="E48" s="1516" t="str">
        <f>IFERROR(HLOOKUP(D$38,Critères!$B$3:$BE$16,$D48+2,FALSE),"")</f>
        <v>Existe-t-il un afficheur de proximité (Débit + Volume) ?</v>
      </c>
      <c r="F48" s="1517"/>
      <c r="G48" s="405"/>
      <c r="H48" s="406">
        <f t="shared" si="0"/>
        <v>0</v>
      </c>
      <c r="I48" s="895">
        <f>IFERROR(INDEX(Critères!$B$3:$BE$16, $D48+2, MATCH(D$38, Critères!$B$3:$BE$3, 0) + 2),"")</f>
        <v>20</v>
      </c>
      <c r="J48" s="1518" t="str">
        <f>IFERROR(IF(INDEX(Critères!$B$3:$BE$16, $D48+2, MATCH(D$38, Critères!$B$3:$BE$3, 0) + 1)="", "", INDEX(Critères!$B$3:$BE$16, $D48+2, MATCH(D$38, Critères!$B$3:$BE$3, 0) + 1)), "")</f>
        <v/>
      </c>
      <c r="K48" s="1518"/>
      <c r="L48" s="277"/>
      <c r="M48" s="407" t="str">
        <f>IFERROR(INDEX(Critères!$B$3:$BE$16, $D48+2, MATCH(D$38, Critères!$B$3:$BE$3, 0) + 3),"")</f>
        <v>LISTE_1</v>
      </c>
      <c r="FQ48" s="145"/>
      <c r="FR48" s="145"/>
    </row>
    <row r="49" spans="1:174" ht="51.7" customHeight="1" outlineLevel="1" x14ac:dyDescent="0.4">
      <c r="B49" s="293"/>
      <c r="C49" s="145"/>
      <c r="D49" s="817">
        <v>10</v>
      </c>
      <c r="E49" s="1519">
        <f>IFERROR(HLOOKUP(D$38,Critères!$B$3:$BE$16,$D49+2,FALSE),"")</f>
        <v>0</v>
      </c>
      <c r="F49" s="1520"/>
      <c r="G49" s="796"/>
      <c r="H49" s="406">
        <f t="shared" si="0"/>
        <v>0</v>
      </c>
      <c r="I49" s="895">
        <f>IFERROR(INDEX(Critères!$B$3:$BE$16, $D49+2, MATCH(D$38, Critères!$B$3:$BE$3, 0) + 2),"")</f>
        <v>0</v>
      </c>
      <c r="J49" s="1518" t="str">
        <f>IFERROR(IF(INDEX(Critères!$B$3:$BE$16, $D49+2, MATCH(D$38, Critères!$B$3:$BE$3, 0) + 1)="", "", INDEX(Critères!$B$3:$BE$16, $D49+2, MATCH(D$38, Critères!$B$3:$BE$3, 0) + 1)), "")</f>
        <v/>
      </c>
      <c r="K49" s="1518"/>
      <c r="L49" s="277"/>
      <c r="M49" s="407">
        <f>IFERROR(INDEX(Critères!$B$3:$BE$16, $D49+2, MATCH(D$38, Critères!$B$3:$BE$3, 0) + 3),"")</f>
        <v>0</v>
      </c>
      <c r="FQ49" s="145"/>
      <c r="FR49" s="145"/>
    </row>
    <row r="50" spans="1:174" s="232" customFormat="1" ht="38.25" customHeight="1" outlineLevel="1" x14ac:dyDescent="0.4">
      <c r="A50" s="145"/>
      <c r="B50" s="293"/>
      <c r="C50" s="145"/>
      <c r="D50" s="1521" t="s">
        <v>69</v>
      </c>
      <c r="E50" s="1522"/>
      <c r="F50" s="1523"/>
      <c r="G50" s="818" t="s">
        <v>70</v>
      </c>
      <c r="H50" s="818" t="s">
        <v>71</v>
      </c>
      <c r="I50" s="183"/>
      <c r="J50" s="183"/>
      <c r="K50" s="183"/>
      <c r="L50" s="277"/>
      <c r="M50" s="18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c r="CS50" s="173"/>
      <c r="CT50" s="1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173"/>
      <c r="DQ50" s="173"/>
      <c r="DR50" s="1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N50" s="173"/>
      <c r="EO50" s="173"/>
      <c r="EP50" s="173"/>
      <c r="EQ50" s="173"/>
      <c r="ER50" s="173"/>
      <c r="ES50" s="173"/>
      <c r="ET50" s="173"/>
      <c r="EU50" s="173"/>
      <c r="EV50" s="173"/>
      <c r="EW50" s="173"/>
      <c r="EX50" s="173"/>
      <c r="EY50" s="173"/>
      <c r="EZ50" s="173"/>
      <c r="FA50" s="173"/>
      <c r="FB50" s="173"/>
      <c r="FC50" s="173"/>
      <c r="FD50" s="173"/>
      <c r="FE50" s="173"/>
      <c r="FF50" s="173"/>
      <c r="FG50" s="173"/>
      <c r="FH50" s="173"/>
      <c r="FI50" s="173"/>
      <c r="FJ50" s="173"/>
      <c r="FK50" s="173"/>
      <c r="FL50" s="173"/>
      <c r="FM50" s="173"/>
      <c r="FN50" s="173"/>
      <c r="FO50" s="173"/>
      <c r="FP50" s="173"/>
    </row>
    <row r="51" spans="1:174" s="206" customFormat="1" ht="60" customHeight="1" outlineLevel="1" thickBot="1" x14ac:dyDescent="0.45">
      <c r="A51" s="145"/>
      <c r="B51" s="293"/>
      <c r="C51" s="145"/>
      <c r="D51" s="1524"/>
      <c r="E51" s="1525"/>
      <c r="F51" s="1526"/>
      <c r="G51" s="408"/>
      <c r="H51" s="409">
        <f>IF(SUM(H40:H49)&gt;100,100,SUM(H40:H49))</f>
        <v>0</v>
      </c>
      <c r="I51" s="173"/>
      <c r="J51" s="173"/>
      <c r="K51" s="173"/>
      <c r="L51" s="300"/>
      <c r="M51" s="173"/>
    </row>
    <row r="52" spans="1:174" ht="15" customHeight="1" outlineLevel="1" x14ac:dyDescent="0.4">
      <c r="A52" s="206"/>
      <c r="B52" s="410"/>
      <c r="C52" s="206"/>
      <c r="D52" s="206"/>
      <c r="E52" s="206"/>
      <c r="F52" s="206"/>
      <c r="G52" s="206"/>
      <c r="H52" s="206"/>
      <c r="I52" s="206"/>
      <c r="J52" s="206"/>
      <c r="K52" s="206"/>
      <c r="L52" s="411"/>
      <c r="M52" s="206"/>
      <c r="N52" s="206"/>
      <c r="O52" s="206"/>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row>
    <row r="53" spans="1:174" s="183" customFormat="1" ht="12" customHeight="1" outlineLevel="1" x14ac:dyDescent="0.4">
      <c r="A53" s="145"/>
      <c r="B53" s="293"/>
      <c r="D53" s="207"/>
      <c r="E53" s="207"/>
      <c r="F53" s="145"/>
      <c r="G53" s="145"/>
      <c r="H53" s="145"/>
      <c r="I53" s="145"/>
      <c r="J53" s="145"/>
      <c r="K53" s="145"/>
      <c r="L53" s="162"/>
      <c r="M53" s="145"/>
      <c r="N53" s="145"/>
      <c r="O53" s="145"/>
    </row>
    <row r="54" spans="1:174" s="183" customFormat="1" outlineLevel="1" x14ac:dyDescent="0.4">
      <c r="A54" s="145"/>
      <c r="B54" s="293"/>
      <c r="D54" s="207"/>
      <c r="E54" s="207"/>
      <c r="F54" s="145"/>
      <c r="G54" s="145"/>
      <c r="H54" s="145"/>
      <c r="I54" s="145"/>
      <c r="J54" s="145"/>
      <c r="K54" s="145"/>
      <c r="L54" s="411"/>
      <c r="M54" s="206"/>
      <c r="N54" s="206"/>
      <c r="O54" s="206"/>
    </row>
    <row r="55" spans="1:174" s="183" customFormat="1" ht="13" thickBot="1" x14ac:dyDescent="0.45">
      <c r="A55" s="145"/>
      <c r="B55" s="293"/>
      <c r="D55" s="207"/>
      <c r="E55" s="207"/>
      <c r="F55" s="145"/>
      <c r="G55" s="145"/>
      <c r="H55" s="145"/>
      <c r="I55" s="145"/>
      <c r="J55" s="145"/>
      <c r="K55" s="145"/>
      <c r="L55" s="277"/>
    </row>
    <row r="56" spans="1:174" s="183" customFormat="1" ht="42" customHeight="1" thickBot="1" x14ac:dyDescent="0.45">
      <c r="A56" s="145"/>
      <c r="B56" s="293"/>
      <c r="C56" s="642"/>
      <c r="D56" s="1505" t="s">
        <v>383</v>
      </c>
      <c r="E56" s="1505"/>
      <c r="F56" s="1505"/>
      <c r="G56" s="1505"/>
      <c r="H56" s="1505"/>
      <c r="I56" s="1505"/>
      <c r="J56" s="1505"/>
      <c r="K56" s="1506"/>
      <c r="L56" s="277"/>
    </row>
    <row r="57" spans="1:174" s="183" customFormat="1" x14ac:dyDescent="0.4">
      <c r="A57" s="145"/>
      <c r="B57" s="293"/>
      <c r="C57" s="183" t="s">
        <v>382</v>
      </c>
      <c r="D57" s="207"/>
      <c r="E57" s="207"/>
      <c r="F57" s="145"/>
      <c r="G57" s="145"/>
      <c r="H57" s="145"/>
      <c r="I57" s="145"/>
      <c r="J57" s="145"/>
      <c r="K57" s="145"/>
      <c r="L57" s="277"/>
    </row>
    <row r="58" spans="1:174" s="183" customFormat="1" x14ac:dyDescent="0.4">
      <c r="A58" s="145"/>
      <c r="B58" s="293"/>
      <c r="C58" s="1507"/>
      <c r="D58" s="1508"/>
      <c r="E58" s="1508"/>
      <c r="F58" s="1508"/>
      <c r="G58" s="1508"/>
      <c r="H58" s="1508"/>
      <c r="I58" s="1508"/>
      <c r="J58" s="1508"/>
      <c r="K58" s="1509"/>
      <c r="L58" s="277"/>
    </row>
    <row r="59" spans="1:174" s="183" customFormat="1" x14ac:dyDescent="0.4">
      <c r="A59" s="145"/>
      <c r="B59" s="293"/>
      <c r="C59" s="1510"/>
      <c r="D59" s="1511"/>
      <c r="E59" s="1511"/>
      <c r="F59" s="1511"/>
      <c r="G59" s="1511"/>
      <c r="H59" s="1511"/>
      <c r="I59" s="1511"/>
      <c r="J59" s="1511"/>
      <c r="K59" s="1512"/>
      <c r="L59" s="277"/>
    </row>
    <row r="60" spans="1:174" s="183" customFormat="1" x14ac:dyDescent="0.4">
      <c r="A60" s="145"/>
      <c r="B60" s="293"/>
      <c r="C60" s="1510"/>
      <c r="D60" s="1511"/>
      <c r="E60" s="1511"/>
      <c r="F60" s="1511"/>
      <c r="G60" s="1511"/>
      <c r="H60" s="1511"/>
      <c r="I60" s="1511"/>
      <c r="J60" s="1511"/>
      <c r="K60" s="1512"/>
      <c r="L60" s="277"/>
    </row>
    <row r="61" spans="1:174" s="183" customFormat="1" x14ac:dyDescent="0.4">
      <c r="A61" s="145"/>
      <c r="B61" s="293"/>
      <c r="C61" s="1510"/>
      <c r="D61" s="1511"/>
      <c r="E61" s="1511"/>
      <c r="F61" s="1511"/>
      <c r="G61" s="1511"/>
      <c r="H61" s="1511"/>
      <c r="I61" s="1511"/>
      <c r="J61" s="1511"/>
      <c r="K61" s="1512"/>
      <c r="L61" s="277"/>
    </row>
    <row r="62" spans="1:174" s="183" customFormat="1" x14ac:dyDescent="0.4">
      <c r="A62" s="145"/>
      <c r="B62" s="293"/>
      <c r="C62" s="1513"/>
      <c r="D62" s="1514"/>
      <c r="E62" s="1514"/>
      <c r="F62" s="1514"/>
      <c r="G62" s="1514"/>
      <c r="H62" s="1514"/>
      <c r="I62" s="1514"/>
      <c r="J62" s="1514"/>
      <c r="K62" s="1515"/>
      <c r="L62" s="277"/>
    </row>
    <row r="63" spans="1:174" s="183" customFormat="1" x14ac:dyDescent="0.4">
      <c r="A63" s="145"/>
      <c r="B63" s="293"/>
      <c r="D63" s="207"/>
      <c r="E63" s="207"/>
      <c r="F63" s="145"/>
      <c r="G63" s="145"/>
      <c r="H63" s="145"/>
      <c r="I63" s="145"/>
      <c r="J63" s="145"/>
      <c r="K63" s="145"/>
      <c r="L63" s="277"/>
    </row>
    <row r="64" spans="1:174" s="183" customFormat="1" ht="13" thickBot="1" x14ac:dyDescent="0.45">
      <c r="A64" s="145"/>
      <c r="B64" s="297"/>
      <c r="C64" s="270"/>
      <c r="D64" s="298"/>
      <c r="E64" s="298"/>
      <c r="F64" s="256"/>
      <c r="G64" s="256"/>
      <c r="H64" s="256"/>
      <c r="I64" s="256"/>
      <c r="J64" s="256"/>
      <c r="K64" s="256"/>
      <c r="L64" s="271"/>
    </row>
    <row r="65" spans="1:11" s="183" customFormat="1" x14ac:dyDescent="0.4">
      <c r="A65" s="145"/>
      <c r="B65" s="145"/>
      <c r="D65" s="207"/>
      <c r="E65" s="207"/>
      <c r="F65" s="145"/>
      <c r="G65" s="145"/>
      <c r="H65" s="145"/>
      <c r="I65" s="145"/>
      <c r="J65" s="145"/>
      <c r="K65" s="145"/>
    </row>
    <row r="66" spans="1:11" s="183" customFormat="1" x14ac:dyDescent="0.4">
      <c r="A66" s="145"/>
      <c r="B66" s="145"/>
      <c r="D66" s="207"/>
      <c r="E66" s="207"/>
      <c r="F66" s="145"/>
      <c r="G66" s="145"/>
      <c r="H66" s="145"/>
      <c r="I66" s="145"/>
      <c r="J66" s="145"/>
      <c r="K66" s="145"/>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C29:D29"/>
    <mergeCell ref="G29:G30"/>
    <mergeCell ref="H29:I29"/>
    <mergeCell ref="C30:D30"/>
    <mergeCell ref="H30:I30"/>
    <mergeCell ref="D38:K38"/>
    <mergeCell ref="H22:I22"/>
    <mergeCell ref="H23:I23"/>
    <mergeCell ref="H24:I24"/>
    <mergeCell ref="H25:I25"/>
    <mergeCell ref="C27:K27"/>
    <mergeCell ref="C28:D28"/>
    <mergeCell ref="H28:I28"/>
    <mergeCell ref="H12:I12"/>
    <mergeCell ref="H13:I13"/>
    <mergeCell ref="H14:I14"/>
    <mergeCell ref="H15:I15"/>
    <mergeCell ref="H16:I16"/>
    <mergeCell ref="H17:I17"/>
    <mergeCell ref="C5:E5"/>
    <mergeCell ref="H5:I5"/>
    <mergeCell ref="C6:E6"/>
    <mergeCell ref="H6:I6"/>
    <mergeCell ref="C7:E7"/>
    <mergeCell ref="H7:I7"/>
    <mergeCell ref="D1:K1"/>
    <mergeCell ref="C2:E2"/>
    <mergeCell ref="F2:I2"/>
    <mergeCell ref="C3:E3"/>
    <mergeCell ref="H3:I3"/>
    <mergeCell ref="C4:E4"/>
    <mergeCell ref="H4:I4"/>
  </mergeCells>
  <conditionalFormatting sqref="G51:H51">
    <cfRule type="containsText" dxfId="62" priority="6" operator="containsText" text="Non contrôlé">
      <formula>NOT(ISERROR(SEARCH("Non contrôlé",G51)))</formula>
    </cfRule>
    <cfRule type="containsText" dxfId="61" priority="7" operator="containsText" text="Non validé">
      <formula>NOT(ISERROR(SEARCH("Non validé",G51)))</formula>
    </cfRule>
    <cfRule type="containsText" dxfId="60" priority="8" operator="containsText" text="réserve">
      <formula>NOT(ISERROR(SEARCH("réserve",G51)))</formula>
    </cfRule>
    <cfRule type="endsWith" dxfId="59" priority="9" operator="endsWith" text="Validé">
      <formula>RIGHT(G51,LEN("Validé"))="Validé"</formula>
    </cfRule>
  </conditionalFormatting>
  <conditionalFormatting sqref="H51">
    <cfRule type="cellIs" dxfId="58" priority="3" operator="greaterThanOrEqual">
      <formula>80</formula>
    </cfRule>
    <cfRule type="cellIs" dxfId="57" priority="4" operator="between">
      <formula>70</formula>
      <formula>79</formula>
    </cfRule>
    <cfRule type="cellIs" dxfId="56" priority="5" operator="lessThan">
      <formula>69</formula>
    </cfRule>
  </conditionalFormatting>
  <conditionalFormatting sqref="K29:K30">
    <cfRule type="expression" dxfId="55" priority="1">
      <formula>ABS(K29)&lt;=$F29</formula>
    </cfRule>
    <cfRule type="expression" dxfId="54" priority="2">
      <formula>ABS(K29)&gt;$F29</formula>
    </cfRule>
  </conditionalFormatting>
  <dataValidations count="6">
    <dataValidation type="list" allowBlank="1" showInputMessage="1" showErrorMessage="1" sqref="D38:K38" xr:uid="{6D71F35B-5A24-496A-B698-4897C007B4D7}">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E87A4C8E-634F-401C-B2BD-B2C9508EE1F5}">
      <formula1>INDIRECT(M43)</formula1>
    </dataValidation>
    <dataValidation type="list" allowBlank="1" showInputMessage="1" showErrorMessage="1" sqref="K7" xr:uid="{44FCB143-4D5E-4433-AB65-1323397698F9}">
      <formula1>LISTE_1</formula1>
    </dataValidation>
    <dataValidation type="list" allowBlank="1" showInputMessage="1" showErrorMessage="1" sqref="G24" xr:uid="{807AE1C3-76FA-4AF6-B82C-E1D3459C2E54}">
      <formula1>Montage_sonde</formula1>
    </dataValidation>
    <dataValidation type="list" allowBlank="1" showInputMessage="1" showErrorMessage="1" sqref="G17" xr:uid="{D6B58C5D-5A5D-43E3-8D63-3C7921216EAE}">
      <formula1>Frequence</formula1>
    </dataValidation>
    <dataValidation type="list" allowBlank="1" showInputMessage="1" showErrorMessage="1" sqref="G40:G42 G44:G49" xr:uid="{92BA0CBD-C4B8-4DA1-A06F-BAAEA358CD88}">
      <formula1>INDIRECT(M40)</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00FD-B107-4A65-B31C-1A2D00ACBC51}">
  <sheetPr codeName="Feuil19">
    <tabColor rgb="FF16365C"/>
  </sheetPr>
  <dimension ref="B1:DS118"/>
  <sheetViews>
    <sheetView showGridLines="0" zoomScale="70" zoomScaleNormal="70" workbookViewId="0">
      <pane xSplit="1" ySplit="7" topLeftCell="B14" activePane="bottomRight" state="frozen"/>
      <selection pane="topRight" activeCell="B1" sqref="B1"/>
      <selection pane="bottomLeft" activeCell="A8" sqref="A8"/>
      <selection pane="bottomRight" activeCell="P6" sqref="P6"/>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25.52734375" style="183" customWidth="1"/>
    <col min="14" max="14" width="14.52734375" style="799" hidden="1" customWidth="1"/>
    <col min="15" max="15" width="14.52734375" style="183" customWidth="1"/>
    <col min="16" max="123" width="11.41015625" style="183"/>
    <col min="124" max="16384" width="11.41015625" style="145"/>
  </cols>
  <sheetData>
    <row r="1" spans="2:123" s="156" customFormat="1" ht="45.75" customHeight="1" thickBot="1" x14ac:dyDescent="0.5">
      <c r="B1" s="292"/>
      <c r="C1" s="11"/>
      <c r="D1" s="1665" t="s">
        <v>599</v>
      </c>
      <c r="E1" s="1477"/>
      <c r="F1" s="1477"/>
      <c r="G1" s="1477"/>
      <c r="H1" s="1477"/>
      <c r="I1" s="1477"/>
      <c r="J1" s="1477"/>
      <c r="K1" s="1477"/>
      <c r="L1" s="1477"/>
      <c r="M1" s="1553"/>
      <c r="N1" s="798"/>
    </row>
    <row r="2" spans="2:123" ht="22.35" customHeight="1" x14ac:dyDescent="0.4">
      <c r="B2" s="293"/>
      <c r="C2"/>
      <c r="D2" s="1666" t="s">
        <v>514</v>
      </c>
      <c r="E2" s="1667"/>
      <c r="F2" s="1668" t="str">
        <f>IF(ISBLANK(Descriptif!F2), "", Descriptif!F2)</f>
        <v>Système test</v>
      </c>
      <c r="G2" s="1291"/>
      <c r="H2" s="1291"/>
      <c r="I2" s="1291"/>
      <c r="J2" s="1291"/>
      <c r="K2" s="1291"/>
      <c r="L2" s="579" t="s">
        <v>694</v>
      </c>
      <c r="M2" s="898" t="str">
        <f>IF(ISBLANK(Descriptif!M2), "", Descriptif!M2)</f>
        <v/>
      </c>
      <c r="DB2" s="145"/>
      <c r="DC2" s="145"/>
      <c r="DD2" s="145"/>
      <c r="DE2" s="145"/>
      <c r="DF2" s="145"/>
      <c r="DG2" s="145"/>
      <c r="DH2" s="145"/>
      <c r="DI2" s="145"/>
      <c r="DJ2" s="145"/>
      <c r="DK2" s="145"/>
      <c r="DL2" s="145"/>
      <c r="DM2" s="145"/>
      <c r="DN2" s="145"/>
      <c r="DO2" s="145"/>
      <c r="DP2" s="145"/>
      <c r="DQ2" s="145"/>
      <c r="DR2" s="145"/>
      <c r="DS2" s="145"/>
    </row>
    <row r="3" spans="2:123" s="233" customFormat="1" ht="17.45" customHeight="1" x14ac:dyDescent="0.4">
      <c r="B3" s="294"/>
      <c r="C3"/>
      <c r="D3" s="1662" t="s">
        <v>379</v>
      </c>
      <c r="E3" s="1228"/>
      <c r="F3" s="1669" t="str">
        <f>IF(ISBLANK(Descriptif!F4), "", Descriptif!F4)</f>
        <v/>
      </c>
      <c r="G3" s="1669"/>
      <c r="H3" s="1225" t="s">
        <v>513</v>
      </c>
      <c r="I3" s="1226"/>
      <c r="J3" s="1550" t="str">
        <f>IF(ISBLANK(Descriptif!J3), "", Descriptif!J3)</f>
        <v>Eaux de France</v>
      </c>
      <c r="K3" s="1307"/>
      <c r="L3" s="579" t="s">
        <v>5</v>
      </c>
      <c r="M3" s="899" t="str">
        <f>IF(ISBLANK(Descriptif!M3), "", Descriptif!M3)</f>
        <v>20/05/2025, 21/05/2025</v>
      </c>
      <c r="N3" s="800"/>
    </row>
    <row r="4" spans="2:123" s="257" customFormat="1" ht="17.45" customHeight="1" x14ac:dyDescent="0.4">
      <c r="B4" s="295"/>
      <c r="C4"/>
      <c r="D4" s="1662" t="s">
        <v>600</v>
      </c>
      <c r="E4" s="1228"/>
      <c r="F4" s="1663" t="s">
        <v>709</v>
      </c>
      <c r="G4" s="1663"/>
      <c r="H4" s="1228" t="s">
        <v>373</v>
      </c>
      <c r="I4" s="1228"/>
      <c r="J4" s="1550" t="str">
        <f>IF(ISBLANK(Descriptif!J4), "", Descriptif!J4)</f>
        <v/>
      </c>
      <c r="K4" s="1307"/>
      <c r="L4" s="579" t="s">
        <v>8</v>
      </c>
      <c r="M4" s="899" t="str">
        <f>IF(ISBLANK(Descriptif!M4), "", Descriptif!M4)</f>
        <v>Satese XX</v>
      </c>
      <c r="N4" s="801"/>
    </row>
    <row r="5" spans="2:123" s="257" customFormat="1" ht="17.45" customHeight="1" x14ac:dyDescent="0.4">
      <c r="B5" s="295"/>
      <c r="C5" t="s">
        <v>191</v>
      </c>
      <c r="D5" s="1662" t="s">
        <v>339</v>
      </c>
      <c r="E5" s="1228"/>
      <c r="F5" s="1663" t="s">
        <v>201</v>
      </c>
      <c r="G5" s="1663"/>
      <c r="H5" s="1230" t="s">
        <v>372</v>
      </c>
      <c r="I5" s="1231"/>
      <c r="J5" s="1550" t="str">
        <f>IF(ISBLANK(Descriptif!J5), "", Descriptif!J5)</f>
        <v/>
      </c>
      <c r="K5" s="1307"/>
      <c r="L5" s="579" t="s">
        <v>512</v>
      </c>
      <c r="M5" s="899" t="str">
        <f>IF(ISBLANK(Descriptif!M5), "", Descriptif!M5)</f>
        <v>François</v>
      </c>
      <c r="N5" s="801"/>
    </row>
    <row r="6" spans="2:123" s="257" customFormat="1" ht="17.45" customHeight="1" x14ac:dyDescent="0.4">
      <c r="B6" s="295"/>
      <c r="D6" s="1662" t="s">
        <v>376</v>
      </c>
      <c r="E6" s="1228"/>
      <c r="F6" s="1663" t="s">
        <v>201</v>
      </c>
      <c r="G6" s="1663"/>
      <c r="H6" s="1228" t="s">
        <v>374</v>
      </c>
      <c r="I6" s="1228"/>
      <c r="J6" s="1550" t="str">
        <f>IF(ISBLANK(Descriptif!J6), "", Descriptif!J6)</f>
        <v/>
      </c>
      <c r="K6" s="1307"/>
      <c r="L6" s="579" t="s">
        <v>396</v>
      </c>
      <c r="M6" s="899" t="str">
        <f>IF(ISBLANK(Descriptif!M6), "", Descriptif!M6)</f>
        <v>Temps de pluie</v>
      </c>
      <c r="N6" s="802"/>
    </row>
    <row r="7" spans="2:123" s="257" customFormat="1" ht="17.45" customHeight="1" thickBot="1" x14ac:dyDescent="0.45">
      <c r="B7" s="295"/>
      <c r="D7" s="1551"/>
      <c r="E7" s="1552"/>
      <c r="F7" s="1251"/>
      <c r="G7" s="1252"/>
      <c r="H7" s="1253" t="s">
        <v>375</v>
      </c>
      <c r="I7" s="1253"/>
      <c r="J7" s="1664" t="str">
        <f>IF(ISBLANK(Descriptif!J7), "", Descriptif!J7)</f>
        <v/>
      </c>
      <c r="K7" s="1496"/>
      <c r="L7" s="579" t="s">
        <v>518</v>
      </c>
      <c r="M7" s="899"/>
      <c r="N7" s="802"/>
    </row>
    <row r="8" spans="2:123" s="257" customFormat="1" ht="13" thickBot="1" x14ac:dyDescent="0.45">
      <c r="B8" s="295"/>
      <c r="D8" s="207"/>
      <c r="E8" s="145"/>
      <c r="F8" s="145"/>
      <c r="G8" s="183"/>
      <c r="H8" s="183"/>
      <c r="M8" s="412"/>
      <c r="N8" s="802"/>
    </row>
    <row r="9" spans="2:123" s="258" customFormat="1" ht="37.700000000000003" customHeight="1" x14ac:dyDescent="0.45">
      <c r="B9" s="389"/>
      <c r="D9" s="1659" t="s">
        <v>293</v>
      </c>
      <c r="E9" s="1660"/>
      <c r="F9" s="1660"/>
      <c r="G9" s="1660"/>
      <c r="H9" s="1660"/>
      <c r="I9" s="1660"/>
      <c r="J9" s="1660"/>
      <c r="K9" s="1660"/>
      <c r="L9" s="1660"/>
      <c r="M9" s="1661"/>
      <c r="N9" s="803"/>
    </row>
    <row r="10" spans="2:123" s="183" customFormat="1" ht="15" customHeight="1" outlineLevel="1" x14ac:dyDescent="0.4">
      <c r="B10" s="278"/>
      <c r="D10" s="1653" t="s">
        <v>294</v>
      </c>
      <c r="E10" s="1653"/>
      <c r="F10" s="1636"/>
      <c r="G10" s="1636"/>
      <c r="H10" s="1636"/>
      <c r="I10" s="1636"/>
      <c r="J10" s="413" t="s">
        <v>295</v>
      </c>
      <c r="K10" s="413"/>
      <c r="L10" s="1636"/>
      <c r="M10" s="1658"/>
      <c r="N10" s="799"/>
    </row>
    <row r="11" spans="2:123" s="183" customFormat="1" ht="15" customHeight="1" outlineLevel="1" x14ac:dyDescent="0.4">
      <c r="B11" s="278"/>
      <c r="D11" s="1653" t="s">
        <v>509</v>
      </c>
      <c r="E11" s="1653"/>
      <c r="F11" s="1636"/>
      <c r="G11" s="1636"/>
      <c r="H11" s="354" t="s">
        <v>508</v>
      </c>
      <c r="I11" s="645"/>
      <c r="J11" s="413" t="s">
        <v>297</v>
      </c>
      <c r="K11" s="413"/>
      <c r="L11" s="1636"/>
      <c r="M11" s="1658"/>
      <c r="N11" s="799"/>
    </row>
    <row r="12" spans="2:123" s="183" customFormat="1" ht="15" customHeight="1" outlineLevel="1" x14ac:dyDescent="0.4">
      <c r="B12" s="278"/>
      <c r="D12" s="1653" t="s">
        <v>298</v>
      </c>
      <c r="E12" s="1653"/>
      <c r="F12" s="1636"/>
      <c r="G12" s="1636"/>
      <c r="H12" s="1654"/>
      <c r="I12" s="1655"/>
      <c r="J12" s="413" t="s">
        <v>299</v>
      </c>
      <c r="K12" s="413"/>
      <c r="L12" s="1636"/>
      <c r="M12" s="1658"/>
      <c r="N12" s="799" t="str">
        <f>IF(L12&lt;&gt;"",IF(L12&gt;=9,"Validé","Non validé"),"Non contrôlé")</f>
        <v>Non contrôlé</v>
      </c>
    </row>
    <row r="13" spans="2:123" s="183" customFormat="1" ht="15" customHeight="1" outlineLevel="1" x14ac:dyDescent="0.4">
      <c r="B13" s="278"/>
      <c r="D13" s="1653" t="s">
        <v>300</v>
      </c>
      <c r="E13" s="1653"/>
      <c r="F13" s="1636"/>
      <c r="G13" s="1636"/>
      <c r="H13" s="1656"/>
      <c r="I13" s="1657"/>
      <c r="J13" s="413" t="s">
        <v>301</v>
      </c>
      <c r="K13" s="413"/>
      <c r="L13" s="1636"/>
      <c r="M13" s="1658"/>
      <c r="N13" s="799"/>
    </row>
    <row r="14" spans="2:123" s="183" customFormat="1" ht="15" customHeight="1" outlineLevel="1" thickBot="1" x14ac:dyDescent="0.45">
      <c r="B14" s="278"/>
      <c r="D14" s="279"/>
      <c r="E14" s="279"/>
      <c r="F14" s="279"/>
      <c r="G14" s="279"/>
      <c r="H14" s="279"/>
      <c r="I14" s="279"/>
      <c r="J14" s="279"/>
      <c r="K14" s="279"/>
      <c r="L14" s="279"/>
      <c r="M14" s="414"/>
      <c r="N14" s="804"/>
    </row>
    <row r="15" spans="2:123" s="183" customFormat="1" ht="21" customHeight="1" outlineLevel="1" thickBot="1" x14ac:dyDescent="0.45">
      <c r="B15" s="278"/>
      <c r="D15" s="646" t="s">
        <v>302</v>
      </c>
      <c r="E15" s="647"/>
      <c r="F15" s="647"/>
      <c r="G15" s="647"/>
      <c r="H15" s="647"/>
      <c r="I15" s="647"/>
      <c r="J15" s="647"/>
      <c r="K15" s="647"/>
      <c r="L15" s="647"/>
      <c r="M15" s="648"/>
      <c r="N15" s="799"/>
    </row>
    <row r="16" spans="2:123" s="183" customFormat="1" ht="12.75" customHeight="1" outlineLevel="1" thickBot="1" x14ac:dyDescent="0.45">
      <c r="B16" s="278"/>
      <c r="M16" s="277"/>
      <c r="N16" s="799"/>
    </row>
    <row r="17" spans="2:14" s="183" customFormat="1" ht="55.7" customHeight="1" outlineLevel="1" thickBot="1" x14ac:dyDescent="0.45">
      <c r="B17" s="278"/>
      <c r="D17" s="1612" t="s">
        <v>303</v>
      </c>
      <c r="E17" s="1613"/>
      <c r="F17" s="1612" t="s">
        <v>304</v>
      </c>
      <c r="G17" s="1646"/>
      <c r="H17" s="1647" t="s">
        <v>305</v>
      </c>
      <c r="I17" s="1646"/>
      <c r="J17" s="650" t="s">
        <v>306</v>
      </c>
      <c r="K17" s="649" t="s">
        <v>307</v>
      </c>
      <c r="L17" s="651" t="s">
        <v>308</v>
      </c>
      <c r="M17" s="652" t="s">
        <v>309</v>
      </c>
      <c r="N17" s="799"/>
    </row>
    <row r="18" spans="2:14" s="183" customFormat="1" ht="24.75" customHeight="1" outlineLevel="1" thickBot="1" x14ac:dyDescent="0.45">
      <c r="B18" s="278"/>
      <c r="D18" s="1648"/>
      <c r="E18" s="1649"/>
      <c r="F18" s="1650"/>
      <c r="G18" s="1651"/>
      <c r="H18" s="1652"/>
      <c r="I18" s="1651"/>
      <c r="J18" s="653"/>
      <c r="K18" s="654" t="str">
        <f>IF(F18&gt;0,AVERAGE(F18:J18),"")</f>
        <v/>
      </c>
      <c r="L18" s="655" t="str">
        <f>IF(COUNTA(F18:J18)&gt;0,STDEVP(F18:J18),"")</f>
        <v/>
      </c>
      <c r="M18" s="656" t="str">
        <f>IF(AND(K18&lt;&gt;"",K18&gt;0),L18/K18,"")</f>
        <v/>
      </c>
      <c r="N18" s="799" t="str">
        <f>IF(K18&lt;&gt;"",IF(AND(K18&gt;=50,ABS(M18)&lt;=0.05),"Validé","Non validé"),"Non contrôlé")</f>
        <v>Non contrôlé</v>
      </c>
    </row>
    <row r="19" spans="2:14" s="183" customFormat="1" ht="15" customHeight="1" outlineLevel="1" thickBot="1" x14ac:dyDescent="0.45">
      <c r="B19" s="278"/>
      <c r="M19" s="277"/>
      <c r="N19" s="799"/>
    </row>
    <row r="20" spans="2:14" s="183" customFormat="1" ht="35.450000000000003" customHeight="1" outlineLevel="1" thickBot="1" x14ac:dyDescent="0.45">
      <c r="B20" s="278"/>
      <c r="D20" s="1637" t="s">
        <v>325</v>
      </c>
      <c r="E20" s="1638"/>
      <c r="F20" s="1638"/>
      <c r="G20" s="1638"/>
      <c r="H20" s="1638"/>
      <c r="I20" s="1638"/>
      <c r="J20" s="1638"/>
      <c r="K20" s="1638"/>
      <c r="L20" s="1638"/>
      <c r="M20" s="1639"/>
      <c r="N20" s="799"/>
    </row>
    <row r="21" spans="2:14" s="183" customFormat="1" ht="12.75" customHeight="1" outlineLevel="1" thickBot="1" x14ac:dyDescent="0.45">
      <c r="B21" s="278"/>
      <c r="M21" s="277"/>
      <c r="N21" s="799"/>
    </row>
    <row r="22" spans="2:14" s="183" customFormat="1" ht="15" customHeight="1" outlineLevel="1" x14ac:dyDescent="0.4">
      <c r="B22" s="278"/>
      <c r="D22" s="1640" t="s">
        <v>310</v>
      </c>
      <c r="E22" s="1641"/>
      <c r="F22" s="1641">
        <v>1</v>
      </c>
      <c r="G22" s="1641"/>
      <c r="H22" s="1641">
        <v>2</v>
      </c>
      <c r="I22" s="1641"/>
      <c r="J22" s="657">
        <v>3</v>
      </c>
      <c r="K22" s="1641" t="s">
        <v>311</v>
      </c>
      <c r="L22" s="1641"/>
      <c r="M22" s="1642"/>
      <c r="N22" s="799"/>
    </row>
    <row r="23" spans="2:14" s="183" customFormat="1" ht="15" customHeight="1" outlineLevel="1" x14ac:dyDescent="0.4">
      <c r="B23" s="278"/>
      <c r="D23" s="1643" t="s">
        <v>312</v>
      </c>
      <c r="E23" s="1627"/>
      <c r="F23" s="1636"/>
      <c r="G23" s="1636"/>
      <c r="H23" s="1636"/>
      <c r="I23" s="1636"/>
      <c r="J23" s="644"/>
      <c r="K23" s="1644" t="str">
        <f>IF(F23&gt;0,AVERAGE(F23:J23),"")</f>
        <v/>
      </c>
      <c r="L23" s="1644"/>
      <c r="M23" s="1645"/>
      <c r="N23" s="799"/>
    </row>
    <row r="24" spans="2:14" s="183" customFormat="1" ht="15" customHeight="1" outlineLevel="1" thickBot="1" x14ac:dyDescent="0.45">
      <c r="B24" s="278"/>
      <c r="D24" s="1632" t="s">
        <v>313</v>
      </c>
      <c r="E24" s="1633"/>
      <c r="F24" s="1634" t="str">
        <f>IF(F23&gt;0,L11/F23,"")</f>
        <v/>
      </c>
      <c r="G24" s="1634"/>
      <c r="H24" s="1634" t="str">
        <f>IF(H23&gt;0,L11/H23,"")</f>
        <v/>
      </c>
      <c r="I24" s="1634"/>
      <c r="J24" s="658" t="str">
        <f>IF(J23&gt;0,L11/J23,"")</f>
        <v/>
      </c>
      <c r="K24" s="1634" t="str">
        <f>IF(COUNTA(F23:J23)&gt;0,AVERAGE(F24:J24),"")</f>
        <v/>
      </c>
      <c r="L24" s="1634"/>
      <c r="M24" s="1635"/>
      <c r="N24" s="799" t="str">
        <f>IF(K24&lt;&gt;"",IF(K24&gt;=0.5,"Validé","Non validé"),"Non contrôlé")</f>
        <v>Non contrôlé</v>
      </c>
    </row>
    <row r="25" spans="2:14" s="183" customFormat="1" ht="15" customHeight="1" outlineLevel="1" thickBot="1" x14ac:dyDescent="0.45">
      <c r="B25" s="278"/>
      <c r="D25" s="415"/>
      <c r="E25" s="415"/>
      <c r="F25" s="415"/>
      <c r="G25" s="415"/>
      <c r="H25" s="415"/>
      <c r="I25" s="415"/>
      <c r="J25" s="415"/>
      <c r="K25" s="415"/>
      <c r="L25" s="415"/>
      <c r="M25" s="416"/>
      <c r="N25" s="799"/>
    </row>
    <row r="26" spans="2:14" s="183" customFormat="1" ht="32.450000000000003" customHeight="1" outlineLevel="1" thickBot="1" x14ac:dyDescent="0.45">
      <c r="B26" s="278"/>
      <c r="D26" s="1624" t="s">
        <v>628</v>
      </c>
      <c r="E26" s="1625"/>
      <c r="F26" s="1625"/>
      <c r="G26" s="1625"/>
      <c r="H26" s="1625"/>
      <c r="I26" s="1625"/>
      <c r="J26" s="1625"/>
      <c r="K26" s="1625"/>
      <c r="L26" s="1625"/>
      <c r="M26" s="1626"/>
      <c r="N26" s="799"/>
    </row>
    <row r="27" spans="2:14" s="183" customFormat="1" ht="11.45" customHeight="1" outlineLevel="1" x14ac:dyDescent="0.4">
      <c r="B27" s="278"/>
      <c r="M27" s="277"/>
      <c r="N27" s="799"/>
    </row>
    <row r="28" spans="2:14" s="183" customFormat="1" ht="15" customHeight="1" outlineLevel="1" x14ac:dyDescent="0.4">
      <c r="B28" s="278"/>
      <c r="D28" s="1627" t="s">
        <v>629</v>
      </c>
      <c r="E28" s="1627"/>
      <c r="F28" s="1627"/>
      <c r="G28" s="1627"/>
      <c r="H28" s="1627"/>
      <c r="I28" s="1627"/>
      <c r="J28" s="1636"/>
      <c r="K28" s="1636"/>
      <c r="M28" s="277"/>
      <c r="N28" s="799"/>
    </row>
    <row r="29" spans="2:14" s="183" customFormat="1" ht="15" customHeight="1" outlineLevel="1" x14ac:dyDescent="0.4">
      <c r="B29" s="278"/>
      <c r="D29" s="1627" t="s">
        <v>630</v>
      </c>
      <c r="E29" s="1627"/>
      <c r="F29" s="1627"/>
      <c r="G29" s="1627"/>
      <c r="H29" s="1627"/>
      <c r="I29" s="1627"/>
      <c r="J29" s="1630"/>
      <c r="K29" s="1630"/>
      <c r="M29" s="277"/>
      <c r="N29" s="799"/>
    </row>
    <row r="30" spans="2:14" s="183" customFormat="1" ht="15" customHeight="1" outlineLevel="1" x14ac:dyDescent="0.4">
      <c r="B30" s="278"/>
      <c r="D30" s="1627" t="s">
        <v>314</v>
      </c>
      <c r="E30" s="1627"/>
      <c r="F30" s="1627"/>
      <c r="G30" s="1627"/>
      <c r="H30" s="1627"/>
      <c r="I30" s="1627"/>
      <c r="J30" s="1629" t="str">
        <f>IF(COUNTA(J28:J29)&gt;0,TRUNC(J29/J28,0),"")</f>
        <v/>
      </c>
      <c r="K30" s="1629"/>
      <c r="M30" s="277"/>
      <c r="N30" s="799"/>
    </row>
    <row r="31" spans="2:14" s="183" customFormat="1" ht="16.100000000000001" customHeight="1" outlineLevel="1" x14ac:dyDescent="0.4">
      <c r="B31" s="278"/>
      <c r="D31" s="1627" t="s">
        <v>315</v>
      </c>
      <c r="E31" s="1627"/>
      <c r="F31" s="1627"/>
      <c r="G31" s="1627"/>
      <c r="H31" s="1627"/>
      <c r="I31" s="1627"/>
      <c r="J31" s="1631"/>
      <c r="K31" s="1631"/>
      <c r="M31" s="277"/>
      <c r="N31" s="805"/>
    </row>
    <row r="32" spans="2:14" s="183" customFormat="1" ht="15" customHeight="1" outlineLevel="1" x14ac:dyDescent="0.4">
      <c r="B32" s="278"/>
      <c r="D32" s="1627" t="s">
        <v>316</v>
      </c>
      <c r="E32" s="1627"/>
      <c r="F32" s="1627"/>
      <c r="G32" s="1627"/>
      <c r="H32" s="1627"/>
      <c r="I32" s="1627"/>
      <c r="J32" s="1628"/>
      <c r="K32" s="1628"/>
      <c r="M32" s="277"/>
      <c r="N32" s="799"/>
    </row>
    <row r="33" spans="2:14" s="183" customFormat="1" ht="15" customHeight="1" outlineLevel="1" x14ac:dyDescent="0.4">
      <c r="B33" s="278"/>
      <c r="D33" s="1536" t="s">
        <v>317</v>
      </c>
      <c r="E33" s="1536"/>
      <c r="F33" s="1536"/>
      <c r="G33" s="1536"/>
      <c r="H33" s="1536"/>
      <c r="I33" s="1536"/>
      <c r="J33" s="1629" t="str">
        <f>IF(J31&lt;&gt;"",J30/J31,"")</f>
        <v/>
      </c>
      <c r="K33" s="1629"/>
      <c r="L33" s="806"/>
      <c r="M33" s="277"/>
      <c r="N33" s="799" t="str">
        <f>IF(J33&lt;&gt;"",IF(J33&gt;=5.5,"Validé","Non validé"),"Non contrôlé")</f>
        <v>Non contrôlé</v>
      </c>
    </row>
    <row r="34" spans="2:14" s="183" customFormat="1" ht="15" customHeight="1" outlineLevel="1" thickBot="1" x14ac:dyDescent="0.45">
      <c r="B34" s="278"/>
      <c r="D34" s="268"/>
      <c r="E34" s="268"/>
      <c r="F34" s="268"/>
      <c r="G34" s="268"/>
      <c r="H34" s="10"/>
      <c r="I34" s="10"/>
      <c r="J34" s="279"/>
      <c r="K34" s="279"/>
      <c r="L34" s="279"/>
      <c r="M34" s="280"/>
      <c r="N34" s="799"/>
    </row>
    <row r="35" spans="2:14" s="183" customFormat="1" ht="21.75" customHeight="1" outlineLevel="1" thickBot="1" x14ac:dyDescent="0.45">
      <c r="B35" s="278"/>
      <c r="D35" s="1624" t="s">
        <v>318</v>
      </c>
      <c r="E35" s="1625"/>
      <c r="F35" s="1625"/>
      <c r="G35" s="1625"/>
      <c r="H35" s="1625"/>
      <c r="I35" s="1625"/>
      <c r="J35" s="1625"/>
      <c r="K35" s="1625"/>
      <c r="L35" s="1625"/>
      <c r="M35" s="1626"/>
      <c r="N35" s="799"/>
    </row>
    <row r="36" spans="2:14" s="183" customFormat="1" ht="15" customHeight="1" outlineLevel="1" x14ac:dyDescent="0.4">
      <c r="B36" s="278"/>
      <c r="M36" s="277"/>
      <c r="N36" s="799"/>
    </row>
    <row r="37" spans="2:14" s="183" customFormat="1" ht="27" customHeight="1" outlineLevel="1" x14ac:dyDescent="0.4">
      <c r="B37" s="278"/>
      <c r="D37" s="1536" t="s">
        <v>320</v>
      </c>
      <c r="E37" s="1536"/>
      <c r="F37" s="1536" t="s">
        <v>321</v>
      </c>
      <c r="G37" s="1536"/>
      <c r="H37" s="1536" t="s">
        <v>322</v>
      </c>
      <c r="I37" s="1536"/>
      <c r="J37" s="281"/>
      <c r="K37" s="417"/>
      <c r="M37" s="277"/>
      <c r="N37" s="799"/>
    </row>
    <row r="38" spans="2:14" s="183" customFormat="1" ht="19.7" customHeight="1" outlineLevel="1" x14ac:dyDescent="0.4">
      <c r="B38" s="278"/>
      <c r="D38" s="1621"/>
      <c r="E38" s="1621"/>
      <c r="F38" s="1622"/>
      <c r="G38" s="1622"/>
      <c r="H38" s="1623" t="str">
        <f>IF(F38&gt;0,(D38-F38)/F38,"")</f>
        <v/>
      </c>
      <c r="I38" s="1623"/>
      <c r="J38" s="418"/>
      <c r="K38" s="417"/>
      <c r="M38" s="277"/>
      <c r="N38" s="799"/>
    </row>
    <row r="39" spans="2:14" s="183" customFormat="1" ht="15" customHeight="1" outlineLevel="1" thickBot="1" x14ac:dyDescent="0.45">
      <c r="B39" s="278"/>
      <c r="D39" s="417"/>
      <c r="E39" s="417"/>
      <c r="F39" s="417"/>
      <c r="G39" s="417"/>
      <c r="H39" s="417"/>
      <c r="I39" s="417"/>
      <c r="J39" s="417"/>
      <c r="K39" s="417"/>
      <c r="L39" s="417"/>
      <c r="M39" s="419"/>
      <c r="N39" s="807"/>
    </row>
    <row r="40" spans="2:14" s="183" customFormat="1" ht="25.7" customHeight="1" outlineLevel="1" thickBot="1" x14ac:dyDescent="0.45">
      <c r="B40" s="278"/>
      <c r="D40" s="1624" t="s">
        <v>319</v>
      </c>
      <c r="E40" s="1625"/>
      <c r="F40" s="1625"/>
      <c r="G40" s="1625"/>
      <c r="H40" s="1625"/>
      <c r="I40" s="1625"/>
      <c r="J40" s="1625"/>
      <c r="K40" s="1625"/>
      <c r="L40" s="1625"/>
      <c r="M40" s="1626"/>
      <c r="N40" s="799"/>
    </row>
    <row r="41" spans="2:14" s="183" customFormat="1" ht="15" customHeight="1" outlineLevel="1" x14ac:dyDescent="0.4">
      <c r="B41" s="278"/>
      <c r="M41" s="277"/>
      <c r="N41" s="799"/>
    </row>
    <row r="42" spans="2:14" s="183" customFormat="1" ht="15" customHeight="1" outlineLevel="1" x14ac:dyDescent="0.4">
      <c r="B42" s="278"/>
      <c r="D42" s="1536" t="s">
        <v>328</v>
      </c>
      <c r="E42" s="1536"/>
      <c r="F42" s="1536" t="s">
        <v>330</v>
      </c>
      <c r="G42" s="1536"/>
      <c r="H42" s="1536" t="s">
        <v>332</v>
      </c>
      <c r="I42" s="1536"/>
      <c r="J42" s="420"/>
      <c r="K42" s="420"/>
      <c r="L42" s="421"/>
      <c r="M42" s="277"/>
      <c r="N42" s="799"/>
    </row>
    <row r="43" spans="2:14" s="183" customFormat="1" ht="15" customHeight="1" outlineLevel="1" x14ac:dyDescent="0.4">
      <c r="B43" s="278"/>
      <c r="D43" s="1616" t="s">
        <v>329</v>
      </c>
      <c r="E43" s="1617"/>
      <c r="F43" s="1536" t="s">
        <v>331</v>
      </c>
      <c r="G43" s="1536"/>
      <c r="H43" s="1536" t="s">
        <v>333</v>
      </c>
      <c r="I43" s="1536"/>
      <c r="J43" s="420"/>
      <c r="K43" s="420"/>
      <c r="L43" s="421"/>
      <c r="M43" s="277"/>
      <c r="N43" s="799"/>
    </row>
    <row r="44" spans="2:14" s="183" customFormat="1" ht="15" customHeight="1" outlineLevel="1" x14ac:dyDescent="0.4">
      <c r="B44" s="278"/>
      <c r="D44" s="1618"/>
      <c r="E44" s="1618"/>
      <c r="F44" s="1619" t="str">
        <f>IF(AND(K18&lt;&gt;"", J30&lt;&gt;""),(K18*J30),"")</f>
        <v/>
      </c>
      <c r="G44" s="1619"/>
      <c r="H44" s="1620" t="str">
        <f>IF(AND(D44&gt;0,F44),(D44-F44)/F44,"")</f>
        <v/>
      </c>
      <c r="I44" s="1620"/>
      <c r="J44" s="420"/>
      <c r="K44" s="420"/>
      <c r="L44" s="421"/>
      <c r="M44" s="277"/>
      <c r="N44" s="799" t="str">
        <f>IF(H44&lt;&gt;"",IF(ABS(H44)&lt;0.1,"Validé","Non validé"),"Non contrôlé")</f>
        <v>Non contrôlé</v>
      </c>
    </row>
    <row r="45" spans="2:14" s="183" customFormat="1" ht="15" customHeight="1" outlineLevel="1" thickBot="1" x14ac:dyDescent="0.45">
      <c r="B45" s="278"/>
      <c r="D45" s="417"/>
      <c r="E45" s="417"/>
      <c r="F45" s="417"/>
      <c r="G45" s="417"/>
      <c r="H45" s="417"/>
      <c r="I45" s="417"/>
      <c r="J45" s="417"/>
      <c r="K45" s="417"/>
      <c r="L45" s="417"/>
      <c r="M45" s="419"/>
      <c r="N45" s="808"/>
    </row>
    <row r="46" spans="2:14" s="183" customFormat="1" ht="15" customHeight="1" outlineLevel="1" x14ac:dyDescent="0.4">
      <c r="B46" s="278"/>
      <c r="D46" s="1606" t="s">
        <v>326</v>
      </c>
      <c r="E46" s="1607"/>
      <c r="F46" s="1607"/>
      <c r="G46" s="1607"/>
      <c r="H46" s="1607"/>
      <c r="I46" s="1607"/>
      <c r="J46" s="1607"/>
      <c r="K46" s="1607"/>
      <c r="L46" s="1607"/>
      <c r="M46" s="1608"/>
      <c r="N46" s="809"/>
    </row>
    <row r="47" spans="2:14" s="183" customFormat="1" ht="15" customHeight="1" outlineLevel="1" thickBot="1" x14ac:dyDescent="0.45">
      <c r="B47" s="278"/>
      <c r="D47" s="1609" t="s">
        <v>327</v>
      </c>
      <c r="E47" s="1610"/>
      <c r="F47" s="1610"/>
      <c r="G47" s="1610"/>
      <c r="H47" s="1610"/>
      <c r="I47" s="1610"/>
      <c r="J47" s="1610"/>
      <c r="K47" s="1610"/>
      <c r="L47" s="1610"/>
      <c r="M47" s="1611"/>
      <c r="N47" s="809"/>
    </row>
    <row r="48" spans="2:14" s="183" customFormat="1" ht="15" customHeight="1" outlineLevel="1" thickBot="1" x14ac:dyDescent="0.45">
      <c r="B48" s="278"/>
      <c r="D48" s="269"/>
      <c r="E48" s="173"/>
      <c r="F48" s="173"/>
      <c r="G48" s="173"/>
      <c r="H48" s="173"/>
      <c r="I48" s="173"/>
      <c r="J48" s="173"/>
      <c r="M48" s="277"/>
      <c r="N48" s="809"/>
    </row>
    <row r="49" spans="2:123" s="183" customFormat="1" ht="28.1" customHeight="1" outlineLevel="1" thickBot="1" x14ac:dyDescent="0.45">
      <c r="B49" s="278"/>
      <c r="D49" s="1612" t="s">
        <v>287</v>
      </c>
      <c r="E49" s="1613"/>
      <c r="F49" s="1612" t="s">
        <v>323</v>
      </c>
      <c r="G49" s="1613"/>
      <c r="H49" s="1612" t="s">
        <v>288</v>
      </c>
      <c r="I49" s="1613"/>
      <c r="J49" s="1612" t="s">
        <v>289</v>
      </c>
      <c r="K49" s="1613"/>
      <c r="L49" s="1614" t="s">
        <v>324</v>
      </c>
      <c r="M49" s="1615"/>
      <c r="N49" s="809"/>
    </row>
    <row r="50" spans="2:123" s="183" customFormat="1" ht="23.45" customHeight="1" outlineLevel="1" thickBot="1" x14ac:dyDescent="0.45">
      <c r="B50" s="278"/>
      <c r="D50" s="1599"/>
      <c r="E50" s="1600"/>
      <c r="F50" s="1599"/>
      <c r="G50" s="1600"/>
      <c r="H50" s="1599"/>
      <c r="I50" s="1600"/>
      <c r="J50" s="1599"/>
      <c r="K50" s="1600"/>
      <c r="L50" s="1601" t="str">
        <f>IF(AND(J50&lt;=8,J50&gt;=2),"Oui","Non")</f>
        <v>Non</v>
      </c>
      <c r="M50" s="1602"/>
      <c r="N50" s="799" t="str">
        <f>IF(J50&lt;&gt;"",IF(L50="Oui","Validé","Non validé"), "Non contrôlé")</f>
        <v>Non contrôlé</v>
      </c>
    </row>
    <row r="51" spans="2:123" s="183" customFormat="1" ht="15" customHeight="1" outlineLevel="1" x14ac:dyDescent="0.4">
      <c r="B51" s="278"/>
      <c r="D51" s="173"/>
      <c r="E51" s="173"/>
      <c r="F51" s="173"/>
      <c r="G51" s="173"/>
      <c r="H51" s="173"/>
      <c r="I51" s="173"/>
      <c r="J51" s="173"/>
      <c r="M51" s="277"/>
      <c r="N51" s="799"/>
    </row>
    <row r="52" spans="2:123" s="183" customFormat="1" ht="27.75" customHeight="1" thickBot="1" x14ac:dyDescent="0.45">
      <c r="B52" s="278"/>
      <c r="M52" s="277"/>
      <c r="N52" s="799"/>
    </row>
    <row r="53" spans="2:123" s="423" customFormat="1" ht="40.35" customHeight="1" thickBot="1" x14ac:dyDescent="0.5">
      <c r="B53" s="422"/>
      <c r="D53" s="1603" t="s">
        <v>292</v>
      </c>
      <c r="E53" s="1604"/>
      <c r="F53" s="1604"/>
      <c r="G53" s="1604"/>
      <c r="H53" s="1604"/>
      <c r="I53" s="1604"/>
      <c r="J53" s="1604"/>
      <c r="K53" s="1604"/>
      <c r="L53" s="1604"/>
      <c r="M53" s="1605"/>
      <c r="N53" s="810"/>
    </row>
    <row r="54" spans="2:123" s="183" customFormat="1" ht="15" customHeight="1" outlineLevel="1" x14ac:dyDescent="0.4">
      <c r="B54" s="278"/>
      <c r="D54" s="173"/>
      <c r="E54" s="173"/>
      <c r="F54" s="173"/>
      <c r="G54" s="173"/>
      <c r="H54" s="173"/>
      <c r="I54" s="173"/>
      <c r="J54" s="173"/>
      <c r="M54" s="277"/>
      <c r="N54" s="799"/>
    </row>
    <row r="55" spans="2:123" s="183" customFormat="1" ht="15" customHeight="1" outlineLevel="1" thickBot="1" x14ac:dyDescent="0.45">
      <c r="B55" s="278"/>
      <c r="D55" s="264"/>
      <c r="E55" s="264"/>
      <c r="F55" s="264"/>
      <c r="G55" s="264"/>
      <c r="H55" s="264"/>
      <c r="I55" s="264"/>
      <c r="J55" s="264"/>
      <c r="K55" s="264"/>
      <c r="L55" s="264"/>
      <c r="M55" s="271"/>
      <c r="N55" s="799"/>
    </row>
    <row r="56" spans="2:123" s="183" customFormat="1" ht="15" customHeight="1" outlineLevel="1" x14ac:dyDescent="0.4">
      <c r="B56" s="278"/>
      <c r="D56" s="1587"/>
      <c r="E56" s="1587"/>
      <c r="F56" s="1587"/>
      <c r="G56" s="1587"/>
      <c r="H56" s="1587"/>
      <c r="I56" s="1587"/>
      <c r="J56" s="1587"/>
      <c r="K56" s="1587"/>
      <c r="L56" s="1587"/>
      <c r="M56" s="1588"/>
      <c r="N56" s="799"/>
    </row>
    <row r="57" spans="2:123" s="183" customFormat="1" ht="33" customHeight="1" outlineLevel="1" x14ac:dyDescent="0.4">
      <c r="B57" s="278"/>
      <c r="D57" s="1589" t="s">
        <v>174</v>
      </c>
      <c r="E57" s="1590"/>
      <c r="F57" s="1590"/>
      <c r="G57" s="1590"/>
      <c r="H57" s="1590"/>
      <c r="I57" s="1590"/>
      <c r="J57" s="1590"/>
      <c r="K57" s="1590"/>
      <c r="L57" s="1590"/>
      <c r="M57" s="1591"/>
      <c r="N57" s="811"/>
    </row>
    <row r="58" spans="2:123" s="183" customFormat="1" ht="26.35" customHeight="1" outlineLevel="1" x14ac:dyDescent="0.4">
      <c r="B58" s="278"/>
      <c r="D58" s="1592" t="s">
        <v>72</v>
      </c>
      <c r="E58" s="1593"/>
      <c r="F58" s="1593"/>
      <c r="G58" s="1594"/>
      <c r="H58" s="1595" t="s">
        <v>14</v>
      </c>
      <c r="I58" s="1578"/>
      <c r="J58" s="424" t="s">
        <v>686</v>
      </c>
      <c r="K58" s="889" t="s">
        <v>67</v>
      </c>
      <c r="L58" s="1577" t="s">
        <v>511</v>
      </c>
      <c r="M58" s="1596"/>
      <c r="N58" s="812" t="s">
        <v>68</v>
      </c>
    </row>
    <row r="59" spans="2:123" s="183" customFormat="1" ht="97" customHeight="1" outlineLevel="1" x14ac:dyDescent="0.4">
      <c r="B59" s="278"/>
      <c r="D59" s="659">
        <v>1</v>
      </c>
      <c r="E59" s="1570" t="str">
        <f>IFERROR(HLOOKUP(D$57,Critères!$B$3:$BE$16,$D59+2,FALSE),"")</f>
        <v>L'accès à l'ouvrage et aux équipements de mesure se fait-il en toute sécurité pour les agents en charge des opérations de contrôles et d'entretien ?</v>
      </c>
      <c r="F59" s="1570"/>
      <c r="G59" s="1570"/>
      <c r="H59" s="1597" t="s">
        <v>143</v>
      </c>
      <c r="I59" s="1598"/>
      <c r="J59" s="426">
        <f>IF(OR(H59 = "Validé",H59="Validé avec réserve"),K59,0)</f>
        <v>0</v>
      </c>
      <c r="K59" s="903">
        <f>IFERROR(INDEX(Critères!$B$3:$BE$16, $D59+2, MATCH(D$57, Critères!$B$3:$BE$3, 0) + 2),"")</f>
        <v>10</v>
      </c>
      <c r="L59" s="157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75"/>
      <c r="N59" s="813" t="str">
        <f>IFERROR(INDEX(Critères!$B$3:$BE$16, $D59+2, MATCH(D$57, Critères!$B$3:$BE$3, 0) + 3),"")</f>
        <v>LISTE_3</v>
      </c>
    </row>
    <row r="60" spans="2:123" s="401" customFormat="1" ht="97" customHeight="1" outlineLevel="1" x14ac:dyDescent="0.4">
      <c r="B60" s="399"/>
      <c r="C60" s="183"/>
      <c r="D60" s="659">
        <v>2</v>
      </c>
      <c r="E60" s="1570" t="str">
        <f>IFERROR(HLOOKUP(D$57,Critères!$B$3:$BE$16,$D60+2,FALSE),"")</f>
        <v>Le point de prélèvement est-il correctement implanté et situé dans un milieu homogène et brassé ?</v>
      </c>
      <c r="F60" s="1570"/>
      <c r="G60" s="1570"/>
      <c r="H60" s="1583" t="s">
        <v>143</v>
      </c>
      <c r="I60" s="1584"/>
      <c r="J60" s="426">
        <f t="shared" ref="J60:J68" si="0">IF(OR(H60 = "Validé",H60="Validé avec réserve"),K60,0)</f>
        <v>0</v>
      </c>
      <c r="K60" s="903">
        <f>IFERROR(INDEX(Critères!$B$3:$BE$16, $D60+2, MATCH(D$57, Critères!$B$3:$BE$3, 0) + 2),"")</f>
        <v>15</v>
      </c>
      <c r="L60" s="1574" t="str">
        <f>IFERROR(IF(INDEX(Critères!$B$3:$BE$16, $D60+2, MATCH(D$57, Critères!$B$3:$BE$3, 0) + 1)="", "", INDEX(Critères!$B$3:$BE$16, $D60+2, MATCH(D$57, Critères!$B$3:$BE$3, 0) + 1)), "")</f>
        <v/>
      </c>
      <c r="M60" s="1575"/>
      <c r="N60" s="813" t="str">
        <f>IFERROR(INDEX(Critères!$B$3:$BE$16, $D60+2, MATCH(D$57, Critères!$B$3:$BE$3, 0) + 3),"")</f>
        <v>LISTE_3</v>
      </c>
    </row>
    <row r="61" spans="2:123" ht="97" customHeight="1" outlineLevel="1" thickBot="1" x14ac:dyDescent="0.45">
      <c r="B61" s="293"/>
      <c r="C61" s="427"/>
      <c r="D61" s="659">
        <v>3</v>
      </c>
      <c r="E61" s="1570" t="str">
        <f>IFERROR(HLOOKUP(D$57,Critères!$B$3:$BE$16,$D61+2,FALSE),"")</f>
        <v>La propreté et l'état d'entretien du dispositif de prélèvement sont-ils satisfaisants ?</v>
      </c>
      <c r="F61" s="1570"/>
      <c r="G61" s="1570"/>
      <c r="H61" s="1585" t="s">
        <v>143</v>
      </c>
      <c r="I61" s="1586"/>
      <c r="J61" s="426">
        <f t="shared" si="0"/>
        <v>0</v>
      </c>
      <c r="K61" s="903">
        <f>IFERROR(INDEX(Critères!$B$3:$BE$16, $D61+2, MATCH(D$57, Critères!$B$3:$BE$3, 0) + 2),"")</f>
        <v>5</v>
      </c>
      <c r="L61" s="157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75"/>
      <c r="N61" s="813" t="str">
        <f>IFERROR(INDEX(Critères!$B$3:$BE$16, $D61+2, MATCH(D$57, Critères!$B$3:$BE$3, 0) + 3),"")</f>
        <v>LISTE_3</v>
      </c>
      <c r="DK61" s="145"/>
      <c r="DL61" s="145"/>
      <c r="DM61" s="145"/>
      <c r="DN61" s="145"/>
      <c r="DO61" s="145"/>
      <c r="DP61" s="145"/>
      <c r="DQ61" s="145"/>
      <c r="DR61" s="145"/>
      <c r="DS61" s="145"/>
    </row>
    <row r="62" spans="2:123" ht="97" customHeight="1" outlineLevel="1" thickBot="1" x14ac:dyDescent="0.45">
      <c r="B62" s="293"/>
      <c r="C62" s="183"/>
      <c r="D62" s="659">
        <v>4</v>
      </c>
      <c r="E62" s="1570" t="str">
        <f>IFERROR(HLOOKUP(D$57,Critères!$B$3:$BE$16,$D62+2,FALSE),"")</f>
        <v>Le circuit de prélèvement, y compris la boucle primaire, présente t-il un état de fonctionnement satisfaisant, son diamètre est-il ≥ à 9 mm ?</v>
      </c>
      <c r="F62" s="1570"/>
      <c r="G62" s="1571"/>
      <c r="H62" s="1572" t="str">
        <f>IF(OR(D57=AT3,D57=AX3),N12,"Non contrôlé")</f>
        <v>Non contrôlé</v>
      </c>
      <c r="I62" s="1573"/>
      <c r="J62" s="426">
        <f t="shared" si="0"/>
        <v>0</v>
      </c>
      <c r="K62" s="903">
        <f>IFERROR(INDEX(Critères!$B$3:$BE$16, $D62+2, MATCH(D$57, Critères!$B$3:$BE$3, 0) + 2),"")</f>
        <v>5</v>
      </c>
      <c r="L62" s="1574" t="str">
        <f>IFERROR(IF(INDEX(Critères!$B$3:$BE$16, $D62+2, MATCH(D$57, Critères!$B$3:$BE$3, 0) + 1)="", "", INDEX(Critères!$B$3:$BE$16, $D62+2, MATCH(D$57, Critères!$B$3:$BE$3, 0) + 1)), "")</f>
        <v/>
      </c>
      <c r="M62" s="1575"/>
      <c r="N62" s="813" t="str">
        <f>IFERROR(INDEX(Critères!$B$3:$BE$16, $D62+2, MATCH(D$57, Critères!$B$3:$BE$3, 0) + 3),"")</f>
        <v>LISTE_3</v>
      </c>
      <c r="DK62" s="145"/>
      <c r="DL62" s="145"/>
      <c r="DM62" s="145"/>
      <c r="DN62" s="145"/>
      <c r="DO62" s="145"/>
      <c r="DP62" s="145"/>
      <c r="DQ62" s="145"/>
      <c r="DR62" s="145"/>
      <c r="DS62" s="145"/>
    </row>
    <row r="63" spans="2:123" ht="97" customHeight="1" outlineLevel="1" thickBot="1" x14ac:dyDescent="0.45">
      <c r="B63" s="293"/>
      <c r="C63" s="296"/>
      <c r="D63" s="659">
        <v>5</v>
      </c>
      <c r="E63" s="1570" t="str">
        <f>IFERROR(HLOOKUP(D$57,Critères!$B$3:$BE$16,$D63+2,FALSE),"")</f>
        <v>Le volume de prélèvement par cycle est-il ≥ à 50 ml et est-il répétable à ± 5 % ?</v>
      </c>
      <c r="F63" s="1570"/>
      <c r="G63" s="1571"/>
      <c r="H63" s="1572" t="str">
        <f>IF(OR(D57=AT3,D57=AX3),N18,"Non contrôlé")</f>
        <v>Non contrôlé</v>
      </c>
      <c r="I63" s="1573"/>
      <c r="J63" s="426">
        <f t="shared" si="0"/>
        <v>0</v>
      </c>
      <c r="K63" s="903">
        <f>IFERROR(INDEX(Critères!$B$3:$BE$16, $D63+2, MATCH(D$57, Critères!$B$3:$BE$3, 0) + 2),"")</f>
        <v>5</v>
      </c>
      <c r="L63" s="1574" t="str">
        <f>IFERROR(IF(INDEX(Critères!$B$3:$BE$16, $D63+2, MATCH(D$57, Critères!$B$3:$BE$3, 0) + 1)="", "", INDEX(Critères!$B$3:$BE$16, $D63+2, MATCH(D$57, Critères!$B$3:$BE$3, 0) + 1)), "")</f>
        <v>Contrôle à réaliser sur 3 prélèvements</v>
      </c>
      <c r="M63" s="1575"/>
      <c r="N63" s="813" t="str">
        <f>IFERROR(INDEX(Critères!$B$3:$BE$16, $D63+2, MATCH(D$57, Critères!$B$3:$BE$3, 0) + 3),"")</f>
        <v>LISTE_2</v>
      </c>
      <c r="DK63" s="145"/>
      <c r="DL63" s="145"/>
      <c r="DM63" s="145"/>
      <c r="DN63" s="145"/>
      <c r="DO63" s="145"/>
      <c r="DP63" s="145"/>
      <c r="DQ63" s="145"/>
      <c r="DR63" s="145"/>
      <c r="DS63" s="145"/>
    </row>
    <row r="64" spans="2:123" ht="97" customHeight="1" outlineLevel="1" thickBot="1" x14ac:dyDescent="0.45">
      <c r="B64" s="293"/>
      <c r="C64" s="296"/>
      <c r="D64" s="659">
        <v>6</v>
      </c>
      <c r="E64" s="1570" t="str">
        <f>IFERROR(HLOOKUP(D$57,Critères!$B$3:$BE$16,$D64+2,FALSE),"")</f>
        <v>La vitesse d'aspiration, y compris celle de la boucle primaire, est-elle de ≥ 0,5 m/s ?</v>
      </c>
      <c r="F64" s="1570"/>
      <c r="G64" s="1571"/>
      <c r="H64" s="1572" t="str">
        <f>IF((D57=AT3),N24,IF((D57=AX3),N33,"Non contrôlé"))</f>
        <v>Non contrôlé</v>
      </c>
      <c r="I64" s="1573"/>
      <c r="J64" s="426">
        <f t="shared" si="0"/>
        <v>0</v>
      </c>
      <c r="K64" s="903">
        <f>IFERROR(INDEX(Critères!$B$3:$BE$16, $D64+2, MATCH(D$57, Critères!$B$3:$BE$3, 0) + 2),"")</f>
        <v>5</v>
      </c>
      <c r="L64" s="1574" t="str">
        <f>IFERROR(IF(INDEX(Critères!$B$3:$BE$16, $D64+2, MATCH(D$57, Critères!$B$3:$BE$3, 0) + 1)="", "", INDEX(Critères!$B$3:$BE$16, $D64+2, MATCH(D$57, Critères!$B$3:$BE$3, 0) + 1)), "")</f>
        <v>Contrôle à réaliser sur 3 prélèvements</v>
      </c>
      <c r="M64" s="1575"/>
      <c r="N64" s="813" t="str">
        <f>IFERROR(INDEX(Critères!$B$3:$BE$16, $D64+2, MATCH(D$57, Critères!$B$3:$BE$3, 0) + 3),"")</f>
        <v>LISTE_2</v>
      </c>
      <c r="DK64" s="145"/>
      <c r="DL64" s="145"/>
      <c r="DM64" s="145"/>
      <c r="DN64" s="145"/>
      <c r="DO64" s="145"/>
      <c r="DP64" s="145"/>
      <c r="DQ64" s="145"/>
      <c r="DR64" s="145"/>
      <c r="DS64" s="145"/>
    </row>
    <row r="65" spans="2:123" ht="97" customHeight="1" outlineLevel="1" thickBot="1" x14ac:dyDescent="0.45">
      <c r="B65" s="293"/>
      <c r="C65" s="296"/>
      <c r="D65" s="659">
        <v>7</v>
      </c>
      <c r="E65" s="157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70"/>
      <c r="G65" s="1571"/>
      <c r="H65" s="1581" t="str">
        <f>IF((D57=AT3),N33,"Non contrôlé")</f>
        <v>Non contrôlé</v>
      </c>
      <c r="I65" s="1582"/>
      <c r="J65" s="426">
        <f t="shared" si="0"/>
        <v>0</v>
      </c>
      <c r="K65" s="903">
        <f>IFERROR(INDEX(Critères!$B$3:$BE$16, $D65+2, MATCH(D$57, Critères!$B$3:$BE$3, 0) + 2),"")</f>
        <v>10</v>
      </c>
      <c r="L65" s="157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75"/>
      <c r="N65" s="813" t="str">
        <f>IFERROR(INDEX(Critères!$B$3:$BE$16, $D65+2, MATCH(D$57, Critères!$B$3:$BE$3, 0) + 3),"")</f>
        <v>LISTE_3</v>
      </c>
      <c r="DK65" s="145"/>
      <c r="DL65" s="145"/>
      <c r="DM65" s="145"/>
      <c r="DN65" s="145"/>
      <c r="DO65" s="145"/>
      <c r="DP65" s="145"/>
      <c r="DQ65" s="145"/>
      <c r="DR65" s="145"/>
      <c r="DS65" s="145"/>
    </row>
    <row r="66" spans="2:123" ht="97" customHeight="1" outlineLevel="1" thickBot="1" x14ac:dyDescent="0.45">
      <c r="B66" s="293"/>
      <c r="C66" s="296"/>
      <c r="D66" s="659">
        <v>8</v>
      </c>
      <c r="E66" s="1570" t="str">
        <f>IFERROR(HLOOKUP(D$57,Critères!$B$3:$BE$16,$D66+2,FALSE),"")</f>
        <v xml:space="preserve"> Les horaires de prélèvement et de totalisation des débits sont-ils synchronisés ?</v>
      </c>
      <c r="F66" s="1570"/>
      <c r="G66" s="1571"/>
      <c r="H66" s="1572" t="str">
        <f>IF((D57=AX3),N50,"Non contrôlé")</f>
        <v>Non contrôlé</v>
      </c>
      <c r="I66" s="1573"/>
      <c r="J66" s="426">
        <f t="shared" si="0"/>
        <v>0</v>
      </c>
      <c r="K66" s="903">
        <f>IFERROR(INDEX(Critères!$B$3:$BE$16, $D66+2, MATCH(D$57, Critères!$B$3:$BE$3, 0) + 2),"")</f>
        <v>5</v>
      </c>
      <c r="L66" s="1574" t="str">
        <f>IFERROR(IF(INDEX(Critères!$B$3:$BE$16, $D66+2, MATCH(D$57, Critères!$B$3:$BE$3, 0) + 1)="", "", INDEX(Critères!$B$3:$BE$16, $D66+2, MATCH(D$57, Critères!$B$3:$BE$3, 0) + 1)), "")</f>
        <v/>
      </c>
      <c r="M66" s="1575"/>
      <c r="N66" s="813" t="str">
        <f>IFERROR(INDEX(Critères!$B$3:$BE$16, $D66+2, MATCH(D$57, Critères!$B$3:$BE$3, 0) + 3),"")</f>
        <v>LISTE_2</v>
      </c>
      <c r="DK66" s="145"/>
      <c r="DL66" s="145"/>
      <c r="DM66" s="145"/>
      <c r="DN66" s="145"/>
      <c r="DO66" s="145"/>
      <c r="DP66" s="145"/>
      <c r="DQ66" s="145"/>
      <c r="DR66" s="145"/>
      <c r="DS66" s="145"/>
    </row>
    <row r="67" spans="2:123" ht="97" customHeight="1" outlineLevel="1" thickBot="1" x14ac:dyDescent="0.45">
      <c r="B67" s="293"/>
      <c r="C67" s="296"/>
      <c r="D67" s="659">
        <v>9</v>
      </c>
      <c r="E67" s="1570" t="str">
        <f>IFERROR(HLOOKUP(D$57,Critères!$B$3:$BE$16,$D67+2,FALSE),"")</f>
        <v>La température de l'enceinte de prélèvement est-elle adaptée? Si elle est réfrigérée, sa température est-elle maîtrisée à 5°C ± 3°C ?</v>
      </c>
      <c r="F67" s="1570"/>
      <c r="G67" s="1571"/>
      <c r="H67" s="1572" t="str">
        <f>IF((D57=AT3),N50,IF((D57=AX3),N44,"Non contrôlé"))</f>
        <v>Non contrôlé</v>
      </c>
      <c r="I67" s="1573"/>
      <c r="J67" s="426">
        <f t="shared" si="0"/>
        <v>0</v>
      </c>
      <c r="K67" s="903">
        <f>IFERROR(INDEX(Critères!$B$3:$BE$16, $D67+2, MATCH(D$57, Critères!$B$3:$BE$3, 0) + 2),"")</f>
        <v>15</v>
      </c>
      <c r="L67" s="1574" t="str">
        <f>IFERROR(IF(INDEX(Critères!$B$3:$BE$16, $D67+2, MATCH(D$57, Critères!$B$3:$BE$3, 0) + 1)="", "", INDEX(Critères!$B$3:$BE$16, $D67+2, MATCH(D$57, Critères!$B$3:$BE$3, 0) + 1)), "")</f>
        <v/>
      </c>
      <c r="M67" s="1575"/>
      <c r="N67" s="813" t="str">
        <f>IFERROR(INDEX(Critères!$B$3:$BE$16, $D67+2, MATCH(D$57, Critères!$B$3:$BE$3, 0) + 3),"")</f>
        <v>LISTE_2</v>
      </c>
      <c r="DK67" s="145"/>
      <c r="DL67" s="145"/>
      <c r="DM67" s="145"/>
      <c r="DN67" s="145"/>
      <c r="DO67" s="145"/>
      <c r="DP67" s="145"/>
      <c r="DQ67" s="145"/>
      <c r="DR67" s="145"/>
      <c r="DS67" s="145"/>
    </row>
    <row r="68" spans="2:123" ht="97" customHeight="1" outlineLevel="1" thickBot="1" x14ac:dyDescent="0.45">
      <c r="B68" s="293"/>
      <c r="C68" s="296"/>
      <c r="D68" s="659">
        <v>10</v>
      </c>
      <c r="E68" s="1570" t="str">
        <f>IFERROR(HLOOKUP(D$57,Critères!$B$3:$BE$16,$D68+2,FALSE),"")</f>
        <v>L'écart entre le volume théorique et le volume prélevé est-il ≤ à 10% ?</v>
      </c>
      <c r="F68" s="1570"/>
      <c r="G68" s="1571"/>
      <c r="H68" s="1572" t="str">
        <f>IF((D57=AT3),N44,"Non contrôlé")</f>
        <v>Non contrôlé</v>
      </c>
      <c r="I68" s="1573"/>
      <c r="J68" s="426">
        <f t="shared" si="0"/>
        <v>0</v>
      </c>
      <c r="K68" s="903">
        <f>IFERROR(INDEX(Critères!$B$3:$BE$16, $D68+2, MATCH(D$57, Critères!$B$3:$BE$3, 0) + 2),"")</f>
        <v>25</v>
      </c>
      <c r="L68" s="1574" t="str">
        <f>IFERROR(IF(INDEX(Critères!$B$3:$BE$16, $D68+2, MATCH(D$57, Critères!$B$3:$BE$3, 0) + 1)="", "", INDEX(Critères!$B$3:$BE$16, $D68+2, MATCH(D$57, Critères!$B$3:$BE$3, 0) + 1)), "")</f>
        <v/>
      </c>
      <c r="M68" s="1575"/>
      <c r="N68" s="813"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3"/>
      <c r="C69" s="296"/>
      <c r="D69" s="1576" t="s">
        <v>69</v>
      </c>
      <c r="E69" s="1577"/>
      <c r="F69" s="1577"/>
      <c r="G69" s="1578"/>
      <c r="H69" s="1579" t="s">
        <v>70</v>
      </c>
      <c r="I69" s="1580"/>
      <c r="J69" s="425" t="s">
        <v>71</v>
      </c>
      <c r="K69" s="1511"/>
      <c r="L69" s="1511"/>
      <c r="M69" s="1560"/>
      <c r="N69" s="196"/>
      <c r="DK69" s="145"/>
      <c r="DL69" s="145"/>
      <c r="DM69" s="145"/>
      <c r="DN69" s="145"/>
      <c r="DO69" s="145"/>
      <c r="DP69" s="145"/>
      <c r="DQ69" s="145"/>
      <c r="DR69" s="145"/>
      <c r="DS69" s="145"/>
    </row>
    <row r="70" spans="2:123" ht="38.25" customHeight="1" outlineLevel="1" thickBot="1" x14ac:dyDescent="0.45">
      <c r="B70" s="293"/>
      <c r="C70" s="296"/>
      <c r="D70" s="1555"/>
      <c r="E70" s="1556"/>
      <c r="F70" s="1556"/>
      <c r="G70" s="1557"/>
      <c r="H70" s="1558"/>
      <c r="I70" s="1559"/>
      <c r="J70" s="428">
        <f>IF(SUM(J59:J68)&gt;100,100,SUM(J59:J68))</f>
        <v>0</v>
      </c>
      <c r="K70" s="1511"/>
      <c r="L70" s="1511"/>
      <c r="M70" s="1560"/>
      <c r="DK70" s="145"/>
      <c r="DL70" s="145"/>
      <c r="DM70" s="145"/>
      <c r="DN70" s="145"/>
      <c r="DO70" s="145"/>
      <c r="DP70" s="145"/>
      <c r="DQ70" s="145"/>
      <c r="DR70" s="145"/>
      <c r="DS70" s="145"/>
    </row>
    <row r="71" spans="2:123" ht="15" customHeight="1" x14ac:dyDescent="0.4">
      <c r="B71" s="293"/>
      <c r="C71" s="296"/>
      <c r="D71" s="183"/>
      <c r="E71" s="183"/>
      <c r="F71" s="183"/>
      <c r="M71" s="277"/>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3"/>
      <c r="C72" s="296"/>
      <c r="D72" s="183"/>
      <c r="E72" s="183"/>
      <c r="F72" s="183"/>
      <c r="M72" s="277"/>
      <c r="DK72" s="145"/>
      <c r="DL72" s="145"/>
      <c r="DM72" s="145"/>
      <c r="DN72" s="145"/>
      <c r="DO72" s="145"/>
      <c r="DP72" s="145"/>
      <c r="DQ72" s="145"/>
      <c r="DR72" s="145"/>
      <c r="DS72" s="145"/>
    </row>
    <row r="73" spans="2:123" s="258" customFormat="1" ht="34.35" customHeight="1" x14ac:dyDescent="0.45">
      <c r="B73" s="429"/>
      <c r="C73" s="430"/>
      <c r="D73" s="660" t="s">
        <v>82</v>
      </c>
      <c r="E73" s="660"/>
      <c r="F73" s="660"/>
      <c r="G73" s="660"/>
      <c r="H73" s="660"/>
      <c r="I73" s="660"/>
      <c r="J73" s="660"/>
      <c r="K73" s="660"/>
      <c r="L73" s="660"/>
      <c r="M73" s="661"/>
      <c r="N73" s="803"/>
    </row>
    <row r="74" spans="2:123" s="183" customFormat="1" x14ac:dyDescent="0.4">
      <c r="B74" s="293"/>
      <c r="C74" s="207"/>
      <c r="D74" s="431" t="s">
        <v>382</v>
      </c>
      <c r="E74" s="145"/>
      <c r="F74" s="145"/>
      <c r="M74" s="277"/>
      <c r="N74" s="799"/>
    </row>
    <row r="75" spans="2:123" s="183" customFormat="1" x14ac:dyDescent="0.4">
      <c r="B75" s="293"/>
      <c r="C75" s="207"/>
      <c r="D75" s="1561"/>
      <c r="E75" s="1562"/>
      <c r="F75" s="1562"/>
      <c r="G75" s="1562"/>
      <c r="H75" s="1562"/>
      <c r="I75" s="1562"/>
      <c r="J75" s="1562"/>
      <c r="K75" s="1562"/>
      <c r="L75" s="1563"/>
      <c r="M75" s="277"/>
      <c r="N75" s="799"/>
    </row>
    <row r="76" spans="2:123" s="183" customFormat="1" x14ac:dyDescent="0.4">
      <c r="B76" s="293"/>
      <c r="C76" s="207"/>
      <c r="D76" s="1564"/>
      <c r="E76" s="1565"/>
      <c r="F76" s="1565"/>
      <c r="G76" s="1565"/>
      <c r="H76" s="1565"/>
      <c r="I76" s="1565"/>
      <c r="J76" s="1565"/>
      <c r="K76" s="1565"/>
      <c r="L76" s="1566"/>
      <c r="M76" s="277"/>
      <c r="N76" s="799"/>
    </row>
    <row r="77" spans="2:123" s="183" customFormat="1" x14ac:dyDescent="0.4">
      <c r="B77" s="293"/>
      <c r="C77" s="207"/>
      <c r="D77" s="1564"/>
      <c r="E77" s="1565"/>
      <c r="F77" s="1565"/>
      <c r="G77" s="1565"/>
      <c r="H77" s="1565"/>
      <c r="I77" s="1565"/>
      <c r="J77" s="1565"/>
      <c r="K77" s="1565"/>
      <c r="L77" s="1566"/>
      <c r="M77" s="277"/>
      <c r="N77" s="799"/>
    </row>
    <row r="78" spans="2:123" s="183" customFormat="1" x14ac:dyDescent="0.4">
      <c r="B78" s="293"/>
      <c r="C78" s="207"/>
      <c r="D78" s="1564"/>
      <c r="E78" s="1565"/>
      <c r="F78" s="1565"/>
      <c r="G78" s="1565"/>
      <c r="H78" s="1565"/>
      <c r="I78" s="1565"/>
      <c r="J78" s="1565"/>
      <c r="K78" s="1565"/>
      <c r="L78" s="1566"/>
      <c r="M78" s="277"/>
      <c r="N78" s="799"/>
    </row>
    <row r="79" spans="2:123" s="183" customFormat="1" x14ac:dyDescent="0.4">
      <c r="B79" s="293"/>
      <c r="C79" s="207"/>
      <c r="D79" s="1567"/>
      <c r="E79" s="1568"/>
      <c r="F79" s="1568"/>
      <c r="G79" s="1568"/>
      <c r="H79" s="1568"/>
      <c r="I79" s="1568"/>
      <c r="J79" s="1568"/>
      <c r="K79" s="1568"/>
      <c r="L79" s="1569"/>
      <c r="M79" s="277"/>
      <c r="N79" s="799"/>
    </row>
    <row r="80" spans="2:123" s="183" customFormat="1" x14ac:dyDescent="0.4">
      <c r="B80" s="293"/>
      <c r="C80" s="207"/>
      <c r="D80" s="145"/>
      <c r="E80" s="145"/>
      <c r="F80" s="145"/>
      <c r="M80" s="277"/>
      <c r="N80" s="799"/>
    </row>
    <row r="81" spans="2:14" s="183" customFormat="1" ht="13" thickBot="1" x14ac:dyDescent="0.45">
      <c r="B81" s="297"/>
      <c r="C81" s="298"/>
      <c r="D81" s="256"/>
      <c r="E81" s="256"/>
      <c r="F81" s="256"/>
      <c r="G81" s="270"/>
      <c r="H81" s="270"/>
      <c r="I81" s="270"/>
      <c r="J81" s="270"/>
      <c r="K81" s="270"/>
      <c r="L81" s="270"/>
      <c r="M81" s="271"/>
      <c r="N81" s="799"/>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53" priority="10" stopIfTrue="1" operator="lessThan">
      <formula>-0.03</formula>
    </cfRule>
    <cfRule type="cellIs" dxfId="52" priority="11" stopIfTrue="1" operator="greaterThan">
      <formula>0.03</formula>
    </cfRule>
    <cfRule type="cellIs" dxfId="51" priority="12" stopIfTrue="1" operator="between">
      <formula>-0.03</formula>
      <formula>0.03</formula>
    </cfRule>
  </conditionalFormatting>
  <conditionalFormatting sqref="H44">
    <cfRule type="cellIs" dxfId="50" priority="13" stopIfTrue="1" operator="greaterThan">
      <formula>0.1</formula>
    </cfRule>
    <cfRule type="cellIs" dxfId="49" priority="14" stopIfTrue="1" operator="lessThan">
      <formula>-0.1</formula>
    </cfRule>
    <cfRule type="cellIs" dxfId="48" priority="15" stopIfTrue="1" operator="between">
      <formula>-0.1</formula>
      <formula>0.1</formula>
    </cfRule>
  </conditionalFormatting>
  <conditionalFormatting sqref="H60:H68">
    <cfRule type="containsText" dxfId="47" priority="23" operator="containsText" text="Non contrôlé">
      <formula>NOT(ISERROR(SEARCH("Non contrôlé",H60)))</formula>
    </cfRule>
    <cfRule type="containsText" dxfId="46" priority="24" operator="containsText" text="Non validé">
      <formula>NOT(ISERROR(SEARCH("Non validé",H60)))</formula>
    </cfRule>
    <cfRule type="containsText" dxfId="45" priority="25" operator="containsText" text="réserve">
      <formula>NOT(ISERROR(SEARCH("réserve",H60)))</formula>
    </cfRule>
    <cfRule type="endsWith" dxfId="44" priority="26" operator="endsWith" text="Validé">
      <formula>RIGHT(H60,LEN("Validé"))="Validé"</formula>
    </cfRule>
  </conditionalFormatting>
  <conditionalFormatting sqref="H70">
    <cfRule type="containsText" dxfId="43" priority="27" operator="containsText" text="Non contrôlé">
      <formula>NOT(ISERROR(SEARCH("Non contrôlé",H70)))</formula>
    </cfRule>
    <cfRule type="containsText" dxfId="42" priority="28" operator="containsText" text="Non validé">
      <formula>NOT(ISERROR(SEARCH("Non validé",H70)))</formula>
    </cfRule>
    <cfRule type="containsText" dxfId="41" priority="29" operator="containsText" text="réserve">
      <formula>NOT(ISERROR(SEARCH("réserve",H70)))</formula>
    </cfRule>
    <cfRule type="endsWith" dxfId="40" priority="30" operator="endsWith" text="Validé">
      <formula>RIGHT(H70,LEN("Validé"))="Validé"</formula>
    </cfRule>
  </conditionalFormatting>
  <conditionalFormatting sqref="J33">
    <cfRule type="cellIs" dxfId="39" priority="16" stopIfTrue="1" operator="lessThan">
      <formula>4</formula>
    </cfRule>
    <cfRule type="cellIs" dxfId="38" priority="17" stopIfTrue="1" operator="greaterThanOrEqual">
      <formula>4</formula>
    </cfRule>
  </conditionalFormatting>
  <conditionalFormatting sqref="J70">
    <cfRule type="cellIs" dxfId="37" priority="20" operator="greaterThanOrEqual">
      <formula>80</formula>
    </cfRule>
    <cfRule type="cellIs" dxfId="36" priority="21" operator="between">
      <formula>70</formula>
      <formula>79</formula>
    </cfRule>
    <cfRule type="cellIs" dxfId="35" priority="22" operator="lessThan">
      <formula>69</formula>
    </cfRule>
  </conditionalFormatting>
  <conditionalFormatting sqref="K18">
    <cfRule type="cellIs" dxfId="34" priority="8" stopIfTrue="1" operator="lessThan">
      <formula>50</formula>
    </cfRule>
    <cfRule type="cellIs" dxfId="33" priority="9" stopIfTrue="1" operator="greaterThanOrEqual">
      <formula>50</formula>
    </cfRule>
  </conditionalFormatting>
  <conditionalFormatting sqref="K24">
    <cfRule type="cellIs" dxfId="32" priority="1" stopIfTrue="1" operator="lessThan">
      <formula>0.5</formula>
    </cfRule>
    <cfRule type="cellIs" dxfId="31" priority="2" stopIfTrue="1" operator="greaterThanOrEqual">
      <formula>0.5</formula>
    </cfRule>
  </conditionalFormatting>
  <conditionalFormatting sqref="L12">
    <cfRule type="cellIs" dxfId="30" priority="6" stopIfTrue="1" operator="lessThan">
      <formula>9</formula>
    </cfRule>
    <cfRule type="cellIs" dxfId="29" priority="7" stopIfTrue="1" operator="greaterThanOrEqual">
      <formula>9</formula>
    </cfRule>
  </conditionalFormatting>
  <conditionalFormatting sqref="L50">
    <cfRule type="cellIs" dxfId="28" priority="3" stopIfTrue="1" operator="equal">
      <formula>"Non"</formula>
    </cfRule>
    <cfRule type="cellIs" dxfId="27" priority="4" stopIfTrue="1" operator="equal">
      <formula>"Oui"</formula>
    </cfRule>
  </conditionalFormatting>
  <conditionalFormatting sqref="M18">
    <cfRule type="cellIs" dxfId="26" priority="5" stopIfTrue="1" operator="lessThan">
      <formula>-0.05</formula>
    </cfRule>
    <cfRule type="cellIs" dxfId="25" priority="18" stopIfTrue="1" operator="greaterThan">
      <formula>0.05</formula>
    </cfRule>
    <cfRule type="cellIs" dxfId="24"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018A852A-1CDE-4BAB-809C-034F97BF2D93}">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8A5B553-EBA0-4D14-9AE3-199CD428664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087FB824-06DE-45C2-B055-E7120BA43A87}">
      <formula1>INDIRECT(N62)</formula1>
    </dataValidation>
    <dataValidation type="list" allowBlank="1" showInputMessage="1" showErrorMessage="1" sqref="H59:H61" xr:uid="{3EC52822-0E49-44DE-87F5-12BB37774481}">
      <formula1>INDIRECT(N59)</formula1>
    </dataValidation>
    <dataValidation type="list" allowBlank="1" showInputMessage="1" showErrorMessage="1" sqref="L10" xr:uid="{74716607-D646-4349-A12F-A0ED0912139F}">
      <formula1>Asservissement</formula1>
    </dataValidation>
    <dataValidation type="list" allowBlank="1" showInputMessage="1" showErrorMessage="1" sqref="F13:G13 L50:M50 M7" xr:uid="{5FB38445-2072-4BFE-AF23-BFAD7D4921D6}">
      <formula1>LISTE_1</formula1>
    </dataValidation>
    <dataValidation type="list" allowBlank="1" showInputMessage="1" showErrorMessage="1" sqref="D57" xr:uid="{6481CF08-FA17-4CE0-A9C5-99D58EADC3DD}">
      <formula1>EQUIPEMENT_PREL</formula1>
    </dataValidation>
    <dataValidation type="list" allowBlank="1" showInputMessage="1" showErrorMessage="1" sqref="F6:F7 G6" xr:uid="{FAE78794-F5CC-468C-B4AC-F5CBA8BD393F}">
      <formula1>CODE_SANDRE_SCL</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zoomScale="85" zoomScaleNormal="85"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59"/>
      <c r="B1" s="260"/>
      <c r="C1" s="669"/>
      <c r="D1" s="1679" t="s">
        <v>3</v>
      </c>
      <c r="E1" s="1238"/>
      <c r="F1" s="1238"/>
      <c r="G1" s="1238"/>
      <c r="H1" s="1238"/>
      <c r="I1" s="1238"/>
      <c r="J1" s="1239"/>
    </row>
    <row r="2" spans="1:10" ht="22.7" customHeight="1" x14ac:dyDescent="0.4">
      <c r="A2" s="259"/>
      <c r="B2" s="261"/>
      <c r="C2" s="259"/>
      <c r="D2" s="577" t="s">
        <v>514</v>
      </c>
      <c r="E2" s="1721" t="str">
        <f>IF(ISBLANK(Descriptif!F2), "", Descriptif!F2)</f>
        <v>Système test</v>
      </c>
      <c r="F2" s="1722"/>
      <c r="G2" s="1722"/>
      <c r="H2" s="1722"/>
      <c r="I2" s="579" t="s">
        <v>694</v>
      </c>
      <c r="J2" s="1723" t="str">
        <f>IF(ISBLANK(Descriptif!M2), "", Descriptif!M2)</f>
        <v/>
      </c>
    </row>
    <row r="3" spans="1:10" ht="33.75" customHeight="1" x14ac:dyDescent="0.4">
      <c r="A3" s="259"/>
      <c r="B3" s="261"/>
      <c r="C3" s="259"/>
      <c r="D3" s="578" t="s">
        <v>507</v>
      </c>
      <c r="E3" s="356" t="str">
        <f>IF(ISBLANK(Descriptif!F4), "", Descriptif!F4)</f>
        <v/>
      </c>
      <c r="F3" s="579" t="s">
        <v>513</v>
      </c>
      <c r="G3" s="1307" t="str">
        <f>IF(ISBLANK(Descriptif!J3), "", Descriptif!J3)</f>
        <v>Eaux de France</v>
      </c>
      <c r="H3" s="1724"/>
      <c r="I3" s="579" t="s">
        <v>5</v>
      </c>
      <c r="J3" s="359" t="str">
        <f>IF(ISBLANK(Descriptif!M3), "", Descriptif!M3)</f>
        <v>20/05/2025, 21/05/2025</v>
      </c>
    </row>
    <row r="4" spans="1:10" ht="23.7" customHeight="1" x14ac:dyDescent="0.4">
      <c r="A4" s="259"/>
      <c r="B4" s="261"/>
      <c r="C4" s="259"/>
      <c r="D4" s="578" t="s">
        <v>338</v>
      </c>
      <c r="E4" s="357" t="s">
        <v>708</v>
      </c>
      <c r="F4" s="579" t="s">
        <v>373</v>
      </c>
      <c r="G4" s="1307" t="str">
        <f>IF(ISBLANK(Descriptif!J4), "", Descriptif!J4)</f>
        <v/>
      </c>
      <c r="H4" s="1724"/>
      <c r="I4" s="579" t="s">
        <v>8</v>
      </c>
      <c r="J4" s="359" t="str">
        <f>IF(ISBLANK(Descriptif!M4), "", Descriptif!M4)</f>
        <v>Satese XX</v>
      </c>
    </row>
    <row r="5" spans="1:10" ht="21" customHeight="1" x14ac:dyDescent="0.4">
      <c r="A5" s="259"/>
      <c r="B5" s="261"/>
      <c r="C5" s="259"/>
      <c r="D5" s="580" t="s">
        <v>339</v>
      </c>
      <c r="E5" s="357"/>
      <c r="F5" s="579" t="s">
        <v>372</v>
      </c>
      <c r="G5" s="1307" t="str">
        <f>IF(ISBLANK(Descriptif!J5), "", Descriptif!J5)</f>
        <v/>
      </c>
      <c r="H5" s="1724"/>
      <c r="I5" s="579" t="s">
        <v>512</v>
      </c>
      <c r="J5" s="359" t="str">
        <f>IF(ISBLANK(Descriptif!M5), "", Descriptif!M5)</f>
        <v>François</v>
      </c>
    </row>
    <row r="6" spans="1:10" ht="41.25" customHeight="1" x14ac:dyDescent="0.4">
      <c r="A6" s="259"/>
      <c r="B6" s="261"/>
      <c r="C6" s="259"/>
      <c r="D6" s="580" t="s">
        <v>276</v>
      </c>
      <c r="E6" s="357"/>
      <c r="F6" s="579" t="s">
        <v>374</v>
      </c>
      <c r="G6" s="1307" t="str">
        <f>IF(ISBLANK(Descriptif!J6), "", Descriptif!J6)</f>
        <v/>
      </c>
      <c r="H6" s="1724"/>
      <c r="I6" s="579" t="s">
        <v>519</v>
      </c>
      <c r="J6" s="359" t="str">
        <f>IF(ISBLANK(Descriptif!M6), "", Descriptif!M6)</f>
        <v>Temps de pluie</v>
      </c>
    </row>
    <row r="7" spans="1:10" ht="23.7" customHeight="1" thickBot="1" x14ac:dyDescent="0.45">
      <c r="A7" s="259"/>
      <c r="B7" s="261"/>
      <c r="C7" s="259"/>
      <c r="D7" s="581"/>
      <c r="E7" s="358"/>
      <c r="F7" s="582" t="s">
        <v>375</v>
      </c>
      <c r="G7" s="1496" t="str">
        <f>IF(ISBLANK(Descriptif!J7), "", Descriptif!J7)</f>
        <v/>
      </c>
      <c r="H7" s="1725"/>
      <c r="I7" s="582" t="s">
        <v>520</v>
      </c>
      <c r="J7" s="360"/>
    </row>
    <row r="8" spans="1:10" ht="13.35" thickBot="1" x14ac:dyDescent="0.45">
      <c r="B8" s="4"/>
      <c r="C8" s="259"/>
      <c r="D8" s="848"/>
      <c r="E8" s="848"/>
      <c r="F8" s="848"/>
      <c r="G8" s="259"/>
      <c r="H8" s="259"/>
      <c r="J8" s="5"/>
    </row>
    <row r="9" spans="1:10" ht="27.7" customHeight="1" x14ac:dyDescent="0.4">
      <c r="B9" s="4"/>
      <c r="C9" s="259"/>
      <c r="D9" s="849" t="s">
        <v>290</v>
      </c>
      <c r="E9" s="1680"/>
      <c r="F9" s="1681"/>
      <c r="G9" s="259"/>
      <c r="H9" s="259"/>
      <c r="J9" s="5"/>
    </row>
    <row r="10" spans="1:10" ht="27.7" customHeight="1" x14ac:dyDescent="0.4">
      <c r="B10" s="4"/>
      <c r="C10" s="259"/>
      <c r="D10" s="850" t="s">
        <v>137</v>
      </c>
      <c r="E10" s="1682"/>
      <c r="F10" s="1683"/>
      <c r="G10" s="259"/>
      <c r="H10" s="259"/>
      <c r="J10" s="5"/>
    </row>
    <row r="11" spans="1:10" ht="27.7" customHeight="1" thickBot="1" x14ac:dyDescent="0.45">
      <c r="B11" s="4"/>
      <c r="C11" s="259"/>
      <c r="D11" s="851" t="s">
        <v>138</v>
      </c>
      <c r="E11" s="1684"/>
      <c r="F11" s="1685"/>
      <c r="G11" s="259"/>
      <c r="H11" s="259"/>
      <c r="J11" s="5"/>
    </row>
    <row r="12" spans="1:10" ht="21.95" customHeight="1" thickBot="1" x14ac:dyDescent="0.45">
      <c r="B12" s="4"/>
      <c r="D12" s="852"/>
      <c r="E12" s="852"/>
      <c r="F12" s="853"/>
      <c r="J12" s="5"/>
    </row>
    <row r="13" spans="1:10" ht="28" customHeight="1" thickBot="1" x14ac:dyDescent="0.45">
      <c r="B13" s="4"/>
      <c r="D13" s="854" t="s">
        <v>291</v>
      </c>
      <c r="E13" s="618"/>
      <c r="F13" s="618"/>
      <c r="G13" s="618"/>
      <c r="H13" s="618"/>
      <c r="I13" s="618"/>
      <c r="J13" s="619"/>
    </row>
    <row r="14" spans="1:10" ht="21.95" customHeight="1" outlineLevel="1" x14ac:dyDescent="0.4">
      <c r="B14" s="4"/>
      <c r="D14" s="855" t="s">
        <v>523</v>
      </c>
      <c r="E14" s="856" t="s">
        <v>285</v>
      </c>
      <c r="F14" s="857" t="s">
        <v>521</v>
      </c>
      <c r="G14" s="856"/>
      <c r="H14" s="856"/>
      <c r="I14" s="858" t="s">
        <v>286</v>
      </c>
      <c r="J14" s="859"/>
    </row>
    <row r="15" spans="1:10" ht="21.95" customHeight="1" outlineLevel="1" x14ac:dyDescent="0.4">
      <c r="B15" s="4"/>
      <c r="D15" s="860" t="s">
        <v>682</v>
      </c>
      <c r="E15" s="861"/>
      <c r="F15" s="862" t="s">
        <v>522</v>
      </c>
      <c r="G15" s="861"/>
      <c r="H15" s="861"/>
      <c r="I15" s="863"/>
      <c r="J15" s="864"/>
    </row>
    <row r="16" spans="1:10" ht="21.95" customHeight="1" outlineLevel="1" thickBot="1" x14ac:dyDescent="0.45">
      <c r="B16" s="4"/>
      <c r="D16" s="865"/>
      <c r="E16" s="866"/>
      <c r="F16" s="867"/>
      <c r="G16" s="868"/>
      <c r="H16" s="866"/>
      <c r="I16" s="869"/>
      <c r="J16" s="5"/>
    </row>
    <row r="17" spans="1:12" ht="21.95" customHeight="1" outlineLevel="1" thickBot="1" x14ac:dyDescent="0.45">
      <c r="B17" s="4"/>
      <c r="D17" s="259"/>
      <c r="E17" s="649" t="s">
        <v>334</v>
      </c>
      <c r="F17" s="643" t="s">
        <v>524</v>
      </c>
      <c r="G17" s="643" t="s">
        <v>525</v>
      </c>
      <c r="H17" s="1726"/>
      <c r="J17" s="5"/>
    </row>
    <row r="18" spans="1:12" ht="21.95" customHeight="1" outlineLevel="1" x14ac:dyDescent="0.4">
      <c r="B18" s="4"/>
      <c r="D18" s="361"/>
      <c r="E18" s="662"/>
      <c r="F18" s="663"/>
      <c r="G18" s="870" t="str">
        <f>IF(E18&gt;0,E18-F18,"-")</f>
        <v>-</v>
      </c>
      <c r="H18" s="1727"/>
      <c r="J18" s="5"/>
    </row>
    <row r="19" spans="1:12" ht="21.95" customHeight="1" outlineLevel="1" x14ac:dyDescent="0.4">
      <c r="B19" s="4"/>
      <c r="D19" s="259"/>
      <c r="E19" s="871"/>
      <c r="F19" s="663"/>
      <c r="G19" s="870" t="str">
        <f>IF(E19&gt;0,E19-F19,"-")</f>
        <v>-</v>
      </c>
      <c r="H19" s="1727"/>
      <c r="J19" s="5"/>
    </row>
    <row r="20" spans="1:12" ht="21.95" customHeight="1" thickBot="1" x14ac:dyDescent="0.45">
      <c r="B20" s="4"/>
      <c r="D20" s="872"/>
      <c r="E20" s="872"/>
      <c r="F20" s="872"/>
      <c r="G20" s="872"/>
      <c r="H20" s="872"/>
      <c r="J20" s="5"/>
    </row>
    <row r="21" spans="1:12" ht="27.7" customHeight="1" thickBot="1" x14ac:dyDescent="0.5">
      <c r="A21" s="423"/>
      <c r="B21" s="422"/>
      <c r="C21" s="259"/>
      <c r="D21" s="854" t="s">
        <v>292</v>
      </c>
      <c r="E21" s="618"/>
      <c r="F21" s="618"/>
      <c r="G21" s="618"/>
      <c r="H21" s="618"/>
      <c r="I21" s="618"/>
      <c r="J21" s="619"/>
      <c r="K21" s="810"/>
      <c r="L21" s="259"/>
    </row>
    <row r="22" spans="1:12" ht="35" customHeight="1" thickBot="1" x14ac:dyDescent="0.45">
      <c r="A22" s="183"/>
      <c r="B22" s="278"/>
      <c r="C22" s="259"/>
      <c r="D22" s="1676" t="s">
        <v>42</v>
      </c>
      <c r="E22" s="1677"/>
      <c r="F22" s="1677"/>
      <c r="G22" s="1677"/>
      <c r="H22" s="1677"/>
      <c r="I22" s="1677"/>
      <c r="J22" s="1678"/>
      <c r="K22" s="811"/>
      <c r="L22" s="259"/>
    </row>
    <row r="23" spans="1:12" ht="21.7" customHeight="1" x14ac:dyDescent="0.4">
      <c r="A23" s="183"/>
      <c r="B23" s="278"/>
      <c r="C23" s="259"/>
      <c r="D23" s="873" t="s">
        <v>674</v>
      </c>
      <c r="E23" s="874"/>
      <c r="F23" s="874" t="s">
        <v>14</v>
      </c>
      <c r="G23" s="874" t="s">
        <v>686</v>
      </c>
      <c r="H23" s="874" t="s">
        <v>67</v>
      </c>
      <c r="I23" s="1728" t="s">
        <v>511</v>
      </c>
      <c r="J23" s="1729"/>
      <c r="K23" s="812" t="s">
        <v>68</v>
      </c>
      <c r="L23" s="259"/>
    </row>
    <row r="24" spans="1:12" ht="58" customHeight="1" x14ac:dyDescent="0.4">
      <c r="A24" s="183"/>
      <c r="B24" s="278"/>
      <c r="C24" s="875">
        <v>1</v>
      </c>
      <c r="D24" s="1674" t="str">
        <f>IFERROR(HLOOKUP(D$22,Critères!$B$3:$BM$16,$C24+2,FALSE),"")</f>
        <v>L'accès à l'ouvrage et aux équipements de mesure se fait-il en toute sécurité pour les agents en charge des opérations de contrôles et d'entretien ?</v>
      </c>
      <c r="E24" s="1675"/>
      <c r="F24" s="876"/>
      <c r="G24" s="895">
        <f>IF(OR(F24="Validé",F24="Validé avec réserve"),H24,0)</f>
        <v>0</v>
      </c>
      <c r="H24" s="1730">
        <f>IFERROR(INDEX(Critères!$B$3:$BM$16, $C24+2, MATCH(D$22, Critères!$B$3:$BM$3, 0) + 2),"")</f>
        <v>10</v>
      </c>
      <c r="I24" s="1574" t="str">
        <f>IFERROR(INDEX(Critères!$B$3:$BM$16, $C24+2, MATCH(D$22, Critères!$B$3:$BM$3, 0) + 1),"")</f>
        <v>En cas d'accès necessitant des équipements de protection individuels renforcés (ARI par exemple) ou d'intervenir à 2 personnes, retenir "Validé avec réserve"</v>
      </c>
      <c r="J24" s="1574"/>
      <c r="K24" s="259" t="str">
        <f>IFERROR(INDEX(Critères!$B$3:$BM$16, $C24+2, MATCH(D$22, Critères!$B$3:$BM$3, 0) + 3),"")</f>
        <v>LISTE_3</v>
      </c>
      <c r="L24" s="259"/>
    </row>
    <row r="25" spans="1:12" ht="58" customHeight="1" x14ac:dyDescent="0.4">
      <c r="A25" s="401"/>
      <c r="B25" s="399"/>
      <c r="C25" s="877">
        <v>2</v>
      </c>
      <c r="D25" s="1674" t="str">
        <f>IFERROR(HLOOKUP(D$22,Critères!$B$3:$BM$16,$C25+2,FALSE),"")</f>
        <v>Le pluviomètre présente t-il une section suffisante ?</v>
      </c>
      <c r="E25" s="1675"/>
      <c r="F25" s="876" t="str">
        <f>IF(E15&lt;&gt;"",IF(AND(E15&gt;=15,E15&lt;=35),"Validé","Non validé"),"Non contrôlé")</f>
        <v>Non contrôlé</v>
      </c>
      <c r="G25" s="895">
        <f>IF(OR(F25="Validé",F25="Validé avec réserve"),H25,0)</f>
        <v>0</v>
      </c>
      <c r="H25" s="1730">
        <f>IFERROR(INDEX(Critères!$B$3:$BM$16, $C25+2, MATCH(D$22, Critères!$B$3:$BM$3, 0) + 2),"")</f>
        <v>20</v>
      </c>
      <c r="I25" s="1574" t="str">
        <f>IFERROR(INDEX(Critères!$B$3:$BM$16, $C25+2, MATCH(D$22, Critères!$B$3:$BM$3, 0) + 1),"")</f>
        <v>Entre 180 et 1 000 cm2, soit un diamètre variant entre 15 et 35 cm.</v>
      </c>
      <c r="J25" s="1574"/>
      <c r="K25" s="259" t="str">
        <f>IFERROR(INDEX(Critères!$B$3:$BM$16, $C25+2, MATCH(D$22, Critères!$B$3:$BM$3, 0) + 3),"")</f>
        <v>LISTE_3</v>
      </c>
      <c r="L25" s="259"/>
    </row>
    <row r="26" spans="1:12" ht="58" customHeight="1" x14ac:dyDescent="0.4">
      <c r="A26" s="145"/>
      <c r="B26" s="293"/>
      <c r="C26" s="877">
        <v>3</v>
      </c>
      <c r="D26" s="1674" t="str">
        <f>IFERROR(HLOOKUP(D$22,Critères!$B$3:$BM$16,$C26+2,FALSE),"")</f>
        <v>Le pluviomètre est-il installé conformément aux règles de l'art et/ou aux prescriptions des constructeurs ?</v>
      </c>
      <c r="E26" s="1675"/>
      <c r="F26" s="876"/>
      <c r="G26" s="895">
        <f>IF(OR(F26="Validé",F26="Validé avec réserve"),H26,0)</f>
        <v>0</v>
      </c>
      <c r="H26" s="1730">
        <f>IFERROR(INDEX(Critères!$B$3:$BM$16, $C26+2, MATCH(D$22, Critères!$B$3:$BM$3, 0) + 2),"")</f>
        <v>20</v>
      </c>
      <c r="I26" s="1574" t="str">
        <f>IFERROR(INDEX(Critères!$B$3:$BM$16, $C26+2, MATCH(D$22, Critères!$B$3:$BM$3, 0) + 1),"")</f>
        <v>Sur une surface horizontale, entre 0,5 et 2 mètres du sol (1 mètre recommandé), à une distance supérieure à 4 fois la hauteur d'obstacles(mur, arbres, etc…).</v>
      </c>
      <c r="J26" s="1574"/>
      <c r="K26" s="259" t="str">
        <f>IFERROR(INDEX(Critères!$B$3:$BM$16, $C26+2, MATCH(D$22, Critères!$B$3:$BM$3, 0) + 3),"")</f>
        <v>LISTE_3</v>
      </c>
      <c r="L26" s="259"/>
    </row>
    <row r="27" spans="1:12" ht="58" customHeight="1" x14ac:dyDescent="0.4">
      <c r="A27" s="145"/>
      <c r="B27" s="293"/>
      <c r="C27" s="877">
        <v>4</v>
      </c>
      <c r="D27" s="1674" t="str">
        <f>IFERROR(HLOOKUP(D$22,Critères!$B$3:$BM$16,$C27+2,FALSE),"")</f>
        <v>La propreté et l'état d'entretien du pluviomètre, sont-ils satisfaisants ?</v>
      </c>
      <c r="E27" s="1675"/>
      <c r="F27" s="876"/>
      <c r="G27" s="895">
        <f>IF(OR(F27="Validé",F27="Validé avec réserve"),H27,0)</f>
        <v>0</v>
      </c>
      <c r="H27" s="1730">
        <f>IFERROR(INDEX(Critères!$B$3:$BM$16, $C27+2, MATCH(D$22, Critères!$B$3:$BM$3, 0) + 2),"")</f>
        <v>20</v>
      </c>
      <c r="I27" s="1574"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74"/>
      <c r="K27" s="259" t="str">
        <f>IFERROR(INDEX(Critères!$B$3:$BM$16, $C27+2, MATCH(D$22, Critères!$B$3:$BM$3, 0) + 3),"")</f>
        <v>LISTE_3</v>
      </c>
      <c r="L27" s="259"/>
    </row>
    <row r="28" spans="1:12" ht="58" customHeight="1" thickBot="1" x14ac:dyDescent="0.45">
      <c r="A28" s="145"/>
      <c r="B28" s="293"/>
      <c r="C28" s="877">
        <v>5</v>
      </c>
      <c r="D28" s="1674" t="str">
        <f>IFERROR(HLOOKUP(D$22,Critères!$B$3:$BM$16,$C28+2,FALSE),"")</f>
        <v>L'écart entre d'une part la mesure de la hauteur de pluie réalisée à partir du dispositif en place et celle réalisée par l'organisme de contrôle d'autre part, est-il cohérent (EMT ± 5%) ?</v>
      </c>
      <c r="E28" s="1675"/>
      <c r="F28" s="876"/>
      <c r="G28" s="895">
        <f>IF(OR(F28="Validé",F28="Validé avec réserve"),H28,0)</f>
        <v>0</v>
      </c>
      <c r="H28" s="1730">
        <f>IFERROR(INDEX(Critères!$B$3:$BM$16, $C28+2, MATCH(D$22, Critères!$B$3:$BM$3, 0) + 2),"")</f>
        <v>30</v>
      </c>
      <c r="I28" s="1574">
        <f>IFERROR(INDEX(Critères!$B$3:$BM$16, $C28+2, MATCH(D$22, Critères!$B$3:$BM$3, 0) + 1),"")</f>
        <v>0</v>
      </c>
      <c r="J28" s="1574"/>
      <c r="K28" s="259" t="str">
        <f>IFERROR(INDEX(Critères!$B$3:$BM$16, $C28+2, MATCH(D$22, Critères!$B$3:$BM$3, 0) + 3),"")</f>
        <v>LISTE_3</v>
      </c>
      <c r="L28" s="259"/>
    </row>
    <row r="29" spans="1:12" ht="19.350000000000001" customHeight="1" thickBot="1" x14ac:dyDescent="0.45">
      <c r="A29" s="145"/>
      <c r="B29" s="293"/>
      <c r="C29" s="296"/>
      <c r="D29" s="1670" t="s">
        <v>69</v>
      </c>
      <c r="E29" s="1671"/>
      <c r="F29" s="878" t="s">
        <v>70</v>
      </c>
      <c r="G29" s="879" t="s">
        <v>71</v>
      </c>
      <c r="H29" s="183"/>
      <c r="I29" s="183"/>
      <c r="J29" s="277"/>
      <c r="K29" s="196"/>
      <c r="L29" s="259"/>
    </row>
    <row r="30" spans="1:12" ht="31" customHeight="1" thickBot="1" x14ac:dyDescent="0.45">
      <c r="A30" s="145"/>
      <c r="B30" s="293"/>
      <c r="C30" s="296"/>
      <c r="D30" s="1672"/>
      <c r="E30" s="1673"/>
      <c r="F30" s="880"/>
      <c r="G30" s="881">
        <f>IF(SUM(G24:G28)&gt;100,100,SUM(G24:G28))</f>
        <v>0</v>
      </c>
      <c r="H30" s="882"/>
      <c r="I30" s="882"/>
      <c r="J30" s="262"/>
      <c r="K30" s="259"/>
      <c r="L30" s="259"/>
    </row>
    <row r="31" spans="1:12" x14ac:dyDescent="0.4">
      <c r="A31" s="145"/>
      <c r="B31" s="293"/>
      <c r="C31" s="296"/>
      <c r="D31" s="183"/>
      <c r="E31" s="183"/>
      <c r="F31" s="183"/>
      <c r="G31" s="183"/>
      <c r="H31" s="183"/>
      <c r="I31" s="183"/>
      <c r="J31" s="277"/>
      <c r="K31" s="799"/>
      <c r="L31" s="259"/>
    </row>
    <row r="32" spans="1:12" ht="13" thickBot="1" x14ac:dyDescent="0.45">
      <c r="A32" s="145"/>
      <c r="B32" s="293"/>
      <c r="C32" s="296"/>
      <c r="D32" s="183"/>
      <c r="E32" s="183"/>
      <c r="F32" s="183"/>
      <c r="G32" s="183"/>
      <c r="H32" s="183"/>
      <c r="I32" s="183"/>
      <c r="J32" s="277"/>
      <c r="K32" s="799"/>
      <c r="L32" s="259"/>
    </row>
    <row r="33" spans="1:12" ht="15.7" thickBot="1" x14ac:dyDescent="0.5">
      <c r="A33" s="258"/>
      <c r="B33" s="429"/>
      <c r="C33" s="430"/>
      <c r="D33" s="883" t="s">
        <v>82</v>
      </c>
      <c r="E33" s="884"/>
      <c r="F33" s="884"/>
      <c r="G33" s="884"/>
      <c r="H33" s="884"/>
      <c r="I33" s="884"/>
      <c r="J33" s="885"/>
      <c r="K33" s="803"/>
      <c r="L33" s="259"/>
    </row>
    <row r="34" spans="1:12" x14ac:dyDescent="0.4">
      <c r="A34" s="183"/>
      <c r="B34" s="293"/>
      <c r="C34" s="207"/>
      <c r="D34" s="431" t="s">
        <v>382</v>
      </c>
      <c r="E34" s="145"/>
      <c r="F34" s="145"/>
      <c r="G34" s="183"/>
      <c r="H34" s="183"/>
      <c r="I34" s="183"/>
      <c r="J34" s="277"/>
      <c r="K34" s="799"/>
      <c r="L34" s="259"/>
    </row>
    <row r="35" spans="1:12" x14ac:dyDescent="0.4">
      <c r="A35" s="183"/>
      <c r="B35" s="293"/>
      <c r="C35" s="207"/>
      <c r="D35" s="1561"/>
      <c r="E35" s="1562"/>
      <c r="F35" s="1562"/>
      <c r="G35" s="1562"/>
      <c r="H35" s="1562"/>
      <c r="I35" s="1563"/>
      <c r="J35" s="277"/>
      <c r="K35" s="799"/>
      <c r="L35" s="259"/>
    </row>
    <row r="36" spans="1:12" x14ac:dyDescent="0.4">
      <c r="A36" s="183"/>
      <c r="B36" s="293"/>
      <c r="C36" s="207"/>
      <c r="D36" s="1564"/>
      <c r="E36" s="1565"/>
      <c r="F36" s="1565"/>
      <c r="G36" s="1565"/>
      <c r="H36" s="1565"/>
      <c r="I36" s="1566"/>
      <c r="J36" s="277"/>
      <c r="K36" s="799"/>
      <c r="L36" s="259"/>
    </row>
    <row r="37" spans="1:12" x14ac:dyDescent="0.4">
      <c r="A37" s="183"/>
      <c r="B37" s="293"/>
      <c r="C37" s="207"/>
      <c r="D37" s="1564"/>
      <c r="E37" s="1565"/>
      <c r="F37" s="1565"/>
      <c r="G37" s="1565"/>
      <c r="H37" s="1565"/>
      <c r="I37" s="1566"/>
      <c r="J37" s="277"/>
      <c r="K37" s="799"/>
      <c r="L37" s="259"/>
    </row>
    <row r="38" spans="1:12" x14ac:dyDescent="0.4">
      <c r="A38" s="183"/>
      <c r="B38" s="293"/>
      <c r="C38" s="207"/>
      <c r="D38" s="1564"/>
      <c r="E38" s="1565"/>
      <c r="F38" s="1565"/>
      <c r="G38" s="1565"/>
      <c r="H38" s="1565"/>
      <c r="I38" s="1566"/>
      <c r="J38" s="277"/>
      <c r="K38" s="799"/>
      <c r="L38" s="259"/>
    </row>
    <row r="39" spans="1:12" x14ac:dyDescent="0.4">
      <c r="A39" s="183"/>
      <c r="B39" s="293"/>
      <c r="C39" s="207"/>
      <c r="D39" s="1567"/>
      <c r="E39" s="1568"/>
      <c r="F39" s="1568"/>
      <c r="G39" s="1568"/>
      <c r="H39" s="1568"/>
      <c r="I39" s="1569"/>
      <c r="J39" s="277"/>
      <c r="K39" s="799"/>
      <c r="L39" s="259"/>
    </row>
    <row r="40" spans="1:12" x14ac:dyDescent="0.4">
      <c r="A40" s="183"/>
      <c r="B40" s="293"/>
      <c r="C40" s="207"/>
      <c r="D40" s="145"/>
      <c r="E40" s="145"/>
      <c r="F40" s="145"/>
      <c r="G40" s="183"/>
      <c r="H40" s="183"/>
      <c r="I40" s="183"/>
      <c r="J40" s="277"/>
      <c r="K40" s="799"/>
      <c r="L40" s="259"/>
    </row>
    <row r="41" spans="1:12" ht="13" thickBot="1" x14ac:dyDescent="0.45">
      <c r="A41" s="183"/>
      <c r="B41" s="297"/>
      <c r="C41" s="298"/>
      <c r="D41" s="256"/>
      <c r="E41" s="256"/>
      <c r="F41" s="256"/>
      <c r="G41" s="270"/>
      <c r="H41" s="270"/>
      <c r="I41" s="270"/>
      <c r="J41" s="271"/>
      <c r="K41" s="799"/>
      <c r="L41" s="259"/>
    </row>
    <row r="42" spans="1:12" x14ac:dyDescent="0.4">
      <c r="A42" s="145"/>
      <c r="B42" s="145"/>
      <c r="C42" s="207"/>
      <c r="D42" s="145"/>
      <c r="E42" s="145"/>
      <c r="F42" s="145"/>
      <c r="G42" s="183"/>
      <c r="H42" s="183"/>
      <c r="I42" s="183"/>
      <c r="J42" s="183"/>
      <c r="K42" s="799"/>
      <c r="L42" s="259"/>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G7:H7"/>
    <mergeCell ref="E9:F9"/>
    <mergeCell ref="E10:F10"/>
    <mergeCell ref="E11:F11"/>
    <mergeCell ref="D22:J22"/>
    <mergeCell ref="I23:J23"/>
    <mergeCell ref="D1:J1"/>
    <mergeCell ref="E2:H2"/>
    <mergeCell ref="G3:H3"/>
    <mergeCell ref="G4:H4"/>
    <mergeCell ref="G5:H5"/>
    <mergeCell ref="G6:H6"/>
  </mergeCells>
  <conditionalFormatting sqref="F30">
    <cfRule type="containsText" dxfId="23" priority="4" operator="containsText" text="Non contrôlé">
      <formula>NOT(ISERROR(SEARCH("Non contrôlé",F30)))</formula>
    </cfRule>
    <cfRule type="containsText" dxfId="22" priority="5" operator="containsText" text="Non validé">
      <formula>NOT(ISERROR(SEARCH("Non validé",F30)))</formula>
    </cfRule>
    <cfRule type="containsText" dxfId="21" priority="6" operator="containsText" text="réserve">
      <formula>NOT(ISERROR(SEARCH("réserve",F30)))</formula>
    </cfRule>
    <cfRule type="endsWith" dxfId="20" priority="7" operator="endsWith" text="Validé">
      <formula>RIGHT(F30,LEN("Validé"))="Validé"</formula>
    </cfRule>
  </conditionalFormatting>
  <conditionalFormatting sqref="G30">
    <cfRule type="cellIs" dxfId="19" priority="1" operator="greaterThanOrEqual">
      <formula>80</formula>
    </cfRule>
    <cfRule type="cellIs" dxfId="18" priority="2" operator="between">
      <formula>70</formula>
      <formula>79</formula>
    </cfRule>
    <cfRule type="cellIs" dxfId="17" priority="3" operator="lessThan">
      <formula>69</formula>
    </cfRule>
  </conditionalFormatting>
  <conditionalFormatting sqref="G18:H19">
    <cfRule type="cellIs" dxfId="16" priority="8" stopIfTrue="1" operator="equal">
      <formula>"-"</formula>
    </cfRule>
    <cfRule type="cellIs" dxfId="15" priority="9" stopIfTrue="1" operator="greaterThan">
      <formula>1</formula>
    </cfRule>
    <cfRule type="cellIs" dxfId="14" priority="10" stopIfTrue="1" operator="lessThan">
      <formula>-1</formula>
    </cfRule>
    <cfRule type="cellIs" dxfId="13" priority="11" stopIfTrue="1" operator="between">
      <formula>-1</formula>
      <formula>1</formula>
    </cfRule>
  </conditionalFormatting>
  <dataValidations count="3">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zoomScale="85" zoomScaleNormal="85"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59"/>
      <c r="B1" s="260"/>
      <c r="C1" s="669"/>
      <c r="D1" s="1679" t="s">
        <v>3</v>
      </c>
      <c r="E1" s="1238"/>
      <c r="F1" s="1238"/>
      <c r="G1" s="1238"/>
      <c r="H1" s="1238"/>
      <c r="I1" s="1238"/>
      <c r="J1" s="1239"/>
    </row>
    <row r="2" spans="1:10" ht="22.7" customHeight="1" x14ac:dyDescent="0.4">
      <c r="A2" s="259"/>
      <c r="B2" s="261"/>
      <c r="C2" s="259"/>
      <c r="D2" s="577" t="s">
        <v>514</v>
      </c>
      <c r="E2" s="1721" t="str">
        <f>IF(ISBLANK(Descriptif!F2), "", Descriptif!F2)</f>
        <v>Système test</v>
      </c>
      <c r="F2" s="1722"/>
      <c r="G2" s="1722"/>
      <c r="H2" s="1722"/>
      <c r="I2" s="579" t="s">
        <v>694</v>
      </c>
      <c r="J2" s="1723" t="str">
        <f>IF(ISBLANK(Descriptif!M2), "", Descriptif!M2)</f>
        <v/>
      </c>
    </row>
    <row r="3" spans="1:10" ht="33.75" customHeight="1" x14ac:dyDescent="0.4">
      <c r="A3" s="259"/>
      <c r="B3" s="261"/>
      <c r="C3" s="259"/>
      <c r="D3" s="578" t="s">
        <v>507</v>
      </c>
      <c r="E3" s="356" t="str">
        <f>IF(ISBLANK(Descriptif!F4), "", Descriptif!F4)</f>
        <v/>
      </c>
      <c r="F3" s="579" t="s">
        <v>513</v>
      </c>
      <c r="G3" s="1307" t="str">
        <f>IF(ISBLANK(Descriptif!J3), "", Descriptif!J3)</f>
        <v>Eaux de France</v>
      </c>
      <c r="H3" s="1724"/>
      <c r="I3" s="579" t="s">
        <v>5</v>
      </c>
      <c r="J3" s="359" t="str">
        <f>IF(ISBLANK(Descriptif!M3), "", Descriptif!M3)</f>
        <v>20/05/2025, 21/05/2025</v>
      </c>
    </row>
    <row r="4" spans="1:10" ht="23.7" customHeight="1" x14ac:dyDescent="0.4">
      <c r="A4" s="259"/>
      <c r="B4" s="261"/>
      <c r="C4" s="259"/>
      <c r="D4" s="578" t="s">
        <v>338</v>
      </c>
      <c r="E4" s="357" t="s">
        <v>678</v>
      </c>
      <c r="F4" s="579" t="s">
        <v>373</v>
      </c>
      <c r="G4" s="1307" t="str">
        <f>IF(ISBLANK(Descriptif!J4), "", Descriptif!J4)</f>
        <v/>
      </c>
      <c r="H4" s="1724"/>
      <c r="I4" s="579" t="s">
        <v>8</v>
      </c>
      <c r="J4" s="359" t="str">
        <f>IF(ISBLANK(Descriptif!M4), "", Descriptif!M4)</f>
        <v>Satese XX</v>
      </c>
    </row>
    <row r="5" spans="1:10" ht="21" customHeight="1" x14ac:dyDescent="0.4">
      <c r="A5" s="259"/>
      <c r="B5" s="261"/>
      <c r="C5" s="259"/>
      <c r="D5" s="580" t="s">
        <v>339</v>
      </c>
      <c r="E5" s="357"/>
      <c r="F5" s="579" t="s">
        <v>372</v>
      </c>
      <c r="G5" s="1307" t="str">
        <f>IF(ISBLANK(Descriptif!J5), "", Descriptif!J5)</f>
        <v/>
      </c>
      <c r="H5" s="1724"/>
      <c r="I5" s="579" t="s">
        <v>512</v>
      </c>
      <c r="J5" s="359" t="str">
        <f>IF(ISBLANK(Descriptif!M5), "", Descriptif!M5)</f>
        <v>François</v>
      </c>
    </row>
    <row r="6" spans="1:10" ht="41.25" customHeight="1" x14ac:dyDescent="0.4">
      <c r="A6" s="259"/>
      <c r="B6" s="261"/>
      <c r="C6" s="259"/>
      <c r="D6" s="580" t="s">
        <v>276</v>
      </c>
      <c r="E6" s="357"/>
      <c r="F6" s="579" t="s">
        <v>374</v>
      </c>
      <c r="G6" s="1307" t="str">
        <f>IF(ISBLANK(Descriptif!J6), "", Descriptif!J6)</f>
        <v/>
      </c>
      <c r="H6" s="1724"/>
      <c r="I6" s="579" t="s">
        <v>519</v>
      </c>
      <c r="J6" s="359" t="str">
        <f>IF(ISBLANK(Descriptif!M6), "", Descriptif!M6)</f>
        <v>Temps de pluie</v>
      </c>
    </row>
    <row r="7" spans="1:10" ht="23.7" customHeight="1" thickBot="1" x14ac:dyDescent="0.45">
      <c r="A7" s="259"/>
      <c r="B7" s="261"/>
      <c r="C7" s="259"/>
      <c r="D7" s="581"/>
      <c r="E7" s="358"/>
      <c r="F7" s="582" t="s">
        <v>375</v>
      </c>
      <c r="G7" s="1496" t="str">
        <f>IF(ISBLANK(Descriptif!J7), "", Descriptif!J7)</f>
        <v/>
      </c>
      <c r="H7" s="1725"/>
      <c r="I7" s="582" t="s">
        <v>520</v>
      </c>
      <c r="J7" s="360"/>
    </row>
    <row r="8" spans="1:10" ht="13.35" thickBot="1" x14ac:dyDescent="0.45">
      <c r="B8" s="4"/>
      <c r="C8" s="259"/>
      <c r="D8" s="848"/>
      <c r="E8" s="848"/>
      <c r="F8" s="848"/>
      <c r="G8" s="259"/>
      <c r="H8" s="259"/>
      <c r="J8" s="5"/>
    </row>
    <row r="9" spans="1:10" ht="27.7" customHeight="1" x14ac:dyDescent="0.4">
      <c r="B9" s="4"/>
      <c r="C9" s="259"/>
      <c r="D9" s="849" t="s">
        <v>290</v>
      </c>
      <c r="E9" s="1680"/>
      <c r="F9" s="1681"/>
      <c r="G9" s="259"/>
      <c r="H9" s="259"/>
      <c r="J9" s="5"/>
    </row>
    <row r="10" spans="1:10" ht="27.7" customHeight="1" x14ac:dyDescent="0.4">
      <c r="B10" s="4"/>
      <c r="C10" s="259"/>
      <c r="D10" s="850" t="s">
        <v>137</v>
      </c>
      <c r="E10" s="1682"/>
      <c r="F10" s="1683"/>
      <c r="G10" s="259"/>
      <c r="H10" s="259"/>
      <c r="J10" s="5"/>
    </row>
    <row r="11" spans="1:10" ht="27.7" customHeight="1" thickBot="1" x14ac:dyDescent="0.45">
      <c r="B11" s="4"/>
      <c r="C11" s="259"/>
      <c r="D11" s="851" t="s">
        <v>138</v>
      </c>
      <c r="E11" s="1684"/>
      <c r="F11" s="1685"/>
      <c r="G11" s="259"/>
      <c r="H11" s="259"/>
      <c r="J11" s="5"/>
    </row>
    <row r="12" spans="1:10" ht="21.95" customHeight="1" thickBot="1" x14ac:dyDescent="0.45">
      <c r="B12" s="4"/>
      <c r="D12" s="852"/>
      <c r="E12" s="852"/>
      <c r="F12" s="853"/>
      <c r="J12" s="5"/>
    </row>
    <row r="13" spans="1:10" ht="28" customHeight="1" thickBot="1" x14ac:dyDescent="0.45">
      <c r="B13" s="4"/>
      <c r="D13" s="854" t="s">
        <v>291</v>
      </c>
      <c r="E13" s="618"/>
      <c r="F13" s="618"/>
      <c r="G13" s="618"/>
      <c r="H13" s="618"/>
      <c r="I13" s="618"/>
      <c r="J13" s="619"/>
    </row>
    <row r="14" spans="1:10" ht="21.95" customHeight="1" outlineLevel="1" x14ac:dyDescent="0.4">
      <c r="B14" s="4"/>
      <c r="D14" s="855" t="s">
        <v>523</v>
      </c>
      <c r="E14" s="856" t="s">
        <v>285</v>
      </c>
      <c r="F14" s="857" t="s">
        <v>521</v>
      </c>
      <c r="G14" s="856"/>
      <c r="H14" s="856"/>
      <c r="I14" s="858" t="s">
        <v>286</v>
      </c>
      <c r="J14" s="859"/>
    </row>
    <row r="15" spans="1:10" ht="21.95" customHeight="1" outlineLevel="1" x14ac:dyDescent="0.4">
      <c r="B15" s="4"/>
      <c r="D15" s="860" t="s">
        <v>682</v>
      </c>
      <c r="E15" s="861"/>
      <c r="F15" s="862" t="s">
        <v>522</v>
      </c>
      <c r="G15" s="861"/>
      <c r="H15" s="861"/>
      <c r="I15" s="863"/>
      <c r="J15" s="864"/>
    </row>
    <row r="16" spans="1:10" ht="21.95" customHeight="1" outlineLevel="1" thickBot="1" x14ac:dyDescent="0.45">
      <c r="B16" s="4"/>
      <c r="D16" s="865"/>
      <c r="E16" s="866"/>
      <c r="F16" s="867"/>
      <c r="G16" s="868"/>
      <c r="H16" s="866"/>
      <c r="I16" s="869"/>
      <c r="J16" s="5"/>
    </row>
    <row r="17" spans="1:12" ht="21.95" customHeight="1" outlineLevel="1" thickBot="1" x14ac:dyDescent="0.45">
      <c r="B17" s="4"/>
      <c r="D17" s="259"/>
      <c r="E17" s="649" t="s">
        <v>334</v>
      </c>
      <c r="F17" s="643" t="s">
        <v>524</v>
      </c>
      <c r="G17" s="643" t="s">
        <v>525</v>
      </c>
      <c r="H17" s="1726"/>
      <c r="J17" s="5"/>
    </row>
    <row r="18" spans="1:12" ht="21.95" customHeight="1" outlineLevel="1" x14ac:dyDescent="0.4">
      <c r="B18" s="4"/>
      <c r="D18" s="361"/>
      <c r="E18" s="662"/>
      <c r="F18" s="663"/>
      <c r="G18" s="870" t="str">
        <f>IF(E18&gt;0,E18-F18,"-")</f>
        <v>-</v>
      </c>
      <c r="H18" s="1727"/>
      <c r="J18" s="5"/>
    </row>
    <row r="19" spans="1:12" ht="21.95" customHeight="1" outlineLevel="1" x14ac:dyDescent="0.4">
      <c r="B19" s="4"/>
      <c r="D19" s="259"/>
      <c r="E19" s="871"/>
      <c r="F19" s="663"/>
      <c r="G19" s="870" t="str">
        <f>IF(E19&gt;0,E19-F19,"-")</f>
        <v>-</v>
      </c>
      <c r="H19" s="1727"/>
      <c r="J19" s="5"/>
    </row>
    <row r="20" spans="1:12" ht="21.95" customHeight="1" thickBot="1" x14ac:dyDescent="0.45">
      <c r="B20" s="4"/>
      <c r="D20" s="872"/>
      <c r="E20" s="872"/>
      <c r="F20" s="872"/>
      <c r="G20" s="872"/>
      <c r="H20" s="872"/>
      <c r="J20" s="5"/>
    </row>
    <row r="21" spans="1:12" ht="27.7" customHeight="1" thickBot="1" x14ac:dyDescent="0.5">
      <c r="A21" s="423"/>
      <c r="B21" s="422"/>
      <c r="C21" s="259"/>
      <c r="D21" s="854" t="s">
        <v>292</v>
      </c>
      <c r="E21" s="618"/>
      <c r="F21" s="618"/>
      <c r="G21" s="618"/>
      <c r="H21" s="618"/>
      <c r="I21" s="618"/>
      <c r="J21" s="619"/>
      <c r="K21" s="810"/>
      <c r="L21" s="259"/>
    </row>
    <row r="22" spans="1:12" ht="35" customHeight="1" thickBot="1" x14ac:dyDescent="0.45">
      <c r="A22" s="183"/>
      <c r="B22" s="278"/>
      <c r="C22" s="259"/>
      <c r="D22" s="1676" t="s">
        <v>42</v>
      </c>
      <c r="E22" s="1677"/>
      <c r="F22" s="1677"/>
      <c r="G22" s="1677"/>
      <c r="H22" s="1677"/>
      <c r="I22" s="1677"/>
      <c r="J22" s="1678"/>
      <c r="K22" s="811"/>
      <c r="L22" s="259"/>
    </row>
    <row r="23" spans="1:12" ht="21.7" customHeight="1" x14ac:dyDescent="0.4">
      <c r="A23" s="183"/>
      <c r="B23" s="278"/>
      <c r="C23" s="259"/>
      <c r="D23" s="873" t="s">
        <v>674</v>
      </c>
      <c r="E23" s="874"/>
      <c r="F23" s="874" t="s">
        <v>14</v>
      </c>
      <c r="G23" s="874" t="s">
        <v>686</v>
      </c>
      <c r="H23" s="874" t="s">
        <v>67</v>
      </c>
      <c r="I23" s="1728" t="s">
        <v>511</v>
      </c>
      <c r="J23" s="1729"/>
      <c r="K23" s="812" t="s">
        <v>68</v>
      </c>
      <c r="L23" s="259"/>
    </row>
    <row r="24" spans="1:12" ht="58" customHeight="1" x14ac:dyDescent="0.4">
      <c r="A24" s="183"/>
      <c r="B24" s="278"/>
      <c r="C24" s="875">
        <v>1</v>
      </c>
      <c r="D24" s="1674" t="str">
        <f>IFERROR(HLOOKUP(D$22,Critères!$B$3:$BM$16,$C24+2,FALSE),"")</f>
        <v>L'accès à l'ouvrage et aux équipements de mesure se fait-il en toute sécurité pour les agents en charge des opérations de contrôles et d'entretien ?</v>
      </c>
      <c r="E24" s="1675"/>
      <c r="F24" s="876"/>
      <c r="G24" s="895">
        <f>IF(OR(F24="Validé",F24="Validé avec réserve"),H24,0)</f>
        <v>0</v>
      </c>
      <c r="H24" s="1730">
        <f>IFERROR(INDEX(Critères!$B$3:$BM$16, $C24+2, MATCH(D$22, Critères!$B$3:$BM$3, 0) + 2),"")</f>
        <v>10</v>
      </c>
      <c r="I24" s="1574" t="str">
        <f>IFERROR(INDEX(Critères!$B$3:$BM$16, $C24+2, MATCH(D$22, Critères!$B$3:$BM$3, 0) + 1),"")</f>
        <v>En cas d'accès necessitant des équipements de protection individuels renforcés (ARI par exemple) ou d'intervenir à 2 personnes, retenir "Validé avec réserve"</v>
      </c>
      <c r="J24" s="1574"/>
      <c r="K24" s="259" t="str">
        <f>IFERROR(INDEX(Critères!$B$3:$BM$16, $C24+2, MATCH(D$22, Critères!$B$3:$BM$3, 0) + 3),"")</f>
        <v>LISTE_3</v>
      </c>
      <c r="L24" s="259"/>
    </row>
    <row r="25" spans="1:12" ht="58" customHeight="1" x14ac:dyDescent="0.4">
      <c r="A25" s="401"/>
      <c r="B25" s="399"/>
      <c r="C25" s="877">
        <v>2</v>
      </c>
      <c r="D25" s="1674" t="str">
        <f>IFERROR(HLOOKUP(D$22,Critères!$B$3:$BM$16,$C25+2,FALSE),"")</f>
        <v>Le pluviomètre présente t-il une section suffisante ?</v>
      </c>
      <c r="E25" s="1675"/>
      <c r="F25" s="876" t="str">
        <f>IF(E15&lt;&gt;"",IF(AND(E15&gt;=15,E15&lt;=35),"Validé","Non validé"),"Non contrôlé")</f>
        <v>Non contrôlé</v>
      </c>
      <c r="G25" s="895">
        <f>IF(OR(F25="Validé",F25="Validé avec réserve"),H25,0)</f>
        <v>0</v>
      </c>
      <c r="H25" s="1730">
        <f>IFERROR(INDEX(Critères!$B$3:$BM$16, $C25+2, MATCH(D$22, Critères!$B$3:$BM$3, 0) + 2),"")</f>
        <v>20</v>
      </c>
      <c r="I25" s="1574" t="str">
        <f>IFERROR(INDEX(Critères!$B$3:$BM$16, $C25+2, MATCH(D$22, Critères!$B$3:$BM$3, 0) + 1),"")</f>
        <v>Entre 180 et 1 000 cm2, soit un diamètre variant entre 15 et 35 cm.</v>
      </c>
      <c r="J25" s="1574"/>
      <c r="K25" s="259" t="str">
        <f>IFERROR(INDEX(Critères!$B$3:$BM$16, $C25+2, MATCH(D$22, Critères!$B$3:$BM$3, 0) + 3),"")</f>
        <v>LISTE_3</v>
      </c>
      <c r="L25" s="259"/>
    </row>
    <row r="26" spans="1:12" ht="58" customHeight="1" x14ac:dyDescent="0.4">
      <c r="A26" s="145"/>
      <c r="B26" s="293"/>
      <c r="C26" s="877">
        <v>3</v>
      </c>
      <c r="D26" s="1674" t="str">
        <f>IFERROR(HLOOKUP(D$22,Critères!$B$3:$BM$16,$C26+2,FALSE),"")</f>
        <v>Le pluviomètre est-il installé conformément aux règles de l'art et/ou aux prescriptions des constructeurs ?</v>
      </c>
      <c r="E26" s="1675"/>
      <c r="F26" s="876"/>
      <c r="G26" s="895">
        <f>IF(OR(F26="Validé",F26="Validé avec réserve"),H26,0)</f>
        <v>0</v>
      </c>
      <c r="H26" s="1730">
        <f>IFERROR(INDEX(Critères!$B$3:$BM$16, $C26+2, MATCH(D$22, Critères!$B$3:$BM$3, 0) + 2),"")</f>
        <v>20</v>
      </c>
      <c r="I26" s="1574" t="str">
        <f>IFERROR(INDEX(Critères!$B$3:$BM$16, $C26+2, MATCH(D$22, Critères!$B$3:$BM$3, 0) + 1),"")</f>
        <v>Sur une surface horizontale, entre 0,5 et 2 mètres du sol (1 mètre recommandé), à une distance supérieure à 4 fois la hauteur d'obstacles(mur, arbres, etc…).</v>
      </c>
      <c r="J26" s="1574"/>
      <c r="K26" s="259" t="str">
        <f>IFERROR(INDEX(Critères!$B$3:$BM$16, $C26+2, MATCH(D$22, Critères!$B$3:$BM$3, 0) + 3),"")</f>
        <v>LISTE_3</v>
      </c>
      <c r="L26" s="259"/>
    </row>
    <row r="27" spans="1:12" ht="58" customHeight="1" x14ac:dyDescent="0.4">
      <c r="A27" s="145"/>
      <c r="B27" s="293"/>
      <c r="C27" s="877">
        <v>4</v>
      </c>
      <c r="D27" s="1674" t="str">
        <f>IFERROR(HLOOKUP(D$22,Critères!$B$3:$BM$16,$C27+2,FALSE),"")</f>
        <v>La propreté et l'état d'entretien du pluviomètre, sont-ils satisfaisants ?</v>
      </c>
      <c r="E27" s="1675"/>
      <c r="F27" s="876"/>
      <c r="G27" s="895">
        <f>IF(OR(F27="Validé",F27="Validé avec réserve"),H27,0)</f>
        <v>0</v>
      </c>
      <c r="H27" s="1730">
        <f>IFERROR(INDEX(Critères!$B$3:$BM$16, $C27+2, MATCH(D$22, Critères!$B$3:$BM$3, 0) + 2),"")</f>
        <v>20</v>
      </c>
      <c r="I27" s="1574"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74"/>
      <c r="K27" s="259" t="str">
        <f>IFERROR(INDEX(Critères!$B$3:$BM$16, $C27+2, MATCH(D$22, Critères!$B$3:$BM$3, 0) + 3),"")</f>
        <v>LISTE_3</v>
      </c>
      <c r="L27" s="259"/>
    </row>
    <row r="28" spans="1:12" ht="58" customHeight="1" thickBot="1" x14ac:dyDescent="0.45">
      <c r="A28" s="145"/>
      <c r="B28" s="293"/>
      <c r="C28" s="877">
        <v>5</v>
      </c>
      <c r="D28" s="1674" t="str">
        <f>IFERROR(HLOOKUP(D$22,Critères!$B$3:$BM$16,$C28+2,FALSE),"")</f>
        <v>L'écart entre d'une part la mesure de la hauteur de pluie réalisée à partir du dispositif en place et celle réalisée par l'organisme de contrôle d'autre part, est-il cohérent (EMT ± 5%) ?</v>
      </c>
      <c r="E28" s="1675"/>
      <c r="F28" s="876"/>
      <c r="G28" s="895">
        <f>IF(OR(F28="Validé",F28="Validé avec réserve"),H28,0)</f>
        <v>0</v>
      </c>
      <c r="H28" s="1730">
        <f>IFERROR(INDEX(Critères!$B$3:$BM$16, $C28+2, MATCH(D$22, Critères!$B$3:$BM$3, 0) + 2),"")</f>
        <v>30</v>
      </c>
      <c r="I28" s="1574">
        <f>IFERROR(INDEX(Critères!$B$3:$BM$16, $C28+2, MATCH(D$22, Critères!$B$3:$BM$3, 0) + 1),"")</f>
        <v>0</v>
      </c>
      <c r="J28" s="1574"/>
      <c r="K28" s="259" t="str">
        <f>IFERROR(INDEX(Critères!$B$3:$BM$16, $C28+2, MATCH(D$22, Critères!$B$3:$BM$3, 0) + 3),"")</f>
        <v>LISTE_3</v>
      </c>
      <c r="L28" s="259"/>
    </row>
    <row r="29" spans="1:12" ht="19.350000000000001" customHeight="1" thickBot="1" x14ac:dyDescent="0.45">
      <c r="A29" s="145"/>
      <c r="B29" s="293"/>
      <c r="C29" s="296"/>
      <c r="D29" s="1670" t="s">
        <v>69</v>
      </c>
      <c r="E29" s="1671"/>
      <c r="F29" s="878" t="s">
        <v>70</v>
      </c>
      <c r="G29" s="879" t="s">
        <v>71</v>
      </c>
      <c r="H29" s="183"/>
      <c r="I29" s="183"/>
      <c r="J29" s="277"/>
      <c r="K29" s="196"/>
      <c r="L29" s="259"/>
    </row>
    <row r="30" spans="1:12" ht="31" customHeight="1" thickBot="1" x14ac:dyDescent="0.45">
      <c r="A30" s="145"/>
      <c r="B30" s="293"/>
      <c r="C30" s="296"/>
      <c r="D30" s="1672"/>
      <c r="E30" s="1673"/>
      <c r="F30" s="880"/>
      <c r="G30" s="881">
        <f>IF(SUM(G24:G28)&gt;100,100,SUM(G24:G28))</f>
        <v>0</v>
      </c>
      <c r="H30" s="882"/>
      <c r="I30" s="882"/>
      <c r="J30" s="262"/>
      <c r="K30" s="259"/>
      <c r="L30" s="259"/>
    </row>
    <row r="31" spans="1:12" x14ac:dyDescent="0.4">
      <c r="A31" s="145"/>
      <c r="B31" s="293"/>
      <c r="C31" s="296"/>
      <c r="D31" s="183"/>
      <c r="E31" s="183"/>
      <c r="F31" s="183"/>
      <c r="G31" s="183"/>
      <c r="H31" s="183"/>
      <c r="I31" s="183"/>
      <c r="J31" s="277"/>
      <c r="K31" s="799"/>
      <c r="L31" s="259"/>
    </row>
    <row r="32" spans="1:12" ht="13" thickBot="1" x14ac:dyDescent="0.45">
      <c r="A32" s="145"/>
      <c r="B32" s="293"/>
      <c r="C32" s="296"/>
      <c r="D32" s="183"/>
      <c r="E32" s="183"/>
      <c r="F32" s="183"/>
      <c r="G32" s="183"/>
      <c r="H32" s="183"/>
      <c r="I32" s="183"/>
      <c r="J32" s="277"/>
      <c r="K32" s="799"/>
      <c r="L32" s="259"/>
    </row>
    <row r="33" spans="1:12" ht="15.7" thickBot="1" x14ac:dyDescent="0.5">
      <c r="A33" s="258"/>
      <c r="B33" s="429"/>
      <c r="C33" s="430"/>
      <c r="D33" s="883" t="s">
        <v>82</v>
      </c>
      <c r="E33" s="884"/>
      <c r="F33" s="884"/>
      <c r="G33" s="884"/>
      <c r="H33" s="884"/>
      <c r="I33" s="884"/>
      <c r="J33" s="885"/>
      <c r="K33" s="803"/>
      <c r="L33" s="259"/>
    </row>
    <row r="34" spans="1:12" x14ac:dyDescent="0.4">
      <c r="A34" s="183"/>
      <c r="B34" s="293"/>
      <c r="C34" s="207"/>
      <c r="D34" s="431" t="s">
        <v>382</v>
      </c>
      <c r="E34" s="145"/>
      <c r="F34" s="145"/>
      <c r="G34" s="183"/>
      <c r="H34" s="183"/>
      <c r="I34" s="183"/>
      <c r="J34" s="277"/>
      <c r="K34" s="799"/>
      <c r="L34" s="259"/>
    </row>
    <row r="35" spans="1:12" x14ac:dyDescent="0.4">
      <c r="A35" s="183"/>
      <c r="B35" s="293"/>
      <c r="C35" s="207"/>
      <c r="D35" s="1561"/>
      <c r="E35" s="1562"/>
      <c r="F35" s="1562"/>
      <c r="G35" s="1562"/>
      <c r="H35" s="1562"/>
      <c r="I35" s="1563"/>
      <c r="J35" s="277"/>
      <c r="K35" s="799"/>
      <c r="L35" s="259"/>
    </row>
    <row r="36" spans="1:12" x14ac:dyDescent="0.4">
      <c r="A36" s="183"/>
      <c r="B36" s="293"/>
      <c r="C36" s="207"/>
      <c r="D36" s="1564"/>
      <c r="E36" s="1565"/>
      <c r="F36" s="1565"/>
      <c r="G36" s="1565"/>
      <c r="H36" s="1565"/>
      <c r="I36" s="1566"/>
      <c r="J36" s="277"/>
      <c r="K36" s="799"/>
      <c r="L36" s="259"/>
    </row>
    <row r="37" spans="1:12" x14ac:dyDescent="0.4">
      <c r="A37" s="183"/>
      <c r="B37" s="293"/>
      <c r="C37" s="207"/>
      <c r="D37" s="1564"/>
      <c r="E37" s="1565"/>
      <c r="F37" s="1565"/>
      <c r="G37" s="1565"/>
      <c r="H37" s="1565"/>
      <c r="I37" s="1566"/>
      <c r="J37" s="277"/>
      <c r="K37" s="799"/>
      <c r="L37" s="259"/>
    </row>
    <row r="38" spans="1:12" x14ac:dyDescent="0.4">
      <c r="A38" s="183"/>
      <c r="B38" s="293"/>
      <c r="C38" s="207"/>
      <c r="D38" s="1564"/>
      <c r="E38" s="1565"/>
      <c r="F38" s="1565"/>
      <c r="G38" s="1565"/>
      <c r="H38" s="1565"/>
      <c r="I38" s="1566"/>
      <c r="J38" s="277"/>
      <c r="K38" s="799"/>
      <c r="L38" s="259"/>
    </row>
    <row r="39" spans="1:12" x14ac:dyDescent="0.4">
      <c r="A39" s="183"/>
      <c r="B39" s="293"/>
      <c r="C39" s="207"/>
      <c r="D39" s="1567"/>
      <c r="E39" s="1568"/>
      <c r="F39" s="1568"/>
      <c r="G39" s="1568"/>
      <c r="H39" s="1568"/>
      <c r="I39" s="1569"/>
      <c r="J39" s="277"/>
      <c r="K39" s="799"/>
      <c r="L39" s="259"/>
    </row>
    <row r="40" spans="1:12" x14ac:dyDescent="0.4">
      <c r="A40" s="183"/>
      <c r="B40" s="293"/>
      <c r="C40" s="207"/>
      <c r="D40" s="145"/>
      <c r="E40" s="145"/>
      <c r="F40" s="145"/>
      <c r="G40" s="183"/>
      <c r="H40" s="183"/>
      <c r="I40" s="183"/>
      <c r="J40" s="277"/>
      <c r="K40" s="799"/>
      <c r="L40" s="259"/>
    </row>
    <row r="41" spans="1:12" ht="13" thickBot="1" x14ac:dyDescent="0.45">
      <c r="A41" s="183"/>
      <c r="B41" s="297"/>
      <c r="C41" s="298"/>
      <c r="D41" s="256"/>
      <c r="E41" s="256"/>
      <c r="F41" s="256"/>
      <c r="G41" s="270"/>
      <c r="H41" s="270"/>
      <c r="I41" s="270"/>
      <c r="J41" s="271"/>
      <c r="K41" s="799"/>
      <c r="L41" s="259"/>
    </row>
    <row r="42" spans="1:12" x14ac:dyDescent="0.4">
      <c r="A42" s="145"/>
      <c r="B42" s="145"/>
      <c r="C42" s="207"/>
      <c r="D42" s="145"/>
      <c r="E42" s="145"/>
      <c r="F42" s="145"/>
      <c r="G42" s="183"/>
      <c r="H42" s="183"/>
      <c r="I42" s="183"/>
      <c r="J42" s="183"/>
      <c r="K42" s="799"/>
      <c r="L42" s="259"/>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G7:H7"/>
    <mergeCell ref="E9:F9"/>
    <mergeCell ref="E10:F10"/>
    <mergeCell ref="E11:F11"/>
    <mergeCell ref="D22:J22"/>
    <mergeCell ref="I23:J23"/>
    <mergeCell ref="D1:J1"/>
    <mergeCell ref="E2:H2"/>
    <mergeCell ref="G3:H3"/>
    <mergeCell ref="G4:H4"/>
    <mergeCell ref="G5:H5"/>
    <mergeCell ref="G6:H6"/>
  </mergeCells>
  <conditionalFormatting sqref="F30">
    <cfRule type="containsText" dxfId="12" priority="4" operator="containsText" text="Non contrôlé">
      <formula>NOT(ISERROR(SEARCH("Non contrôlé",F30)))</formula>
    </cfRule>
    <cfRule type="containsText" dxfId="11" priority="5" operator="containsText" text="Non validé">
      <formula>NOT(ISERROR(SEARCH("Non validé",F30)))</formula>
    </cfRule>
    <cfRule type="containsText" dxfId="10" priority="6" operator="containsText" text="réserve">
      <formula>NOT(ISERROR(SEARCH("réserve",F30)))</formula>
    </cfRule>
    <cfRule type="endsWith" dxfId="9" priority="7" operator="endsWith" text="Validé">
      <formula>RIGHT(F30,LEN("Validé"))="Validé"</formula>
    </cfRule>
  </conditionalFormatting>
  <conditionalFormatting sqref="G30">
    <cfRule type="cellIs" dxfId="8" priority="1" operator="greaterThanOrEqual">
      <formula>80</formula>
    </cfRule>
    <cfRule type="cellIs" dxfId="7" priority="2" operator="between">
      <formula>70</formula>
      <formula>79</formula>
    </cfRule>
    <cfRule type="cellIs" dxfId="6" priority="3" operator="lessThan">
      <formula>69</formula>
    </cfRule>
  </conditionalFormatting>
  <conditionalFormatting sqref="G18:H19">
    <cfRule type="cellIs" dxfId="5" priority="8" stopIfTrue="1" operator="equal">
      <formula>"-"</formula>
    </cfRule>
    <cfRule type="cellIs" dxfId="4" priority="9" stopIfTrue="1" operator="greaterThan">
      <formula>1</formula>
    </cfRule>
    <cfRule type="cellIs" dxfId="3" priority="10" stopIfTrue="1" operator="lessThan">
      <formula>-1</formula>
    </cfRule>
    <cfRule type="cellIs" dxfId="2" priority="11" stopIfTrue="1" operator="between">
      <formula>-1</formula>
      <formula>1</formula>
    </cfRule>
  </conditionalFormatting>
  <dataValidations count="3">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345" bestFit="1" customWidth="1"/>
    <col min="2" max="3" width="40.703125" style="345" customWidth="1"/>
    <col min="4" max="4" width="14.29296875" style="345" customWidth="1"/>
    <col min="5" max="5" width="10.703125" style="345" customWidth="1"/>
    <col min="6" max="7" width="40.703125" style="345" customWidth="1"/>
    <col min="8" max="8" width="15.703125" style="345" customWidth="1"/>
    <col min="9" max="9" width="10.703125" style="345" customWidth="1"/>
    <col min="10" max="11" width="40.703125" style="348" customWidth="1"/>
    <col min="12" max="12" width="15.703125" style="349" customWidth="1"/>
    <col min="13" max="13" width="10.703125" style="349" customWidth="1"/>
    <col min="14" max="15" width="40.703125" style="348" customWidth="1"/>
    <col min="16" max="16" width="15.703125" style="349" customWidth="1"/>
    <col min="17" max="17" width="10.703125" style="349" customWidth="1"/>
    <col min="18" max="19" width="40.703125" style="348" customWidth="1"/>
    <col min="20" max="20" width="15.703125" style="349" customWidth="1"/>
    <col min="21" max="21" width="10.703125" style="349" customWidth="1"/>
    <col min="22" max="23" width="40.703125" style="348" customWidth="1"/>
    <col min="24" max="24" width="15.703125" style="349" customWidth="1"/>
    <col min="25" max="25" width="10.703125" style="349" customWidth="1"/>
    <col min="26" max="27" width="40.703125" style="348" customWidth="1"/>
    <col min="28" max="28" width="15.703125" style="349" customWidth="1"/>
    <col min="29" max="29" width="10.703125" style="349" customWidth="1"/>
    <col min="30" max="31" width="40.703125" style="348" customWidth="1"/>
    <col min="32" max="32" width="15.703125" style="349" customWidth="1"/>
    <col min="33" max="33" width="10.703125" style="349" customWidth="1"/>
    <col min="34" max="35" width="40.703125" style="348" customWidth="1"/>
    <col min="36" max="36" width="15.703125" style="349" customWidth="1"/>
    <col min="37" max="37" width="10.703125" style="349" customWidth="1"/>
    <col min="38" max="39" width="40.703125" style="348" customWidth="1"/>
    <col min="40" max="40" width="15.703125" style="349" customWidth="1"/>
    <col min="41" max="41" width="10.703125" style="349" customWidth="1"/>
    <col min="42" max="43" width="40.703125" style="348" customWidth="1"/>
    <col min="44" max="44" width="15.703125" style="349" customWidth="1"/>
    <col min="45" max="45" width="10.703125" style="349" customWidth="1"/>
    <col min="46" max="47" width="40.703125" style="348" customWidth="1"/>
    <col min="48" max="48" width="15.703125" style="349" customWidth="1"/>
    <col min="49" max="49" width="10.703125" style="349" customWidth="1"/>
    <col min="50" max="51" width="40.703125" style="348" customWidth="1"/>
    <col min="52" max="52" width="15.703125" style="349" customWidth="1"/>
    <col min="53" max="53" width="10.703125" style="349" customWidth="1"/>
    <col min="54" max="55" width="40.703125" style="348" customWidth="1"/>
    <col min="56" max="56" width="15.703125" style="349" customWidth="1"/>
    <col min="57" max="57" width="10.703125" style="349" customWidth="1"/>
    <col min="58" max="59" width="40.703125" style="348" customWidth="1"/>
    <col min="60" max="60" width="15.703125" style="348" customWidth="1"/>
    <col min="61" max="61" width="10.703125" style="348" customWidth="1"/>
    <col min="62" max="63" width="40.703125" style="348" customWidth="1"/>
    <col min="64" max="64" width="15.703125" style="348" customWidth="1"/>
    <col min="65" max="65" width="10.703125" style="348" customWidth="1"/>
    <col min="66" max="66" width="40.703125" style="348" customWidth="1"/>
    <col min="67" max="68" width="7.703125" style="348" customWidth="1"/>
    <col min="69" max="69" width="35.703125" style="348" customWidth="1"/>
    <col min="70" max="70" width="40.703125" style="348" customWidth="1"/>
    <col min="71" max="72" width="7.703125" style="348" customWidth="1"/>
    <col min="73" max="73" width="35.703125" style="348" customWidth="1"/>
    <col min="74" max="74" width="40.703125" style="348" customWidth="1"/>
    <col min="75" max="76" width="7.703125" style="348" customWidth="1"/>
    <col min="77" max="77" width="35.703125" style="348" customWidth="1"/>
    <col min="78" max="78" width="40.703125" style="348" customWidth="1"/>
    <col min="79" max="80" width="7.703125" style="348" customWidth="1"/>
    <col min="81" max="81" width="35.703125" style="348" customWidth="1"/>
    <col min="82" max="82" width="40.703125" style="348" customWidth="1"/>
    <col min="83" max="84" width="7.703125" style="348" customWidth="1"/>
    <col min="85" max="85" width="35.703125" style="348" customWidth="1"/>
    <col min="86" max="86" width="40.703125" style="348" customWidth="1"/>
    <col min="87" max="88" width="7.703125" style="348" customWidth="1"/>
    <col min="89" max="89" width="35.703125" style="348" customWidth="1"/>
    <col min="90" max="90" width="40.703125" style="348" customWidth="1"/>
    <col min="91" max="92" width="7.703125" style="348" customWidth="1"/>
    <col min="93" max="93" width="35.703125" style="348" customWidth="1"/>
    <col min="94" max="94" width="40.703125" style="348" customWidth="1"/>
    <col min="95" max="96" width="7.703125" style="348" customWidth="1"/>
    <col min="97" max="97" width="40.703125" style="348" customWidth="1"/>
    <col min="98" max="99" width="7.703125" style="348" customWidth="1"/>
    <col min="100" max="100" width="35.703125" style="348" customWidth="1"/>
    <col min="101" max="101" width="40.703125" style="348" customWidth="1"/>
    <col min="102" max="103" width="7.703125" style="348" customWidth="1"/>
    <col min="104" max="104" width="35.703125" style="348" customWidth="1"/>
    <col min="105" max="105" width="40.703125" style="348" customWidth="1"/>
    <col min="106" max="107" width="7.703125" style="348" customWidth="1"/>
    <col min="108" max="108" width="35.703125" style="348" customWidth="1"/>
    <col min="109" max="109" width="40.703125" style="348" customWidth="1"/>
    <col min="110" max="111" width="7.703125" style="348" customWidth="1"/>
    <col min="112" max="112" width="35.703125" style="348" customWidth="1"/>
    <col min="113" max="113" width="40.703125" style="348" customWidth="1"/>
    <col min="114" max="115" width="7.703125" style="348" customWidth="1"/>
    <col min="116" max="116" width="35.703125" style="348" customWidth="1"/>
    <col min="117" max="117" width="40.703125" style="348" customWidth="1"/>
    <col min="118" max="119" width="7.703125" style="348" customWidth="1"/>
    <col min="120" max="120" width="35.703125" style="348" customWidth="1"/>
    <col min="121" max="121" width="40.703125" style="348" customWidth="1"/>
    <col min="122" max="123" width="7.703125" style="348" customWidth="1"/>
    <col min="124" max="124" width="35.703125" style="348" customWidth="1"/>
    <col min="125" max="125" width="40.703125" style="348" customWidth="1"/>
    <col min="126" max="127" width="7.703125" style="348" customWidth="1"/>
    <col min="128" max="128" width="35.703125" style="348" customWidth="1"/>
    <col min="129" max="129" width="40.703125" style="348" customWidth="1"/>
    <col min="130" max="131" width="7.703125" style="348" customWidth="1"/>
    <col min="132" max="132" width="35.703125" style="348" customWidth="1"/>
    <col min="133" max="133" width="40.703125" style="348" customWidth="1"/>
    <col min="134" max="135" width="7.703125" style="348" customWidth="1"/>
    <col min="136" max="136" width="40.703125" style="348" customWidth="1"/>
    <col min="137" max="138" width="7.703125" style="348" customWidth="1"/>
    <col min="139" max="139" width="35.703125" style="348" customWidth="1"/>
    <col min="140" max="140" width="40.703125" style="348" customWidth="1"/>
    <col min="141" max="142" width="7.703125" style="348" customWidth="1"/>
    <col min="143" max="143" width="35.703125" style="348" customWidth="1"/>
    <col min="144" max="144" width="40.703125" style="348" customWidth="1"/>
    <col min="145" max="146" width="7.703125" style="348" customWidth="1"/>
    <col min="147" max="147" width="35.703125" style="348" customWidth="1"/>
    <col min="148" max="148" width="40.703125" style="348" customWidth="1"/>
    <col min="149" max="150" width="7.703125" style="348" customWidth="1"/>
    <col min="151" max="151" width="35.703125" style="348" customWidth="1"/>
    <col min="152" max="152" width="40.703125" style="348" customWidth="1"/>
    <col min="153" max="154" width="7.703125" style="348" customWidth="1"/>
    <col min="155" max="155" width="35.703125" style="348" customWidth="1"/>
    <col min="156" max="156" width="40.703125" style="348" customWidth="1"/>
    <col min="157" max="158" width="7.703125" style="348" customWidth="1"/>
    <col min="159" max="159" width="35.703125" style="348" customWidth="1"/>
    <col min="160" max="160" width="40.703125" style="348" customWidth="1"/>
    <col min="161" max="162" width="7.703125" style="348" customWidth="1"/>
    <col min="163" max="163" width="35.703125" style="348" customWidth="1"/>
    <col min="164" max="164" width="40.703125" style="348" customWidth="1"/>
    <col min="165" max="166" width="7.703125" style="348" customWidth="1"/>
    <col min="167" max="167" width="35.703125" style="348" customWidth="1"/>
    <col min="168" max="168" width="40.703125" style="348" customWidth="1"/>
    <col min="169" max="170" width="7.703125" style="348" customWidth="1"/>
    <col min="171" max="171" width="35.703125" style="348" customWidth="1"/>
    <col min="172" max="172" width="40.703125" style="348" customWidth="1"/>
    <col min="173" max="174" width="7.703125" style="348" customWidth="1"/>
    <col min="175" max="175" width="40.703125" style="348" customWidth="1"/>
    <col min="176" max="177" width="7.703125" style="348" customWidth="1"/>
    <col min="178" max="178" width="35.703125" style="348" customWidth="1"/>
    <col min="179" max="179" width="40.703125" style="348" customWidth="1"/>
    <col min="180" max="181" width="7.703125" style="348" customWidth="1"/>
    <col min="182" max="182" width="35.703125" style="348" customWidth="1"/>
    <col min="183" max="183" width="40.703125" style="348" customWidth="1"/>
    <col min="184" max="185" width="7.703125" style="348" customWidth="1"/>
    <col min="186" max="186" width="35.703125" style="348" customWidth="1"/>
    <col min="187" max="187" width="40.703125" style="348" customWidth="1"/>
    <col min="188" max="189" width="7.703125" style="348" customWidth="1"/>
    <col min="190" max="190" width="35.703125" style="348" customWidth="1"/>
    <col min="191" max="191" width="40.703125" style="348" customWidth="1"/>
    <col min="192" max="193" width="7.703125" style="348" customWidth="1"/>
    <col min="194" max="194" width="35.703125" style="348" customWidth="1"/>
    <col min="195" max="195" width="40.703125" style="348" customWidth="1"/>
    <col min="196" max="197" width="7.703125" style="348" customWidth="1"/>
    <col min="198" max="198" width="35.703125" style="348" customWidth="1"/>
    <col min="199" max="199" width="40.703125" style="348" customWidth="1"/>
    <col min="200" max="201" width="7.703125" style="348" customWidth="1"/>
    <col min="202" max="202" width="35.703125" style="348" customWidth="1"/>
    <col min="203" max="203" width="40.703125" style="348" customWidth="1"/>
    <col min="204" max="205" width="7.703125" style="348" customWidth="1"/>
    <col min="206" max="206" width="35.703125" style="348" customWidth="1"/>
    <col min="207" max="207" width="40.703125" style="348" customWidth="1"/>
    <col min="208" max="209" width="7.703125" style="348" customWidth="1"/>
    <col min="210" max="210" width="35.703125" style="348" customWidth="1"/>
    <col min="211" max="211" width="40.703125" style="348" customWidth="1"/>
    <col min="212" max="213" width="7.703125" style="348" customWidth="1"/>
    <col min="214" max="214" width="40.703125" style="348" customWidth="1"/>
    <col min="215" max="216" width="7.703125" style="348" customWidth="1"/>
    <col min="217" max="217" width="35.703125" style="348" customWidth="1"/>
    <col min="218" max="218" width="40.703125" style="348" customWidth="1"/>
    <col min="219" max="220" width="7.703125" style="348" customWidth="1"/>
    <col min="221" max="221" width="35.703125" style="348" customWidth="1"/>
    <col min="222" max="222" width="40.703125" style="348" customWidth="1"/>
    <col min="223" max="224" width="7.703125" style="348" customWidth="1"/>
    <col min="225" max="225" width="35.703125" style="348" customWidth="1"/>
    <col min="226" max="226" width="40.703125" style="348" customWidth="1"/>
    <col min="227" max="228" width="7.703125" style="348" customWidth="1"/>
    <col min="229" max="229" width="35.703125" style="348" customWidth="1"/>
    <col min="230" max="230" width="40.703125" style="348" customWidth="1"/>
    <col min="231" max="232" width="7.703125" style="348" customWidth="1"/>
    <col min="233" max="233" width="35.703125" style="348" customWidth="1"/>
    <col min="234" max="234" width="40.703125" style="348" customWidth="1"/>
    <col min="235" max="236" width="7.703125" style="348" customWidth="1"/>
    <col min="237" max="237" width="35.703125" style="348" customWidth="1"/>
    <col min="238" max="238" width="40.703125" style="348" customWidth="1"/>
    <col min="239" max="240" width="7.703125" style="348" customWidth="1"/>
    <col min="241" max="241" width="35.703125" style="348" customWidth="1"/>
    <col min="242" max="242" width="40.703125" style="348" customWidth="1"/>
    <col min="243" max="244" width="7.703125" style="348" customWidth="1"/>
    <col min="245" max="245" width="35.703125" style="348" customWidth="1"/>
    <col min="246" max="246" width="40.703125" style="348" customWidth="1"/>
    <col min="247" max="248" width="7.703125" style="348" customWidth="1"/>
    <col min="249" max="249" width="35.703125" style="348" customWidth="1"/>
    <col min="250" max="250" width="40.703125" style="348" customWidth="1"/>
    <col min="251" max="252" width="7.703125" style="348" customWidth="1"/>
    <col min="253" max="253" width="40.703125" style="348" customWidth="1"/>
    <col min="254" max="255" width="7.703125" style="348" customWidth="1"/>
    <col min="256" max="256" width="35.703125" style="348" customWidth="1"/>
    <col min="257" max="257" width="40.703125" style="348" customWidth="1"/>
    <col min="258" max="259" width="7.703125" style="348" customWidth="1"/>
    <col min="260" max="260" width="35.703125" style="348" customWidth="1"/>
    <col min="261" max="261" width="40.703125" style="348" customWidth="1"/>
    <col min="262" max="263" width="7.703125" style="348" customWidth="1"/>
    <col min="264" max="264" width="35.703125" style="348" customWidth="1"/>
    <col min="265" max="265" width="40.703125" style="348" customWidth="1"/>
    <col min="266" max="267" width="7.703125" style="348" customWidth="1"/>
    <col min="268" max="268" width="35.703125" style="348" customWidth="1"/>
    <col min="269" max="269" width="40.703125" style="348" customWidth="1"/>
    <col min="270" max="271" width="7.703125" style="348" customWidth="1"/>
    <col min="272" max="272" width="35.703125" style="348" customWidth="1"/>
    <col min="273" max="273" width="40.703125" style="348" customWidth="1"/>
    <col min="274" max="275" width="7.703125" style="348" customWidth="1"/>
    <col min="276" max="276" width="35.703125" style="348" customWidth="1"/>
    <col min="277" max="277" width="40.703125" style="348" customWidth="1"/>
    <col min="278" max="279" width="7.703125" style="348" customWidth="1"/>
    <col min="280" max="280" width="35.703125" style="348" customWidth="1"/>
    <col min="281" max="281" width="40.703125" style="348" customWidth="1"/>
    <col min="282" max="283" width="7.703125" style="348" customWidth="1"/>
    <col min="284" max="284" width="35.703125" style="348" customWidth="1"/>
    <col min="285" max="285" width="40.703125" style="348" customWidth="1"/>
    <col min="286" max="287" width="7.703125" style="348" customWidth="1"/>
    <col min="288" max="288" width="35.703125" style="348" customWidth="1"/>
    <col min="289" max="289" width="40.703125" style="348" customWidth="1"/>
    <col min="290" max="291" width="7.703125" style="348" customWidth="1"/>
    <col min="292" max="292" width="40.703125" style="348" customWidth="1"/>
    <col min="293" max="294" width="7.703125" style="348" customWidth="1"/>
    <col min="295" max="295" width="35.703125" style="348" customWidth="1"/>
    <col min="296" max="296" width="40.703125" style="348" customWidth="1"/>
    <col min="297" max="298" width="7.703125" style="348" customWidth="1"/>
    <col min="299" max="299" width="35.703125" style="348" customWidth="1"/>
    <col min="300" max="300" width="40.703125" style="348" customWidth="1"/>
    <col min="301" max="302" width="7.703125" style="348" customWidth="1"/>
    <col min="303" max="303" width="35.703125" style="348" customWidth="1"/>
    <col min="304" max="304" width="40.703125" style="348" customWidth="1"/>
    <col min="305" max="306" width="7.703125" style="348" customWidth="1"/>
    <col min="307" max="307" width="35.703125" style="348" customWidth="1"/>
    <col min="308" max="308" width="40.703125" style="348" customWidth="1"/>
    <col min="309" max="310" width="7.703125" style="348" customWidth="1"/>
    <col min="311" max="311" width="35.703125" style="348" customWidth="1"/>
    <col min="312" max="312" width="40.703125" style="348" customWidth="1"/>
    <col min="313" max="314" width="7.703125" style="348" customWidth="1"/>
    <col min="315" max="315" width="35.703125" style="348" customWidth="1"/>
    <col min="316" max="316" width="40.703125" style="348" customWidth="1"/>
    <col min="317" max="318" width="7.703125" style="348" customWidth="1"/>
    <col min="319" max="319" width="35.703125" style="348" customWidth="1"/>
    <col min="320" max="320" width="40.703125" style="348" customWidth="1"/>
    <col min="321" max="322" width="7.703125" style="348" customWidth="1"/>
    <col min="323" max="323" width="35.703125" style="350" customWidth="1"/>
    <col min="324" max="324" width="40.703125" style="348" customWidth="1"/>
    <col min="325" max="326" width="7.703125" style="348" customWidth="1"/>
    <col min="327" max="327" width="35.703125" style="348" customWidth="1"/>
    <col min="328" max="328" width="40.703125" style="348" customWidth="1"/>
    <col min="329" max="330" width="7.703125" style="348" customWidth="1"/>
    <col min="331" max="331" width="40.703125" style="348" customWidth="1"/>
    <col min="332" max="333" width="7.703125" style="348" customWidth="1"/>
    <col min="334" max="334" width="35.703125" style="348" customWidth="1"/>
    <col min="335" max="335" width="40.703125" style="348" customWidth="1"/>
    <col min="336" max="337" width="7.703125" style="348" customWidth="1"/>
    <col min="338" max="338" width="35.703125" style="348" customWidth="1"/>
    <col min="339" max="339" width="40.703125" style="348" customWidth="1"/>
    <col min="340" max="341" width="7.703125" style="348" customWidth="1"/>
    <col min="342" max="342" width="35.703125" style="350" customWidth="1"/>
    <col min="343" max="343" width="40.703125" style="348" customWidth="1"/>
    <col min="344" max="345" width="7.703125" style="348" customWidth="1"/>
    <col min="346" max="346" width="35.703125" style="348" customWidth="1"/>
    <col min="347" max="347" width="40.703125" style="348" customWidth="1"/>
    <col min="348" max="349" width="7.703125" style="348" customWidth="1"/>
    <col min="350" max="350" width="35.703125" style="348" customWidth="1"/>
    <col min="351" max="351" width="40.703125" style="348" customWidth="1"/>
    <col min="352" max="353" width="7.703125" style="348" customWidth="1"/>
    <col min="354" max="354" width="35.703125" style="348" customWidth="1"/>
    <col min="355" max="355" width="40.703125" style="348" customWidth="1"/>
    <col min="356" max="357" width="7.703125" style="348" customWidth="1"/>
    <col min="358" max="358" width="35.703125" style="350" customWidth="1"/>
    <col min="359" max="359" width="40.703125" style="350" customWidth="1"/>
    <col min="360" max="361" width="7.703125" style="350" customWidth="1"/>
    <col min="362" max="362" width="35.703125" style="350" customWidth="1"/>
    <col min="363" max="363" width="40.703125" style="348" customWidth="1"/>
    <col min="364" max="365" width="7.703125" style="348" customWidth="1"/>
    <col min="366" max="366" width="35.703125" style="348" customWidth="1"/>
    <col min="367" max="367" width="40.703125" style="348" customWidth="1"/>
    <col min="368" max="368" width="7.703125" style="350" customWidth="1"/>
    <col min="369" max="369" width="7.703125" style="348" customWidth="1"/>
    <col min="370" max="370" width="40.703125" style="348" customWidth="1"/>
    <col min="371" max="371" width="7.703125" style="348" customWidth="1"/>
    <col min="372" max="372" width="7.703125" style="350" customWidth="1"/>
    <col min="373" max="373" width="35.703125" style="348" customWidth="1"/>
    <col min="374" max="374" width="40.703125" style="348" customWidth="1"/>
    <col min="375" max="375" width="7.703125" style="348" customWidth="1"/>
    <col min="376" max="376" width="7.703125" style="350" customWidth="1"/>
    <col min="377" max="377" width="35.703125" style="348" customWidth="1"/>
    <col min="378" max="378" width="40.703125" style="348" customWidth="1"/>
    <col min="379" max="379" width="7.703125" style="348" customWidth="1"/>
    <col min="380" max="380" width="7.703125" style="350" customWidth="1"/>
    <col min="381" max="381" width="35.703125" style="350" customWidth="1"/>
    <col min="382" max="382" width="40.703125" style="348" customWidth="1"/>
    <col min="383" max="383" width="7.703125" style="348" customWidth="1"/>
    <col min="384" max="384" width="7.703125" style="350" customWidth="1"/>
    <col min="385" max="385" width="35.703125" style="348" customWidth="1"/>
    <col min="386" max="386" width="40.703125" style="348" customWidth="1"/>
    <col min="387" max="387" width="7.703125" style="348" customWidth="1"/>
    <col min="388" max="388" width="7.703125" style="350" customWidth="1"/>
    <col min="389" max="389" width="35.703125" style="348" customWidth="1"/>
    <col min="390" max="390" width="40.703125" style="348" customWidth="1"/>
    <col min="391" max="391" width="7.703125" style="348" customWidth="1"/>
    <col min="392" max="392" width="7.703125" style="350" customWidth="1"/>
    <col min="393" max="393" width="35.703125" style="348" customWidth="1"/>
    <col min="394" max="394" width="40.703125" style="348" customWidth="1"/>
    <col min="395" max="395" width="7.703125" style="348" customWidth="1"/>
    <col min="396" max="396" width="7.703125" style="350" customWidth="1"/>
    <col min="397" max="397" width="35.703125" style="350" customWidth="1"/>
    <col min="398" max="398" width="40.703125" style="348" customWidth="1"/>
    <col min="399" max="399" width="7.703125" style="348" customWidth="1"/>
    <col min="400" max="400" width="7.703125" style="350" customWidth="1"/>
    <col min="401" max="401" width="35.703125" style="348" customWidth="1"/>
    <col min="402" max="402" width="40.703125" style="348" customWidth="1"/>
    <col min="403" max="403" width="7.703125" style="348" customWidth="1"/>
    <col min="404" max="404" width="7.703125" style="350" customWidth="1"/>
    <col min="405" max="405" width="35.703125" style="348" customWidth="1"/>
    <col min="406" max="406" width="40.703125" style="348" customWidth="1"/>
    <col min="407" max="408" width="7.703125" style="350" customWidth="1"/>
    <col min="409" max="409" width="40.703125" style="348" customWidth="1"/>
    <col min="410" max="410" width="7.703125" style="348" customWidth="1"/>
    <col min="411" max="411" width="7.703125" style="350" customWidth="1"/>
    <col min="412" max="412" width="35.703125" style="348" customWidth="1"/>
    <col min="413" max="413" width="40.703125" style="348" customWidth="1"/>
    <col min="414" max="414" width="7.703125" style="348" customWidth="1"/>
    <col min="415" max="415" width="7.703125" style="350" customWidth="1"/>
    <col min="416" max="416" width="35.703125" style="348" customWidth="1"/>
    <col min="417" max="417" width="40.703125" style="348" customWidth="1"/>
    <col min="418" max="418" width="7.703125" style="348" customWidth="1"/>
    <col min="419" max="419" width="7.703125" style="350" customWidth="1"/>
    <col min="420" max="420" width="35.703125" style="348" customWidth="1"/>
    <col min="421" max="421" width="40.703125" style="348" customWidth="1"/>
    <col min="422" max="422" width="7.703125" style="348" customWidth="1"/>
    <col min="423" max="423" width="7.703125" style="350" customWidth="1"/>
    <col min="424" max="424" width="35.703125" style="348" customWidth="1"/>
    <col min="425" max="425" width="40.703125" style="348" customWidth="1"/>
    <col min="426" max="426" width="7.703125" style="348" customWidth="1"/>
    <col min="427" max="427" width="7.703125" style="350" customWidth="1"/>
    <col min="428" max="428" width="35.703125" style="348" customWidth="1"/>
    <col min="429" max="429" width="40.703125" style="348" customWidth="1"/>
    <col min="430" max="430" width="7.703125" style="348" customWidth="1"/>
    <col min="431" max="431" width="7.703125" style="350" customWidth="1"/>
    <col min="432" max="432" width="35.703125" style="348" customWidth="1"/>
    <col min="433" max="433" width="40.703125" style="348" customWidth="1"/>
    <col min="434" max="434" width="7.703125" style="348" customWidth="1"/>
    <col min="435" max="435" width="7.703125" style="350" customWidth="1"/>
    <col min="436" max="436" width="35.703125" style="348" customWidth="1"/>
    <col min="437" max="437" width="40.703125" style="348" customWidth="1"/>
    <col min="438" max="438" width="7.703125" style="348" customWidth="1"/>
    <col min="439" max="439" width="7.703125" style="350" customWidth="1"/>
    <col min="440" max="440" width="35.703125" style="348" customWidth="1"/>
    <col min="441" max="441" width="40.703125" style="348" customWidth="1"/>
    <col min="442" max="442" width="7.703125" style="348" customWidth="1"/>
    <col min="443" max="443" width="7.703125" style="350" customWidth="1"/>
    <col min="444" max="444" width="35.703125" style="348" customWidth="1"/>
    <col min="445" max="445" width="40.703125" style="348" customWidth="1"/>
    <col min="446" max="446" width="7.703125" style="348" customWidth="1"/>
    <col min="447" max="447" width="7.703125" style="350" customWidth="1"/>
    <col min="448" max="448" width="40.703125" style="348" customWidth="1"/>
    <col min="449" max="450" width="7.703125" style="348" customWidth="1"/>
    <col min="451" max="452" width="40.703125" style="348" customWidth="1"/>
    <col min="453" max="454" width="7.703125" style="348" customWidth="1"/>
    <col min="455" max="456" width="40.703125" style="348" customWidth="1"/>
    <col min="457" max="458" width="7.703125" style="348" customWidth="1"/>
    <col min="459" max="460" width="40.703125" style="348" customWidth="1"/>
    <col min="461" max="462" width="7.703125" style="348" customWidth="1"/>
    <col min="463" max="464" width="40.703125" style="348" customWidth="1"/>
    <col min="465" max="466" width="7.703125" style="348" customWidth="1"/>
    <col min="467" max="468" width="40.703125" style="348" customWidth="1"/>
    <col min="469" max="470" width="7.703125" style="348" customWidth="1"/>
    <col min="471" max="472" width="40.703125" style="348" customWidth="1"/>
    <col min="473" max="474" width="7.703125" style="348" customWidth="1"/>
    <col min="475" max="476" width="40.703125" style="348" customWidth="1"/>
    <col min="477" max="478" width="7.703125" style="348" customWidth="1"/>
    <col min="479" max="480" width="40.703125" style="348" customWidth="1"/>
    <col min="481" max="482" width="7.703125" style="348" customWidth="1"/>
    <col min="483" max="484" width="40.703125" style="348" customWidth="1"/>
    <col min="485" max="486" width="7.703125" style="348" customWidth="1"/>
    <col min="487" max="487" width="40.703125" style="348" customWidth="1"/>
    <col min="488" max="489" width="7.703125" style="348" customWidth="1"/>
    <col min="490" max="491" width="40.703125" style="348" customWidth="1"/>
    <col min="492" max="493" width="7.703125" style="348" customWidth="1"/>
    <col min="494" max="495" width="40.703125" style="348" customWidth="1"/>
    <col min="496" max="497" width="7.703125" style="348" customWidth="1"/>
    <col min="498" max="499" width="40.703125" style="348" customWidth="1"/>
    <col min="500" max="501" width="7.703125" style="348" customWidth="1"/>
    <col min="502" max="503" width="40.703125" style="348" customWidth="1"/>
    <col min="504" max="505" width="7.703125" style="348" customWidth="1"/>
    <col min="506" max="507" width="40.703125" style="348" customWidth="1"/>
    <col min="508" max="509" width="7.703125" style="348" customWidth="1"/>
    <col min="510" max="511" width="40.703125" style="348" customWidth="1"/>
    <col min="512" max="513" width="7.703125" style="348" customWidth="1"/>
    <col min="514" max="515" width="40.703125" style="348" customWidth="1"/>
    <col min="516" max="517" width="7.703125" style="348" customWidth="1"/>
    <col min="518" max="519" width="40.703125" style="348" customWidth="1"/>
    <col min="520" max="521" width="7.703125" style="348" customWidth="1"/>
    <col min="522" max="523" width="40.703125" style="348" customWidth="1"/>
    <col min="524" max="525" width="7.703125" style="348" customWidth="1"/>
    <col min="526" max="526" width="40.703125" style="348" customWidth="1"/>
    <col min="527" max="528" width="7.703125" style="348" customWidth="1"/>
    <col min="529" max="530" width="40.703125" style="348" customWidth="1"/>
    <col min="531" max="532" width="7.703125" style="348" customWidth="1"/>
    <col min="533" max="534" width="40.703125" style="348" customWidth="1"/>
    <col min="535" max="536" width="7.703125" style="348" customWidth="1"/>
    <col min="537" max="538" width="40.703125" style="348" customWidth="1"/>
    <col min="539" max="540" width="7.703125" style="348" customWidth="1"/>
    <col min="541" max="542" width="40.703125" style="348" customWidth="1"/>
    <col min="543" max="544" width="7.703125" style="348" customWidth="1"/>
    <col min="545" max="546" width="40.703125" style="348" customWidth="1"/>
    <col min="547" max="548" width="7.703125" style="348" customWidth="1"/>
    <col min="549" max="550" width="40.703125" style="348" customWidth="1"/>
    <col min="551" max="552" width="7.703125" style="348" customWidth="1"/>
    <col min="553" max="554" width="40.703125" style="348" customWidth="1"/>
    <col min="555" max="556" width="7.703125" style="348" customWidth="1"/>
    <col min="557" max="558" width="40.703125" style="348" customWidth="1"/>
    <col min="559" max="560" width="7.703125" style="348" customWidth="1"/>
    <col min="561" max="562" width="40.703125" style="348" customWidth="1"/>
    <col min="563" max="564" width="7.703125" style="348" customWidth="1"/>
    <col min="565" max="565" width="40.703125" style="348" customWidth="1"/>
    <col min="566" max="567" width="7.703125" style="348" customWidth="1"/>
    <col min="568" max="569" width="40.703125" style="348" customWidth="1"/>
    <col min="570" max="571" width="7.703125" style="348" customWidth="1"/>
    <col min="572" max="573" width="40.703125" style="348" customWidth="1"/>
    <col min="574" max="575" width="7.703125" style="348" customWidth="1"/>
    <col min="576" max="577" width="40.703125" style="348" customWidth="1"/>
    <col min="578" max="579" width="7.703125" style="348" customWidth="1"/>
    <col min="580" max="581" width="40.703125" style="348" customWidth="1"/>
    <col min="582" max="583" width="7.703125" style="348" customWidth="1"/>
    <col min="584" max="585" width="40.703125" style="348" customWidth="1"/>
    <col min="586" max="587" width="7.703125" style="348" customWidth="1"/>
    <col min="588" max="589" width="40.703125" style="348" customWidth="1"/>
    <col min="590" max="591" width="7.703125" style="348" customWidth="1"/>
    <col min="592" max="593" width="40.703125" style="348" customWidth="1"/>
    <col min="594" max="595" width="7.703125" style="348" customWidth="1"/>
    <col min="596" max="597" width="40.703125" style="348" customWidth="1"/>
    <col min="598" max="599" width="7.703125" style="348" customWidth="1"/>
    <col min="600" max="601" width="40.703125" style="348" customWidth="1"/>
    <col min="602" max="603" width="7.703125" style="348" customWidth="1"/>
    <col min="604" max="604" width="40.703125" style="348" customWidth="1"/>
    <col min="605" max="606" width="7.703125" style="348" customWidth="1"/>
    <col min="607" max="608" width="40.703125" style="348" customWidth="1"/>
    <col min="609" max="610" width="7.703125" style="348" customWidth="1"/>
    <col min="611" max="612" width="40.703125" style="348" customWidth="1"/>
    <col min="613" max="614" width="7.703125" style="348" customWidth="1"/>
    <col min="615" max="616" width="40.703125" style="348" customWidth="1"/>
    <col min="617" max="618" width="7.703125" style="348" customWidth="1"/>
    <col min="619" max="620" width="40.703125" style="348" customWidth="1"/>
    <col min="621" max="622" width="7.703125" style="348" customWidth="1"/>
    <col min="623" max="624" width="40.703125" style="348" customWidth="1"/>
    <col min="625" max="626" width="7.703125" style="348" customWidth="1"/>
    <col min="627" max="628" width="40.703125" style="348" customWidth="1"/>
    <col min="629" max="630" width="7.703125" style="348" customWidth="1"/>
    <col min="631" max="632" width="40.703125" style="348" customWidth="1"/>
    <col min="633" max="634" width="7.703125" style="348" customWidth="1"/>
    <col min="635" max="636" width="40.703125" style="348" customWidth="1"/>
    <col min="637" max="638" width="7.703125" style="348" customWidth="1"/>
    <col min="639" max="640" width="40.703125" style="348" customWidth="1"/>
    <col min="641" max="642" width="7.703125" style="348" customWidth="1"/>
    <col min="643" max="643" width="40.703125" style="348" customWidth="1"/>
    <col min="644" max="645" width="7.703125" style="348" customWidth="1"/>
    <col min="646" max="647" width="40.703125" style="348" customWidth="1"/>
    <col min="648" max="649" width="7.703125" style="348" customWidth="1"/>
    <col min="650" max="651" width="40.703125" style="348" customWidth="1"/>
    <col min="652" max="653" width="7.703125" style="348" customWidth="1"/>
    <col min="654" max="655" width="40.703125" style="348" customWidth="1"/>
    <col min="656" max="657" width="7.703125" style="348" customWidth="1"/>
    <col min="658" max="659" width="40.703125" style="348" customWidth="1"/>
    <col min="660" max="661" width="7.703125" style="348" customWidth="1"/>
    <col min="662" max="663" width="40.703125" style="348" customWidth="1"/>
    <col min="664" max="665" width="7.703125" style="348" customWidth="1"/>
    <col min="666" max="667" width="40.703125" style="348" customWidth="1"/>
    <col min="668" max="669" width="7.703125" style="348" customWidth="1"/>
    <col min="670" max="671" width="40.703125" style="348" customWidth="1"/>
    <col min="672" max="673" width="7.703125" style="348" customWidth="1"/>
    <col min="674" max="675" width="40.703125" style="348" customWidth="1"/>
    <col min="676" max="677" width="7.703125" style="348" customWidth="1"/>
    <col min="678" max="679" width="40.703125" style="348" customWidth="1"/>
    <col min="680" max="681" width="7.703125" style="348" customWidth="1"/>
    <col min="682" max="682" width="40.703125" style="348" customWidth="1"/>
    <col min="683" max="684" width="7.703125" style="348" customWidth="1"/>
    <col min="685" max="686" width="40.703125" style="348" customWidth="1"/>
    <col min="687" max="688" width="7.703125" style="348" customWidth="1"/>
    <col min="689" max="690" width="40.703125" style="348" customWidth="1"/>
    <col min="691" max="692" width="7.703125" style="348" customWidth="1"/>
    <col min="693" max="694" width="40.703125" style="348" customWidth="1"/>
    <col min="695" max="696" width="7.703125" style="348" customWidth="1"/>
    <col min="697" max="698" width="40.703125" style="348" customWidth="1"/>
    <col min="699" max="700" width="7.703125" style="348" customWidth="1"/>
    <col min="701" max="702" width="40.703125" style="348" customWidth="1"/>
    <col min="703" max="704" width="7.703125" style="348" customWidth="1"/>
    <col min="705" max="706" width="40.703125" style="348" customWidth="1"/>
    <col min="707" max="708" width="7.703125" style="348" customWidth="1"/>
    <col min="709" max="710" width="40.703125" style="348" customWidth="1"/>
    <col min="711" max="712" width="7.703125" style="348" customWidth="1"/>
    <col min="713" max="714" width="40.703125" style="348" customWidth="1"/>
    <col min="715" max="716" width="7.703125" style="348" customWidth="1"/>
    <col min="717" max="718" width="40.703125" style="348" customWidth="1"/>
    <col min="719" max="720" width="7.703125" style="348" customWidth="1"/>
    <col min="721" max="721" width="60.703125" style="348" customWidth="1"/>
    <col min="722" max="723" width="8.703125" style="348" customWidth="1"/>
    <col min="724" max="725" width="60.703125" style="348" customWidth="1"/>
    <col min="726" max="727" width="8.703125" style="348" customWidth="1"/>
    <col min="728" max="729" width="60.703125" style="348" customWidth="1"/>
    <col min="730" max="731" width="8.703125" style="348" customWidth="1"/>
    <col min="732" max="733" width="60.703125" style="348" customWidth="1"/>
    <col min="734" max="735" width="8.703125" style="348" customWidth="1"/>
    <col min="736" max="737" width="60.703125" style="348" customWidth="1"/>
    <col min="738" max="739" width="8.703125" style="348" customWidth="1"/>
    <col min="740" max="741" width="60.703125" style="348" customWidth="1"/>
    <col min="742" max="743" width="8.703125" style="348" customWidth="1"/>
    <col min="744" max="745" width="60.703125" style="348" customWidth="1"/>
    <col min="746" max="747" width="8.703125" style="348" customWidth="1"/>
    <col min="748" max="749" width="60.703125" style="348" customWidth="1"/>
    <col min="750" max="751" width="8.703125" style="348" customWidth="1"/>
    <col min="752" max="753" width="60.703125" style="348" customWidth="1"/>
    <col min="754" max="755" width="8.703125" style="348" customWidth="1"/>
    <col min="756" max="757" width="60.703125" style="348" customWidth="1"/>
    <col min="758" max="759" width="8.703125" style="348" customWidth="1"/>
    <col min="760" max="760" width="80.703125" style="348" customWidth="1"/>
    <col min="761" max="762" width="10.703125" style="348" customWidth="1"/>
    <col min="763" max="764" width="80.703125" style="348" customWidth="1"/>
    <col min="765" max="766" width="10.703125" style="348" customWidth="1"/>
    <col min="767" max="768" width="80.703125" style="348" customWidth="1"/>
    <col min="769" max="770" width="10.703125" style="348" customWidth="1"/>
    <col min="771" max="772" width="80.703125" style="348" customWidth="1"/>
    <col min="773" max="774" width="10.703125" style="348" customWidth="1"/>
    <col min="775" max="776" width="80.703125" style="348" customWidth="1"/>
    <col min="777" max="778" width="10.703125" style="348" customWidth="1"/>
    <col min="779" max="780" width="80.703125" style="348" customWidth="1"/>
    <col min="781" max="782" width="10.703125" style="348" customWidth="1"/>
    <col min="783" max="784" width="80.703125" style="348" customWidth="1"/>
    <col min="785" max="786" width="10.703125" style="348" customWidth="1"/>
    <col min="787" max="788" width="80.703125" style="348" customWidth="1"/>
    <col min="789" max="790" width="10.703125" style="348" customWidth="1"/>
    <col min="791" max="792" width="80.703125" style="348" customWidth="1"/>
    <col min="793" max="794" width="10.703125" style="348" customWidth="1"/>
    <col min="795" max="796" width="80.703125" style="348" customWidth="1"/>
    <col min="797" max="798" width="10.703125" style="348" customWidth="1"/>
    <col min="799" max="799" width="150.703125" style="348" customWidth="1"/>
    <col min="800" max="801" width="50.703125" style="348" customWidth="1"/>
    <col min="802" max="803" width="150.703125" style="348" customWidth="1"/>
    <col min="804" max="805" width="50.703125" style="348" customWidth="1"/>
    <col min="806" max="807" width="150.703125" style="348" customWidth="1"/>
    <col min="808" max="809" width="50.703125" style="348" customWidth="1"/>
    <col min="810" max="811" width="150.703125" style="348" customWidth="1"/>
    <col min="812" max="813" width="50.703125" style="348" customWidth="1"/>
    <col min="814" max="815" width="150.703125" style="348" customWidth="1"/>
    <col min="816" max="817" width="50.703125" style="348" customWidth="1"/>
    <col min="818" max="819" width="150.703125" style="348" customWidth="1"/>
    <col min="820" max="821" width="50.703125" style="348" customWidth="1"/>
    <col min="822" max="823" width="150.703125" style="348" customWidth="1"/>
    <col min="824" max="825" width="50.703125" style="348" customWidth="1"/>
    <col min="826" max="827" width="150.703125" style="348" customWidth="1"/>
    <col min="828" max="829" width="50.703125" style="348" customWidth="1"/>
    <col min="830" max="831" width="150.703125" style="348" customWidth="1"/>
    <col min="832" max="833" width="50.703125" style="348" customWidth="1"/>
    <col min="834" max="835" width="150.703125" style="348" customWidth="1"/>
    <col min="836" max="837" width="50.703125" style="348" customWidth="1"/>
    <col min="838" max="914" width="33.41015625" style="348" customWidth="1"/>
    <col min="915" max="930" width="30.87890625" style="348" customWidth="1"/>
    <col min="931" max="946" width="26.703125" style="348" customWidth="1"/>
    <col min="947" max="16384" width="11.41015625" style="348"/>
  </cols>
  <sheetData>
    <row r="1" spans="1:603" ht="22.7" x14ac:dyDescent="0.4">
      <c r="B1" s="346" t="s">
        <v>510</v>
      </c>
      <c r="C1" s="347"/>
      <c r="D1" s="347"/>
      <c r="E1" s="347"/>
      <c r="F1" s="347"/>
      <c r="G1" s="347"/>
      <c r="H1" s="347"/>
      <c r="I1" s="347"/>
    </row>
    <row r="2" spans="1:603" ht="13" thickBot="1" x14ac:dyDescent="0.45">
      <c r="LK2" s="348"/>
      <c r="MD2" s="348"/>
      <c r="MT2" s="348"/>
      <c r="MU2" s="348"/>
      <c r="MV2" s="348"/>
      <c r="MW2" s="348"/>
      <c r="MX2" s="348"/>
      <c r="ND2" s="348"/>
      <c r="NH2" s="348"/>
      <c r="NL2" s="348"/>
      <c r="NP2" s="348"/>
      <c r="NQ2" s="348"/>
      <c r="NT2" s="348"/>
      <c r="NX2" s="348"/>
      <c r="OB2" s="348"/>
      <c r="OF2" s="348"/>
      <c r="OG2" s="348"/>
      <c r="OJ2" s="348"/>
      <c r="ON2" s="348"/>
      <c r="OQ2" s="348"/>
      <c r="OR2" s="348"/>
      <c r="OU2" s="348"/>
      <c r="OY2" s="348"/>
      <c r="PC2" s="348"/>
      <c r="PG2" s="348"/>
      <c r="PK2" s="348"/>
      <c r="PO2" s="348"/>
      <c r="PS2" s="348"/>
      <c r="PW2" s="348"/>
      <c r="QA2" s="348"/>
      <c r="QE2" s="348"/>
    </row>
    <row r="3" spans="1:603" s="77" customFormat="1" ht="21.7" thickTop="1" x14ac:dyDescent="0.4">
      <c r="A3" s="583" t="s">
        <v>164</v>
      </c>
      <c r="B3" s="584" t="s">
        <v>420</v>
      </c>
      <c r="C3" s="584"/>
      <c r="D3" s="585"/>
      <c r="E3" s="586"/>
      <c r="F3" s="584" t="s">
        <v>421</v>
      </c>
      <c r="G3" s="584"/>
      <c r="H3" s="585"/>
      <c r="I3" s="586"/>
      <c r="J3" s="587" t="s">
        <v>165</v>
      </c>
      <c r="K3" s="584"/>
      <c r="L3" s="585"/>
      <c r="M3" s="586"/>
      <c r="N3" s="588" t="s">
        <v>168</v>
      </c>
      <c r="O3" s="589"/>
      <c r="P3" s="590"/>
      <c r="Q3" s="591"/>
      <c r="R3" s="588" t="s">
        <v>64</v>
      </c>
      <c r="S3" s="589"/>
      <c r="T3" s="590"/>
      <c r="U3" s="591"/>
      <c r="V3" s="588" t="s">
        <v>169</v>
      </c>
      <c r="W3" s="589"/>
      <c r="X3" s="590"/>
      <c r="Y3" s="591"/>
      <c r="Z3" s="588" t="s">
        <v>170</v>
      </c>
      <c r="AA3" s="589"/>
      <c r="AB3" s="590"/>
      <c r="AC3" s="591"/>
      <c r="AD3" s="588" t="s">
        <v>171</v>
      </c>
      <c r="AE3" s="584"/>
      <c r="AF3" s="585"/>
      <c r="AG3" s="586"/>
      <c r="AH3" s="588" t="s">
        <v>65</v>
      </c>
      <c r="AI3" s="589"/>
      <c r="AJ3" s="590"/>
      <c r="AK3" s="591"/>
      <c r="AL3" s="588" t="s">
        <v>172</v>
      </c>
      <c r="AM3" s="589"/>
      <c r="AN3" s="590"/>
      <c r="AO3" s="591"/>
      <c r="AP3" s="588" t="s">
        <v>173</v>
      </c>
      <c r="AQ3" s="589"/>
      <c r="AR3" s="590"/>
      <c r="AS3" s="591"/>
      <c r="AT3" s="588" t="s">
        <v>174</v>
      </c>
      <c r="AU3" s="589"/>
      <c r="AV3" s="590"/>
      <c r="AW3" s="591"/>
      <c r="AX3" s="588" t="s">
        <v>175</v>
      </c>
      <c r="AY3" s="589"/>
      <c r="AZ3" s="590"/>
      <c r="BA3" s="591"/>
      <c r="BB3" s="588" t="s">
        <v>176</v>
      </c>
      <c r="BC3" s="584"/>
      <c r="BD3" s="585"/>
      <c r="BE3" s="586"/>
      <c r="BF3" s="588" t="s">
        <v>646</v>
      </c>
      <c r="BG3" s="584"/>
      <c r="BH3" s="585"/>
      <c r="BI3" s="586"/>
      <c r="BJ3" s="588" t="s">
        <v>42</v>
      </c>
      <c r="BK3" s="584"/>
      <c r="BL3" s="585"/>
      <c r="BM3" s="586"/>
    </row>
    <row r="4" spans="1:603" s="345" customFormat="1" ht="21.7" thickBot="1" x14ac:dyDescent="0.45">
      <c r="A4" s="592"/>
      <c r="B4" s="593" t="s">
        <v>50</v>
      </c>
      <c r="C4" s="593" t="s">
        <v>422</v>
      </c>
      <c r="D4" s="593" t="s">
        <v>423</v>
      </c>
      <c r="E4" s="594" t="s">
        <v>424</v>
      </c>
      <c r="F4" s="593" t="s">
        <v>50</v>
      </c>
      <c r="G4" s="593" t="s">
        <v>422</v>
      </c>
      <c r="H4" s="593" t="s">
        <v>423</v>
      </c>
      <c r="I4" s="594" t="s">
        <v>424</v>
      </c>
      <c r="J4" s="595" t="s">
        <v>50</v>
      </c>
      <c r="K4" s="593" t="s">
        <v>422</v>
      </c>
      <c r="L4" s="593" t="s">
        <v>423</v>
      </c>
      <c r="M4" s="594" t="s">
        <v>424</v>
      </c>
      <c r="N4" s="593" t="s">
        <v>50</v>
      </c>
      <c r="O4" s="593" t="s">
        <v>422</v>
      </c>
      <c r="P4" s="593" t="s">
        <v>423</v>
      </c>
      <c r="Q4" s="594" t="s">
        <v>424</v>
      </c>
      <c r="R4" s="593" t="s">
        <v>50</v>
      </c>
      <c r="S4" s="593" t="s">
        <v>422</v>
      </c>
      <c r="T4" s="593" t="s">
        <v>423</v>
      </c>
      <c r="U4" s="594" t="s">
        <v>424</v>
      </c>
      <c r="V4" s="593" t="s">
        <v>50</v>
      </c>
      <c r="W4" s="593" t="s">
        <v>422</v>
      </c>
      <c r="X4" s="593" t="s">
        <v>423</v>
      </c>
      <c r="Y4" s="594" t="s">
        <v>424</v>
      </c>
      <c r="Z4" s="593" t="s">
        <v>50</v>
      </c>
      <c r="AA4" s="593" t="s">
        <v>422</v>
      </c>
      <c r="AB4" s="593" t="s">
        <v>423</v>
      </c>
      <c r="AC4" s="594" t="s">
        <v>424</v>
      </c>
      <c r="AD4" s="593" t="s">
        <v>50</v>
      </c>
      <c r="AE4" s="593" t="s">
        <v>422</v>
      </c>
      <c r="AF4" s="593" t="s">
        <v>423</v>
      </c>
      <c r="AG4" s="594" t="s">
        <v>424</v>
      </c>
      <c r="AH4" s="593" t="s">
        <v>50</v>
      </c>
      <c r="AI4" s="593" t="s">
        <v>422</v>
      </c>
      <c r="AJ4" s="593" t="s">
        <v>423</v>
      </c>
      <c r="AK4" s="594" t="s">
        <v>424</v>
      </c>
      <c r="AL4" s="593" t="s">
        <v>50</v>
      </c>
      <c r="AM4" s="593" t="s">
        <v>422</v>
      </c>
      <c r="AN4" s="593" t="s">
        <v>423</v>
      </c>
      <c r="AO4" s="594" t="s">
        <v>424</v>
      </c>
      <c r="AP4" s="593" t="s">
        <v>50</v>
      </c>
      <c r="AQ4" s="593" t="s">
        <v>422</v>
      </c>
      <c r="AR4" s="593" t="s">
        <v>423</v>
      </c>
      <c r="AS4" s="594" t="s">
        <v>424</v>
      </c>
      <c r="AT4" s="593" t="s">
        <v>50</v>
      </c>
      <c r="AU4" s="593" t="s">
        <v>422</v>
      </c>
      <c r="AV4" s="593" t="s">
        <v>423</v>
      </c>
      <c r="AW4" s="594" t="s">
        <v>424</v>
      </c>
      <c r="AX4" s="593" t="s">
        <v>50</v>
      </c>
      <c r="AY4" s="593" t="s">
        <v>422</v>
      </c>
      <c r="AZ4" s="593" t="s">
        <v>423</v>
      </c>
      <c r="BA4" s="594" t="s">
        <v>424</v>
      </c>
      <c r="BB4" s="593" t="s">
        <v>50</v>
      </c>
      <c r="BC4" s="593" t="s">
        <v>422</v>
      </c>
      <c r="BD4" s="593" t="s">
        <v>423</v>
      </c>
      <c r="BE4" s="594" t="s">
        <v>424</v>
      </c>
      <c r="BF4" s="593" t="s">
        <v>50</v>
      </c>
      <c r="BG4" s="593" t="s">
        <v>422</v>
      </c>
      <c r="BH4" s="593" t="s">
        <v>423</v>
      </c>
      <c r="BI4" s="594" t="s">
        <v>424</v>
      </c>
      <c r="BJ4" s="593" t="s">
        <v>50</v>
      </c>
      <c r="BK4" s="593" t="s">
        <v>422</v>
      </c>
      <c r="BL4" s="593" t="s">
        <v>423</v>
      </c>
      <c r="BM4" s="594" t="s">
        <v>424</v>
      </c>
    </row>
    <row r="5" spans="1:603" s="351" customFormat="1" ht="51" thickTop="1" x14ac:dyDescent="0.4">
      <c r="A5" s="308">
        <v>1</v>
      </c>
      <c r="B5" s="309" t="s">
        <v>425</v>
      </c>
      <c r="C5" s="310" t="s">
        <v>426</v>
      </c>
      <c r="D5" s="311">
        <v>10</v>
      </c>
      <c r="E5" s="312" t="s">
        <v>194</v>
      </c>
      <c r="F5" s="309" t="s">
        <v>425</v>
      </c>
      <c r="G5" s="310" t="s">
        <v>426</v>
      </c>
      <c r="H5" s="311">
        <v>10</v>
      </c>
      <c r="I5" s="312" t="s">
        <v>194</v>
      </c>
      <c r="J5" s="313" t="s">
        <v>425</v>
      </c>
      <c r="K5" s="310" t="s">
        <v>426</v>
      </c>
      <c r="L5" s="311">
        <v>10</v>
      </c>
      <c r="M5" s="312" t="s">
        <v>194</v>
      </c>
      <c r="N5" s="309" t="s">
        <v>425</v>
      </c>
      <c r="O5" s="310" t="s">
        <v>426</v>
      </c>
      <c r="P5" s="311">
        <v>10</v>
      </c>
      <c r="Q5" s="312" t="s">
        <v>194</v>
      </c>
      <c r="R5" s="309" t="s">
        <v>425</v>
      </c>
      <c r="S5" s="310" t="s">
        <v>426</v>
      </c>
      <c r="T5" s="311">
        <v>10</v>
      </c>
      <c r="U5" s="312" t="s">
        <v>194</v>
      </c>
      <c r="V5" s="309" t="s">
        <v>425</v>
      </c>
      <c r="W5" s="310" t="s">
        <v>426</v>
      </c>
      <c r="X5" s="311">
        <v>10</v>
      </c>
      <c r="Y5" s="312" t="s">
        <v>194</v>
      </c>
      <c r="Z5" s="309" t="s">
        <v>425</v>
      </c>
      <c r="AA5" s="310" t="s">
        <v>426</v>
      </c>
      <c r="AB5" s="311">
        <v>10</v>
      </c>
      <c r="AC5" s="312" t="s">
        <v>194</v>
      </c>
      <c r="AD5" s="313" t="s">
        <v>425</v>
      </c>
      <c r="AE5" s="310" t="s">
        <v>426</v>
      </c>
      <c r="AF5" s="311">
        <v>10</v>
      </c>
      <c r="AG5" s="312" t="s">
        <v>194</v>
      </c>
      <c r="AH5" s="313" t="s">
        <v>425</v>
      </c>
      <c r="AI5" s="310" t="s">
        <v>426</v>
      </c>
      <c r="AJ5" s="311">
        <v>10</v>
      </c>
      <c r="AK5" s="312" t="s">
        <v>194</v>
      </c>
      <c r="AL5" s="309" t="s">
        <v>425</v>
      </c>
      <c r="AM5" s="310" t="s">
        <v>426</v>
      </c>
      <c r="AN5" s="311">
        <v>10</v>
      </c>
      <c r="AO5" s="312" t="s">
        <v>194</v>
      </c>
      <c r="AP5" s="309" t="s">
        <v>425</v>
      </c>
      <c r="AQ5" s="310" t="s">
        <v>426</v>
      </c>
      <c r="AR5" s="311">
        <v>10</v>
      </c>
      <c r="AS5" s="312" t="s">
        <v>194</v>
      </c>
      <c r="AT5" s="309" t="s">
        <v>425</v>
      </c>
      <c r="AU5" s="310" t="s">
        <v>426</v>
      </c>
      <c r="AV5" s="311">
        <v>10</v>
      </c>
      <c r="AW5" s="312" t="s">
        <v>194</v>
      </c>
      <c r="AX5" s="309" t="s">
        <v>425</v>
      </c>
      <c r="AY5" s="310" t="s">
        <v>426</v>
      </c>
      <c r="AZ5" s="311">
        <v>10</v>
      </c>
      <c r="BA5" s="312" t="s">
        <v>194</v>
      </c>
      <c r="BB5" s="313" t="s">
        <v>425</v>
      </c>
      <c r="BC5" s="310" t="s">
        <v>426</v>
      </c>
      <c r="BD5" s="311">
        <v>10</v>
      </c>
      <c r="BE5" s="312" t="s">
        <v>194</v>
      </c>
      <c r="BF5" s="313" t="s">
        <v>425</v>
      </c>
      <c r="BG5" s="310" t="s">
        <v>426</v>
      </c>
      <c r="BH5" s="311">
        <v>10</v>
      </c>
      <c r="BI5" s="312" t="s">
        <v>194</v>
      </c>
      <c r="BJ5" s="313" t="s">
        <v>425</v>
      </c>
      <c r="BK5" s="310" t="s">
        <v>426</v>
      </c>
      <c r="BL5" s="311">
        <v>10</v>
      </c>
      <c r="BM5" s="312" t="s">
        <v>194</v>
      </c>
    </row>
    <row r="6" spans="1:603" s="329" customFormat="1" ht="114" x14ac:dyDescent="0.4">
      <c r="A6" s="596">
        <v>2</v>
      </c>
      <c r="B6" s="597" t="s">
        <v>427</v>
      </c>
      <c r="C6" s="598"/>
      <c r="D6" s="599">
        <v>10</v>
      </c>
      <c r="E6" s="600" t="s">
        <v>194</v>
      </c>
      <c r="F6" s="597" t="s">
        <v>427</v>
      </c>
      <c r="G6" s="598"/>
      <c r="H6" s="599">
        <v>10</v>
      </c>
      <c r="I6" s="600" t="s">
        <v>194</v>
      </c>
      <c r="J6" s="601" t="s">
        <v>428</v>
      </c>
      <c r="K6" s="598"/>
      <c r="L6" s="599">
        <v>10</v>
      </c>
      <c r="M6" s="600" t="s">
        <v>194</v>
      </c>
      <c r="N6" s="597" t="s">
        <v>428</v>
      </c>
      <c r="O6" s="598"/>
      <c r="P6" s="599">
        <v>10</v>
      </c>
      <c r="Q6" s="600" t="s">
        <v>194</v>
      </c>
      <c r="R6" s="597" t="s">
        <v>177</v>
      </c>
      <c r="S6" s="598"/>
      <c r="T6" s="599">
        <v>10</v>
      </c>
      <c r="U6" s="600" t="s">
        <v>194</v>
      </c>
      <c r="V6" s="597" t="s">
        <v>429</v>
      </c>
      <c r="W6" s="602"/>
      <c r="X6" s="599">
        <v>10</v>
      </c>
      <c r="Y6" s="600" t="s">
        <v>194</v>
      </c>
      <c r="Z6" s="597" t="s">
        <v>430</v>
      </c>
      <c r="AA6" s="602"/>
      <c r="AB6" s="599">
        <v>10</v>
      </c>
      <c r="AC6" s="600" t="s">
        <v>194</v>
      </c>
      <c r="AD6" s="597" t="s">
        <v>427</v>
      </c>
      <c r="AE6" s="598"/>
      <c r="AF6" s="599">
        <v>10</v>
      </c>
      <c r="AG6" s="600" t="s">
        <v>194</v>
      </c>
      <c r="AH6" s="597" t="s">
        <v>431</v>
      </c>
      <c r="AI6" s="598"/>
      <c r="AJ6" s="599">
        <v>10</v>
      </c>
      <c r="AK6" s="600" t="s">
        <v>194</v>
      </c>
      <c r="AL6" s="597" t="s">
        <v>432</v>
      </c>
      <c r="AM6" s="602"/>
      <c r="AN6" s="599">
        <v>10</v>
      </c>
      <c r="AO6" s="600" t="s">
        <v>194</v>
      </c>
      <c r="AP6" s="597" t="s">
        <v>433</v>
      </c>
      <c r="AQ6" s="602"/>
      <c r="AR6" s="599">
        <v>20</v>
      </c>
      <c r="AS6" s="600" t="s">
        <v>194</v>
      </c>
      <c r="AT6" s="597" t="s">
        <v>178</v>
      </c>
      <c r="AU6" s="598"/>
      <c r="AV6" s="599">
        <v>15</v>
      </c>
      <c r="AW6" s="600" t="s">
        <v>194</v>
      </c>
      <c r="AX6" s="597" t="s">
        <v>179</v>
      </c>
      <c r="AY6" s="598"/>
      <c r="AZ6" s="599">
        <v>15</v>
      </c>
      <c r="BA6" s="600" t="s">
        <v>194</v>
      </c>
      <c r="BB6" s="601" t="s">
        <v>180</v>
      </c>
      <c r="BC6" s="598"/>
      <c r="BD6" s="599">
        <v>20</v>
      </c>
      <c r="BE6" s="600" t="s">
        <v>194</v>
      </c>
      <c r="BF6" s="601" t="s">
        <v>647</v>
      </c>
      <c r="BG6" s="598" t="s">
        <v>648</v>
      </c>
      <c r="BH6" s="599">
        <v>30</v>
      </c>
      <c r="BI6" s="600" t="s">
        <v>194</v>
      </c>
      <c r="BJ6" s="597" t="s">
        <v>649</v>
      </c>
      <c r="BK6" s="598" t="s">
        <v>650</v>
      </c>
      <c r="BL6" s="599">
        <v>20</v>
      </c>
      <c r="BM6" s="600" t="s">
        <v>194</v>
      </c>
      <c r="BN6" s="603"/>
      <c r="BO6" s="603"/>
      <c r="BP6" s="603"/>
      <c r="BQ6" s="603"/>
      <c r="BR6" s="603"/>
      <c r="BS6" s="603"/>
      <c r="BT6" s="603"/>
      <c r="BU6" s="603"/>
      <c r="BV6" s="603"/>
      <c r="BW6" s="603"/>
      <c r="BX6" s="603"/>
      <c r="BY6" s="603"/>
      <c r="BZ6" s="603"/>
      <c r="CA6" s="603"/>
      <c r="CB6" s="603"/>
      <c r="CC6" s="603"/>
      <c r="CD6" s="603"/>
      <c r="CE6" s="603"/>
      <c r="CF6" s="603"/>
      <c r="CG6" s="603"/>
      <c r="CH6" s="603"/>
      <c r="CI6" s="603"/>
      <c r="CJ6" s="603"/>
      <c r="CK6" s="603"/>
      <c r="CL6" s="603"/>
      <c r="CM6" s="603"/>
      <c r="CN6" s="603"/>
      <c r="CO6" s="603"/>
      <c r="CP6" s="603"/>
      <c r="CQ6" s="603"/>
      <c r="CR6" s="603"/>
      <c r="CS6" s="603"/>
      <c r="CT6" s="603"/>
      <c r="CU6" s="603"/>
      <c r="CV6" s="603"/>
      <c r="CW6" s="603"/>
      <c r="CX6" s="603"/>
      <c r="CY6" s="603"/>
      <c r="CZ6" s="603"/>
      <c r="DA6" s="603"/>
      <c r="DB6" s="603"/>
      <c r="DC6" s="603"/>
      <c r="DD6" s="603"/>
      <c r="DE6" s="603"/>
      <c r="DF6" s="603"/>
      <c r="DG6" s="603"/>
      <c r="DH6" s="603"/>
      <c r="DI6" s="603"/>
      <c r="DJ6" s="603"/>
      <c r="DK6" s="603"/>
      <c r="DL6" s="603"/>
      <c r="DM6" s="603"/>
      <c r="DN6" s="603"/>
      <c r="DO6" s="603"/>
      <c r="DP6" s="603"/>
      <c r="DQ6" s="603"/>
      <c r="DR6" s="603"/>
      <c r="DS6" s="603"/>
      <c r="DT6" s="603"/>
      <c r="DU6" s="603"/>
      <c r="DV6" s="603"/>
      <c r="DW6" s="603"/>
      <c r="DX6" s="603"/>
      <c r="DY6" s="603"/>
      <c r="DZ6" s="603"/>
      <c r="EA6" s="603"/>
      <c r="EB6" s="603"/>
      <c r="EC6" s="603"/>
      <c r="ED6" s="603"/>
      <c r="EE6" s="603"/>
      <c r="EF6" s="603"/>
      <c r="EG6" s="603"/>
      <c r="EH6" s="603"/>
      <c r="EI6" s="603"/>
      <c r="EJ6" s="603"/>
      <c r="EK6" s="603"/>
      <c r="EL6" s="603"/>
      <c r="EM6" s="603"/>
      <c r="EN6" s="603"/>
      <c r="EO6" s="603"/>
      <c r="EP6" s="603"/>
      <c r="EQ6" s="603"/>
      <c r="ER6" s="603"/>
      <c r="ES6" s="603"/>
      <c r="ET6" s="603"/>
      <c r="EU6" s="603"/>
      <c r="EV6" s="603"/>
      <c r="EW6" s="603"/>
      <c r="EX6" s="603"/>
      <c r="EY6" s="603"/>
      <c r="EZ6" s="603"/>
      <c r="FA6" s="603"/>
      <c r="FB6" s="603"/>
      <c r="FC6" s="603"/>
      <c r="FD6" s="603"/>
      <c r="FE6" s="603"/>
      <c r="FF6" s="603"/>
      <c r="FG6" s="603"/>
      <c r="FH6" s="603"/>
      <c r="FI6" s="603"/>
      <c r="FJ6" s="603"/>
      <c r="FK6" s="603"/>
      <c r="FL6" s="603"/>
      <c r="FM6" s="603"/>
      <c r="FN6" s="603"/>
      <c r="FO6" s="603"/>
      <c r="FP6" s="603"/>
      <c r="FQ6" s="603"/>
      <c r="FR6" s="603"/>
      <c r="FS6" s="603"/>
      <c r="FT6" s="603"/>
      <c r="FU6" s="603"/>
      <c r="FV6" s="603"/>
      <c r="FW6" s="603"/>
      <c r="FX6" s="603"/>
      <c r="FY6" s="603"/>
      <c r="FZ6" s="603"/>
      <c r="GA6" s="603"/>
      <c r="GB6" s="603"/>
      <c r="GC6" s="603"/>
      <c r="GD6" s="603"/>
      <c r="GE6" s="603"/>
      <c r="GF6" s="603"/>
      <c r="GG6" s="603"/>
      <c r="GH6" s="603"/>
      <c r="GI6" s="603"/>
      <c r="GJ6" s="603"/>
      <c r="GK6" s="603"/>
      <c r="GL6" s="603"/>
      <c r="GM6" s="603"/>
      <c r="GN6" s="603"/>
      <c r="GO6" s="603"/>
      <c r="GP6" s="603"/>
      <c r="GQ6" s="603"/>
      <c r="GR6" s="603"/>
      <c r="GS6" s="603"/>
      <c r="GT6" s="603"/>
      <c r="GU6" s="603"/>
      <c r="GV6" s="603"/>
      <c r="GW6" s="603"/>
      <c r="GX6" s="603"/>
      <c r="GY6" s="603"/>
      <c r="GZ6" s="603"/>
      <c r="HA6" s="603"/>
      <c r="HB6" s="603"/>
      <c r="HC6" s="603"/>
      <c r="HD6" s="603"/>
      <c r="HE6" s="603"/>
      <c r="HF6" s="603"/>
      <c r="HG6" s="603"/>
      <c r="HH6" s="603"/>
      <c r="HI6" s="603"/>
      <c r="HJ6" s="603"/>
      <c r="HK6" s="603"/>
      <c r="HL6" s="603"/>
      <c r="HM6" s="603"/>
      <c r="HN6" s="603"/>
      <c r="HO6" s="603"/>
      <c r="HP6" s="603"/>
      <c r="HQ6" s="603"/>
      <c r="HR6" s="603"/>
      <c r="HS6" s="603"/>
      <c r="HT6" s="603"/>
      <c r="HU6" s="603"/>
      <c r="HV6" s="603"/>
      <c r="HW6" s="603"/>
      <c r="HX6" s="603"/>
      <c r="HY6" s="603"/>
      <c r="HZ6" s="603"/>
      <c r="IA6" s="603"/>
      <c r="IB6" s="603"/>
      <c r="IC6" s="603"/>
      <c r="ID6" s="603"/>
      <c r="IE6" s="603"/>
      <c r="IF6" s="603"/>
      <c r="IG6" s="603"/>
      <c r="IH6" s="603"/>
      <c r="II6" s="603"/>
      <c r="IJ6" s="603"/>
      <c r="IK6" s="603"/>
      <c r="IL6" s="603"/>
      <c r="IM6" s="603"/>
      <c r="IN6" s="603"/>
      <c r="IO6" s="603"/>
      <c r="IP6" s="603"/>
      <c r="IQ6" s="603"/>
      <c r="IR6" s="603"/>
      <c r="IS6" s="603"/>
      <c r="IT6" s="603"/>
      <c r="IU6" s="603"/>
      <c r="IV6" s="603"/>
      <c r="IW6" s="603"/>
      <c r="IX6" s="603"/>
      <c r="IY6" s="603"/>
      <c r="IZ6" s="603"/>
      <c r="JA6" s="603"/>
      <c r="JB6" s="603"/>
      <c r="JC6" s="603"/>
      <c r="JD6" s="603"/>
      <c r="JE6" s="603"/>
      <c r="JF6" s="603"/>
      <c r="JG6" s="603"/>
      <c r="JH6" s="603"/>
      <c r="JI6" s="603"/>
      <c r="JJ6" s="603"/>
      <c r="JK6" s="603"/>
      <c r="JL6" s="603"/>
      <c r="JM6" s="603"/>
      <c r="JN6" s="603"/>
      <c r="JO6" s="603"/>
      <c r="JP6" s="603"/>
      <c r="JQ6" s="603"/>
      <c r="JR6" s="603"/>
      <c r="JS6" s="603"/>
      <c r="JT6" s="603"/>
      <c r="JU6" s="603"/>
      <c r="JV6" s="603"/>
      <c r="JW6" s="603"/>
      <c r="JX6" s="603"/>
      <c r="JY6" s="603"/>
      <c r="JZ6" s="603"/>
      <c r="KA6" s="603"/>
      <c r="KB6" s="603"/>
      <c r="KC6" s="603"/>
      <c r="KD6" s="603"/>
      <c r="KE6" s="603"/>
      <c r="KF6" s="603"/>
      <c r="KG6" s="603"/>
      <c r="KH6" s="603"/>
      <c r="KI6" s="603"/>
      <c r="KJ6" s="603"/>
      <c r="KK6" s="603"/>
      <c r="KL6" s="603"/>
      <c r="KM6" s="603"/>
      <c r="KN6" s="603"/>
      <c r="KO6" s="603"/>
      <c r="KP6" s="603"/>
      <c r="KQ6" s="603"/>
      <c r="KR6" s="603"/>
      <c r="KS6" s="603"/>
      <c r="KT6" s="603"/>
      <c r="KU6" s="603"/>
      <c r="KV6" s="603"/>
      <c r="KW6" s="603"/>
      <c r="KX6" s="603"/>
      <c r="KY6" s="603"/>
      <c r="KZ6" s="603"/>
      <c r="LA6" s="603"/>
      <c r="LB6" s="603"/>
      <c r="LC6" s="603"/>
      <c r="LD6" s="603"/>
      <c r="LE6" s="603"/>
      <c r="LF6" s="603"/>
      <c r="LG6" s="603"/>
      <c r="LH6" s="603"/>
      <c r="LI6" s="603"/>
      <c r="LJ6" s="603"/>
      <c r="LK6" s="603"/>
      <c r="LL6" s="603"/>
      <c r="LM6" s="603"/>
      <c r="LN6" s="603"/>
      <c r="LO6" s="603"/>
      <c r="LP6" s="603"/>
      <c r="LQ6" s="603"/>
      <c r="LR6" s="603"/>
      <c r="LS6" s="603"/>
      <c r="LT6" s="603"/>
      <c r="LU6" s="603"/>
      <c r="LV6" s="603"/>
      <c r="LW6" s="603"/>
      <c r="LX6" s="603"/>
      <c r="LY6" s="603"/>
      <c r="LZ6" s="603"/>
      <c r="MA6" s="603"/>
      <c r="MB6" s="603"/>
      <c r="MC6" s="603"/>
      <c r="MD6" s="603"/>
      <c r="ME6" s="603"/>
      <c r="MF6" s="603"/>
      <c r="MG6" s="603"/>
      <c r="MH6" s="603"/>
      <c r="MI6" s="603"/>
      <c r="MJ6" s="603"/>
      <c r="MK6" s="603"/>
      <c r="ML6" s="603"/>
      <c r="MM6" s="603"/>
      <c r="MN6" s="603"/>
      <c r="MO6" s="603"/>
      <c r="MP6" s="603"/>
      <c r="MQ6" s="603"/>
      <c r="MR6" s="603"/>
      <c r="MS6" s="603"/>
      <c r="MT6" s="603"/>
      <c r="MU6" s="603"/>
      <c r="MV6" s="603"/>
      <c r="MW6" s="603"/>
      <c r="MX6" s="603"/>
      <c r="MY6" s="603"/>
      <c r="MZ6" s="603"/>
      <c r="NA6" s="603"/>
      <c r="NB6" s="603"/>
      <c r="NC6" s="603"/>
      <c r="ND6" s="603"/>
      <c r="NE6" s="603"/>
      <c r="NF6" s="603"/>
      <c r="NG6" s="603"/>
      <c r="NH6" s="603"/>
      <c r="NI6" s="603"/>
      <c r="NJ6" s="603"/>
      <c r="NK6" s="603"/>
      <c r="NL6" s="603"/>
      <c r="NM6" s="603"/>
      <c r="NN6" s="603"/>
      <c r="NO6" s="603"/>
      <c r="NP6" s="603"/>
      <c r="NQ6" s="603"/>
      <c r="NR6" s="603"/>
      <c r="NS6" s="603"/>
      <c r="NT6" s="603"/>
      <c r="NU6" s="603"/>
      <c r="NV6" s="603"/>
      <c r="NW6" s="603"/>
      <c r="NX6" s="603"/>
      <c r="NY6" s="603"/>
      <c r="NZ6" s="603"/>
      <c r="OA6" s="603"/>
      <c r="OB6" s="603"/>
      <c r="OC6" s="603"/>
      <c r="OD6" s="603"/>
      <c r="OE6" s="603"/>
      <c r="OF6" s="603"/>
      <c r="OG6" s="603"/>
      <c r="OH6" s="603"/>
      <c r="OI6" s="603"/>
      <c r="OJ6" s="603"/>
      <c r="OK6" s="603"/>
      <c r="OL6" s="603"/>
      <c r="OM6" s="603"/>
      <c r="ON6" s="603"/>
      <c r="OO6" s="603"/>
      <c r="OP6" s="603"/>
      <c r="OQ6" s="603"/>
      <c r="OR6" s="603"/>
      <c r="OS6" s="603"/>
      <c r="OT6" s="603"/>
      <c r="OU6" s="603"/>
      <c r="OV6" s="603"/>
      <c r="OW6" s="603"/>
      <c r="OX6" s="603"/>
      <c r="OY6" s="603"/>
      <c r="OZ6" s="603"/>
      <c r="PA6" s="603"/>
      <c r="PB6" s="603"/>
      <c r="PC6" s="603"/>
      <c r="PD6" s="603"/>
      <c r="PE6" s="603"/>
      <c r="PF6" s="603"/>
      <c r="PG6" s="603"/>
      <c r="PH6" s="603"/>
      <c r="PI6" s="603"/>
      <c r="PJ6" s="603"/>
      <c r="PK6" s="603"/>
      <c r="PL6" s="603"/>
      <c r="PM6" s="603"/>
      <c r="PN6" s="603"/>
      <c r="PO6" s="603"/>
      <c r="PP6" s="603"/>
      <c r="PQ6" s="603"/>
      <c r="PR6" s="603"/>
      <c r="PS6" s="603"/>
      <c r="PT6" s="603"/>
      <c r="PU6" s="603"/>
      <c r="PV6" s="603"/>
      <c r="PW6" s="603"/>
      <c r="PX6" s="603"/>
      <c r="PY6" s="603"/>
      <c r="PZ6" s="603"/>
      <c r="QA6" s="603"/>
      <c r="QB6" s="603"/>
      <c r="QC6" s="603"/>
      <c r="QD6" s="603"/>
      <c r="QE6" s="603"/>
      <c r="QF6" s="603"/>
      <c r="QG6" s="603"/>
      <c r="QH6" s="603"/>
      <c r="QI6" s="603"/>
      <c r="QJ6" s="603"/>
      <c r="QK6" s="603"/>
      <c r="QL6" s="603"/>
      <c r="QM6" s="603"/>
      <c r="QN6" s="603"/>
      <c r="QO6" s="603"/>
      <c r="QP6" s="603"/>
      <c r="QQ6" s="603"/>
      <c r="QR6" s="603"/>
      <c r="QS6" s="603"/>
      <c r="QT6" s="603"/>
      <c r="QU6" s="603"/>
      <c r="QV6" s="603"/>
      <c r="QW6" s="603"/>
      <c r="QX6" s="603"/>
      <c r="QY6" s="603"/>
      <c r="QZ6" s="603"/>
      <c r="RA6" s="603"/>
      <c r="RB6" s="603"/>
      <c r="RC6" s="603"/>
      <c r="RD6" s="603"/>
      <c r="RE6" s="603"/>
      <c r="RF6" s="603"/>
      <c r="RG6" s="603"/>
      <c r="RH6" s="603"/>
      <c r="RI6" s="603"/>
      <c r="RJ6" s="603"/>
      <c r="RK6" s="603"/>
      <c r="RL6" s="603"/>
      <c r="RM6" s="603"/>
      <c r="RN6" s="603"/>
      <c r="RO6" s="603"/>
      <c r="RP6" s="603"/>
      <c r="RQ6" s="603"/>
      <c r="RR6" s="603"/>
      <c r="RS6" s="603"/>
      <c r="RT6" s="603"/>
      <c r="RU6" s="603"/>
      <c r="RV6" s="603"/>
      <c r="RW6" s="603"/>
      <c r="RX6" s="603"/>
      <c r="RY6" s="603"/>
      <c r="RZ6" s="603"/>
      <c r="SA6" s="603"/>
      <c r="SB6" s="603"/>
      <c r="SC6" s="603"/>
      <c r="SD6" s="603"/>
      <c r="SE6" s="603"/>
      <c r="SF6" s="603"/>
      <c r="SG6" s="603"/>
      <c r="SH6" s="603"/>
      <c r="SI6" s="603"/>
      <c r="SJ6" s="603"/>
      <c r="SK6" s="603"/>
      <c r="SL6" s="603"/>
      <c r="SM6" s="603"/>
      <c r="SN6" s="603"/>
      <c r="SO6" s="603"/>
      <c r="SP6" s="603"/>
      <c r="SQ6" s="603"/>
      <c r="SR6" s="603"/>
      <c r="SS6" s="603"/>
      <c r="ST6" s="603"/>
      <c r="SU6" s="603"/>
      <c r="SV6" s="603"/>
      <c r="SW6" s="603"/>
      <c r="SX6" s="603"/>
      <c r="SY6" s="603"/>
      <c r="SZ6" s="603"/>
      <c r="TA6" s="603"/>
      <c r="TB6" s="603"/>
      <c r="TC6" s="603"/>
      <c r="TD6" s="603"/>
      <c r="TE6" s="603"/>
      <c r="TF6" s="603"/>
      <c r="TG6" s="603"/>
      <c r="TH6" s="603"/>
      <c r="TI6" s="603"/>
      <c r="TJ6" s="603"/>
      <c r="TK6" s="603"/>
      <c r="TL6" s="603"/>
      <c r="TM6" s="603"/>
      <c r="TN6" s="603"/>
      <c r="TO6" s="603"/>
      <c r="TP6" s="603"/>
      <c r="TQ6" s="603"/>
      <c r="TR6" s="603"/>
      <c r="TS6" s="603"/>
      <c r="TT6" s="603"/>
      <c r="TU6" s="603"/>
      <c r="TV6" s="603"/>
      <c r="TW6" s="603"/>
      <c r="TX6" s="603"/>
      <c r="TY6" s="603"/>
      <c r="TZ6" s="603"/>
      <c r="UA6" s="603"/>
      <c r="UB6" s="603"/>
      <c r="UC6" s="603"/>
      <c r="UD6" s="603"/>
      <c r="UE6" s="603"/>
      <c r="UF6" s="603"/>
      <c r="UG6" s="603"/>
      <c r="UH6" s="603"/>
      <c r="UI6" s="603"/>
      <c r="UJ6" s="603"/>
      <c r="UK6" s="603"/>
      <c r="UL6" s="603"/>
      <c r="UM6" s="603"/>
      <c r="UN6" s="603"/>
      <c r="UO6" s="603"/>
      <c r="UP6" s="603"/>
      <c r="UQ6" s="603"/>
      <c r="UR6" s="603"/>
      <c r="US6" s="603"/>
      <c r="UT6" s="603"/>
      <c r="UU6" s="603"/>
      <c r="UV6" s="603"/>
      <c r="UW6" s="603"/>
      <c r="UX6" s="603"/>
      <c r="UY6" s="603"/>
      <c r="UZ6" s="603"/>
      <c r="VA6" s="603"/>
      <c r="VB6" s="603"/>
      <c r="VC6" s="603"/>
      <c r="VD6" s="603"/>
      <c r="VE6" s="603"/>
      <c r="VF6" s="603"/>
      <c r="VG6" s="603"/>
      <c r="VH6" s="603"/>
      <c r="VI6" s="603"/>
      <c r="VJ6" s="603"/>
      <c r="VK6" s="603"/>
      <c r="VL6" s="603"/>
      <c r="VM6" s="603"/>
      <c r="VN6" s="603"/>
      <c r="VO6" s="603"/>
      <c r="VP6" s="603"/>
      <c r="VQ6" s="603"/>
      <c r="VR6" s="603"/>
      <c r="VS6" s="603"/>
      <c r="VT6" s="603"/>
      <c r="VU6" s="603"/>
      <c r="VV6" s="603"/>
      <c r="VW6" s="603"/>
      <c r="VX6" s="603"/>
      <c r="VY6" s="603"/>
      <c r="VZ6" s="603"/>
      <c r="WA6" s="603"/>
      <c r="WB6" s="603"/>
      <c r="WC6" s="603"/>
      <c r="WD6" s="603"/>
      <c r="WE6" s="603"/>
    </row>
    <row r="7" spans="1:603" s="351" customFormat="1" ht="114" x14ac:dyDescent="0.4">
      <c r="A7" s="314">
        <v>3</v>
      </c>
      <c r="B7" s="315" t="s">
        <v>434</v>
      </c>
      <c r="C7" s="316"/>
      <c r="D7" s="317">
        <v>10</v>
      </c>
      <c r="E7" s="318" t="s">
        <v>194</v>
      </c>
      <c r="F7" s="315" t="s">
        <v>434</v>
      </c>
      <c r="G7" s="316"/>
      <c r="H7" s="317">
        <v>10</v>
      </c>
      <c r="I7" s="318" t="s">
        <v>194</v>
      </c>
      <c r="J7" s="319" t="s">
        <v>435</v>
      </c>
      <c r="K7" s="316" t="s">
        <v>436</v>
      </c>
      <c r="L7" s="317">
        <v>10</v>
      </c>
      <c r="M7" s="318" t="s">
        <v>194</v>
      </c>
      <c r="N7" s="315" t="s">
        <v>435</v>
      </c>
      <c r="O7" s="316" t="s">
        <v>436</v>
      </c>
      <c r="P7" s="317">
        <v>10</v>
      </c>
      <c r="Q7" s="318" t="s">
        <v>194</v>
      </c>
      <c r="R7" s="315" t="s">
        <v>437</v>
      </c>
      <c r="S7" s="316"/>
      <c r="T7" s="317">
        <v>10</v>
      </c>
      <c r="U7" s="318" t="s">
        <v>194</v>
      </c>
      <c r="V7" s="315" t="s">
        <v>438</v>
      </c>
      <c r="W7" s="316"/>
      <c r="X7" s="317">
        <v>10</v>
      </c>
      <c r="Y7" s="318" t="s">
        <v>195</v>
      </c>
      <c r="Z7" s="315" t="s">
        <v>439</v>
      </c>
      <c r="AA7" s="316"/>
      <c r="AB7" s="317">
        <v>10</v>
      </c>
      <c r="AC7" s="318" t="s">
        <v>195</v>
      </c>
      <c r="AD7" s="315" t="s">
        <v>440</v>
      </c>
      <c r="AE7" s="316"/>
      <c r="AF7" s="317">
        <v>10</v>
      </c>
      <c r="AG7" s="318" t="s">
        <v>194</v>
      </c>
      <c r="AH7" s="315" t="s">
        <v>441</v>
      </c>
      <c r="AI7" s="320"/>
      <c r="AJ7" s="317">
        <v>10</v>
      </c>
      <c r="AK7" s="318" t="s">
        <v>194</v>
      </c>
      <c r="AL7" s="315" t="s">
        <v>442</v>
      </c>
      <c r="AM7" s="316"/>
      <c r="AN7" s="317">
        <v>10</v>
      </c>
      <c r="AO7" s="318" t="s">
        <v>195</v>
      </c>
      <c r="AP7" s="315" t="s">
        <v>443</v>
      </c>
      <c r="AQ7" s="316"/>
      <c r="AR7" s="317">
        <v>20</v>
      </c>
      <c r="AS7" s="318" t="s">
        <v>195</v>
      </c>
      <c r="AT7" s="315" t="s">
        <v>444</v>
      </c>
      <c r="AU7" s="316" t="s">
        <v>445</v>
      </c>
      <c r="AV7" s="317">
        <v>5</v>
      </c>
      <c r="AW7" s="318" t="s">
        <v>194</v>
      </c>
      <c r="AX7" s="315" t="s">
        <v>444</v>
      </c>
      <c r="AY7" s="316" t="s">
        <v>445</v>
      </c>
      <c r="AZ7" s="317">
        <v>5</v>
      </c>
      <c r="BA7" s="318" t="s">
        <v>194</v>
      </c>
      <c r="BB7" s="319" t="s">
        <v>446</v>
      </c>
      <c r="BC7" s="316"/>
      <c r="BD7" s="317">
        <v>30</v>
      </c>
      <c r="BE7" s="318" t="s">
        <v>194</v>
      </c>
      <c r="BF7" s="435" t="s">
        <v>651</v>
      </c>
      <c r="BG7" s="316" t="s">
        <v>652</v>
      </c>
      <c r="BH7" s="317">
        <v>30</v>
      </c>
      <c r="BI7" s="318" t="s">
        <v>194</v>
      </c>
      <c r="BJ7" s="435" t="s">
        <v>653</v>
      </c>
      <c r="BK7" s="436" t="s">
        <v>654</v>
      </c>
      <c r="BL7" s="317">
        <v>20</v>
      </c>
      <c r="BM7" s="318" t="s">
        <v>194</v>
      </c>
    </row>
    <row r="8" spans="1:603" s="329" customFormat="1" ht="101.35" x14ac:dyDescent="0.4">
      <c r="A8" s="596">
        <v>4</v>
      </c>
      <c r="B8" s="597" t="s">
        <v>447</v>
      </c>
      <c r="C8" s="598" t="s">
        <v>448</v>
      </c>
      <c r="D8" s="599">
        <v>40</v>
      </c>
      <c r="E8" s="600" t="s">
        <v>196</v>
      </c>
      <c r="F8" s="597" t="s">
        <v>449</v>
      </c>
      <c r="G8" s="598" t="s">
        <v>448</v>
      </c>
      <c r="H8" s="599">
        <v>40</v>
      </c>
      <c r="I8" s="600" t="s">
        <v>196</v>
      </c>
      <c r="J8" s="601" t="s">
        <v>182</v>
      </c>
      <c r="K8" s="598" t="s">
        <v>450</v>
      </c>
      <c r="L8" s="599">
        <v>10</v>
      </c>
      <c r="M8" s="600" t="s">
        <v>194</v>
      </c>
      <c r="N8" s="597" t="s">
        <v>182</v>
      </c>
      <c r="O8" s="598" t="s">
        <v>450</v>
      </c>
      <c r="P8" s="599">
        <v>10</v>
      </c>
      <c r="Q8" s="600" t="s">
        <v>194</v>
      </c>
      <c r="R8" s="597" t="s">
        <v>183</v>
      </c>
      <c r="S8" s="598" t="s">
        <v>450</v>
      </c>
      <c r="T8" s="599">
        <v>10</v>
      </c>
      <c r="U8" s="600" t="s">
        <v>194</v>
      </c>
      <c r="V8" s="597" t="s">
        <v>184</v>
      </c>
      <c r="W8" s="598" t="s">
        <v>450</v>
      </c>
      <c r="X8" s="599">
        <v>10</v>
      </c>
      <c r="Y8" s="600" t="s">
        <v>194</v>
      </c>
      <c r="Z8" s="597" t="s">
        <v>184</v>
      </c>
      <c r="AA8" s="598" t="s">
        <v>450</v>
      </c>
      <c r="AB8" s="599">
        <v>10</v>
      </c>
      <c r="AC8" s="600" t="s">
        <v>194</v>
      </c>
      <c r="AD8" s="601" t="s">
        <v>451</v>
      </c>
      <c r="AE8" s="598" t="s">
        <v>450</v>
      </c>
      <c r="AF8" s="599">
        <v>10</v>
      </c>
      <c r="AG8" s="600" t="s">
        <v>194</v>
      </c>
      <c r="AH8" s="597" t="s">
        <v>452</v>
      </c>
      <c r="AI8" s="598" t="s">
        <v>450</v>
      </c>
      <c r="AJ8" s="599">
        <v>10</v>
      </c>
      <c r="AK8" s="600" t="s">
        <v>194</v>
      </c>
      <c r="AL8" s="597" t="s">
        <v>185</v>
      </c>
      <c r="AM8" s="598" t="s">
        <v>450</v>
      </c>
      <c r="AN8" s="599">
        <v>10</v>
      </c>
      <c r="AO8" s="600" t="s">
        <v>195</v>
      </c>
      <c r="AP8" s="597" t="s">
        <v>453</v>
      </c>
      <c r="AQ8" s="598"/>
      <c r="AR8" s="599">
        <v>20</v>
      </c>
      <c r="AS8" s="600" t="s">
        <v>194</v>
      </c>
      <c r="AT8" s="597" t="s">
        <v>181</v>
      </c>
      <c r="AU8" s="598"/>
      <c r="AV8" s="599">
        <v>5</v>
      </c>
      <c r="AW8" s="600" t="s">
        <v>194</v>
      </c>
      <c r="AX8" s="597" t="s">
        <v>454</v>
      </c>
      <c r="AY8" s="598"/>
      <c r="AZ8" s="599">
        <v>5</v>
      </c>
      <c r="BA8" s="600" t="s">
        <v>194</v>
      </c>
      <c r="BB8" s="601" t="s">
        <v>186</v>
      </c>
      <c r="BC8" s="598" t="s">
        <v>445</v>
      </c>
      <c r="BD8" s="599">
        <v>20</v>
      </c>
      <c r="BE8" s="600" t="s">
        <v>194</v>
      </c>
      <c r="BF8" s="601" t="s">
        <v>655</v>
      </c>
      <c r="BG8" s="598"/>
      <c r="BH8" s="599">
        <v>30</v>
      </c>
      <c r="BI8" s="600" t="s">
        <v>194</v>
      </c>
      <c r="BJ8" s="597" t="s">
        <v>656</v>
      </c>
      <c r="BK8" s="316" t="s">
        <v>652</v>
      </c>
      <c r="BL8" s="599">
        <v>20</v>
      </c>
      <c r="BM8" s="600" t="s">
        <v>194</v>
      </c>
      <c r="BN8" s="603"/>
      <c r="BO8" s="603"/>
      <c r="BP8" s="603"/>
      <c r="BQ8" s="603"/>
      <c r="BR8" s="603"/>
      <c r="BS8" s="603"/>
      <c r="BT8" s="603"/>
      <c r="BU8" s="603"/>
      <c r="BV8" s="603"/>
      <c r="BW8" s="603"/>
      <c r="BX8" s="603"/>
      <c r="BY8" s="603"/>
      <c r="BZ8" s="603"/>
      <c r="CA8" s="603"/>
      <c r="CB8" s="603"/>
      <c r="CC8" s="603"/>
      <c r="CD8" s="603"/>
      <c r="CE8" s="603"/>
      <c r="CF8" s="603"/>
      <c r="CG8" s="603"/>
      <c r="CH8" s="603"/>
      <c r="CI8" s="603"/>
      <c r="CJ8" s="603"/>
      <c r="CK8" s="603"/>
      <c r="CL8" s="603"/>
      <c r="CM8" s="603"/>
      <c r="CN8" s="603"/>
      <c r="CO8" s="603"/>
      <c r="CP8" s="603"/>
      <c r="CQ8" s="603"/>
      <c r="CR8" s="603"/>
      <c r="CS8" s="603"/>
      <c r="CT8" s="603"/>
      <c r="CU8" s="603"/>
      <c r="CV8" s="603"/>
      <c r="CW8" s="603"/>
      <c r="CX8" s="603"/>
      <c r="CY8" s="603"/>
      <c r="CZ8" s="603"/>
      <c r="DA8" s="603"/>
      <c r="DB8" s="603"/>
      <c r="DC8" s="603"/>
      <c r="DD8" s="603"/>
      <c r="DE8" s="603"/>
      <c r="DF8" s="603"/>
      <c r="DG8" s="603"/>
      <c r="DH8" s="603"/>
      <c r="DI8" s="603"/>
      <c r="DJ8" s="603"/>
      <c r="DK8" s="603"/>
      <c r="DL8" s="603"/>
      <c r="DM8" s="603"/>
      <c r="DN8" s="603"/>
      <c r="DO8" s="603"/>
      <c r="DP8" s="603"/>
      <c r="DQ8" s="603"/>
      <c r="DR8" s="603"/>
      <c r="DS8" s="603"/>
      <c r="DT8" s="603"/>
      <c r="DU8" s="603"/>
      <c r="DV8" s="603"/>
      <c r="DW8" s="603"/>
      <c r="DX8" s="603"/>
      <c r="DY8" s="603"/>
      <c r="DZ8" s="603"/>
      <c r="EA8" s="603"/>
      <c r="EB8" s="603"/>
      <c r="EC8" s="603"/>
      <c r="ED8" s="603"/>
      <c r="EE8" s="603"/>
      <c r="EF8" s="603"/>
      <c r="EG8" s="603"/>
      <c r="EH8" s="603"/>
      <c r="EI8" s="603"/>
      <c r="EJ8" s="603"/>
      <c r="EK8" s="603"/>
      <c r="EL8" s="603"/>
      <c r="EM8" s="603"/>
      <c r="EN8" s="603"/>
      <c r="EO8" s="603"/>
      <c r="EP8" s="603"/>
      <c r="EQ8" s="603"/>
      <c r="ER8" s="603"/>
      <c r="ES8" s="603"/>
      <c r="ET8" s="603"/>
      <c r="EU8" s="603"/>
      <c r="EV8" s="603"/>
      <c r="EW8" s="603"/>
      <c r="EX8" s="603"/>
      <c r="EY8" s="603"/>
      <c r="EZ8" s="603"/>
      <c r="FA8" s="603"/>
      <c r="FB8" s="603"/>
      <c r="FC8" s="603"/>
      <c r="FD8" s="603"/>
      <c r="FE8" s="603"/>
      <c r="FF8" s="603"/>
      <c r="FG8" s="603"/>
      <c r="FH8" s="603"/>
      <c r="FI8" s="603"/>
      <c r="FJ8" s="603"/>
      <c r="FK8" s="603"/>
      <c r="FL8" s="603"/>
      <c r="FM8" s="603"/>
      <c r="FN8" s="603"/>
      <c r="FO8" s="603"/>
      <c r="FP8" s="603"/>
      <c r="FQ8" s="603"/>
      <c r="FR8" s="603"/>
      <c r="FS8" s="603"/>
      <c r="FT8" s="603"/>
      <c r="FU8" s="603"/>
      <c r="FV8" s="603"/>
      <c r="FW8" s="603"/>
      <c r="FX8" s="603"/>
      <c r="FY8" s="603"/>
      <c r="FZ8" s="603"/>
      <c r="GA8" s="603"/>
      <c r="GB8" s="603"/>
      <c r="GC8" s="603"/>
      <c r="GD8" s="603"/>
      <c r="GE8" s="603"/>
      <c r="GF8" s="603"/>
      <c r="GG8" s="603"/>
      <c r="GH8" s="603"/>
      <c r="GI8" s="603"/>
      <c r="GJ8" s="603"/>
      <c r="GK8" s="603"/>
      <c r="GL8" s="603"/>
      <c r="GM8" s="603"/>
      <c r="GN8" s="603"/>
      <c r="GO8" s="603"/>
      <c r="GP8" s="603"/>
      <c r="GQ8" s="603"/>
      <c r="GR8" s="603"/>
      <c r="GS8" s="603"/>
      <c r="GT8" s="603"/>
      <c r="GU8" s="603"/>
      <c r="GV8" s="603"/>
      <c r="GW8" s="603"/>
      <c r="GX8" s="603"/>
      <c r="GY8" s="603"/>
      <c r="GZ8" s="603"/>
      <c r="HA8" s="603"/>
      <c r="HB8" s="603"/>
      <c r="HC8" s="603"/>
      <c r="HD8" s="603"/>
      <c r="HE8" s="603"/>
      <c r="HF8" s="603"/>
      <c r="HG8" s="603"/>
      <c r="HH8" s="603"/>
      <c r="HI8" s="603"/>
      <c r="HJ8" s="603"/>
      <c r="HK8" s="603"/>
      <c r="HL8" s="603"/>
      <c r="HM8" s="603"/>
      <c r="HN8" s="603"/>
      <c r="HO8" s="603"/>
      <c r="HP8" s="603"/>
      <c r="HQ8" s="603"/>
      <c r="HR8" s="603"/>
      <c r="HS8" s="603"/>
      <c r="HT8" s="603"/>
      <c r="HU8" s="603"/>
      <c r="HV8" s="603"/>
      <c r="HW8" s="603"/>
      <c r="HX8" s="603"/>
      <c r="HY8" s="603"/>
      <c r="HZ8" s="603"/>
      <c r="IA8" s="603"/>
      <c r="IB8" s="603"/>
      <c r="IC8" s="603"/>
      <c r="ID8" s="603"/>
      <c r="IE8" s="603"/>
      <c r="IF8" s="603"/>
      <c r="IG8" s="603"/>
      <c r="IH8" s="603"/>
      <c r="II8" s="603"/>
      <c r="IJ8" s="603"/>
      <c r="IK8" s="603"/>
      <c r="IL8" s="603"/>
      <c r="IM8" s="603"/>
      <c r="IN8" s="603"/>
      <c r="IO8" s="603"/>
      <c r="IP8" s="603"/>
      <c r="IQ8" s="603"/>
      <c r="IR8" s="603"/>
      <c r="IS8" s="603"/>
      <c r="IT8" s="603"/>
      <c r="IU8" s="603"/>
      <c r="IV8" s="603"/>
      <c r="IW8" s="603"/>
      <c r="IX8" s="603"/>
      <c r="IY8" s="603"/>
      <c r="IZ8" s="603"/>
      <c r="JA8" s="603"/>
      <c r="JB8" s="603"/>
      <c r="JC8" s="603"/>
      <c r="JD8" s="603"/>
      <c r="JE8" s="603"/>
      <c r="JF8" s="603"/>
      <c r="JG8" s="603"/>
      <c r="JH8" s="603"/>
      <c r="JI8" s="603"/>
      <c r="JJ8" s="603"/>
      <c r="JK8" s="603"/>
      <c r="JL8" s="603"/>
      <c r="JM8" s="603"/>
      <c r="JN8" s="603"/>
      <c r="JO8" s="603"/>
      <c r="JP8" s="603"/>
      <c r="JQ8" s="603"/>
      <c r="JR8" s="603"/>
      <c r="JS8" s="603"/>
      <c r="JT8" s="603"/>
      <c r="JU8" s="603"/>
      <c r="JV8" s="603"/>
      <c r="JW8" s="603"/>
      <c r="JX8" s="603"/>
      <c r="JY8" s="603"/>
      <c r="JZ8" s="603"/>
      <c r="KA8" s="603"/>
      <c r="KB8" s="603"/>
      <c r="KC8" s="603"/>
      <c r="KD8" s="603"/>
      <c r="KE8" s="603"/>
      <c r="KF8" s="603"/>
      <c r="KG8" s="603"/>
      <c r="KH8" s="603"/>
      <c r="KI8" s="603"/>
      <c r="KJ8" s="603"/>
      <c r="KK8" s="603"/>
      <c r="KL8" s="603"/>
      <c r="KM8" s="603"/>
      <c r="KN8" s="603"/>
      <c r="KO8" s="603"/>
      <c r="KP8" s="603"/>
      <c r="KQ8" s="603"/>
      <c r="KR8" s="603"/>
      <c r="KS8" s="603"/>
      <c r="KT8" s="603"/>
      <c r="KU8" s="603"/>
      <c r="KV8" s="603"/>
      <c r="KW8" s="603"/>
      <c r="KX8" s="603"/>
      <c r="KY8" s="603"/>
      <c r="KZ8" s="603"/>
      <c r="LA8" s="603"/>
      <c r="LB8" s="603"/>
      <c r="LC8" s="603"/>
      <c r="LD8" s="603"/>
      <c r="LE8" s="603"/>
      <c r="LF8" s="603"/>
      <c r="LG8" s="603"/>
      <c r="LH8" s="603"/>
      <c r="LI8" s="603"/>
      <c r="LJ8" s="603"/>
      <c r="LK8" s="603"/>
      <c r="LL8" s="603"/>
      <c r="LM8" s="603"/>
      <c r="LN8" s="603"/>
      <c r="LO8" s="603"/>
      <c r="LP8" s="603"/>
      <c r="LQ8" s="603"/>
      <c r="LR8" s="603"/>
      <c r="LS8" s="603"/>
      <c r="LT8" s="603"/>
      <c r="LU8" s="603"/>
      <c r="LV8" s="603"/>
      <c r="LW8" s="603"/>
      <c r="LX8" s="603"/>
      <c r="LY8" s="603"/>
      <c r="LZ8" s="603"/>
      <c r="MA8" s="603"/>
      <c r="MB8" s="603"/>
      <c r="MC8" s="603"/>
      <c r="MD8" s="603"/>
      <c r="ME8" s="603"/>
      <c r="MF8" s="603"/>
      <c r="MG8" s="603"/>
      <c r="MH8" s="603"/>
      <c r="MI8" s="603"/>
      <c r="MJ8" s="603"/>
      <c r="MK8" s="603"/>
      <c r="ML8" s="603"/>
      <c r="MM8" s="603"/>
      <c r="MN8" s="603"/>
      <c r="MO8" s="603"/>
      <c r="MP8" s="603"/>
      <c r="MQ8" s="603"/>
      <c r="MR8" s="603"/>
      <c r="MS8" s="603"/>
      <c r="MT8" s="603"/>
      <c r="MU8" s="603"/>
      <c r="MV8" s="603"/>
      <c r="MW8" s="603"/>
      <c r="MX8" s="603"/>
      <c r="MY8" s="603"/>
      <c r="MZ8" s="603"/>
      <c r="NA8" s="603"/>
      <c r="NB8" s="603"/>
      <c r="NC8" s="603"/>
      <c r="ND8" s="603"/>
      <c r="NE8" s="603"/>
      <c r="NF8" s="603"/>
      <c r="NG8" s="603"/>
      <c r="NH8" s="603"/>
      <c r="NI8" s="603"/>
      <c r="NJ8" s="603"/>
      <c r="NK8" s="603"/>
      <c r="NL8" s="603"/>
      <c r="NM8" s="603"/>
      <c r="NN8" s="603"/>
      <c r="NO8" s="603"/>
      <c r="NP8" s="603"/>
      <c r="NQ8" s="603"/>
      <c r="NR8" s="603"/>
      <c r="NS8" s="603"/>
      <c r="NT8" s="603"/>
      <c r="NU8" s="603"/>
      <c r="NV8" s="603"/>
      <c r="NW8" s="603"/>
      <c r="NX8" s="603"/>
      <c r="NY8" s="603"/>
      <c r="NZ8" s="603"/>
      <c r="OA8" s="603"/>
      <c r="OB8" s="603"/>
      <c r="OC8" s="603"/>
      <c r="OD8" s="603"/>
      <c r="OE8" s="603"/>
      <c r="OF8" s="603"/>
      <c r="OG8" s="603"/>
      <c r="OH8" s="603"/>
      <c r="OI8" s="603"/>
      <c r="OJ8" s="603"/>
      <c r="OK8" s="603"/>
      <c r="OL8" s="603"/>
      <c r="OM8" s="603"/>
      <c r="ON8" s="603"/>
      <c r="OO8" s="603"/>
      <c r="OP8" s="603"/>
      <c r="OQ8" s="603"/>
      <c r="OR8" s="603"/>
      <c r="OS8" s="603"/>
      <c r="OT8" s="603"/>
      <c r="OU8" s="603"/>
      <c r="OV8" s="603"/>
      <c r="OW8" s="603"/>
      <c r="OX8" s="603"/>
      <c r="OY8" s="603"/>
      <c r="OZ8" s="603"/>
      <c r="PA8" s="603"/>
      <c r="PB8" s="603"/>
      <c r="PC8" s="603"/>
      <c r="PD8" s="603"/>
      <c r="PE8" s="603"/>
      <c r="PF8" s="603"/>
      <c r="PG8" s="603"/>
      <c r="PH8" s="603"/>
      <c r="PI8" s="603"/>
      <c r="PJ8" s="603"/>
      <c r="PK8" s="603"/>
      <c r="PL8" s="603"/>
      <c r="PM8" s="603"/>
      <c r="PN8" s="603"/>
      <c r="PO8" s="603"/>
      <c r="PP8" s="603"/>
      <c r="PQ8" s="603"/>
      <c r="PR8" s="603"/>
      <c r="PS8" s="603"/>
      <c r="PT8" s="603"/>
      <c r="PU8" s="603"/>
      <c r="PV8" s="603"/>
      <c r="PW8" s="603"/>
      <c r="PX8" s="603"/>
      <c r="PY8" s="603"/>
      <c r="PZ8" s="603"/>
      <c r="QA8" s="603"/>
      <c r="QB8" s="603"/>
      <c r="QC8" s="603"/>
      <c r="QD8" s="603"/>
      <c r="QE8" s="603"/>
      <c r="QF8" s="603"/>
      <c r="QG8" s="603"/>
      <c r="QH8" s="603"/>
      <c r="QI8" s="603"/>
      <c r="QJ8" s="603"/>
      <c r="QK8" s="603"/>
      <c r="QL8" s="603"/>
      <c r="QM8" s="603"/>
      <c r="QN8" s="603"/>
      <c r="QO8" s="603"/>
      <c r="QP8" s="603"/>
      <c r="QQ8" s="603"/>
      <c r="QR8" s="603"/>
      <c r="QS8" s="603"/>
      <c r="QT8" s="603"/>
      <c r="QU8" s="603"/>
      <c r="QV8" s="603"/>
      <c r="QW8" s="603"/>
      <c r="QX8" s="603"/>
      <c r="QY8" s="603"/>
      <c r="QZ8" s="603"/>
      <c r="RA8" s="603"/>
      <c r="RB8" s="603"/>
      <c r="RC8" s="603"/>
      <c r="RD8" s="603"/>
      <c r="RE8" s="603"/>
      <c r="RF8" s="603"/>
      <c r="RG8" s="603"/>
      <c r="RH8" s="603"/>
      <c r="RI8" s="603"/>
      <c r="RJ8" s="603"/>
      <c r="RK8" s="603"/>
      <c r="RL8" s="603"/>
      <c r="RM8" s="603"/>
      <c r="RN8" s="603"/>
      <c r="RO8" s="603"/>
      <c r="RP8" s="603"/>
      <c r="RQ8" s="603"/>
      <c r="RR8" s="603"/>
      <c r="RS8" s="603"/>
      <c r="RT8" s="603"/>
      <c r="RU8" s="603"/>
      <c r="RV8" s="603"/>
      <c r="RW8" s="603"/>
      <c r="RX8" s="603"/>
      <c r="RY8" s="603"/>
      <c r="RZ8" s="603"/>
      <c r="SA8" s="603"/>
      <c r="SB8" s="603"/>
      <c r="SC8" s="603"/>
      <c r="SD8" s="603"/>
      <c r="SE8" s="603"/>
      <c r="SF8" s="603"/>
      <c r="SG8" s="603"/>
      <c r="SH8" s="603"/>
      <c r="SI8" s="603"/>
      <c r="SJ8" s="603"/>
      <c r="SK8" s="603"/>
      <c r="SL8" s="603"/>
      <c r="SM8" s="603"/>
      <c r="SN8" s="603"/>
      <c r="SO8" s="603"/>
      <c r="SP8" s="603"/>
      <c r="SQ8" s="603"/>
      <c r="SR8" s="603"/>
      <c r="SS8" s="603"/>
      <c r="ST8" s="603"/>
      <c r="SU8" s="603"/>
      <c r="SV8" s="603"/>
      <c r="SW8" s="603"/>
      <c r="SX8" s="603"/>
      <c r="SY8" s="603"/>
      <c r="SZ8" s="603"/>
      <c r="TA8" s="603"/>
      <c r="TB8" s="603"/>
      <c r="TC8" s="603"/>
      <c r="TD8" s="603"/>
      <c r="TE8" s="603"/>
      <c r="TF8" s="603"/>
      <c r="TG8" s="603"/>
      <c r="TH8" s="603"/>
      <c r="TI8" s="603"/>
      <c r="TJ8" s="603"/>
      <c r="TK8" s="603"/>
      <c r="TL8" s="603"/>
      <c r="TM8" s="603"/>
      <c r="TN8" s="603"/>
      <c r="TO8" s="603"/>
      <c r="TP8" s="603"/>
      <c r="TQ8" s="603"/>
      <c r="TR8" s="603"/>
      <c r="TS8" s="603"/>
      <c r="TT8" s="603"/>
      <c r="TU8" s="603"/>
      <c r="TV8" s="603"/>
      <c r="TW8" s="603"/>
      <c r="TX8" s="603"/>
      <c r="TY8" s="603"/>
      <c r="TZ8" s="603"/>
      <c r="UA8" s="603"/>
      <c r="UB8" s="603"/>
      <c r="UC8" s="603"/>
      <c r="UD8" s="603"/>
      <c r="UE8" s="603"/>
      <c r="UF8" s="603"/>
      <c r="UG8" s="603"/>
      <c r="UH8" s="603"/>
      <c r="UI8" s="603"/>
      <c r="UJ8" s="603"/>
      <c r="UK8" s="603"/>
      <c r="UL8" s="603"/>
      <c r="UM8" s="603"/>
      <c r="UN8" s="603"/>
      <c r="UO8" s="603"/>
      <c r="UP8" s="603"/>
      <c r="UQ8" s="603"/>
      <c r="UR8" s="603"/>
      <c r="US8" s="603"/>
      <c r="UT8" s="603"/>
      <c r="UU8" s="603"/>
      <c r="UV8" s="603"/>
      <c r="UW8" s="603"/>
      <c r="UX8" s="603"/>
      <c r="UY8" s="603"/>
      <c r="UZ8" s="603"/>
      <c r="VA8" s="603"/>
      <c r="VB8" s="603"/>
      <c r="VC8" s="603"/>
      <c r="VD8" s="603"/>
      <c r="VE8" s="603"/>
      <c r="VF8" s="603"/>
      <c r="VG8" s="603"/>
      <c r="VH8" s="603"/>
      <c r="VI8" s="603"/>
      <c r="VJ8" s="603"/>
      <c r="VK8" s="603"/>
      <c r="VL8" s="603"/>
      <c r="VM8" s="603"/>
      <c r="VN8" s="603"/>
      <c r="VO8" s="603"/>
      <c r="VP8" s="603"/>
      <c r="VQ8" s="603"/>
      <c r="VR8" s="603"/>
      <c r="VS8" s="603"/>
      <c r="VT8" s="603"/>
      <c r="VU8" s="603"/>
      <c r="VV8" s="603"/>
      <c r="VW8" s="603"/>
      <c r="VX8" s="603"/>
      <c r="VY8" s="603"/>
      <c r="VZ8" s="603"/>
      <c r="WA8" s="603"/>
      <c r="WB8" s="603"/>
      <c r="WC8" s="603"/>
      <c r="WD8" s="603"/>
      <c r="WE8" s="603"/>
    </row>
    <row r="9" spans="1:603" s="351" customFormat="1" ht="114.7" x14ac:dyDescent="0.4">
      <c r="A9" s="314">
        <v>5</v>
      </c>
      <c r="B9" s="321" t="s">
        <v>455</v>
      </c>
      <c r="C9" s="322" t="s">
        <v>456</v>
      </c>
      <c r="D9" s="323">
        <v>20</v>
      </c>
      <c r="E9" s="324" t="s">
        <v>195</v>
      </c>
      <c r="F9" s="321" t="s">
        <v>457</v>
      </c>
      <c r="G9" s="322" t="s">
        <v>456</v>
      </c>
      <c r="H9" s="323">
        <v>20</v>
      </c>
      <c r="I9" s="324" t="s">
        <v>195</v>
      </c>
      <c r="J9" s="319" t="s">
        <v>187</v>
      </c>
      <c r="K9" s="316" t="s">
        <v>458</v>
      </c>
      <c r="L9" s="317">
        <v>10</v>
      </c>
      <c r="M9" s="318" t="s">
        <v>194</v>
      </c>
      <c r="N9" s="315" t="s">
        <v>187</v>
      </c>
      <c r="O9" s="316" t="s">
        <v>458</v>
      </c>
      <c r="P9" s="317">
        <v>10</v>
      </c>
      <c r="Q9" s="318" t="s">
        <v>194</v>
      </c>
      <c r="R9" s="315" t="s">
        <v>187</v>
      </c>
      <c r="S9" s="316" t="s">
        <v>459</v>
      </c>
      <c r="T9" s="317">
        <v>10</v>
      </c>
      <c r="U9" s="318" t="s">
        <v>194</v>
      </c>
      <c r="V9" s="315" t="s">
        <v>460</v>
      </c>
      <c r="W9" s="316" t="s">
        <v>459</v>
      </c>
      <c r="X9" s="317">
        <v>10</v>
      </c>
      <c r="Y9" s="318" t="s">
        <v>194</v>
      </c>
      <c r="Z9" s="315" t="s">
        <v>460</v>
      </c>
      <c r="AA9" s="316" t="s">
        <v>459</v>
      </c>
      <c r="AB9" s="317">
        <v>10</v>
      </c>
      <c r="AC9" s="318" t="s">
        <v>194</v>
      </c>
      <c r="AD9" s="319" t="s">
        <v>461</v>
      </c>
      <c r="AE9" s="316" t="s">
        <v>462</v>
      </c>
      <c r="AF9" s="317">
        <v>10</v>
      </c>
      <c r="AG9" s="318" t="s">
        <v>194</v>
      </c>
      <c r="AH9" s="315" t="s">
        <v>463</v>
      </c>
      <c r="AI9" s="325" t="s">
        <v>464</v>
      </c>
      <c r="AJ9" s="317">
        <v>10</v>
      </c>
      <c r="AK9" s="318" t="s">
        <v>194</v>
      </c>
      <c r="AL9" s="315" t="s">
        <v>465</v>
      </c>
      <c r="AM9" s="325" t="s">
        <v>464</v>
      </c>
      <c r="AN9" s="317">
        <v>10</v>
      </c>
      <c r="AO9" s="318" t="s">
        <v>194</v>
      </c>
      <c r="AP9" s="315" t="s">
        <v>466</v>
      </c>
      <c r="AQ9" s="320"/>
      <c r="AR9" s="317">
        <v>20</v>
      </c>
      <c r="AS9" s="318" t="s">
        <v>194</v>
      </c>
      <c r="AT9" s="315" t="s">
        <v>467</v>
      </c>
      <c r="AU9" s="316" t="s">
        <v>468</v>
      </c>
      <c r="AV9" s="317">
        <v>5</v>
      </c>
      <c r="AW9" s="318" t="s">
        <v>195</v>
      </c>
      <c r="AX9" s="315" t="s">
        <v>467</v>
      </c>
      <c r="AY9" s="316" t="s">
        <v>468</v>
      </c>
      <c r="AZ9" s="317">
        <v>5</v>
      </c>
      <c r="BA9" s="318" t="s">
        <v>195</v>
      </c>
      <c r="BB9" s="326" t="s">
        <v>469</v>
      </c>
      <c r="BC9" s="322"/>
      <c r="BD9" s="323">
        <v>20</v>
      </c>
      <c r="BE9" s="324" t="s">
        <v>194</v>
      </c>
      <c r="BF9" s="319"/>
      <c r="BG9" s="322"/>
      <c r="BH9" s="323"/>
      <c r="BI9" s="324"/>
      <c r="BJ9" s="319" t="s">
        <v>657</v>
      </c>
      <c r="BK9" s="322"/>
      <c r="BL9" s="317">
        <v>30</v>
      </c>
      <c r="BM9" s="318" t="s">
        <v>194</v>
      </c>
    </row>
    <row r="10" spans="1:603" s="329" customFormat="1" ht="101.35" x14ac:dyDescent="0.4">
      <c r="A10" s="596">
        <v>6</v>
      </c>
      <c r="B10" s="604" t="s">
        <v>470</v>
      </c>
      <c r="C10" s="605"/>
      <c r="D10" s="606">
        <v>20</v>
      </c>
      <c r="E10" s="607" t="s">
        <v>195</v>
      </c>
      <c r="F10" s="604" t="s">
        <v>471</v>
      </c>
      <c r="G10" s="605"/>
      <c r="H10" s="606">
        <v>20</v>
      </c>
      <c r="I10" s="607" t="s">
        <v>195</v>
      </c>
      <c r="J10" s="601" t="s">
        <v>472</v>
      </c>
      <c r="K10" s="602"/>
      <c r="L10" s="599">
        <v>10</v>
      </c>
      <c r="M10" s="600" t="s">
        <v>194</v>
      </c>
      <c r="N10" s="597" t="s">
        <v>473</v>
      </c>
      <c r="O10" s="598"/>
      <c r="P10" s="599">
        <v>10</v>
      </c>
      <c r="Q10" s="600" t="s">
        <v>194</v>
      </c>
      <c r="R10" s="597" t="s">
        <v>473</v>
      </c>
      <c r="S10" s="598"/>
      <c r="T10" s="599">
        <v>10</v>
      </c>
      <c r="U10" s="600" t="s">
        <v>194</v>
      </c>
      <c r="V10" s="597" t="s">
        <v>473</v>
      </c>
      <c r="W10" s="598"/>
      <c r="X10" s="599">
        <v>10</v>
      </c>
      <c r="Y10" s="600" t="s">
        <v>194</v>
      </c>
      <c r="Z10" s="597" t="s">
        <v>473</v>
      </c>
      <c r="AA10" s="598"/>
      <c r="AB10" s="599">
        <v>10</v>
      </c>
      <c r="AC10" s="600" t="s">
        <v>194</v>
      </c>
      <c r="AD10" s="601" t="s">
        <v>472</v>
      </c>
      <c r="AE10" s="602"/>
      <c r="AF10" s="599">
        <v>10</v>
      </c>
      <c r="AG10" s="600" t="s">
        <v>194</v>
      </c>
      <c r="AH10" s="597" t="s">
        <v>474</v>
      </c>
      <c r="AI10" s="598"/>
      <c r="AJ10" s="599">
        <v>10</v>
      </c>
      <c r="AK10" s="600" t="s">
        <v>194</v>
      </c>
      <c r="AL10" s="597" t="s">
        <v>475</v>
      </c>
      <c r="AM10" s="598"/>
      <c r="AN10" s="599">
        <v>20</v>
      </c>
      <c r="AO10" s="600" t="s">
        <v>195</v>
      </c>
      <c r="AP10" s="597" t="s">
        <v>476</v>
      </c>
      <c r="AQ10" s="598"/>
      <c r="AR10" s="599">
        <v>5</v>
      </c>
      <c r="AS10" s="600" t="s">
        <v>195</v>
      </c>
      <c r="AT10" s="597" t="s">
        <v>188</v>
      </c>
      <c r="AU10" s="598" t="s">
        <v>468</v>
      </c>
      <c r="AV10" s="599">
        <v>5</v>
      </c>
      <c r="AW10" s="600" t="s">
        <v>195</v>
      </c>
      <c r="AX10" s="597" t="s">
        <v>477</v>
      </c>
      <c r="AY10" s="598" t="s">
        <v>478</v>
      </c>
      <c r="AZ10" s="599">
        <v>10</v>
      </c>
      <c r="BA10" s="600" t="s">
        <v>194</v>
      </c>
      <c r="BB10" s="601"/>
      <c r="BC10" s="598"/>
      <c r="BD10" s="599"/>
      <c r="BE10" s="600"/>
      <c r="BF10" s="601"/>
      <c r="BG10" s="598"/>
      <c r="BH10" s="599"/>
      <c r="BI10" s="600"/>
      <c r="BJ10" s="601"/>
      <c r="BK10" s="598"/>
      <c r="BL10" s="599"/>
      <c r="BM10" s="600"/>
      <c r="BN10" s="603"/>
      <c r="BO10" s="603"/>
      <c r="BP10" s="603"/>
      <c r="BQ10" s="603"/>
      <c r="BR10" s="603"/>
      <c r="BS10" s="603"/>
      <c r="BT10" s="603"/>
      <c r="BU10" s="603"/>
      <c r="BV10" s="603"/>
      <c r="BW10" s="603"/>
      <c r="BX10" s="603"/>
      <c r="BY10" s="603"/>
      <c r="BZ10" s="603"/>
      <c r="CA10" s="603"/>
      <c r="CB10" s="603"/>
      <c r="CC10" s="603"/>
      <c r="CD10" s="603"/>
      <c r="CE10" s="603"/>
      <c r="CF10" s="603"/>
      <c r="CG10" s="603"/>
      <c r="CH10" s="603"/>
      <c r="CI10" s="603"/>
      <c r="CJ10" s="603"/>
      <c r="CK10" s="603"/>
      <c r="CL10" s="603"/>
      <c r="CM10" s="603"/>
      <c r="CN10" s="603"/>
      <c r="CO10" s="603"/>
      <c r="CP10" s="603"/>
      <c r="CQ10" s="603"/>
      <c r="CR10" s="603"/>
      <c r="CS10" s="603"/>
      <c r="CT10" s="603"/>
      <c r="CU10" s="603"/>
      <c r="CV10" s="603"/>
      <c r="CW10" s="603"/>
      <c r="CX10" s="603"/>
      <c r="CY10" s="603"/>
      <c r="CZ10" s="603"/>
      <c r="DA10" s="603"/>
      <c r="DB10" s="603"/>
      <c r="DC10" s="603"/>
      <c r="DD10" s="603"/>
      <c r="DE10" s="603"/>
      <c r="DF10" s="603"/>
      <c r="DG10" s="603"/>
      <c r="DH10" s="603"/>
      <c r="DI10" s="603"/>
      <c r="DJ10" s="603"/>
      <c r="DK10" s="603"/>
      <c r="DL10" s="603"/>
      <c r="DM10" s="603"/>
      <c r="DN10" s="603"/>
      <c r="DO10" s="603"/>
      <c r="DP10" s="603"/>
      <c r="DQ10" s="603"/>
      <c r="DR10" s="603"/>
      <c r="DS10" s="603"/>
      <c r="DT10" s="603"/>
      <c r="DU10" s="603"/>
      <c r="DV10" s="603"/>
      <c r="DW10" s="603"/>
      <c r="DX10" s="603"/>
      <c r="DY10" s="603"/>
      <c r="DZ10" s="603"/>
      <c r="EA10" s="603"/>
      <c r="EB10" s="603"/>
      <c r="EC10" s="603"/>
      <c r="ED10" s="603"/>
      <c r="EE10" s="603"/>
      <c r="EF10" s="603"/>
      <c r="EG10" s="603"/>
      <c r="EH10" s="603"/>
      <c r="EI10" s="603"/>
      <c r="EJ10" s="603"/>
      <c r="EK10" s="603"/>
      <c r="EL10" s="603"/>
      <c r="EM10" s="603"/>
      <c r="EN10" s="603"/>
      <c r="EO10" s="603"/>
      <c r="EP10" s="603"/>
      <c r="EQ10" s="603"/>
      <c r="ER10" s="603"/>
      <c r="ES10" s="603"/>
      <c r="ET10" s="603"/>
      <c r="EU10" s="603"/>
      <c r="EV10" s="603"/>
      <c r="EW10" s="603"/>
      <c r="EX10" s="603"/>
      <c r="EY10" s="603"/>
      <c r="EZ10" s="603"/>
      <c r="FA10" s="603"/>
      <c r="FB10" s="603"/>
      <c r="FC10" s="603"/>
      <c r="FD10" s="603"/>
      <c r="FE10" s="603"/>
      <c r="FF10" s="603"/>
      <c r="FG10" s="603"/>
      <c r="FH10" s="603"/>
      <c r="FI10" s="603"/>
      <c r="FJ10" s="603"/>
      <c r="FK10" s="603"/>
      <c r="FL10" s="603"/>
      <c r="FM10" s="603"/>
      <c r="FN10" s="603"/>
      <c r="FO10" s="603"/>
      <c r="FP10" s="603"/>
      <c r="FQ10" s="603"/>
      <c r="FR10" s="603"/>
      <c r="FS10" s="603"/>
      <c r="FT10" s="603"/>
      <c r="FU10" s="603"/>
      <c r="FV10" s="603"/>
      <c r="FW10" s="603"/>
      <c r="FX10" s="603"/>
      <c r="FY10" s="603"/>
      <c r="FZ10" s="603"/>
      <c r="GA10" s="603"/>
      <c r="GB10" s="603"/>
      <c r="GC10" s="603"/>
      <c r="GD10" s="603"/>
      <c r="GE10" s="603"/>
      <c r="GF10" s="603"/>
      <c r="GG10" s="603"/>
      <c r="GH10" s="603"/>
      <c r="GI10" s="603"/>
      <c r="GJ10" s="603"/>
      <c r="GK10" s="603"/>
      <c r="GL10" s="603"/>
      <c r="GM10" s="603"/>
      <c r="GN10" s="603"/>
      <c r="GO10" s="603"/>
      <c r="GP10" s="603"/>
      <c r="GQ10" s="603"/>
      <c r="GR10" s="603"/>
      <c r="GS10" s="603"/>
      <c r="GT10" s="603"/>
      <c r="GU10" s="603"/>
      <c r="GV10" s="603"/>
      <c r="GW10" s="603"/>
      <c r="GX10" s="603"/>
      <c r="GY10" s="603"/>
      <c r="GZ10" s="603"/>
      <c r="HA10" s="603"/>
      <c r="HB10" s="603"/>
      <c r="HC10" s="603"/>
      <c r="HD10" s="603"/>
      <c r="HE10" s="603"/>
      <c r="HF10" s="603"/>
      <c r="HG10" s="603"/>
      <c r="HH10" s="603"/>
      <c r="HI10" s="603"/>
      <c r="HJ10" s="603"/>
      <c r="HK10" s="603"/>
      <c r="HL10" s="603"/>
      <c r="HM10" s="603"/>
      <c r="HN10" s="603"/>
      <c r="HO10" s="603"/>
      <c r="HP10" s="603"/>
      <c r="HQ10" s="603"/>
      <c r="HR10" s="603"/>
      <c r="HS10" s="603"/>
      <c r="HT10" s="603"/>
      <c r="HU10" s="603"/>
      <c r="HV10" s="603"/>
      <c r="HW10" s="603"/>
      <c r="HX10" s="603"/>
      <c r="HY10" s="603"/>
      <c r="HZ10" s="603"/>
      <c r="IA10" s="603"/>
      <c r="IB10" s="603"/>
      <c r="IC10" s="603"/>
      <c r="ID10" s="603"/>
      <c r="IE10" s="603"/>
      <c r="IF10" s="603"/>
      <c r="IG10" s="603"/>
      <c r="IH10" s="603"/>
      <c r="II10" s="603"/>
      <c r="IJ10" s="603"/>
      <c r="IK10" s="603"/>
      <c r="IL10" s="603"/>
      <c r="IM10" s="603"/>
      <c r="IN10" s="603"/>
      <c r="IO10" s="603"/>
      <c r="IP10" s="603"/>
      <c r="IQ10" s="603"/>
      <c r="IR10" s="603"/>
      <c r="IS10" s="603"/>
      <c r="IT10" s="603"/>
      <c r="IU10" s="603"/>
      <c r="IV10" s="603"/>
      <c r="IW10" s="603"/>
      <c r="IX10" s="603"/>
      <c r="IY10" s="603"/>
      <c r="IZ10" s="603"/>
      <c r="JA10" s="603"/>
      <c r="JB10" s="603"/>
      <c r="JC10" s="603"/>
      <c r="JD10" s="603"/>
      <c r="JE10" s="603"/>
      <c r="JF10" s="603"/>
      <c r="JG10" s="603"/>
      <c r="JH10" s="603"/>
      <c r="JI10" s="603"/>
      <c r="JJ10" s="603"/>
      <c r="JK10" s="603"/>
      <c r="JL10" s="603"/>
      <c r="JM10" s="603"/>
      <c r="JN10" s="603"/>
      <c r="JO10" s="603"/>
      <c r="JP10" s="603"/>
      <c r="JQ10" s="603"/>
      <c r="JR10" s="603"/>
      <c r="JS10" s="603"/>
      <c r="JT10" s="603"/>
      <c r="JU10" s="603"/>
      <c r="JV10" s="603"/>
      <c r="JW10" s="603"/>
      <c r="JX10" s="603"/>
      <c r="JY10" s="603"/>
      <c r="JZ10" s="603"/>
      <c r="KA10" s="603"/>
      <c r="KB10" s="603"/>
      <c r="KC10" s="603"/>
      <c r="KD10" s="603"/>
      <c r="KE10" s="603"/>
      <c r="KF10" s="603"/>
      <c r="KG10" s="603"/>
      <c r="KH10" s="603"/>
      <c r="KI10" s="603"/>
      <c r="KJ10" s="603"/>
      <c r="KK10" s="603"/>
      <c r="KL10" s="603"/>
      <c r="KM10" s="603"/>
      <c r="KN10" s="603"/>
      <c r="KO10" s="603"/>
      <c r="KP10" s="603"/>
      <c r="KQ10" s="603"/>
      <c r="KR10" s="603"/>
      <c r="KS10" s="603"/>
      <c r="KT10" s="603"/>
      <c r="KU10" s="603"/>
      <c r="KV10" s="603"/>
      <c r="KW10" s="603"/>
      <c r="KX10" s="603"/>
      <c r="KY10" s="603"/>
      <c r="KZ10" s="603"/>
      <c r="LA10" s="603"/>
      <c r="LB10" s="603"/>
      <c r="LC10" s="603"/>
      <c r="LD10" s="603"/>
      <c r="LE10" s="603"/>
      <c r="LF10" s="603"/>
      <c r="LG10" s="603"/>
      <c r="LH10" s="603"/>
      <c r="LI10" s="603"/>
      <c r="LJ10" s="603"/>
      <c r="LK10" s="603"/>
      <c r="LL10" s="603"/>
      <c r="LM10" s="603"/>
      <c r="LN10" s="603"/>
      <c r="LO10" s="603"/>
      <c r="LP10" s="603"/>
      <c r="LQ10" s="603"/>
      <c r="LR10" s="603"/>
      <c r="LS10" s="603"/>
      <c r="LT10" s="603"/>
      <c r="LU10" s="603"/>
      <c r="LV10" s="603"/>
      <c r="LW10" s="603"/>
      <c r="LX10" s="603"/>
      <c r="LY10" s="603"/>
      <c r="LZ10" s="603"/>
      <c r="MA10" s="603"/>
      <c r="MB10" s="603"/>
      <c r="MC10" s="603"/>
      <c r="MD10" s="603"/>
      <c r="ME10" s="603"/>
      <c r="MF10" s="603"/>
      <c r="MG10" s="603"/>
      <c r="MH10" s="603"/>
      <c r="MI10" s="603"/>
      <c r="MJ10" s="603"/>
      <c r="MK10" s="603"/>
      <c r="ML10" s="603"/>
      <c r="MM10" s="603"/>
      <c r="MN10" s="603"/>
      <c r="MO10" s="603"/>
      <c r="MP10" s="603"/>
      <c r="MQ10" s="603"/>
      <c r="MR10" s="603"/>
      <c r="MS10" s="603"/>
      <c r="MT10" s="603"/>
      <c r="MU10" s="603"/>
      <c r="MV10" s="603"/>
      <c r="MW10" s="603"/>
      <c r="MX10" s="603"/>
      <c r="MY10" s="603"/>
      <c r="MZ10" s="603"/>
      <c r="NA10" s="603"/>
      <c r="NB10" s="603"/>
      <c r="NC10" s="603"/>
      <c r="ND10" s="603"/>
      <c r="NE10" s="603"/>
      <c r="NF10" s="603"/>
      <c r="NG10" s="603"/>
      <c r="NH10" s="603"/>
      <c r="NI10" s="603"/>
      <c r="NJ10" s="603"/>
      <c r="NK10" s="603"/>
      <c r="NL10" s="603"/>
      <c r="NM10" s="603"/>
      <c r="NN10" s="603"/>
      <c r="NO10" s="603"/>
      <c r="NP10" s="603"/>
      <c r="NQ10" s="603"/>
      <c r="NR10" s="603"/>
      <c r="NS10" s="603"/>
      <c r="NT10" s="603"/>
      <c r="NU10" s="603"/>
      <c r="NV10" s="603"/>
      <c r="NW10" s="603"/>
      <c r="NX10" s="603"/>
      <c r="NY10" s="603"/>
      <c r="NZ10" s="603"/>
      <c r="OA10" s="603"/>
      <c r="OB10" s="603"/>
      <c r="OC10" s="603"/>
      <c r="OD10" s="603"/>
      <c r="OE10" s="603"/>
      <c r="OF10" s="603"/>
      <c r="OG10" s="603"/>
      <c r="OH10" s="603"/>
      <c r="OI10" s="603"/>
      <c r="OJ10" s="603"/>
      <c r="OK10" s="603"/>
      <c r="OL10" s="603"/>
      <c r="OM10" s="603"/>
      <c r="ON10" s="603"/>
      <c r="OO10" s="603"/>
      <c r="OP10" s="603"/>
      <c r="OQ10" s="603"/>
      <c r="OR10" s="603"/>
      <c r="OS10" s="603"/>
      <c r="OT10" s="603"/>
      <c r="OU10" s="603"/>
      <c r="OV10" s="603"/>
      <c r="OW10" s="603"/>
      <c r="OX10" s="603"/>
      <c r="OY10" s="603"/>
      <c r="OZ10" s="603"/>
      <c r="PA10" s="603"/>
      <c r="PB10" s="603"/>
      <c r="PC10" s="603"/>
      <c r="PD10" s="603"/>
      <c r="PE10" s="603"/>
      <c r="PF10" s="603"/>
      <c r="PG10" s="603"/>
      <c r="PH10" s="603"/>
      <c r="PI10" s="603"/>
      <c r="PJ10" s="603"/>
      <c r="PK10" s="603"/>
      <c r="PL10" s="603"/>
      <c r="PM10" s="603"/>
      <c r="PN10" s="603"/>
      <c r="PO10" s="603"/>
      <c r="PP10" s="603"/>
      <c r="PQ10" s="603"/>
      <c r="PR10" s="603"/>
      <c r="PS10" s="603"/>
      <c r="PT10" s="603"/>
      <c r="PU10" s="603"/>
      <c r="PV10" s="603"/>
      <c r="PW10" s="603"/>
      <c r="PX10" s="603"/>
      <c r="PY10" s="603"/>
      <c r="PZ10" s="603"/>
      <c r="QA10" s="603"/>
      <c r="QB10" s="603"/>
      <c r="QC10" s="603"/>
      <c r="QD10" s="603"/>
      <c r="QE10" s="603"/>
      <c r="QF10" s="603"/>
      <c r="QG10" s="603"/>
      <c r="QH10" s="603"/>
      <c r="QI10" s="603"/>
      <c r="QJ10" s="603"/>
      <c r="QK10" s="603"/>
      <c r="QL10" s="603"/>
      <c r="QM10" s="603"/>
      <c r="QN10" s="603"/>
      <c r="QO10" s="603"/>
      <c r="QP10" s="603"/>
      <c r="QQ10" s="603"/>
      <c r="QR10" s="603"/>
      <c r="QS10" s="603"/>
      <c r="QT10" s="603"/>
      <c r="QU10" s="603"/>
      <c r="QV10" s="603"/>
      <c r="QW10" s="603"/>
      <c r="QX10" s="603"/>
      <c r="QY10" s="603"/>
      <c r="QZ10" s="603"/>
      <c r="RA10" s="603"/>
      <c r="RB10" s="603"/>
      <c r="RC10" s="603"/>
      <c r="RD10" s="603"/>
      <c r="RE10" s="603"/>
      <c r="RF10" s="603"/>
      <c r="RG10" s="603"/>
      <c r="RH10" s="603"/>
      <c r="RI10" s="603"/>
      <c r="RJ10" s="603"/>
      <c r="RK10" s="603"/>
      <c r="RL10" s="603"/>
      <c r="RM10" s="603"/>
      <c r="RN10" s="603"/>
      <c r="RO10" s="603"/>
      <c r="RP10" s="603"/>
      <c r="RQ10" s="603"/>
      <c r="RR10" s="603"/>
      <c r="RS10" s="603"/>
      <c r="RT10" s="603"/>
      <c r="RU10" s="603"/>
      <c r="RV10" s="603"/>
      <c r="RW10" s="603"/>
      <c r="RX10" s="603"/>
      <c r="RY10" s="603"/>
      <c r="RZ10" s="603"/>
      <c r="SA10" s="603"/>
      <c r="SB10" s="603"/>
      <c r="SC10" s="603"/>
      <c r="SD10" s="603"/>
      <c r="SE10" s="603"/>
      <c r="SF10" s="603"/>
      <c r="SG10" s="603"/>
      <c r="SH10" s="603"/>
      <c r="SI10" s="603"/>
      <c r="SJ10" s="603"/>
      <c r="SK10" s="603"/>
      <c r="SL10" s="603"/>
      <c r="SM10" s="603"/>
      <c r="SN10" s="603"/>
      <c r="SO10" s="603"/>
      <c r="SP10" s="603"/>
      <c r="SQ10" s="603"/>
      <c r="SR10" s="603"/>
      <c r="SS10" s="603"/>
      <c r="ST10" s="603"/>
      <c r="SU10" s="603"/>
      <c r="SV10" s="603"/>
      <c r="SW10" s="603"/>
      <c r="SX10" s="603"/>
      <c r="SY10" s="603"/>
      <c r="SZ10" s="603"/>
      <c r="TA10" s="603"/>
      <c r="TB10" s="603"/>
      <c r="TC10" s="603"/>
      <c r="TD10" s="603"/>
      <c r="TE10" s="603"/>
      <c r="TF10" s="603"/>
      <c r="TG10" s="603"/>
      <c r="TH10" s="603"/>
      <c r="TI10" s="603"/>
      <c r="TJ10" s="603"/>
      <c r="TK10" s="603"/>
      <c r="TL10" s="603"/>
      <c r="TM10" s="603"/>
      <c r="TN10" s="603"/>
      <c r="TO10" s="603"/>
      <c r="TP10" s="603"/>
      <c r="TQ10" s="603"/>
      <c r="TR10" s="603"/>
      <c r="TS10" s="603"/>
      <c r="TT10" s="603"/>
      <c r="TU10" s="603"/>
      <c r="TV10" s="603"/>
      <c r="TW10" s="603"/>
      <c r="TX10" s="603"/>
      <c r="TY10" s="603"/>
      <c r="TZ10" s="603"/>
      <c r="UA10" s="603"/>
      <c r="UB10" s="603"/>
      <c r="UC10" s="603"/>
      <c r="UD10" s="603"/>
      <c r="UE10" s="603"/>
      <c r="UF10" s="603"/>
      <c r="UG10" s="603"/>
      <c r="UH10" s="603"/>
      <c r="UI10" s="603"/>
      <c r="UJ10" s="603"/>
      <c r="UK10" s="603"/>
      <c r="UL10" s="603"/>
      <c r="UM10" s="603"/>
      <c r="UN10" s="603"/>
      <c r="UO10" s="603"/>
      <c r="UP10" s="603"/>
      <c r="UQ10" s="603"/>
      <c r="UR10" s="603"/>
      <c r="US10" s="603"/>
      <c r="UT10" s="603"/>
      <c r="UU10" s="603"/>
      <c r="UV10" s="603"/>
      <c r="UW10" s="603"/>
      <c r="UX10" s="603"/>
      <c r="UY10" s="603"/>
      <c r="UZ10" s="603"/>
      <c r="VA10" s="603"/>
      <c r="VB10" s="603"/>
      <c r="VC10" s="603"/>
      <c r="VD10" s="603"/>
      <c r="VE10" s="603"/>
      <c r="VF10" s="603"/>
      <c r="VG10" s="603"/>
      <c r="VH10" s="603"/>
      <c r="VI10" s="603"/>
      <c r="VJ10" s="603"/>
      <c r="VK10" s="603"/>
      <c r="VL10" s="603"/>
      <c r="VM10" s="603"/>
      <c r="VN10" s="603"/>
      <c r="VO10" s="603"/>
      <c r="VP10" s="603"/>
      <c r="VQ10" s="603"/>
      <c r="VR10" s="603"/>
      <c r="VS10" s="603"/>
      <c r="VT10" s="603"/>
      <c r="VU10" s="603"/>
      <c r="VV10" s="603"/>
      <c r="VW10" s="603"/>
      <c r="VX10" s="603"/>
      <c r="VY10" s="603"/>
      <c r="VZ10" s="603"/>
      <c r="WA10" s="603"/>
      <c r="WB10" s="603"/>
      <c r="WC10" s="603"/>
      <c r="WD10" s="603"/>
      <c r="WE10" s="603"/>
    </row>
    <row r="11" spans="1:603" s="351" customFormat="1" ht="140.35" x14ac:dyDescent="0.4">
      <c r="A11" s="314">
        <v>7</v>
      </c>
      <c r="B11" s="321" t="s">
        <v>479</v>
      </c>
      <c r="C11" s="322"/>
      <c r="D11" s="323">
        <v>20</v>
      </c>
      <c r="E11" s="324" t="s">
        <v>195</v>
      </c>
      <c r="F11" s="321" t="s">
        <v>480</v>
      </c>
      <c r="G11" s="322"/>
      <c r="H11" s="323">
        <v>20</v>
      </c>
      <c r="I11" s="324" t="s">
        <v>195</v>
      </c>
      <c r="J11" s="319" t="s">
        <v>481</v>
      </c>
      <c r="K11" s="316"/>
      <c r="L11" s="317">
        <v>10</v>
      </c>
      <c r="M11" s="318" t="s">
        <v>195</v>
      </c>
      <c r="N11" s="315" t="s">
        <v>481</v>
      </c>
      <c r="O11" s="316"/>
      <c r="P11" s="317">
        <v>10</v>
      </c>
      <c r="Q11" s="318" t="s">
        <v>195</v>
      </c>
      <c r="R11" s="315" t="s">
        <v>482</v>
      </c>
      <c r="S11" s="316"/>
      <c r="T11" s="317">
        <v>15</v>
      </c>
      <c r="U11" s="318" t="s">
        <v>195</v>
      </c>
      <c r="V11" s="315" t="s">
        <v>482</v>
      </c>
      <c r="W11" s="316"/>
      <c r="X11" s="317">
        <v>15</v>
      </c>
      <c r="Y11" s="318" t="s">
        <v>195</v>
      </c>
      <c r="Z11" s="315" t="s">
        <v>482</v>
      </c>
      <c r="AA11" s="316"/>
      <c r="AB11" s="317">
        <v>15</v>
      </c>
      <c r="AC11" s="318" t="s">
        <v>195</v>
      </c>
      <c r="AD11" s="319" t="s">
        <v>481</v>
      </c>
      <c r="AE11" s="316"/>
      <c r="AF11" s="317">
        <v>10</v>
      </c>
      <c r="AG11" s="318" t="s">
        <v>195</v>
      </c>
      <c r="AH11" s="315" t="s">
        <v>483</v>
      </c>
      <c r="AI11" s="320"/>
      <c r="AJ11" s="317">
        <v>15</v>
      </c>
      <c r="AK11" s="318" t="s">
        <v>195</v>
      </c>
      <c r="AL11" s="327" t="s">
        <v>484</v>
      </c>
      <c r="AM11" s="316"/>
      <c r="AN11" s="317">
        <v>20</v>
      </c>
      <c r="AO11" s="318" t="s">
        <v>195</v>
      </c>
      <c r="AP11" s="315" t="s">
        <v>485</v>
      </c>
      <c r="AQ11" s="316"/>
      <c r="AR11" s="317">
        <v>5</v>
      </c>
      <c r="AS11" s="318" t="s">
        <v>195</v>
      </c>
      <c r="AT11" s="315" t="s">
        <v>477</v>
      </c>
      <c r="AU11" s="316" t="s">
        <v>478</v>
      </c>
      <c r="AV11" s="317">
        <v>10</v>
      </c>
      <c r="AW11" s="318" t="s">
        <v>194</v>
      </c>
      <c r="AX11" s="319" t="s">
        <v>189</v>
      </c>
      <c r="AY11" s="316"/>
      <c r="AZ11" s="317">
        <v>5</v>
      </c>
      <c r="BA11" s="328" t="s">
        <v>195</v>
      </c>
      <c r="BB11" s="319"/>
      <c r="BC11" s="316"/>
      <c r="BD11" s="317"/>
      <c r="BE11" s="318"/>
      <c r="BF11" s="319"/>
      <c r="BG11" s="316"/>
      <c r="BH11" s="317"/>
      <c r="BI11" s="318"/>
      <c r="BJ11" s="319"/>
      <c r="BK11" s="316"/>
      <c r="BL11" s="317"/>
      <c r="BM11" s="318"/>
    </row>
    <row r="12" spans="1:603" s="329" customFormat="1" ht="178.35" x14ac:dyDescent="0.4">
      <c r="A12" s="596">
        <v>8</v>
      </c>
      <c r="B12" s="608" t="s">
        <v>486</v>
      </c>
      <c r="C12" s="603" t="s">
        <v>487</v>
      </c>
      <c r="D12" s="599">
        <v>10</v>
      </c>
      <c r="E12" s="600" t="s">
        <v>195</v>
      </c>
      <c r="F12" s="597" t="s">
        <v>486</v>
      </c>
      <c r="G12" s="598" t="s">
        <v>487</v>
      </c>
      <c r="H12" s="599">
        <v>10</v>
      </c>
      <c r="I12" s="600" t="s">
        <v>195</v>
      </c>
      <c r="J12" s="601" t="s">
        <v>488</v>
      </c>
      <c r="K12" s="598" t="s">
        <v>489</v>
      </c>
      <c r="L12" s="599">
        <v>10</v>
      </c>
      <c r="M12" s="600" t="s">
        <v>195</v>
      </c>
      <c r="N12" s="597" t="s">
        <v>488</v>
      </c>
      <c r="O12" s="598" t="s">
        <v>489</v>
      </c>
      <c r="P12" s="599">
        <v>10</v>
      </c>
      <c r="Q12" s="600" t="s">
        <v>195</v>
      </c>
      <c r="R12" s="597" t="s">
        <v>490</v>
      </c>
      <c r="S12" s="598" t="s">
        <v>489</v>
      </c>
      <c r="T12" s="599">
        <v>15</v>
      </c>
      <c r="U12" s="600" t="s">
        <v>195</v>
      </c>
      <c r="V12" s="597" t="s">
        <v>491</v>
      </c>
      <c r="W12" s="598" t="s">
        <v>489</v>
      </c>
      <c r="X12" s="599">
        <v>15</v>
      </c>
      <c r="Y12" s="600" t="s">
        <v>195</v>
      </c>
      <c r="Z12" s="597" t="s">
        <v>491</v>
      </c>
      <c r="AA12" s="598" t="s">
        <v>489</v>
      </c>
      <c r="AB12" s="599">
        <v>15</v>
      </c>
      <c r="AC12" s="600" t="s">
        <v>195</v>
      </c>
      <c r="AD12" s="601" t="s">
        <v>492</v>
      </c>
      <c r="AE12" s="598"/>
      <c r="AF12" s="599">
        <v>10</v>
      </c>
      <c r="AG12" s="600" t="s">
        <v>195</v>
      </c>
      <c r="AH12" s="597" t="s">
        <v>493</v>
      </c>
      <c r="AI12" s="598" t="s">
        <v>494</v>
      </c>
      <c r="AJ12" s="599">
        <v>15</v>
      </c>
      <c r="AK12" s="600" t="s">
        <v>195</v>
      </c>
      <c r="AL12" s="604" t="s">
        <v>495</v>
      </c>
      <c r="AM12" s="605" t="s">
        <v>496</v>
      </c>
      <c r="AN12" s="606">
        <v>20</v>
      </c>
      <c r="AO12" s="607" t="s">
        <v>195</v>
      </c>
      <c r="AP12" s="597"/>
      <c r="AQ12" s="598"/>
      <c r="AR12" s="599"/>
      <c r="AS12" s="600"/>
      <c r="AT12" s="597" t="s">
        <v>189</v>
      </c>
      <c r="AU12" s="598"/>
      <c r="AV12" s="599">
        <v>5</v>
      </c>
      <c r="AW12" s="600" t="s">
        <v>195</v>
      </c>
      <c r="AX12" s="597" t="s">
        <v>497</v>
      </c>
      <c r="AY12" s="598"/>
      <c r="AZ12" s="599">
        <v>15</v>
      </c>
      <c r="BA12" s="600" t="s">
        <v>195</v>
      </c>
      <c r="BB12" s="601"/>
      <c r="BC12" s="598"/>
      <c r="BD12" s="599"/>
      <c r="BE12" s="600"/>
      <c r="BF12" s="601"/>
      <c r="BG12" s="598"/>
      <c r="BH12" s="599"/>
      <c r="BI12" s="600"/>
      <c r="BJ12" s="601"/>
      <c r="BK12" s="598"/>
      <c r="BL12" s="599"/>
      <c r="BM12" s="600"/>
      <c r="BN12" s="603"/>
      <c r="BO12" s="603"/>
      <c r="BP12" s="603"/>
      <c r="BQ12" s="603"/>
      <c r="BR12" s="603"/>
      <c r="BS12" s="603"/>
      <c r="BT12" s="603"/>
      <c r="BU12" s="603"/>
      <c r="BV12" s="603"/>
      <c r="BW12" s="603"/>
      <c r="BX12" s="603"/>
      <c r="BY12" s="603"/>
      <c r="BZ12" s="603"/>
      <c r="CA12" s="603"/>
      <c r="CB12" s="603"/>
      <c r="CC12" s="603"/>
      <c r="CD12" s="603"/>
      <c r="CE12" s="603"/>
      <c r="CF12" s="603"/>
      <c r="CG12" s="603"/>
      <c r="CH12" s="603"/>
      <c r="CI12" s="603"/>
      <c r="CJ12" s="603"/>
      <c r="CK12" s="603"/>
      <c r="CL12" s="603"/>
      <c r="CM12" s="603"/>
      <c r="CN12" s="603"/>
      <c r="CO12" s="603"/>
      <c r="CP12" s="603"/>
      <c r="CQ12" s="603"/>
      <c r="CR12" s="603"/>
      <c r="CS12" s="603"/>
      <c r="CT12" s="603"/>
      <c r="CU12" s="603"/>
      <c r="CV12" s="603"/>
      <c r="CW12" s="603"/>
      <c r="CX12" s="603"/>
      <c r="CY12" s="603"/>
      <c r="CZ12" s="603"/>
      <c r="DA12" s="603"/>
      <c r="DB12" s="603"/>
      <c r="DC12" s="603"/>
      <c r="DD12" s="603"/>
      <c r="DE12" s="603"/>
      <c r="DF12" s="603"/>
      <c r="DG12" s="603"/>
      <c r="DH12" s="603"/>
      <c r="DI12" s="603"/>
      <c r="DJ12" s="603"/>
      <c r="DK12" s="603"/>
      <c r="DL12" s="603"/>
      <c r="DM12" s="603"/>
      <c r="DN12" s="603"/>
      <c r="DO12" s="603"/>
      <c r="DP12" s="603"/>
      <c r="DQ12" s="603"/>
      <c r="DR12" s="603"/>
      <c r="DS12" s="603"/>
      <c r="DT12" s="603"/>
      <c r="DU12" s="603"/>
      <c r="DV12" s="603"/>
      <c r="DW12" s="603"/>
      <c r="DX12" s="603"/>
      <c r="DY12" s="603"/>
      <c r="DZ12" s="603"/>
      <c r="EA12" s="603"/>
      <c r="EB12" s="603"/>
      <c r="EC12" s="603"/>
      <c r="ED12" s="603"/>
      <c r="EE12" s="603"/>
      <c r="EF12" s="603"/>
      <c r="EG12" s="603"/>
      <c r="EH12" s="603"/>
      <c r="EI12" s="603"/>
      <c r="EJ12" s="603"/>
      <c r="EK12" s="603"/>
      <c r="EL12" s="603"/>
      <c r="EM12" s="603"/>
      <c r="EN12" s="603"/>
      <c r="EO12" s="603"/>
      <c r="EP12" s="603"/>
      <c r="EQ12" s="603"/>
      <c r="ER12" s="603"/>
      <c r="ES12" s="603"/>
      <c r="ET12" s="603"/>
      <c r="EU12" s="603"/>
      <c r="EV12" s="603"/>
      <c r="EW12" s="603"/>
      <c r="EX12" s="603"/>
      <c r="EY12" s="603"/>
      <c r="EZ12" s="603"/>
      <c r="FA12" s="603"/>
      <c r="FB12" s="603"/>
      <c r="FC12" s="603"/>
      <c r="FD12" s="603"/>
      <c r="FE12" s="603"/>
      <c r="FF12" s="603"/>
      <c r="FG12" s="603"/>
      <c r="FH12" s="603"/>
      <c r="FI12" s="603"/>
      <c r="FJ12" s="603"/>
      <c r="FK12" s="603"/>
      <c r="FL12" s="603"/>
      <c r="FM12" s="603"/>
      <c r="FN12" s="603"/>
      <c r="FO12" s="603"/>
      <c r="FP12" s="603"/>
      <c r="FQ12" s="603"/>
      <c r="FR12" s="603"/>
      <c r="FS12" s="603"/>
      <c r="FT12" s="603"/>
      <c r="FU12" s="603"/>
      <c r="FV12" s="603"/>
      <c r="FW12" s="603"/>
      <c r="FX12" s="603"/>
      <c r="FY12" s="603"/>
      <c r="FZ12" s="603"/>
      <c r="GA12" s="603"/>
      <c r="GB12" s="603"/>
      <c r="GC12" s="603"/>
      <c r="GD12" s="603"/>
      <c r="GE12" s="603"/>
      <c r="GF12" s="603"/>
      <c r="GG12" s="603"/>
      <c r="GH12" s="603"/>
      <c r="GI12" s="603"/>
      <c r="GJ12" s="603"/>
      <c r="GK12" s="603"/>
      <c r="GL12" s="603"/>
      <c r="GM12" s="603"/>
      <c r="GN12" s="603"/>
      <c r="GO12" s="603"/>
      <c r="GP12" s="603"/>
      <c r="GQ12" s="603"/>
      <c r="GR12" s="603"/>
      <c r="GS12" s="603"/>
      <c r="GT12" s="603"/>
      <c r="GU12" s="603"/>
      <c r="GV12" s="603"/>
      <c r="GW12" s="603"/>
      <c r="GX12" s="603"/>
      <c r="GY12" s="603"/>
      <c r="GZ12" s="603"/>
      <c r="HA12" s="603"/>
      <c r="HB12" s="603"/>
      <c r="HC12" s="603"/>
      <c r="HD12" s="603"/>
      <c r="HE12" s="603"/>
      <c r="HF12" s="603"/>
      <c r="HG12" s="603"/>
      <c r="HH12" s="603"/>
      <c r="HI12" s="603"/>
      <c r="HJ12" s="603"/>
      <c r="HK12" s="603"/>
      <c r="HL12" s="603"/>
      <c r="HM12" s="603"/>
      <c r="HN12" s="603"/>
      <c r="HO12" s="603"/>
      <c r="HP12" s="603"/>
      <c r="HQ12" s="603"/>
      <c r="HR12" s="603"/>
      <c r="HS12" s="603"/>
      <c r="HT12" s="603"/>
      <c r="HU12" s="603"/>
      <c r="HV12" s="603"/>
      <c r="HW12" s="603"/>
      <c r="HX12" s="603"/>
      <c r="HY12" s="603"/>
      <c r="HZ12" s="603"/>
      <c r="IA12" s="603"/>
      <c r="IB12" s="603"/>
      <c r="IC12" s="603"/>
      <c r="ID12" s="603"/>
      <c r="IE12" s="603"/>
      <c r="IF12" s="603"/>
      <c r="IG12" s="603"/>
      <c r="IH12" s="603"/>
      <c r="II12" s="603"/>
      <c r="IJ12" s="603"/>
      <c r="IK12" s="603"/>
      <c r="IL12" s="603"/>
      <c r="IM12" s="603"/>
      <c r="IN12" s="603"/>
      <c r="IO12" s="603"/>
      <c r="IP12" s="603"/>
      <c r="IQ12" s="603"/>
      <c r="IR12" s="603"/>
      <c r="IS12" s="603"/>
      <c r="IT12" s="603"/>
      <c r="IU12" s="603"/>
      <c r="IV12" s="603"/>
      <c r="IW12" s="603"/>
      <c r="IX12" s="603"/>
      <c r="IY12" s="603"/>
      <c r="IZ12" s="603"/>
      <c r="JA12" s="603"/>
      <c r="JB12" s="603"/>
      <c r="JC12" s="603"/>
      <c r="JD12" s="603"/>
      <c r="JE12" s="603"/>
      <c r="JF12" s="603"/>
      <c r="JG12" s="603"/>
      <c r="JH12" s="603"/>
      <c r="JI12" s="603"/>
      <c r="JJ12" s="603"/>
      <c r="JK12" s="603"/>
      <c r="JL12" s="603"/>
      <c r="JM12" s="603"/>
      <c r="JN12" s="603"/>
      <c r="JO12" s="603"/>
      <c r="JP12" s="603"/>
      <c r="JQ12" s="603"/>
      <c r="JR12" s="603"/>
      <c r="JS12" s="603"/>
      <c r="JT12" s="603"/>
      <c r="JU12" s="603"/>
      <c r="JV12" s="603"/>
      <c r="JW12" s="603"/>
      <c r="JX12" s="603"/>
      <c r="JY12" s="603"/>
      <c r="JZ12" s="603"/>
      <c r="KA12" s="603"/>
      <c r="KB12" s="603"/>
      <c r="KC12" s="603"/>
      <c r="KD12" s="603"/>
      <c r="KE12" s="603"/>
      <c r="KF12" s="603"/>
      <c r="KG12" s="603"/>
      <c r="KH12" s="603"/>
      <c r="KI12" s="603"/>
      <c r="KJ12" s="603"/>
      <c r="KK12" s="603"/>
      <c r="KL12" s="603"/>
      <c r="KM12" s="603"/>
      <c r="KN12" s="603"/>
      <c r="KO12" s="603"/>
      <c r="KP12" s="603"/>
      <c r="KQ12" s="603"/>
      <c r="KR12" s="603"/>
      <c r="KS12" s="603"/>
      <c r="KT12" s="603"/>
      <c r="KU12" s="603"/>
      <c r="KV12" s="603"/>
      <c r="KW12" s="603"/>
      <c r="KX12" s="603"/>
      <c r="KY12" s="603"/>
      <c r="KZ12" s="603"/>
      <c r="LA12" s="603"/>
      <c r="LB12" s="603"/>
      <c r="LC12" s="603"/>
      <c r="LD12" s="603"/>
      <c r="LE12" s="603"/>
      <c r="LF12" s="603"/>
      <c r="LG12" s="603"/>
      <c r="LH12" s="603"/>
      <c r="LI12" s="603"/>
      <c r="LJ12" s="603"/>
      <c r="LK12" s="603"/>
      <c r="LL12" s="603"/>
      <c r="LM12" s="603"/>
      <c r="LN12" s="603"/>
      <c r="LO12" s="603"/>
      <c r="LP12" s="603"/>
      <c r="LQ12" s="603"/>
      <c r="LR12" s="603"/>
      <c r="LS12" s="603"/>
      <c r="LT12" s="603"/>
      <c r="LU12" s="603"/>
      <c r="LV12" s="603"/>
      <c r="LW12" s="603"/>
      <c r="LX12" s="603"/>
      <c r="LY12" s="603"/>
      <c r="LZ12" s="603"/>
      <c r="MA12" s="603"/>
      <c r="MB12" s="603"/>
      <c r="MC12" s="603"/>
      <c r="MD12" s="603"/>
      <c r="ME12" s="603"/>
      <c r="MF12" s="603"/>
      <c r="MG12" s="603"/>
      <c r="MH12" s="603"/>
      <c r="MI12" s="603"/>
      <c r="MJ12" s="603"/>
      <c r="MK12" s="603"/>
      <c r="ML12" s="603"/>
      <c r="MM12" s="603"/>
      <c r="MN12" s="603"/>
      <c r="MO12" s="603"/>
      <c r="MP12" s="603"/>
      <c r="MQ12" s="603"/>
      <c r="MR12" s="603"/>
      <c r="MS12" s="603"/>
      <c r="MT12" s="603"/>
      <c r="MU12" s="603"/>
      <c r="MV12" s="603"/>
      <c r="MW12" s="603"/>
      <c r="MX12" s="603"/>
      <c r="MY12" s="603"/>
      <c r="MZ12" s="603"/>
      <c r="NA12" s="603"/>
      <c r="NB12" s="603"/>
      <c r="NC12" s="603"/>
      <c r="ND12" s="603"/>
      <c r="NE12" s="603"/>
      <c r="NF12" s="603"/>
      <c r="NG12" s="603"/>
      <c r="NH12" s="603"/>
      <c r="NI12" s="603"/>
      <c r="NJ12" s="603"/>
      <c r="NK12" s="603"/>
      <c r="NL12" s="603"/>
      <c r="NM12" s="603"/>
      <c r="NN12" s="603"/>
      <c r="NO12" s="603"/>
      <c r="NP12" s="603"/>
      <c r="NQ12" s="603"/>
      <c r="NR12" s="603"/>
      <c r="NS12" s="603"/>
      <c r="NT12" s="603"/>
      <c r="NU12" s="603"/>
      <c r="NV12" s="603"/>
      <c r="NW12" s="603"/>
      <c r="NX12" s="603"/>
      <c r="NY12" s="603"/>
      <c r="NZ12" s="603"/>
      <c r="OA12" s="603"/>
      <c r="OB12" s="603"/>
      <c r="OC12" s="603"/>
      <c r="OD12" s="603"/>
      <c r="OE12" s="603"/>
      <c r="OF12" s="603"/>
      <c r="OG12" s="603"/>
      <c r="OH12" s="603"/>
      <c r="OI12" s="603"/>
      <c r="OJ12" s="603"/>
      <c r="OK12" s="603"/>
      <c r="OL12" s="603"/>
      <c r="OM12" s="603"/>
      <c r="ON12" s="603"/>
      <c r="OO12" s="603"/>
      <c r="OP12" s="603"/>
      <c r="OQ12" s="603"/>
      <c r="OR12" s="603"/>
      <c r="OS12" s="603"/>
      <c r="OT12" s="603"/>
      <c r="OU12" s="603"/>
      <c r="OV12" s="603"/>
      <c r="OW12" s="603"/>
      <c r="OX12" s="603"/>
      <c r="OY12" s="603"/>
      <c r="OZ12" s="603"/>
      <c r="PA12" s="603"/>
      <c r="PB12" s="603"/>
      <c r="PC12" s="603"/>
      <c r="PD12" s="603"/>
      <c r="PE12" s="603"/>
      <c r="PF12" s="603"/>
      <c r="PG12" s="603"/>
      <c r="PH12" s="603"/>
      <c r="PI12" s="603"/>
      <c r="PJ12" s="603"/>
      <c r="PK12" s="603"/>
      <c r="PL12" s="603"/>
      <c r="PM12" s="603"/>
      <c r="PN12" s="603"/>
      <c r="PO12" s="603"/>
      <c r="PP12" s="603"/>
      <c r="PQ12" s="603"/>
      <c r="PR12" s="603"/>
      <c r="PS12" s="603"/>
      <c r="PT12" s="603"/>
      <c r="PU12" s="603"/>
      <c r="PV12" s="603"/>
      <c r="PW12" s="603"/>
      <c r="PX12" s="603"/>
      <c r="PY12" s="603"/>
      <c r="PZ12" s="603"/>
      <c r="QA12" s="603"/>
      <c r="QB12" s="603"/>
      <c r="QC12" s="603"/>
      <c r="QD12" s="603"/>
      <c r="QE12" s="603"/>
      <c r="QF12" s="603"/>
      <c r="QG12" s="603"/>
      <c r="QH12" s="603"/>
      <c r="QI12" s="603"/>
      <c r="QJ12" s="603"/>
      <c r="QK12" s="603"/>
      <c r="QL12" s="603"/>
      <c r="QM12" s="603"/>
      <c r="QN12" s="603"/>
      <c r="QO12" s="603"/>
      <c r="QP12" s="603"/>
      <c r="QQ12" s="603"/>
      <c r="QR12" s="603"/>
      <c r="QS12" s="603"/>
      <c r="QT12" s="603"/>
      <c r="QU12" s="603"/>
      <c r="QV12" s="603"/>
      <c r="QW12" s="603"/>
      <c r="QX12" s="603"/>
      <c r="QY12" s="603"/>
      <c r="QZ12" s="603"/>
      <c r="RA12" s="603"/>
      <c r="RB12" s="603"/>
      <c r="RC12" s="603"/>
      <c r="RD12" s="603"/>
      <c r="RE12" s="603"/>
      <c r="RF12" s="603"/>
      <c r="RG12" s="603"/>
      <c r="RH12" s="603"/>
      <c r="RI12" s="603"/>
      <c r="RJ12" s="603"/>
      <c r="RK12" s="603"/>
      <c r="RL12" s="603"/>
      <c r="RM12" s="603"/>
      <c r="RN12" s="603"/>
      <c r="RO12" s="603"/>
      <c r="RP12" s="603"/>
      <c r="RQ12" s="603"/>
      <c r="RR12" s="603"/>
      <c r="RS12" s="603"/>
      <c r="RT12" s="603"/>
      <c r="RU12" s="603"/>
      <c r="RV12" s="603"/>
      <c r="RW12" s="603"/>
      <c r="RX12" s="603"/>
      <c r="RY12" s="603"/>
      <c r="RZ12" s="603"/>
      <c r="SA12" s="603"/>
      <c r="SB12" s="603"/>
      <c r="SC12" s="603"/>
      <c r="SD12" s="603"/>
      <c r="SE12" s="603"/>
      <c r="SF12" s="603"/>
      <c r="SG12" s="603"/>
      <c r="SH12" s="603"/>
      <c r="SI12" s="603"/>
      <c r="SJ12" s="603"/>
      <c r="SK12" s="603"/>
      <c r="SL12" s="603"/>
      <c r="SM12" s="603"/>
      <c r="SN12" s="603"/>
      <c r="SO12" s="603"/>
      <c r="SP12" s="603"/>
      <c r="SQ12" s="603"/>
      <c r="SR12" s="603"/>
      <c r="SS12" s="603"/>
      <c r="ST12" s="603"/>
      <c r="SU12" s="603"/>
      <c r="SV12" s="603"/>
      <c r="SW12" s="603"/>
      <c r="SX12" s="603"/>
      <c r="SY12" s="603"/>
      <c r="SZ12" s="603"/>
      <c r="TA12" s="603"/>
      <c r="TB12" s="603"/>
      <c r="TC12" s="603"/>
      <c r="TD12" s="603"/>
      <c r="TE12" s="603"/>
      <c r="TF12" s="603"/>
      <c r="TG12" s="603"/>
      <c r="TH12" s="603"/>
      <c r="TI12" s="603"/>
      <c r="TJ12" s="603"/>
      <c r="TK12" s="603"/>
      <c r="TL12" s="603"/>
      <c r="TM12" s="603"/>
      <c r="TN12" s="603"/>
      <c r="TO12" s="603"/>
      <c r="TP12" s="603"/>
      <c r="TQ12" s="603"/>
      <c r="TR12" s="603"/>
      <c r="TS12" s="603"/>
      <c r="TT12" s="603"/>
      <c r="TU12" s="603"/>
      <c r="TV12" s="603"/>
      <c r="TW12" s="603"/>
      <c r="TX12" s="603"/>
      <c r="TY12" s="603"/>
      <c r="TZ12" s="603"/>
      <c r="UA12" s="603"/>
      <c r="UB12" s="603"/>
      <c r="UC12" s="603"/>
      <c r="UD12" s="603"/>
      <c r="UE12" s="603"/>
      <c r="UF12" s="603"/>
      <c r="UG12" s="603"/>
      <c r="UH12" s="603"/>
      <c r="UI12" s="603"/>
      <c r="UJ12" s="603"/>
      <c r="UK12" s="603"/>
      <c r="UL12" s="603"/>
      <c r="UM12" s="603"/>
      <c r="UN12" s="603"/>
      <c r="UO12" s="603"/>
      <c r="UP12" s="603"/>
      <c r="UQ12" s="603"/>
      <c r="UR12" s="603"/>
      <c r="US12" s="603"/>
      <c r="UT12" s="603"/>
      <c r="UU12" s="603"/>
      <c r="UV12" s="603"/>
      <c r="UW12" s="603"/>
      <c r="UX12" s="603"/>
      <c r="UY12" s="603"/>
      <c r="UZ12" s="603"/>
      <c r="VA12" s="603"/>
      <c r="VB12" s="603"/>
      <c r="VC12" s="603"/>
      <c r="VD12" s="603"/>
      <c r="VE12" s="603"/>
      <c r="VF12" s="603"/>
      <c r="VG12" s="603"/>
      <c r="VH12" s="603"/>
      <c r="VI12" s="603"/>
      <c r="VJ12" s="603"/>
      <c r="VK12" s="603"/>
      <c r="VL12" s="603"/>
      <c r="VM12" s="603"/>
      <c r="VN12" s="603"/>
      <c r="VO12" s="603"/>
      <c r="VP12" s="603"/>
      <c r="VQ12" s="603"/>
      <c r="VR12" s="603"/>
      <c r="VS12" s="603"/>
      <c r="VT12" s="603"/>
      <c r="VU12" s="603"/>
      <c r="VV12" s="603"/>
      <c r="VW12" s="603"/>
      <c r="VX12" s="603"/>
      <c r="VY12" s="603"/>
      <c r="VZ12" s="603"/>
      <c r="WA12" s="603"/>
      <c r="WB12" s="603"/>
      <c r="WC12" s="603"/>
      <c r="WD12" s="603"/>
      <c r="WE12" s="603"/>
    </row>
    <row r="13" spans="1:603" s="351" customFormat="1" ht="93.35" x14ac:dyDescent="0.4">
      <c r="A13" s="330">
        <v>9</v>
      </c>
      <c r="B13" s="331" t="s">
        <v>190</v>
      </c>
      <c r="C13" s="332"/>
      <c r="D13" s="333">
        <v>20</v>
      </c>
      <c r="E13" s="334" t="s">
        <v>193</v>
      </c>
      <c r="F13" s="335" t="s">
        <v>190</v>
      </c>
      <c r="G13" s="336"/>
      <c r="H13" s="337">
        <v>20</v>
      </c>
      <c r="I13" s="338" t="s">
        <v>193</v>
      </c>
      <c r="J13" s="339" t="s">
        <v>498</v>
      </c>
      <c r="K13" s="336" t="s">
        <v>499</v>
      </c>
      <c r="L13" s="337">
        <v>10</v>
      </c>
      <c r="M13" s="338" t="s">
        <v>195</v>
      </c>
      <c r="N13" s="335" t="s">
        <v>498</v>
      </c>
      <c r="O13" s="336" t="s">
        <v>499</v>
      </c>
      <c r="P13" s="337">
        <v>10</v>
      </c>
      <c r="Q13" s="338" t="s">
        <v>195</v>
      </c>
      <c r="R13" s="331" t="s">
        <v>500</v>
      </c>
      <c r="S13" s="332"/>
      <c r="T13" s="333">
        <v>10</v>
      </c>
      <c r="U13" s="334" t="s">
        <v>193</v>
      </c>
      <c r="V13" s="331" t="s">
        <v>500</v>
      </c>
      <c r="W13" s="336"/>
      <c r="X13" s="337">
        <v>10</v>
      </c>
      <c r="Y13" s="334" t="s">
        <v>193</v>
      </c>
      <c r="Z13" s="331" t="s">
        <v>500</v>
      </c>
      <c r="AA13" s="336"/>
      <c r="AB13" s="337">
        <v>10</v>
      </c>
      <c r="AC13" s="334" t="s">
        <v>193</v>
      </c>
      <c r="AD13" s="339" t="s">
        <v>498</v>
      </c>
      <c r="AE13" s="336" t="s">
        <v>499</v>
      </c>
      <c r="AF13" s="337">
        <v>10</v>
      </c>
      <c r="AG13" s="338" t="s">
        <v>195</v>
      </c>
      <c r="AH13" s="335" t="s">
        <v>501</v>
      </c>
      <c r="AI13" s="336"/>
      <c r="AJ13" s="337">
        <v>10</v>
      </c>
      <c r="AK13" s="338" t="s">
        <v>193</v>
      </c>
      <c r="AL13" s="340" t="s">
        <v>502</v>
      </c>
      <c r="AM13" s="341"/>
      <c r="AN13" s="342">
        <v>20</v>
      </c>
      <c r="AO13" s="343" t="s">
        <v>195</v>
      </c>
      <c r="AP13" s="315"/>
      <c r="AQ13" s="336"/>
      <c r="AR13" s="337"/>
      <c r="AS13" s="338" t="s">
        <v>194</v>
      </c>
      <c r="AT13" s="335" t="s">
        <v>497</v>
      </c>
      <c r="AU13" s="344"/>
      <c r="AV13" s="337">
        <v>15</v>
      </c>
      <c r="AW13" s="338" t="s">
        <v>195</v>
      </c>
      <c r="AX13" s="335" t="s">
        <v>192</v>
      </c>
      <c r="AY13" s="336"/>
      <c r="AZ13" s="337">
        <v>30</v>
      </c>
      <c r="BA13" s="338" t="s">
        <v>195</v>
      </c>
      <c r="BB13" s="339"/>
      <c r="BC13" s="336"/>
      <c r="BD13" s="337"/>
      <c r="BE13" s="338"/>
      <c r="BF13" s="339"/>
      <c r="BG13" s="336"/>
      <c r="BH13" s="337"/>
      <c r="BI13" s="338"/>
      <c r="BJ13" s="339"/>
      <c r="BK13" s="336"/>
      <c r="BL13" s="337"/>
      <c r="BM13" s="338"/>
    </row>
    <row r="14" spans="1:603" s="329" customFormat="1" ht="38.35" thickBot="1" x14ac:dyDescent="0.45">
      <c r="A14" s="609">
        <v>10</v>
      </c>
      <c r="B14" s="610"/>
      <c r="C14" s="611"/>
      <c r="D14" s="612"/>
      <c r="E14" s="613"/>
      <c r="F14" s="610"/>
      <c r="G14" s="611"/>
      <c r="H14" s="612"/>
      <c r="I14" s="613"/>
      <c r="J14" s="614" t="s">
        <v>500</v>
      </c>
      <c r="K14" s="611"/>
      <c r="L14" s="612">
        <v>10</v>
      </c>
      <c r="M14" s="613" t="s">
        <v>193</v>
      </c>
      <c r="N14" s="610" t="s">
        <v>500</v>
      </c>
      <c r="O14" s="611"/>
      <c r="P14" s="612">
        <v>10</v>
      </c>
      <c r="Q14" s="613" t="s">
        <v>193</v>
      </c>
      <c r="R14" s="610"/>
      <c r="S14" s="611"/>
      <c r="T14" s="612"/>
      <c r="U14" s="613"/>
      <c r="V14" s="610"/>
      <c r="W14" s="611"/>
      <c r="X14" s="612"/>
      <c r="Y14" s="613"/>
      <c r="Z14" s="610"/>
      <c r="AA14" s="611"/>
      <c r="AB14" s="612"/>
      <c r="AC14" s="613"/>
      <c r="AD14" s="610" t="s">
        <v>500</v>
      </c>
      <c r="AE14" s="611"/>
      <c r="AF14" s="612">
        <v>10</v>
      </c>
      <c r="AG14" s="613" t="s">
        <v>193</v>
      </c>
      <c r="AH14" s="610"/>
      <c r="AI14" s="611"/>
      <c r="AJ14" s="612"/>
      <c r="AK14" s="613"/>
      <c r="AL14" s="610" t="s">
        <v>503</v>
      </c>
      <c r="AM14" s="611"/>
      <c r="AN14" s="612">
        <v>10</v>
      </c>
      <c r="AO14" s="613" t="s">
        <v>193</v>
      </c>
      <c r="AP14" s="610"/>
      <c r="AQ14" s="611"/>
      <c r="AR14" s="612"/>
      <c r="AS14" s="613"/>
      <c r="AT14" s="610" t="s">
        <v>192</v>
      </c>
      <c r="AU14" s="611"/>
      <c r="AV14" s="612">
        <v>25</v>
      </c>
      <c r="AW14" s="613" t="s">
        <v>195</v>
      </c>
      <c r="AX14" s="610"/>
      <c r="AY14" s="611"/>
      <c r="AZ14" s="612"/>
      <c r="BA14" s="613"/>
      <c r="BB14" s="614"/>
      <c r="BC14" s="611"/>
      <c r="BD14" s="612"/>
      <c r="BE14" s="613"/>
      <c r="BF14" s="614"/>
      <c r="BG14" s="611"/>
      <c r="BH14" s="612"/>
      <c r="BI14" s="613"/>
      <c r="BJ14" s="614"/>
      <c r="BK14" s="611"/>
      <c r="BL14" s="612"/>
      <c r="BM14" s="613"/>
      <c r="BN14" s="603"/>
      <c r="BO14" s="603"/>
      <c r="BP14" s="603"/>
      <c r="BQ14" s="603"/>
      <c r="BR14" s="603"/>
      <c r="BS14" s="603"/>
      <c r="BT14" s="603"/>
      <c r="BU14" s="603"/>
      <c r="BV14" s="603"/>
      <c r="BW14" s="603"/>
      <c r="BX14" s="603"/>
      <c r="BY14" s="603"/>
      <c r="BZ14" s="603"/>
      <c r="CA14" s="603"/>
      <c r="CB14" s="603"/>
      <c r="CC14" s="603"/>
      <c r="CD14" s="603"/>
      <c r="CE14" s="603"/>
      <c r="CF14" s="603"/>
      <c r="CG14" s="603"/>
      <c r="CH14" s="603"/>
      <c r="CI14" s="603"/>
      <c r="CJ14" s="603"/>
      <c r="CK14" s="603"/>
      <c r="CL14" s="603"/>
      <c r="CM14" s="603"/>
      <c r="CN14" s="603"/>
      <c r="CO14" s="603"/>
      <c r="CP14" s="603"/>
      <c r="CQ14" s="603"/>
      <c r="CR14" s="603"/>
      <c r="CS14" s="603"/>
      <c r="CT14" s="603"/>
      <c r="CU14" s="603"/>
      <c r="CV14" s="603"/>
      <c r="CW14" s="603"/>
      <c r="CX14" s="603"/>
      <c r="CY14" s="603"/>
      <c r="CZ14" s="603"/>
      <c r="DA14" s="603"/>
      <c r="DB14" s="603"/>
      <c r="DC14" s="603"/>
      <c r="DD14" s="603"/>
      <c r="DE14" s="603"/>
      <c r="DF14" s="603"/>
      <c r="DG14" s="603"/>
      <c r="DH14" s="603"/>
      <c r="DI14" s="603"/>
      <c r="DJ14" s="603"/>
      <c r="DK14" s="603"/>
      <c r="DL14" s="603"/>
      <c r="DM14" s="603"/>
      <c r="DN14" s="603"/>
      <c r="DO14" s="603"/>
      <c r="DP14" s="603"/>
      <c r="DQ14" s="603"/>
      <c r="DR14" s="603"/>
      <c r="DS14" s="603"/>
      <c r="DT14" s="603"/>
      <c r="DU14" s="603"/>
      <c r="DV14" s="603"/>
      <c r="DW14" s="603"/>
      <c r="DX14" s="603"/>
      <c r="DY14" s="603"/>
      <c r="DZ14" s="603"/>
      <c r="EA14" s="603"/>
      <c r="EB14" s="603"/>
      <c r="EC14" s="603"/>
      <c r="ED14" s="603"/>
      <c r="EE14" s="603"/>
      <c r="EF14" s="603"/>
      <c r="EG14" s="603"/>
      <c r="EH14" s="603"/>
      <c r="EI14" s="603"/>
      <c r="EJ14" s="603"/>
      <c r="EK14" s="603"/>
      <c r="EL14" s="603"/>
      <c r="EM14" s="603"/>
      <c r="EN14" s="603"/>
      <c r="EO14" s="603"/>
      <c r="EP14" s="603"/>
      <c r="EQ14" s="603"/>
      <c r="ER14" s="603"/>
      <c r="ES14" s="603"/>
      <c r="ET14" s="603"/>
      <c r="EU14" s="603"/>
      <c r="EV14" s="603"/>
      <c r="EW14" s="603"/>
      <c r="EX14" s="603"/>
      <c r="EY14" s="603"/>
      <c r="EZ14" s="603"/>
      <c r="FA14" s="603"/>
      <c r="FB14" s="603"/>
      <c r="FC14" s="603"/>
      <c r="FD14" s="603"/>
      <c r="FE14" s="603"/>
      <c r="FF14" s="603"/>
      <c r="FG14" s="603"/>
      <c r="FH14" s="603"/>
      <c r="FI14" s="603"/>
      <c r="FJ14" s="603"/>
      <c r="FK14" s="603"/>
      <c r="FL14" s="603"/>
      <c r="FM14" s="603"/>
      <c r="FN14" s="603"/>
      <c r="FO14" s="603"/>
      <c r="FP14" s="603"/>
      <c r="FQ14" s="603"/>
      <c r="FR14" s="603"/>
      <c r="FS14" s="603"/>
      <c r="FT14" s="603"/>
      <c r="FU14" s="603"/>
      <c r="FV14" s="603"/>
      <c r="FW14" s="603"/>
      <c r="FX14" s="603"/>
      <c r="FY14" s="603"/>
      <c r="FZ14" s="603"/>
      <c r="GA14" s="603"/>
      <c r="GB14" s="603"/>
      <c r="GC14" s="603"/>
      <c r="GD14" s="603"/>
      <c r="GE14" s="603"/>
      <c r="GF14" s="603"/>
      <c r="GG14" s="603"/>
      <c r="GH14" s="603"/>
      <c r="GI14" s="603"/>
      <c r="GJ14" s="603"/>
      <c r="GK14" s="603"/>
      <c r="GL14" s="603"/>
      <c r="GM14" s="603"/>
      <c r="GN14" s="603"/>
      <c r="GO14" s="603"/>
      <c r="GP14" s="603"/>
      <c r="GQ14" s="603"/>
      <c r="GR14" s="603"/>
      <c r="GS14" s="603"/>
      <c r="GT14" s="603"/>
      <c r="GU14" s="603"/>
      <c r="GV14" s="603"/>
      <c r="GW14" s="603"/>
      <c r="GX14" s="603"/>
      <c r="GY14" s="603"/>
      <c r="GZ14" s="603"/>
      <c r="HA14" s="603"/>
      <c r="HB14" s="603"/>
      <c r="HC14" s="603"/>
      <c r="HD14" s="603"/>
      <c r="HE14" s="603"/>
      <c r="HF14" s="603"/>
      <c r="HG14" s="603"/>
      <c r="HH14" s="603"/>
      <c r="HI14" s="603"/>
      <c r="HJ14" s="603"/>
      <c r="HK14" s="603"/>
      <c r="HL14" s="603"/>
      <c r="HM14" s="603"/>
      <c r="HN14" s="603"/>
      <c r="HO14" s="603"/>
      <c r="HP14" s="603"/>
      <c r="HQ14" s="603"/>
      <c r="HR14" s="603"/>
      <c r="HS14" s="603"/>
      <c r="HT14" s="603"/>
      <c r="HU14" s="603"/>
      <c r="HV14" s="603"/>
      <c r="HW14" s="603"/>
      <c r="HX14" s="603"/>
      <c r="HY14" s="603"/>
      <c r="HZ14" s="603"/>
      <c r="IA14" s="603"/>
      <c r="IB14" s="603"/>
      <c r="IC14" s="603"/>
      <c r="ID14" s="603"/>
      <c r="IE14" s="603"/>
      <c r="IF14" s="603"/>
      <c r="IG14" s="603"/>
      <c r="IH14" s="603"/>
      <c r="II14" s="603"/>
      <c r="IJ14" s="603"/>
      <c r="IK14" s="603"/>
      <c r="IL14" s="603"/>
      <c r="IM14" s="603"/>
      <c r="IN14" s="603"/>
      <c r="IO14" s="603"/>
      <c r="IP14" s="603"/>
      <c r="IQ14" s="603"/>
      <c r="IR14" s="603"/>
      <c r="IS14" s="603"/>
      <c r="IT14" s="603"/>
      <c r="IU14" s="603"/>
      <c r="IV14" s="603"/>
      <c r="IW14" s="603"/>
      <c r="IX14" s="603"/>
      <c r="IY14" s="603"/>
      <c r="IZ14" s="603"/>
      <c r="JA14" s="603"/>
      <c r="JB14" s="603"/>
      <c r="JC14" s="603"/>
      <c r="JD14" s="603"/>
      <c r="JE14" s="603"/>
      <c r="JF14" s="603"/>
      <c r="JG14" s="603"/>
      <c r="JH14" s="603"/>
      <c r="JI14" s="603"/>
      <c r="JJ14" s="603"/>
      <c r="JK14" s="603"/>
      <c r="JL14" s="603"/>
      <c r="JM14" s="603"/>
      <c r="JN14" s="603"/>
      <c r="JO14" s="603"/>
      <c r="JP14" s="603"/>
      <c r="JQ14" s="603"/>
      <c r="JR14" s="603"/>
      <c r="JS14" s="603"/>
      <c r="JT14" s="603"/>
      <c r="JU14" s="603"/>
      <c r="JV14" s="603"/>
      <c r="JW14" s="603"/>
      <c r="JX14" s="603"/>
      <c r="JY14" s="603"/>
      <c r="JZ14" s="603"/>
      <c r="KA14" s="603"/>
      <c r="KB14" s="603"/>
      <c r="KC14" s="603"/>
      <c r="KD14" s="603"/>
      <c r="KE14" s="603"/>
      <c r="KF14" s="603"/>
      <c r="KG14" s="603"/>
      <c r="KH14" s="603"/>
      <c r="KI14" s="603"/>
      <c r="KJ14" s="603"/>
      <c r="KK14" s="603"/>
      <c r="KL14" s="603"/>
      <c r="KM14" s="603"/>
      <c r="KN14" s="603"/>
      <c r="KO14" s="603"/>
      <c r="KP14" s="603"/>
      <c r="KQ14" s="603"/>
      <c r="KR14" s="603"/>
      <c r="KS14" s="603"/>
      <c r="KT14" s="603"/>
      <c r="KU14" s="603"/>
      <c r="KV14" s="603"/>
      <c r="KW14" s="603"/>
      <c r="KX14" s="603"/>
      <c r="KY14" s="603"/>
      <c r="KZ14" s="603"/>
      <c r="LA14" s="603"/>
      <c r="LB14" s="603"/>
      <c r="LC14" s="603"/>
      <c r="LD14" s="603"/>
      <c r="LE14" s="603"/>
      <c r="LF14" s="603"/>
      <c r="LG14" s="603"/>
      <c r="LH14" s="603"/>
      <c r="LI14" s="603"/>
      <c r="LJ14" s="603"/>
      <c r="LK14" s="603"/>
      <c r="LL14" s="603"/>
      <c r="LM14" s="603"/>
      <c r="LN14" s="603"/>
      <c r="LO14" s="603"/>
      <c r="LP14" s="603"/>
      <c r="LQ14" s="603"/>
      <c r="LR14" s="603"/>
      <c r="LS14" s="603"/>
      <c r="LT14" s="603"/>
      <c r="LU14" s="603"/>
      <c r="LV14" s="603"/>
      <c r="LW14" s="603"/>
      <c r="LX14" s="603"/>
      <c r="LY14" s="603"/>
      <c r="LZ14" s="603"/>
      <c r="MA14" s="603"/>
      <c r="MB14" s="603"/>
      <c r="MC14" s="603"/>
      <c r="MD14" s="603"/>
      <c r="ME14" s="603"/>
      <c r="MF14" s="603"/>
      <c r="MG14" s="603"/>
      <c r="MH14" s="603"/>
      <c r="MI14" s="603"/>
      <c r="MJ14" s="603"/>
      <c r="MK14" s="603"/>
      <c r="ML14" s="603"/>
      <c r="MM14" s="603"/>
      <c r="MN14" s="603"/>
      <c r="MO14" s="603"/>
      <c r="MP14" s="603"/>
      <c r="MQ14" s="603"/>
      <c r="MR14" s="603"/>
      <c r="MS14" s="603"/>
      <c r="MT14" s="603"/>
      <c r="MU14" s="603"/>
      <c r="MV14" s="603"/>
      <c r="MW14" s="603"/>
      <c r="MX14" s="603"/>
      <c r="MY14" s="603"/>
      <c r="MZ14" s="603"/>
      <c r="NA14" s="603"/>
      <c r="NB14" s="603"/>
      <c r="NC14" s="603"/>
      <c r="ND14" s="603"/>
      <c r="NE14" s="603"/>
      <c r="NF14" s="603"/>
      <c r="NG14" s="603"/>
      <c r="NH14" s="603"/>
      <c r="NI14" s="603"/>
      <c r="NJ14" s="603"/>
      <c r="NK14" s="603"/>
      <c r="NL14" s="603"/>
      <c r="NM14" s="603"/>
      <c r="NN14" s="603"/>
      <c r="NO14" s="603"/>
      <c r="NP14" s="603"/>
      <c r="NQ14" s="603"/>
      <c r="NR14" s="603"/>
      <c r="NS14" s="603"/>
      <c r="NT14" s="603"/>
      <c r="NU14" s="603"/>
      <c r="NV14" s="603"/>
      <c r="NW14" s="603"/>
      <c r="NX14" s="603"/>
      <c r="NY14" s="603"/>
      <c r="NZ14" s="603"/>
      <c r="OA14" s="603"/>
      <c r="OB14" s="603"/>
      <c r="OC14" s="603"/>
      <c r="OD14" s="603"/>
      <c r="OE14" s="603"/>
      <c r="OF14" s="603"/>
      <c r="OG14" s="603"/>
      <c r="OH14" s="603"/>
      <c r="OI14" s="603"/>
      <c r="OJ14" s="603"/>
      <c r="OK14" s="603"/>
      <c r="OL14" s="603"/>
      <c r="OM14" s="603"/>
      <c r="ON14" s="603"/>
      <c r="OO14" s="603"/>
      <c r="OP14" s="603"/>
      <c r="OQ14" s="603"/>
      <c r="OR14" s="603"/>
      <c r="OS14" s="603"/>
      <c r="OT14" s="603"/>
      <c r="OU14" s="603"/>
      <c r="OV14" s="603"/>
      <c r="OW14" s="603"/>
      <c r="OX14" s="603"/>
      <c r="OY14" s="603"/>
      <c r="OZ14" s="603"/>
      <c r="PA14" s="603"/>
      <c r="PB14" s="603"/>
      <c r="PC14" s="603"/>
      <c r="PD14" s="603"/>
      <c r="PE14" s="603"/>
      <c r="PF14" s="603"/>
      <c r="PG14" s="603"/>
      <c r="PH14" s="603"/>
      <c r="PI14" s="603"/>
      <c r="PJ14" s="603"/>
      <c r="PK14" s="603"/>
      <c r="PL14" s="603"/>
      <c r="PM14" s="603"/>
      <c r="PN14" s="603"/>
      <c r="PO14" s="603"/>
      <c r="PP14" s="603"/>
      <c r="PQ14" s="603"/>
      <c r="PR14" s="603"/>
      <c r="PS14" s="603"/>
      <c r="PT14" s="603"/>
      <c r="PU14" s="603"/>
      <c r="PV14" s="603"/>
      <c r="PW14" s="603"/>
      <c r="PX14" s="603"/>
      <c r="PY14" s="603"/>
      <c r="PZ14" s="603"/>
      <c r="QA14" s="603"/>
      <c r="QB14" s="603"/>
      <c r="QC14" s="603"/>
      <c r="QD14" s="603"/>
      <c r="QE14" s="603"/>
      <c r="QF14" s="603"/>
      <c r="QG14" s="603"/>
      <c r="QH14" s="603"/>
      <c r="QI14" s="603"/>
      <c r="QJ14" s="603"/>
      <c r="QK14" s="603"/>
      <c r="QL14" s="603"/>
      <c r="QM14" s="603"/>
      <c r="QN14" s="603"/>
      <c r="QO14" s="603"/>
      <c r="QP14" s="603"/>
      <c r="QQ14" s="603"/>
      <c r="QR14" s="603"/>
      <c r="QS14" s="603"/>
      <c r="QT14" s="603"/>
      <c r="QU14" s="603"/>
      <c r="QV14" s="603"/>
      <c r="QW14" s="603"/>
      <c r="QX14" s="603"/>
      <c r="QY14" s="603"/>
      <c r="QZ14" s="603"/>
      <c r="RA14" s="603"/>
      <c r="RB14" s="603"/>
      <c r="RC14" s="603"/>
      <c r="RD14" s="603"/>
      <c r="RE14" s="603"/>
      <c r="RF14" s="603"/>
      <c r="RG14" s="603"/>
      <c r="RH14" s="603"/>
      <c r="RI14" s="603"/>
      <c r="RJ14" s="603"/>
      <c r="RK14" s="603"/>
      <c r="RL14" s="603"/>
      <c r="RM14" s="603"/>
      <c r="RN14" s="603"/>
      <c r="RO14" s="603"/>
      <c r="RP14" s="603"/>
      <c r="RQ14" s="603"/>
      <c r="RR14" s="603"/>
      <c r="RS14" s="603"/>
      <c r="RT14" s="603"/>
      <c r="RU14" s="603"/>
      <c r="RV14" s="603"/>
      <c r="RW14" s="603"/>
      <c r="RX14" s="603"/>
      <c r="RY14" s="603"/>
      <c r="RZ14" s="603"/>
      <c r="SA14" s="603"/>
      <c r="SB14" s="603"/>
      <c r="SC14" s="603"/>
      <c r="SD14" s="603"/>
      <c r="SE14" s="603"/>
      <c r="SF14" s="603"/>
      <c r="SG14" s="603"/>
      <c r="SH14" s="603"/>
      <c r="SI14" s="603"/>
      <c r="SJ14" s="603"/>
      <c r="SK14" s="603"/>
      <c r="SL14" s="603"/>
      <c r="SM14" s="603"/>
      <c r="SN14" s="603"/>
      <c r="SO14" s="603"/>
      <c r="SP14" s="603"/>
      <c r="SQ14" s="603"/>
      <c r="SR14" s="603"/>
      <c r="SS14" s="603"/>
      <c r="ST14" s="603"/>
      <c r="SU14" s="603"/>
      <c r="SV14" s="603"/>
      <c r="SW14" s="603"/>
      <c r="SX14" s="603"/>
      <c r="SY14" s="603"/>
      <c r="SZ14" s="603"/>
      <c r="TA14" s="603"/>
      <c r="TB14" s="603"/>
      <c r="TC14" s="603"/>
      <c r="TD14" s="603"/>
      <c r="TE14" s="603"/>
      <c r="TF14" s="603"/>
      <c r="TG14" s="603"/>
      <c r="TH14" s="603"/>
      <c r="TI14" s="603"/>
      <c r="TJ14" s="603"/>
      <c r="TK14" s="603"/>
      <c r="TL14" s="603"/>
      <c r="TM14" s="603"/>
      <c r="TN14" s="603"/>
      <c r="TO14" s="603"/>
      <c r="TP14" s="603"/>
      <c r="TQ14" s="603"/>
      <c r="TR14" s="603"/>
      <c r="TS14" s="603"/>
      <c r="TT14" s="603"/>
      <c r="TU14" s="603"/>
      <c r="TV14" s="603"/>
      <c r="TW14" s="603"/>
      <c r="TX14" s="603"/>
      <c r="TY14" s="603"/>
      <c r="TZ14" s="603"/>
      <c r="UA14" s="603"/>
      <c r="UB14" s="603"/>
      <c r="UC14" s="603"/>
      <c r="UD14" s="603"/>
      <c r="UE14" s="603"/>
      <c r="UF14" s="603"/>
      <c r="UG14" s="603"/>
      <c r="UH14" s="603"/>
      <c r="UI14" s="603"/>
      <c r="UJ14" s="603"/>
      <c r="UK14" s="603"/>
      <c r="UL14" s="603"/>
      <c r="UM14" s="603"/>
      <c r="UN14" s="603"/>
      <c r="UO14" s="603"/>
      <c r="UP14" s="603"/>
      <c r="UQ14" s="603"/>
      <c r="UR14" s="603"/>
      <c r="US14" s="603"/>
      <c r="UT14" s="603"/>
      <c r="UU14" s="603"/>
      <c r="UV14" s="603"/>
      <c r="UW14" s="603"/>
      <c r="UX14" s="603"/>
      <c r="UY14" s="603"/>
      <c r="UZ14" s="603"/>
      <c r="VA14" s="603"/>
      <c r="VB14" s="603"/>
      <c r="VC14" s="603"/>
      <c r="VD14" s="603"/>
      <c r="VE14" s="603"/>
      <c r="VF14" s="603"/>
      <c r="VG14" s="603"/>
      <c r="VH14" s="603"/>
      <c r="VI14" s="603"/>
      <c r="VJ14" s="603"/>
      <c r="VK14" s="603"/>
      <c r="VL14" s="603"/>
      <c r="VM14" s="603"/>
      <c r="VN14" s="603"/>
      <c r="VO14" s="603"/>
      <c r="VP14" s="603"/>
      <c r="VQ14" s="603"/>
      <c r="VR14" s="603"/>
      <c r="VS14" s="603"/>
      <c r="VT14" s="603"/>
      <c r="VU14" s="603"/>
      <c r="VV14" s="603"/>
      <c r="VW14" s="603"/>
      <c r="VX14" s="603"/>
      <c r="VY14" s="603"/>
      <c r="VZ14" s="603"/>
      <c r="WA14" s="603"/>
      <c r="WB14" s="603"/>
      <c r="WC14" s="603"/>
      <c r="WD14" s="603"/>
      <c r="WE14" s="603"/>
    </row>
    <row r="15" spans="1:603" s="329" customFormat="1" x14ac:dyDescent="0.4">
      <c r="A15" s="345"/>
      <c r="B15" s="345"/>
      <c r="C15" s="345"/>
      <c r="D15" s="345"/>
      <c r="E15" s="345"/>
      <c r="F15" s="345"/>
      <c r="G15" s="345"/>
      <c r="H15" s="345"/>
      <c r="I15" s="345"/>
      <c r="J15" s="348"/>
      <c r="K15" s="348"/>
      <c r="L15" s="349"/>
      <c r="M15" s="349"/>
      <c r="N15" s="348"/>
      <c r="O15" s="348"/>
      <c r="P15" s="349"/>
      <c r="Q15" s="349"/>
      <c r="R15" s="348"/>
      <c r="S15" s="348"/>
      <c r="T15" s="349"/>
      <c r="U15" s="349"/>
      <c r="V15" s="348"/>
      <c r="W15" s="348"/>
      <c r="X15" s="349"/>
      <c r="Y15" s="349"/>
      <c r="Z15" s="348"/>
      <c r="AA15" s="348"/>
      <c r="AB15" s="349"/>
      <c r="AC15" s="349"/>
      <c r="AD15" s="348"/>
      <c r="AE15" s="348"/>
      <c r="AF15" s="349"/>
      <c r="AG15" s="349"/>
      <c r="AH15" s="348"/>
      <c r="AI15" s="348"/>
      <c r="AJ15" s="349"/>
      <c r="AK15" s="349"/>
      <c r="AL15" s="348"/>
      <c r="AM15" s="348"/>
      <c r="AN15" s="349"/>
      <c r="AO15" s="349"/>
      <c r="AP15" s="348"/>
      <c r="AQ15" s="348"/>
      <c r="AR15" s="349"/>
      <c r="AS15" s="349"/>
      <c r="AT15" s="348"/>
      <c r="AU15" s="348"/>
      <c r="AV15" s="349"/>
      <c r="AW15" s="349"/>
      <c r="AX15" s="348"/>
      <c r="AY15" s="348"/>
      <c r="AZ15" s="349"/>
      <c r="BA15" s="349"/>
      <c r="BB15" s="348"/>
      <c r="BC15" s="348"/>
      <c r="BD15" s="349"/>
      <c r="BE15" s="349"/>
      <c r="BF15" s="348"/>
      <c r="BG15" s="348"/>
      <c r="BH15" s="348"/>
      <c r="BI15" s="348"/>
      <c r="BJ15" s="348"/>
      <c r="BK15" s="348"/>
      <c r="BL15" s="348"/>
      <c r="BM15" s="348"/>
      <c r="BN15" s="348"/>
      <c r="BO15" s="348"/>
      <c r="BP15" s="348"/>
      <c r="BQ15" s="348"/>
      <c r="BR15" s="348"/>
      <c r="BS15" s="348"/>
      <c r="BT15" s="348"/>
      <c r="BU15" s="348"/>
      <c r="BV15" s="348"/>
      <c r="BW15" s="348"/>
      <c r="BX15" s="348"/>
      <c r="BY15" s="348"/>
      <c r="BZ15" s="348"/>
      <c r="CA15" s="348"/>
      <c r="CB15" s="348"/>
      <c r="CC15" s="348"/>
      <c r="CD15" s="348"/>
      <c r="CE15" s="348"/>
      <c r="CF15" s="348"/>
      <c r="CG15" s="348"/>
      <c r="CH15" s="348"/>
      <c r="CI15" s="348"/>
      <c r="CJ15" s="348"/>
      <c r="CK15" s="348"/>
      <c r="CL15" s="348"/>
      <c r="CM15" s="348"/>
      <c r="CN15" s="348"/>
      <c r="CO15" s="348"/>
      <c r="CP15" s="348"/>
      <c r="CQ15" s="348"/>
      <c r="CR15" s="348"/>
      <c r="CS15" s="348"/>
      <c r="CT15" s="348"/>
      <c r="CU15" s="348"/>
      <c r="CV15" s="348"/>
      <c r="CW15" s="348"/>
      <c r="CX15" s="348"/>
      <c r="CY15" s="348"/>
      <c r="CZ15" s="348"/>
      <c r="DA15" s="348"/>
      <c r="DB15" s="348"/>
      <c r="DC15" s="348"/>
      <c r="DD15" s="348"/>
      <c r="DE15" s="348"/>
      <c r="DF15" s="348"/>
      <c r="DG15" s="348"/>
      <c r="DH15" s="348"/>
      <c r="DI15" s="348"/>
      <c r="DJ15" s="348"/>
      <c r="DK15" s="348"/>
      <c r="DL15" s="348"/>
      <c r="DM15" s="348"/>
      <c r="DN15" s="348"/>
      <c r="DO15" s="348"/>
      <c r="DP15" s="348"/>
      <c r="DQ15" s="348"/>
      <c r="DR15" s="348"/>
      <c r="DS15" s="348"/>
      <c r="DT15" s="348"/>
      <c r="DU15" s="348"/>
      <c r="DV15" s="348"/>
      <c r="DW15" s="348"/>
      <c r="DX15" s="348"/>
      <c r="DY15" s="348"/>
      <c r="DZ15" s="348"/>
      <c r="EA15" s="348"/>
      <c r="EB15" s="348"/>
      <c r="EC15" s="348"/>
      <c r="ED15" s="348"/>
      <c r="EE15" s="348"/>
      <c r="EF15" s="348"/>
      <c r="EG15" s="348"/>
      <c r="EH15" s="348"/>
      <c r="EI15" s="348"/>
      <c r="EJ15" s="348"/>
      <c r="EK15" s="348"/>
      <c r="EL15" s="348"/>
      <c r="EM15" s="348"/>
      <c r="EN15" s="348"/>
      <c r="EO15" s="348"/>
      <c r="EP15" s="348"/>
      <c r="EQ15" s="348"/>
      <c r="ER15" s="348"/>
      <c r="ES15" s="348"/>
      <c r="ET15" s="348"/>
      <c r="EU15" s="348"/>
      <c r="EV15" s="348"/>
      <c r="EW15" s="348"/>
      <c r="EX15" s="348"/>
      <c r="EY15" s="348"/>
      <c r="EZ15" s="348"/>
      <c r="FA15" s="348"/>
      <c r="FB15" s="348"/>
      <c r="FC15" s="348"/>
      <c r="FD15" s="348"/>
      <c r="FE15" s="348"/>
      <c r="FF15" s="348"/>
      <c r="FG15" s="348"/>
      <c r="FH15" s="348"/>
      <c r="FI15" s="348"/>
      <c r="FJ15" s="348"/>
      <c r="FK15" s="348"/>
      <c r="FL15" s="348"/>
      <c r="FM15" s="348"/>
      <c r="FN15" s="348"/>
      <c r="FO15" s="348"/>
      <c r="FP15" s="348"/>
      <c r="FQ15" s="348"/>
      <c r="FR15" s="348"/>
      <c r="FS15" s="348"/>
      <c r="FT15" s="348"/>
      <c r="FU15" s="348"/>
      <c r="FV15" s="348"/>
      <c r="FW15" s="348"/>
      <c r="FX15" s="348"/>
      <c r="FY15" s="348"/>
      <c r="FZ15" s="348"/>
      <c r="GA15" s="348"/>
      <c r="GB15" s="348"/>
      <c r="GC15" s="348"/>
      <c r="GD15" s="348"/>
      <c r="GE15" s="348"/>
      <c r="GF15" s="348"/>
      <c r="GG15" s="348"/>
      <c r="GH15" s="348"/>
      <c r="GI15" s="348"/>
      <c r="GJ15" s="348"/>
      <c r="GK15" s="348"/>
      <c r="GL15" s="348"/>
      <c r="GM15" s="348"/>
      <c r="GN15" s="348"/>
      <c r="GO15" s="348"/>
      <c r="GP15" s="348"/>
      <c r="GQ15" s="348"/>
      <c r="GR15" s="348"/>
      <c r="GS15" s="348"/>
      <c r="GT15" s="348"/>
      <c r="GU15" s="348"/>
      <c r="GV15" s="348"/>
      <c r="GW15" s="348"/>
      <c r="GX15" s="348"/>
      <c r="GY15" s="348"/>
      <c r="GZ15" s="348"/>
      <c r="HA15" s="348"/>
      <c r="HB15" s="348"/>
      <c r="HC15" s="348"/>
      <c r="HD15" s="348"/>
      <c r="HE15" s="348"/>
      <c r="HF15" s="348"/>
      <c r="HG15" s="348"/>
      <c r="HH15" s="348"/>
      <c r="HI15" s="348"/>
      <c r="HJ15" s="348"/>
      <c r="HK15" s="348"/>
      <c r="HL15" s="348"/>
      <c r="HM15" s="348"/>
      <c r="HN15" s="348"/>
      <c r="HO15" s="348"/>
      <c r="HP15" s="348"/>
      <c r="HQ15" s="348"/>
      <c r="HR15" s="348"/>
      <c r="HS15" s="348"/>
      <c r="HT15" s="348"/>
      <c r="HU15" s="348"/>
      <c r="HV15" s="348"/>
      <c r="HW15" s="348"/>
      <c r="HX15" s="348"/>
      <c r="HY15" s="348"/>
      <c r="HZ15" s="348"/>
      <c r="IA15" s="348"/>
      <c r="IB15" s="348"/>
      <c r="IC15" s="348"/>
      <c r="ID15" s="348"/>
      <c r="IE15" s="348"/>
      <c r="IF15" s="348"/>
      <c r="IG15" s="348"/>
      <c r="IH15" s="348"/>
      <c r="II15" s="348"/>
      <c r="IJ15" s="348"/>
      <c r="IK15" s="348"/>
      <c r="IL15" s="348"/>
      <c r="IM15" s="348"/>
      <c r="IN15" s="348"/>
      <c r="IO15" s="348"/>
      <c r="IP15" s="348"/>
      <c r="IQ15" s="348"/>
      <c r="IR15" s="348"/>
      <c r="IS15" s="348"/>
      <c r="IT15" s="348"/>
      <c r="IU15" s="348"/>
      <c r="IV15" s="348"/>
      <c r="IW15" s="348"/>
      <c r="IX15" s="348"/>
      <c r="IY15" s="348"/>
      <c r="IZ15" s="348"/>
      <c r="JA15" s="348"/>
      <c r="JB15" s="348"/>
      <c r="JC15" s="348"/>
      <c r="JD15" s="348"/>
      <c r="JE15" s="348"/>
      <c r="JF15" s="348"/>
      <c r="JG15" s="348"/>
      <c r="JH15" s="348"/>
      <c r="JI15" s="348"/>
      <c r="JJ15" s="348"/>
      <c r="JK15" s="348"/>
      <c r="JL15" s="348"/>
      <c r="JM15" s="348"/>
      <c r="JN15" s="348"/>
      <c r="JO15" s="348"/>
      <c r="JP15" s="348"/>
      <c r="JQ15" s="348"/>
      <c r="JR15" s="348"/>
      <c r="JS15" s="348"/>
      <c r="JT15" s="348"/>
      <c r="JU15" s="348"/>
      <c r="JV15" s="348"/>
      <c r="JW15" s="348"/>
      <c r="JX15" s="348"/>
      <c r="JY15" s="348"/>
      <c r="JZ15" s="348"/>
      <c r="KA15" s="348"/>
      <c r="KB15" s="348"/>
      <c r="KC15" s="348"/>
      <c r="KD15" s="348"/>
      <c r="KE15" s="348"/>
      <c r="KF15" s="348"/>
      <c r="KG15" s="348"/>
      <c r="KH15" s="348"/>
      <c r="KI15" s="348"/>
      <c r="KJ15" s="348"/>
      <c r="KK15" s="348"/>
      <c r="KL15" s="348"/>
      <c r="KM15" s="348"/>
      <c r="KN15" s="348"/>
      <c r="KO15" s="348"/>
      <c r="KP15" s="348"/>
      <c r="KQ15" s="348"/>
      <c r="KR15" s="348"/>
      <c r="KS15" s="348"/>
      <c r="KT15" s="348"/>
      <c r="KU15" s="348"/>
      <c r="KV15" s="348"/>
      <c r="KW15" s="348"/>
      <c r="KX15" s="348"/>
      <c r="KY15" s="348"/>
      <c r="KZ15" s="348"/>
      <c r="LA15" s="348"/>
      <c r="LB15" s="348"/>
      <c r="LC15" s="348"/>
      <c r="LD15" s="348"/>
      <c r="LE15" s="348"/>
      <c r="LF15" s="348"/>
      <c r="LG15" s="348"/>
      <c r="LH15" s="348"/>
      <c r="LI15" s="348"/>
      <c r="LJ15" s="348"/>
      <c r="LK15" s="348"/>
      <c r="LL15" s="348"/>
      <c r="LM15" s="348"/>
      <c r="LN15" s="348"/>
      <c r="LO15" s="348"/>
      <c r="LP15" s="348"/>
      <c r="LQ15" s="348"/>
      <c r="LR15" s="348"/>
      <c r="LS15" s="348"/>
      <c r="LT15" s="348"/>
      <c r="LU15" s="348"/>
      <c r="LV15" s="348"/>
      <c r="LW15" s="348"/>
      <c r="LX15" s="348"/>
      <c r="LY15" s="348"/>
      <c r="LZ15" s="348"/>
      <c r="MA15" s="348"/>
      <c r="MB15" s="348"/>
      <c r="MC15" s="348"/>
      <c r="MD15" s="348"/>
      <c r="ME15" s="348"/>
      <c r="MF15" s="348"/>
      <c r="MG15" s="348"/>
      <c r="MH15" s="348"/>
      <c r="MI15" s="348"/>
      <c r="MJ15" s="348"/>
      <c r="MK15" s="348"/>
      <c r="ML15" s="348"/>
      <c r="MM15" s="348"/>
      <c r="MN15" s="348"/>
      <c r="MO15" s="348"/>
      <c r="MP15" s="348"/>
      <c r="MQ15" s="348"/>
      <c r="MR15" s="348"/>
      <c r="MS15" s="348"/>
      <c r="MT15" s="348"/>
      <c r="MU15" s="348"/>
      <c r="MV15" s="348"/>
      <c r="MW15" s="348"/>
      <c r="MX15" s="348"/>
      <c r="MY15" s="348"/>
      <c r="MZ15" s="348"/>
      <c r="NA15" s="348"/>
      <c r="NB15" s="348"/>
      <c r="NC15" s="348"/>
      <c r="ND15" s="348"/>
      <c r="NE15" s="348"/>
      <c r="NF15" s="348"/>
      <c r="NG15" s="348"/>
      <c r="NH15" s="348"/>
      <c r="NI15" s="348"/>
      <c r="NJ15" s="348"/>
      <c r="NK15" s="348"/>
      <c r="NL15" s="348"/>
      <c r="NM15" s="348"/>
      <c r="NN15" s="348"/>
      <c r="NO15" s="348"/>
      <c r="NP15" s="348"/>
      <c r="NQ15" s="348"/>
      <c r="NR15" s="348"/>
      <c r="NS15" s="348"/>
      <c r="NT15" s="348"/>
      <c r="NU15" s="348"/>
      <c r="NV15" s="348"/>
      <c r="NW15" s="348"/>
      <c r="NX15" s="348"/>
      <c r="NY15" s="348"/>
      <c r="NZ15" s="348"/>
      <c r="OA15" s="348"/>
      <c r="OB15" s="348"/>
      <c r="OC15" s="348"/>
      <c r="OD15" s="348"/>
      <c r="OE15" s="348"/>
      <c r="OF15" s="348"/>
      <c r="OG15" s="348"/>
      <c r="OH15" s="348"/>
      <c r="OI15" s="348"/>
      <c r="OJ15" s="348"/>
      <c r="OK15" s="348"/>
      <c r="OL15" s="348"/>
      <c r="OM15" s="348"/>
      <c r="ON15" s="348"/>
      <c r="OO15" s="348"/>
      <c r="OP15" s="348"/>
      <c r="OQ15" s="348"/>
      <c r="OR15" s="348"/>
      <c r="OS15" s="348"/>
      <c r="OT15" s="348"/>
      <c r="OU15" s="348"/>
      <c r="OV15" s="348"/>
      <c r="OW15" s="348"/>
      <c r="OX15" s="348"/>
      <c r="OY15" s="348"/>
      <c r="OZ15" s="348"/>
      <c r="PA15" s="348"/>
      <c r="PB15" s="348"/>
      <c r="PC15" s="348"/>
      <c r="PD15" s="348"/>
      <c r="PE15" s="348"/>
      <c r="PF15" s="348"/>
      <c r="PG15" s="348"/>
      <c r="PH15" s="348"/>
      <c r="PI15" s="348"/>
      <c r="PJ15" s="348"/>
      <c r="PK15" s="348"/>
      <c r="PL15" s="348"/>
      <c r="PM15" s="348"/>
      <c r="PN15" s="348"/>
      <c r="PO15" s="348"/>
      <c r="PP15" s="348"/>
      <c r="PQ15" s="348"/>
      <c r="PR15" s="348"/>
      <c r="PS15" s="348"/>
      <c r="PT15" s="348"/>
      <c r="PU15" s="348"/>
      <c r="PV15" s="348"/>
      <c r="PW15" s="348"/>
      <c r="PX15" s="348"/>
      <c r="PY15" s="348"/>
      <c r="PZ15" s="348"/>
      <c r="QA15" s="348"/>
      <c r="QB15" s="348"/>
      <c r="QC15" s="348"/>
      <c r="QD15" s="348"/>
      <c r="QE15" s="348"/>
      <c r="QF15" s="348"/>
      <c r="QG15" s="348"/>
      <c r="QH15" s="348"/>
      <c r="QI15" s="348"/>
      <c r="QJ15" s="348"/>
      <c r="QK15" s="348"/>
      <c r="QL15" s="348"/>
      <c r="QM15" s="348"/>
      <c r="QN15" s="348"/>
      <c r="QO15" s="348"/>
      <c r="QP15" s="348"/>
      <c r="QQ15" s="348"/>
      <c r="QR15" s="348"/>
      <c r="QS15" s="348"/>
      <c r="QT15" s="348"/>
      <c r="QU15" s="348"/>
      <c r="QV15" s="348"/>
      <c r="QW15" s="348"/>
      <c r="QX15" s="348"/>
      <c r="QY15" s="348"/>
      <c r="QZ15" s="348"/>
      <c r="RA15" s="348"/>
      <c r="RB15" s="348"/>
      <c r="RC15" s="348"/>
      <c r="RD15" s="348"/>
      <c r="RE15" s="348"/>
      <c r="RF15" s="348"/>
      <c r="RG15" s="348"/>
      <c r="RH15" s="348"/>
      <c r="RI15" s="348"/>
      <c r="RJ15" s="348"/>
      <c r="RK15" s="348"/>
      <c r="RL15" s="348"/>
      <c r="RM15" s="348"/>
      <c r="RN15" s="348"/>
      <c r="RO15" s="348"/>
      <c r="RP15" s="348"/>
      <c r="RQ15" s="348"/>
      <c r="RR15" s="348"/>
      <c r="RS15" s="348"/>
      <c r="RT15" s="348"/>
      <c r="RU15" s="348"/>
      <c r="RV15" s="348"/>
      <c r="RW15" s="348"/>
      <c r="RX15" s="348"/>
      <c r="RY15" s="348"/>
      <c r="RZ15" s="348"/>
      <c r="SA15" s="348"/>
      <c r="SB15" s="348"/>
      <c r="SC15" s="348"/>
      <c r="SD15" s="348"/>
      <c r="SE15" s="348"/>
      <c r="SF15" s="348"/>
      <c r="SG15" s="348"/>
      <c r="SH15" s="348"/>
      <c r="SI15" s="348"/>
      <c r="SJ15" s="348"/>
      <c r="SK15" s="348"/>
      <c r="SL15" s="348"/>
      <c r="SM15" s="348"/>
      <c r="SN15" s="348"/>
      <c r="SO15" s="348"/>
      <c r="SP15" s="348"/>
      <c r="SQ15" s="348"/>
      <c r="SR15" s="348"/>
      <c r="SS15" s="348"/>
      <c r="ST15" s="348"/>
      <c r="SU15" s="348"/>
      <c r="SV15" s="348"/>
      <c r="SW15" s="348"/>
      <c r="SX15" s="348"/>
      <c r="SY15" s="348"/>
      <c r="SZ15" s="348"/>
      <c r="TA15" s="348"/>
      <c r="TB15" s="348"/>
      <c r="TC15" s="348"/>
      <c r="TD15" s="348"/>
      <c r="TE15" s="348"/>
      <c r="TF15" s="348"/>
      <c r="TG15" s="348"/>
      <c r="TH15" s="348"/>
      <c r="TI15" s="348"/>
      <c r="TJ15" s="348"/>
      <c r="TK15" s="348"/>
      <c r="TL15" s="348"/>
      <c r="TM15" s="348"/>
      <c r="TN15" s="348"/>
      <c r="TO15" s="348"/>
      <c r="TP15" s="348"/>
      <c r="TQ15" s="348"/>
      <c r="TR15" s="348"/>
      <c r="TS15" s="348"/>
      <c r="TT15" s="348"/>
      <c r="TU15" s="348"/>
      <c r="TV15" s="348"/>
      <c r="TW15" s="348"/>
      <c r="TX15" s="348"/>
      <c r="TY15" s="348"/>
      <c r="TZ15" s="348"/>
      <c r="UA15" s="348"/>
      <c r="UB15" s="348"/>
      <c r="UC15" s="348"/>
      <c r="UD15" s="348"/>
      <c r="UE15" s="348"/>
      <c r="UF15" s="348"/>
      <c r="UG15" s="348"/>
      <c r="UH15" s="348"/>
      <c r="UI15" s="348"/>
      <c r="UJ15" s="348"/>
      <c r="UK15" s="348"/>
      <c r="UL15" s="348"/>
      <c r="UM15" s="348"/>
      <c r="UN15" s="348"/>
      <c r="UO15" s="348"/>
      <c r="UP15" s="348"/>
      <c r="UQ15" s="348"/>
      <c r="UR15" s="348"/>
      <c r="US15" s="348"/>
      <c r="UT15" s="348"/>
      <c r="UU15" s="348"/>
      <c r="UV15" s="348"/>
      <c r="UW15" s="348"/>
      <c r="UX15" s="348"/>
      <c r="UY15" s="348"/>
      <c r="UZ15" s="348"/>
      <c r="VA15" s="348"/>
      <c r="VB15" s="348"/>
      <c r="VC15" s="348"/>
      <c r="VD15" s="348"/>
      <c r="VE15" s="348"/>
      <c r="VF15" s="348"/>
      <c r="VG15" s="348"/>
      <c r="VH15" s="348"/>
      <c r="VI15" s="348"/>
      <c r="VJ15" s="348"/>
      <c r="VK15" s="348"/>
      <c r="VL15" s="348"/>
      <c r="VM15" s="348"/>
      <c r="VN15" s="348"/>
      <c r="VO15" s="348"/>
      <c r="VP15" s="348"/>
      <c r="VQ15" s="348"/>
      <c r="VR15" s="348"/>
      <c r="VS15" s="348"/>
      <c r="VT15" s="348"/>
      <c r="VU15" s="348"/>
      <c r="VV15" s="348"/>
      <c r="VW15" s="348"/>
      <c r="VX15" s="348"/>
      <c r="VY15" s="348"/>
      <c r="VZ15" s="348"/>
      <c r="WA15" s="348"/>
      <c r="WB15" s="348"/>
      <c r="WC15" s="348"/>
      <c r="WD15" s="348"/>
      <c r="WE15" s="348"/>
    </row>
    <row r="16" spans="1:603" s="329" customFormat="1" x14ac:dyDescent="0.4">
      <c r="A16" s="345"/>
      <c r="B16" s="345"/>
      <c r="C16" s="345"/>
      <c r="D16" s="345"/>
      <c r="E16" s="345"/>
      <c r="F16" s="345"/>
      <c r="G16" s="345"/>
      <c r="H16" s="345"/>
      <c r="I16" s="345"/>
      <c r="J16" s="348"/>
      <c r="K16" s="348"/>
      <c r="L16" s="349"/>
      <c r="M16" s="349"/>
      <c r="N16" s="348"/>
      <c r="O16" s="348"/>
      <c r="P16" s="349"/>
      <c r="Q16" s="349"/>
      <c r="R16" s="348"/>
      <c r="S16" s="348"/>
      <c r="T16" s="349"/>
      <c r="U16" s="349"/>
      <c r="V16" s="348"/>
      <c r="W16" s="348"/>
      <c r="X16" s="349"/>
      <c r="Y16" s="349"/>
      <c r="Z16" s="348"/>
      <c r="AA16" s="348"/>
      <c r="AB16" s="349"/>
      <c r="AC16" s="349"/>
      <c r="AD16" s="348"/>
      <c r="AE16" s="348"/>
      <c r="AF16" s="349"/>
      <c r="AG16" s="349"/>
      <c r="AH16" s="348"/>
      <c r="AI16" s="348"/>
      <c r="AJ16" s="349"/>
      <c r="AK16" s="349"/>
      <c r="AL16" s="348"/>
      <c r="AM16" s="348"/>
      <c r="AN16" s="349"/>
      <c r="AO16" s="349"/>
      <c r="AP16" s="348"/>
      <c r="AQ16" s="348"/>
      <c r="AR16" s="349"/>
      <c r="AS16" s="349"/>
      <c r="AT16" s="348"/>
      <c r="AU16" s="348"/>
      <c r="AV16" s="349"/>
      <c r="AW16" s="349"/>
      <c r="AX16" s="348"/>
      <c r="AY16" s="348"/>
      <c r="AZ16" s="349"/>
      <c r="BA16" s="349"/>
      <c r="BB16" s="348"/>
      <c r="BC16" s="348"/>
      <c r="BD16" s="349"/>
      <c r="BE16" s="349"/>
      <c r="BF16" s="348"/>
      <c r="BG16" s="348"/>
      <c r="BH16" s="348"/>
      <c r="BI16" s="348"/>
      <c r="BJ16" s="348"/>
      <c r="BK16" s="348"/>
      <c r="BL16" s="348"/>
      <c r="BM16" s="348"/>
      <c r="BN16" s="348"/>
      <c r="BO16" s="348"/>
      <c r="BP16" s="348"/>
      <c r="BQ16" s="348"/>
      <c r="BR16" s="348"/>
      <c r="BS16" s="348"/>
      <c r="BT16" s="348"/>
      <c r="BU16" s="348"/>
      <c r="BV16" s="348"/>
      <c r="BW16" s="348"/>
      <c r="BX16" s="348"/>
      <c r="BY16" s="348"/>
      <c r="BZ16" s="348"/>
      <c r="CA16" s="348"/>
      <c r="CB16" s="348"/>
      <c r="CC16" s="348"/>
      <c r="CD16" s="348"/>
      <c r="CE16" s="348"/>
      <c r="CF16" s="348"/>
      <c r="CG16" s="348"/>
      <c r="CH16" s="348"/>
      <c r="CI16" s="348"/>
      <c r="CJ16" s="348"/>
      <c r="CK16" s="348"/>
      <c r="CL16" s="348"/>
      <c r="CM16" s="348"/>
      <c r="CN16" s="348"/>
      <c r="CO16" s="348"/>
      <c r="CP16" s="348"/>
      <c r="CQ16" s="348"/>
      <c r="CR16" s="348"/>
      <c r="CS16" s="348"/>
      <c r="CT16" s="348"/>
      <c r="CU16" s="348"/>
      <c r="CV16" s="348"/>
      <c r="CW16" s="348"/>
      <c r="CX16" s="348"/>
      <c r="CY16" s="348"/>
      <c r="CZ16" s="348"/>
      <c r="DA16" s="348"/>
      <c r="DB16" s="348"/>
      <c r="DC16" s="348"/>
      <c r="DD16" s="348"/>
      <c r="DE16" s="348"/>
      <c r="DF16" s="348"/>
      <c r="DG16" s="348"/>
      <c r="DH16" s="348"/>
      <c r="DI16" s="348"/>
      <c r="DJ16" s="348"/>
      <c r="DK16" s="348"/>
      <c r="DL16" s="348"/>
      <c r="DM16" s="348"/>
      <c r="DN16" s="348"/>
      <c r="DO16" s="348"/>
      <c r="DP16" s="348"/>
      <c r="DQ16" s="348"/>
      <c r="DR16" s="348"/>
      <c r="DS16" s="348"/>
      <c r="DT16" s="348"/>
      <c r="DU16" s="348"/>
      <c r="DV16" s="348"/>
      <c r="DW16" s="348"/>
      <c r="DX16" s="348"/>
      <c r="DY16" s="348"/>
      <c r="DZ16" s="348"/>
      <c r="EA16" s="348"/>
      <c r="EB16" s="348"/>
      <c r="EC16" s="348"/>
      <c r="ED16" s="348"/>
      <c r="EE16" s="348"/>
      <c r="EF16" s="348"/>
      <c r="EG16" s="348"/>
      <c r="EH16" s="348"/>
      <c r="EI16" s="348"/>
      <c r="EJ16" s="348"/>
      <c r="EK16" s="348"/>
      <c r="EL16" s="348"/>
      <c r="EM16" s="348"/>
      <c r="EN16" s="348"/>
      <c r="EO16" s="348"/>
      <c r="EP16" s="348"/>
      <c r="EQ16" s="348"/>
      <c r="ER16" s="348"/>
      <c r="ES16" s="348"/>
      <c r="ET16" s="348"/>
      <c r="EU16" s="348"/>
      <c r="EV16" s="348"/>
      <c r="EW16" s="348"/>
      <c r="EX16" s="348"/>
      <c r="EY16" s="348"/>
      <c r="EZ16" s="348"/>
      <c r="FA16" s="348"/>
      <c r="FB16" s="348"/>
      <c r="FC16" s="348"/>
      <c r="FD16" s="348"/>
      <c r="FE16" s="348"/>
      <c r="FF16" s="348"/>
      <c r="FG16" s="348"/>
      <c r="FH16" s="348"/>
      <c r="FI16" s="348"/>
      <c r="FJ16" s="348"/>
      <c r="FK16" s="348"/>
      <c r="FL16" s="348"/>
      <c r="FM16" s="348"/>
      <c r="FN16" s="348"/>
      <c r="FO16" s="348"/>
      <c r="FP16" s="348"/>
      <c r="FQ16" s="348"/>
      <c r="FR16" s="348"/>
      <c r="FS16" s="348"/>
      <c r="FT16" s="348"/>
      <c r="FU16" s="348"/>
      <c r="FV16" s="348"/>
      <c r="FW16" s="348"/>
      <c r="FX16" s="348"/>
      <c r="FY16" s="348"/>
      <c r="FZ16" s="348"/>
      <c r="GA16" s="348"/>
      <c r="GB16" s="348"/>
      <c r="GC16" s="348"/>
      <c r="GD16" s="348"/>
      <c r="GE16" s="348"/>
      <c r="GF16" s="348"/>
      <c r="GG16" s="348"/>
      <c r="GH16" s="348"/>
      <c r="GI16" s="348"/>
      <c r="GJ16" s="348"/>
      <c r="GK16" s="348"/>
      <c r="GL16" s="348"/>
      <c r="GM16" s="348"/>
      <c r="GN16" s="348"/>
      <c r="GO16" s="348"/>
      <c r="GP16" s="348"/>
      <c r="GQ16" s="348"/>
      <c r="GR16" s="348"/>
      <c r="GS16" s="348"/>
      <c r="GT16" s="348"/>
      <c r="GU16" s="348"/>
      <c r="GV16" s="348"/>
      <c r="GW16" s="348"/>
      <c r="GX16" s="348"/>
      <c r="GY16" s="348"/>
      <c r="GZ16" s="348"/>
      <c r="HA16" s="348"/>
      <c r="HB16" s="348"/>
      <c r="HC16" s="348"/>
      <c r="HD16" s="348"/>
      <c r="HE16" s="348"/>
      <c r="HF16" s="348"/>
      <c r="HG16" s="348"/>
      <c r="HH16" s="348"/>
      <c r="HI16" s="348"/>
      <c r="HJ16" s="348"/>
      <c r="HK16" s="348"/>
      <c r="HL16" s="348"/>
      <c r="HM16" s="348"/>
      <c r="HN16" s="348"/>
      <c r="HO16" s="348"/>
      <c r="HP16" s="348"/>
      <c r="HQ16" s="348"/>
      <c r="HR16" s="348"/>
      <c r="HS16" s="348"/>
      <c r="HT16" s="348"/>
      <c r="HU16" s="348"/>
      <c r="HV16" s="348"/>
      <c r="HW16" s="348"/>
      <c r="HX16" s="348"/>
      <c r="HY16" s="348"/>
      <c r="HZ16" s="348"/>
      <c r="IA16" s="348"/>
      <c r="IB16" s="348"/>
      <c r="IC16" s="348"/>
      <c r="ID16" s="348"/>
      <c r="IE16" s="348"/>
      <c r="IF16" s="348"/>
      <c r="IG16" s="348"/>
      <c r="IH16" s="348"/>
      <c r="II16" s="348"/>
      <c r="IJ16" s="348"/>
      <c r="IK16" s="348"/>
      <c r="IL16" s="348"/>
      <c r="IM16" s="348"/>
      <c r="IN16" s="348"/>
      <c r="IO16" s="348"/>
      <c r="IP16" s="348"/>
      <c r="IQ16" s="348"/>
      <c r="IR16" s="348"/>
      <c r="IS16" s="348"/>
      <c r="IT16" s="348"/>
      <c r="IU16" s="348"/>
      <c r="IV16" s="348"/>
      <c r="IW16" s="348"/>
      <c r="IX16" s="348"/>
      <c r="IY16" s="348"/>
      <c r="IZ16" s="348"/>
      <c r="JA16" s="348"/>
      <c r="JB16" s="348"/>
      <c r="JC16" s="348"/>
      <c r="JD16" s="348"/>
      <c r="JE16" s="348"/>
      <c r="JF16" s="348"/>
      <c r="JG16" s="348"/>
      <c r="JH16" s="348"/>
      <c r="JI16" s="348"/>
      <c r="JJ16" s="348"/>
      <c r="JK16" s="348"/>
      <c r="JL16" s="348"/>
      <c r="JM16" s="348"/>
      <c r="JN16" s="348"/>
      <c r="JO16" s="348"/>
      <c r="JP16" s="348"/>
      <c r="JQ16" s="348"/>
      <c r="JR16" s="348"/>
      <c r="JS16" s="348"/>
      <c r="JT16" s="348"/>
      <c r="JU16" s="348"/>
      <c r="JV16" s="348"/>
      <c r="JW16" s="348"/>
      <c r="JX16" s="348"/>
      <c r="JY16" s="348"/>
      <c r="JZ16" s="348"/>
      <c r="KA16" s="348"/>
      <c r="KB16" s="348"/>
      <c r="KC16" s="348"/>
      <c r="KD16" s="348"/>
      <c r="KE16" s="348"/>
      <c r="KF16" s="348"/>
      <c r="KG16" s="348"/>
      <c r="KH16" s="348"/>
      <c r="KI16" s="348"/>
      <c r="KJ16" s="348"/>
      <c r="KK16" s="348"/>
      <c r="KL16" s="348"/>
      <c r="KM16" s="348"/>
      <c r="KN16" s="348"/>
      <c r="KO16" s="348"/>
      <c r="KP16" s="348"/>
      <c r="KQ16" s="348"/>
      <c r="KR16" s="348"/>
      <c r="KS16" s="348"/>
      <c r="KT16" s="348"/>
      <c r="KU16" s="348"/>
      <c r="KV16" s="348"/>
      <c r="KW16" s="348"/>
      <c r="KX16" s="348"/>
      <c r="KY16" s="348"/>
      <c r="KZ16" s="348"/>
      <c r="LA16" s="348"/>
      <c r="LB16" s="348"/>
      <c r="LC16" s="348"/>
      <c r="LD16" s="348"/>
      <c r="LE16" s="348"/>
      <c r="LF16" s="348"/>
      <c r="LG16" s="348"/>
      <c r="LH16" s="348"/>
      <c r="LI16" s="348"/>
      <c r="LJ16" s="348"/>
      <c r="LK16" s="348"/>
      <c r="LL16" s="348"/>
      <c r="LM16" s="348"/>
      <c r="LN16" s="348"/>
      <c r="LO16" s="348"/>
      <c r="LP16" s="348"/>
      <c r="LQ16" s="348"/>
      <c r="LR16" s="348"/>
      <c r="LS16" s="348"/>
      <c r="LT16" s="348"/>
      <c r="LU16" s="348"/>
      <c r="LV16" s="348"/>
      <c r="LW16" s="348"/>
      <c r="LX16" s="348"/>
      <c r="LY16" s="348"/>
      <c r="LZ16" s="348"/>
      <c r="MA16" s="348"/>
      <c r="MB16" s="348"/>
      <c r="MC16" s="348"/>
      <c r="MD16" s="348"/>
      <c r="ME16" s="348"/>
      <c r="MF16" s="348"/>
      <c r="MG16" s="348"/>
      <c r="MH16" s="348"/>
      <c r="MI16" s="348"/>
      <c r="MJ16" s="348"/>
      <c r="MK16" s="348"/>
      <c r="ML16" s="348"/>
      <c r="MM16" s="348"/>
      <c r="MN16" s="348"/>
      <c r="MO16" s="348"/>
      <c r="MP16" s="348"/>
      <c r="MQ16" s="348"/>
      <c r="MR16" s="348"/>
      <c r="MS16" s="348"/>
      <c r="MT16" s="348"/>
      <c r="MU16" s="348"/>
      <c r="MV16" s="348"/>
      <c r="MW16" s="348"/>
      <c r="MX16" s="348"/>
      <c r="MY16" s="348"/>
      <c r="MZ16" s="348"/>
      <c r="NA16" s="348"/>
      <c r="NB16" s="348"/>
      <c r="NC16" s="348"/>
      <c r="ND16" s="348"/>
      <c r="NE16" s="348"/>
      <c r="NF16" s="348"/>
      <c r="NG16" s="348"/>
      <c r="NH16" s="348"/>
      <c r="NI16" s="348"/>
      <c r="NJ16" s="348"/>
      <c r="NK16" s="348"/>
      <c r="NL16" s="348"/>
      <c r="NM16" s="348"/>
      <c r="NN16" s="348"/>
      <c r="NO16" s="348"/>
      <c r="NP16" s="348"/>
      <c r="NQ16" s="348"/>
      <c r="NR16" s="348"/>
      <c r="NS16" s="348"/>
      <c r="NT16" s="348"/>
      <c r="NU16" s="348"/>
      <c r="NV16" s="348"/>
      <c r="NW16" s="348"/>
      <c r="NX16" s="348"/>
      <c r="NY16" s="348"/>
      <c r="NZ16" s="348"/>
      <c r="OA16" s="348"/>
      <c r="OB16" s="348"/>
      <c r="OC16" s="348"/>
      <c r="OD16" s="348"/>
      <c r="OE16" s="348"/>
      <c r="OF16" s="348"/>
      <c r="OG16" s="348"/>
      <c r="OH16" s="348"/>
      <c r="OI16" s="348"/>
      <c r="OJ16" s="348"/>
      <c r="OK16" s="348"/>
      <c r="OL16" s="348"/>
      <c r="OM16" s="348"/>
      <c r="ON16" s="348"/>
      <c r="OO16" s="348"/>
      <c r="OP16" s="348"/>
      <c r="OQ16" s="348"/>
      <c r="OR16" s="348"/>
      <c r="OS16" s="348"/>
      <c r="OT16" s="348"/>
      <c r="OU16" s="348"/>
      <c r="OV16" s="348"/>
      <c r="OW16" s="348"/>
      <c r="OX16" s="348"/>
      <c r="OY16" s="348"/>
      <c r="OZ16" s="348"/>
      <c r="PA16" s="348"/>
      <c r="PB16" s="348"/>
      <c r="PC16" s="348"/>
      <c r="PD16" s="348"/>
      <c r="PE16" s="348"/>
      <c r="PF16" s="348"/>
      <c r="PG16" s="348"/>
      <c r="PH16" s="348"/>
      <c r="PI16" s="348"/>
      <c r="PJ16" s="348"/>
      <c r="PK16" s="348"/>
      <c r="PL16" s="348"/>
      <c r="PM16" s="348"/>
      <c r="PN16" s="348"/>
      <c r="PO16" s="348"/>
      <c r="PP16" s="348"/>
      <c r="PQ16" s="348"/>
      <c r="PR16" s="348"/>
      <c r="PS16" s="348"/>
      <c r="PT16" s="348"/>
      <c r="PU16" s="348"/>
      <c r="PV16" s="348"/>
      <c r="PW16" s="348"/>
      <c r="PX16" s="348"/>
      <c r="PY16" s="348"/>
      <c r="PZ16" s="348"/>
      <c r="QA16" s="348"/>
      <c r="QB16" s="348"/>
      <c r="QC16" s="348"/>
      <c r="QD16" s="348"/>
      <c r="QE16" s="348"/>
      <c r="QF16" s="348"/>
      <c r="QG16" s="348"/>
      <c r="QH16" s="348"/>
      <c r="QI16" s="348"/>
      <c r="QJ16" s="348"/>
      <c r="QK16" s="348"/>
      <c r="QL16" s="348"/>
      <c r="QM16" s="348"/>
      <c r="QN16" s="348"/>
      <c r="QO16" s="348"/>
      <c r="QP16" s="348"/>
      <c r="QQ16" s="348"/>
      <c r="QR16" s="348"/>
      <c r="QS16" s="348"/>
      <c r="QT16" s="348"/>
      <c r="QU16" s="348"/>
      <c r="QV16" s="348"/>
      <c r="QW16" s="348"/>
      <c r="QX16" s="348"/>
      <c r="QY16" s="348"/>
      <c r="QZ16" s="348"/>
      <c r="RA16" s="348"/>
      <c r="RB16" s="348"/>
      <c r="RC16" s="348"/>
      <c r="RD16" s="348"/>
      <c r="RE16" s="348"/>
      <c r="RF16" s="348"/>
      <c r="RG16" s="348"/>
      <c r="RH16" s="348"/>
      <c r="RI16" s="348"/>
      <c r="RJ16" s="348"/>
      <c r="RK16" s="348"/>
      <c r="RL16" s="348"/>
      <c r="RM16" s="348"/>
      <c r="RN16" s="348"/>
      <c r="RO16" s="348"/>
      <c r="RP16" s="348"/>
      <c r="RQ16" s="348"/>
      <c r="RR16" s="348"/>
      <c r="RS16" s="348"/>
      <c r="RT16" s="348"/>
      <c r="RU16" s="348"/>
      <c r="RV16" s="348"/>
      <c r="RW16" s="348"/>
      <c r="RX16" s="348"/>
      <c r="RY16" s="348"/>
      <c r="RZ16" s="348"/>
      <c r="SA16" s="348"/>
      <c r="SB16" s="348"/>
      <c r="SC16" s="348"/>
      <c r="SD16" s="348"/>
      <c r="SE16" s="348"/>
      <c r="SF16" s="348"/>
      <c r="SG16" s="348"/>
      <c r="SH16" s="348"/>
      <c r="SI16" s="348"/>
      <c r="SJ16" s="348"/>
      <c r="SK16" s="348"/>
      <c r="SL16" s="348"/>
      <c r="SM16" s="348"/>
      <c r="SN16" s="348"/>
      <c r="SO16" s="348"/>
      <c r="SP16" s="348"/>
      <c r="SQ16" s="348"/>
      <c r="SR16" s="348"/>
      <c r="SS16" s="348"/>
      <c r="ST16" s="348"/>
      <c r="SU16" s="348"/>
      <c r="SV16" s="348"/>
      <c r="SW16" s="348"/>
      <c r="SX16" s="348"/>
      <c r="SY16" s="348"/>
      <c r="SZ16" s="348"/>
      <c r="TA16" s="348"/>
      <c r="TB16" s="348"/>
      <c r="TC16" s="348"/>
      <c r="TD16" s="348"/>
      <c r="TE16" s="348"/>
      <c r="TF16" s="348"/>
      <c r="TG16" s="348"/>
      <c r="TH16" s="348"/>
      <c r="TI16" s="348"/>
      <c r="TJ16" s="348"/>
      <c r="TK16" s="348"/>
      <c r="TL16" s="348"/>
      <c r="TM16" s="348"/>
      <c r="TN16" s="348"/>
      <c r="TO16" s="348"/>
      <c r="TP16" s="348"/>
      <c r="TQ16" s="348"/>
      <c r="TR16" s="348"/>
      <c r="TS16" s="348"/>
      <c r="TT16" s="348"/>
      <c r="TU16" s="348"/>
      <c r="TV16" s="348"/>
      <c r="TW16" s="348"/>
      <c r="TX16" s="348"/>
      <c r="TY16" s="348"/>
      <c r="TZ16" s="348"/>
      <c r="UA16" s="348"/>
      <c r="UB16" s="348"/>
      <c r="UC16" s="348"/>
      <c r="UD16" s="348"/>
      <c r="UE16" s="348"/>
      <c r="UF16" s="348"/>
      <c r="UG16" s="348"/>
      <c r="UH16" s="348"/>
      <c r="UI16" s="348"/>
      <c r="UJ16" s="348"/>
      <c r="UK16" s="348"/>
      <c r="UL16" s="348"/>
      <c r="UM16" s="348"/>
      <c r="UN16" s="348"/>
      <c r="UO16" s="348"/>
      <c r="UP16" s="348"/>
      <c r="UQ16" s="348"/>
      <c r="UR16" s="348"/>
      <c r="US16" s="348"/>
      <c r="UT16" s="348"/>
      <c r="UU16" s="348"/>
      <c r="UV16" s="348"/>
      <c r="UW16" s="348"/>
      <c r="UX16" s="348"/>
      <c r="UY16" s="348"/>
      <c r="UZ16" s="348"/>
      <c r="VA16" s="348"/>
      <c r="VB16" s="348"/>
      <c r="VC16" s="348"/>
      <c r="VD16" s="348"/>
      <c r="VE16" s="348"/>
      <c r="VF16" s="348"/>
      <c r="VG16" s="348"/>
      <c r="VH16" s="348"/>
      <c r="VI16" s="348"/>
      <c r="VJ16" s="348"/>
      <c r="VK16" s="348"/>
      <c r="VL16" s="348"/>
      <c r="VM16" s="348"/>
      <c r="VN16" s="348"/>
      <c r="VO16" s="348"/>
      <c r="VP16" s="348"/>
      <c r="VQ16" s="348"/>
      <c r="VR16" s="348"/>
      <c r="VS16" s="348"/>
      <c r="VT16" s="348"/>
      <c r="VU16" s="348"/>
      <c r="VV16" s="348"/>
      <c r="VW16" s="348"/>
      <c r="VX16" s="348"/>
      <c r="VY16" s="348"/>
      <c r="VZ16" s="348"/>
      <c r="WA16" s="348"/>
      <c r="WB16" s="348"/>
      <c r="WC16" s="348"/>
      <c r="WD16" s="348"/>
      <c r="WE16" s="348"/>
    </row>
    <row r="17" spans="1:603" s="329" customFormat="1" x14ac:dyDescent="0.4">
      <c r="A17" s="345"/>
      <c r="B17" s="345"/>
      <c r="C17" s="345"/>
      <c r="D17" s="345"/>
      <c r="E17" s="345"/>
      <c r="F17" s="345"/>
      <c r="G17" s="345"/>
      <c r="H17" s="345"/>
      <c r="I17" s="345"/>
      <c r="J17" s="348"/>
      <c r="K17" s="348"/>
      <c r="L17" s="349"/>
      <c r="M17" s="349"/>
      <c r="N17" s="348"/>
      <c r="O17" s="348"/>
      <c r="P17" s="349"/>
      <c r="Q17" s="349"/>
      <c r="R17" s="348"/>
      <c r="S17" s="348"/>
      <c r="T17" s="349"/>
      <c r="U17" s="349"/>
      <c r="V17" s="348"/>
      <c r="W17" s="348"/>
      <c r="X17" s="349"/>
      <c r="Y17" s="349"/>
      <c r="Z17" s="348"/>
      <c r="AA17" s="348"/>
      <c r="AB17" s="349"/>
      <c r="AC17" s="349"/>
      <c r="AD17" s="348"/>
      <c r="AE17" s="348"/>
      <c r="AF17" s="349"/>
      <c r="AG17" s="349"/>
      <c r="AH17" s="348"/>
      <c r="AI17" s="348"/>
      <c r="AJ17" s="349"/>
      <c r="AK17" s="349"/>
      <c r="AL17" s="348"/>
      <c r="AM17" s="348"/>
      <c r="AN17" s="349"/>
      <c r="AO17" s="349"/>
      <c r="AP17" s="348"/>
      <c r="AQ17" s="348"/>
      <c r="AR17" s="349"/>
      <c r="AS17" s="349"/>
      <c r="AT17" s="348"/>
      <c r="AU17" s="348"/>
      <c r="AV17" s="349"/>
      <c r="AW17" s="349"/>
      <c r="AX17" s="348"/>
      <c r="AY17" s="348"/>
      <c r="AZ17" s="349"/>
      <c r="BA17" s="349"/>
      <c r="BB17" s="348"/>
      <c r="BC17" s="348"/>
      <c r="BD17" s="349"/>
      <c r="BE17" s="349"/>
      <c r="BF17" s="348"/>
      <c r="BG17" s="348"/>
      <c r="BH17" s="348"/>
      <c r="BI17" s="348"/>
      <c r="BJ17" s="348"/>
      <c r="BK17" s="348"/>
      <c r="BL17" s="348"/>
      <c r="BM17" s="348"/>
      <c r="BN17" s="348"/>
      <c r="BO17" s="348"/>
      <c r="BP17" s="348"/>
      <c r="BQ17" s="348"/>
      <c r="BR17" s="348"/>
      <c r="BS17" s="348"/>
      <c r="BT17" s="348"/>
      <c r="BU17" s="348"/>
      <c r="BV17" s="348"/>
      <c r="BW17" s="348"/>
      <c r="BX17" s="348"/>
      <c r="BY17" s="348"/>
      <c r="BZ17" s="348"/>
      <c r="CA17" s="348"/>
      <c r="CB17" s="348"/>
      <c r="CC17" s="348"/>
      <c r="CD17" s="348"/>
      <c r="CE17" s="348"/>
      <c r="CF17" s="348"/>
      <c r="CG17" s="348"/>
      <c r="CH17" s="348"/>
      <c r="CI17" s="348"/>
      <c r="CJ17" s="348"/>
      <c r="CK17" s="348"/>
      <c r="CL17" s="348"/>
      <c r="CM17" s="348"/>
      <c r="CN17" s="348"/>
      <c r="CO17" s="348"/>
      <c r="CP17" s="348"/>
      <c r="CQ17" s="348"/>
      <c r="CR17" s="348"/>
      <c r="CS17" s="348"/>
      <c r="CT17" s="348"/>
      <c r="CU17" s="348"/>
      <c r="CV17" s="348"/>
      <c r="CW17" s="348"/>
      <c r="CX17" s="348"/>
      <c r="CY17" s="348"/>
      <c r="CZ17" s="348"/>
      <c r="DA17" s="348"/>
      <c r="DB17" s="348"/>
      <c r="DC17" s="348"/>
      <c r="DD17" s="348"/>
      <c r="DE17" s="348"/>
      <c r="DF17" s="348"/>
      <c r="DG17" s="348"/>
      <c r="DH17" s="348"/>
      <c r="DI17" s="348"/>
      <c r="DJ17" s="348"/>
      <c r="DK17" s="348"/>
      <c r="DL17" s="348"/>
      <c r="DM17" s="348"/>
      <c r="DN17" s="348"/>
      <c r="DO17" s="348"/>
      <c r="DP17" s="348"/>
      <c r="DQ17" s="348"/>
      <c r="DR17" s="348"/>
      <c r="DS17" s="348"/>
      <c r="DT17" s="348"/>
      <c r="DU17" s="348"/>
      <c r="DV17" s="348"/>
      <c r="DW17" s="348"/>
      <c r="DX17" s="348"/>
      <c r="DY17" s="348"/>
      <c r="DZ17" s="348"/>
      <c r="EA17" s="348"/>
      <c r="EB17" s="348"/>
      <c r="EC17" s="348"/>
      <c r="ED17" s="348"/>
      <c r="EE17" s="348"/>
      <c r="EF17" s="348"/>
      <c r="EG17" s="348"/>
      <c r="EH17" s="348"/>
      <c r="EI17" s="348"/>
      <c r="EJ17" s="348"/>
      <c r="EK17" s="348"/>
      <c r="EL17" s="348"/>
      <c r="EM17" s="348"/>
      <c r="EN17" s="348"/>
      <c r="EO17" s="348"/>
      <c r="EP17" s="348"/>
      <c r="EQ17" s="348"/>
      <c r="ER17" s="348"/>
      <c r="ES17" s="348"/>
      <c r="ET17" s="348"/>
      <c r="EU17" s="348"/>
      <c r="EV17" s="348"/>
      <c r="EW17" s="348"/>
      <c r="EX17" s="348"/>
      <c r="EY17" s="348"/>
      <c r="EZ17" s="348"/>
      <c r="FA17" s="348"/>
      <c r="FB17" s="348"/>
      <c r="FC17" s="348"/>
      <c r="FD17" s="348"/>
      <c r="FE17" s="348"/>
      <c r="FF17" s="348"/>
      <c r="FG17" s="348"/>
      <c r="FH17" s="348"/>
      <c r="FI17" s="348"/>
      <c r="FJ17" s="348"/>
      <c r="FK17" s="348"/>
      <c r="FL17" s="348"/>
      <c r="FM17" s="348"/>
      <c r="FN17" s="348"/>
      <c r="FO17" s="348"/>
      <c r="FP17" s="348"/>
      <c r="FQ17" s="348"/>
      <c r="FR17" s="348"/>
      <c r="FS17" s="348"/>
      <c r="FT17" s="348"/>
      <c r="FU17" s="348"/>
      <c r="FV17" s="348"/>
      <c r="FW17" s="348"/>
      <c r="FX17" s="348"/>
      <c r="FY17" s="348"/>
      <c r="FZ17" s="348"/>
      <c r="GA17" s="348"/>
      <c r="GB17" s="348"/>
      <c r="GC17" s="348"/>
      <c r="GD17" s="348"/>
      <c r="GE17" s="348"/>
      <c r="GF17" s="348"/>
      <c r="GG17" s="348"/>
      <c r="GH17" s="348"/>
      <c r="GI17" s="348"/>
      <c r="GJ17" s="348"/>
      <c r="GK17" s="348"/>
      <c r="GL17" s="348"/>
      <c r="GM17" s="348"/>
      <c r="GN17" s="348"/>
      <c r="GO17" s="348"/>
      <c r="GP17" s="348"/>
      <c r="GQ17" s="348"/>
      <c r="GR17" s="348"/>
      <c r="GS17" s="348"/>
      <c r="GT17" s="348"/>
      <c r="GU17" s="348"/>
      <c r="GV17" s="348"/>
      <c r="GW17" s="348"/>
      <c r="GX17" s="348"/>
      <c r="GY17" s="348"/>
      <c r="GZ17" s="348"/>
      <c r="HA17" s="348"/>
      <c r="HB17" s="348"/>
      <c r="HC17" s="348"/>
      <c r="HD17" s="348"/>
      <c r="HE17" s="348"/>
      <c r="HF17" s="348"/>
      <c r="HG17" s="348"/>
      <c r="HH17" s="348"/>
      <c r="HI17" s="348"/>
      <c r="HJ17" s="348"/>
      <c r="HK17" s="348"/>
      <c r="HL17" s="348"/>
      <c r="HM17" s="348"/>
      <c r="HN17" s="348"/>
      <c r="HO17" s="348"/>
      <c r="HP17" s="348"/>
      <c r="HQ17" s="348"/>
      <c r="HR17" s="348"/>
      <c r="HS17" s="348"/>
      <c r="HT17" s="348"/>
      <c r="HU17" s="348"/>
      <c r="HV17" s="348"/>
      <c r="HW17" s="348"/>
      <c r="HX17" s="348"/>
      <c r="HY17" s="348"/>
      <c r="HZ17" s="348"/>
      <c r="IA17" s="348"/>
      <c r="IB17" s="348"/>
      <c r="IC17" s="348"/>
      <c r="ID17" s="348"/>
      <c r="IE17" s="348"/>
      <c r="IF17" s="348"/>
      <c r="IG17" s="348"/>
      <c r="IH17" s="348"/>
      <c r="II17" s="348"/>
      <c r="IJ17" s="348"/>
      <c r="IK17" s="348"/>
      <c r="IL17" s="348"/>
      <c r="IM17" s="348"/>
      <c r="IN17" s="348"/>
      <c r="IO17" s="348"/>
      <c r="IP17" s="348"/>
      <c r="IQ17" s="348"/>
      <c r="IR17" s="348"/>
      <c r="IS17" s="348"/>
      <c r="IT17" s="348"/>
      <c r="IU17" s="348"/>
      <c r="IV17" s="348"/>
      <c r="IW17" s="348"/>
      <c r="IX17" s="348"/>
      <c r="IY17" s="348"/>
      <c r="IZ17" s="348"/>
      <c r="JA17" s="348"/>
      <c r="JB17" s="348"/>
      <c r="JC17" s="348"/>
      <c r="JD17" s="348"/>
      <c r="JE17" s="348"/>
      <c r="JF17" s="348"/>
      <c r="JG17" s="348"/>
      <c r="JH17" s="348"/>
      <c r="JI17" s="348"/>
      <c r="JJ17" s="348"/>
      <c r="JK17" s="348"/>
      <c r="JL17" s="348"/>
      <c r="JM17" s="348"/>
      <c r="JN17" s="348"/>
      <c r="JO17" s="348"/>
      <c r="JP17" s="348"/>
      <c r="JQ17" s="348"/>
      <c r="JR17" s="348"/>
      <c r="JS17" s="348"/>
      <c r="JT17" s="348"/>
      <c r="JU17" s="348"/>
      <c r="JV17" s="348"/>
      <c r="JW17" s="348"/>
      <c r="JX17" s="348"/>
      <c r="JY17" s="348"/>
      <c r="JZ17" s="348"/>
      <c r="KA17" s="348"/>
      <c r="KB17" s="348"/>
      <c r="KC17" s="348"/>
      <c r="KD17" s="348"/>
      <c r="KE17" s="348"/>
      <c r="KF17" s="348"/>
      <c r="KG17" s="348"/>
      <c r="KH17" s="348"/>
      <c r="KI17" s="348"/>
      <c r="KJ17" s="348"/>
      <c r="KK17" s="348"/>
      <c r="KL17" s="348"/>
      <c r="KM17" s="348"/>
      <c r="KN17" s="348"/>
      <c r="KO17" s="348"/>
      <c r="KP17" s="348"/>
      <c r="KQ17" s="348"/>
      <c r="KR17" s="348"/>
      <c r="KS17" s="348"/>
      <c r="KT17" s="348"/>
      <c r="KU17" s="348"/>
      <c r="KV17" s="348"/>
      <c r="KW17" s="348"/>
      <c r="KX17" s="348"/>
      <c r="KY17" s="348"/>
      <c r="KZ17" s="348"/>
      <c r="LA17" s="348"/>
      <c r="LB17" s="348"/>
      <c r="LC17" s="348"/>
      <c r="LD17" s="348"/>
      <c r="LE17" s="348"/>
      <c r="LF17" s="348"/>
      <c r="LG17" s="348"/>
      <c r="LH17" s="348"/>
      <c r="LI17" s="348"/>
      <c r="LJ17" s="348"/>
      <c r="LK17" s="348"/>
      <c r="LL17" s="348"/>
      <c r="LM17" s="348"/>
      <c r="LN17" s="348"/>
      <c r="LO17" s="348"/>
      <c r="LP17" s="348"/>
      <c r="LQ17" s="348"/>
      <c r="LR17" s="348"/>
      <c r="LS17" s="348"/>
      <c r="LT17" s="348"/>
      <c r="LU17" s="348"/>
      <c r="LV17" s="348"/>
      <c r="LW17" s="348"/>
      <c r="LX17" s="348"/>
      <c r="LY17" s="348"/>
      <c r="LZ17" s="348"/>
      <c r="MA17" s="348"/>
      <c r="MB17" s="348"/>
      <c r="MC17" s="348"/>
      <c r="MD17" s="348"/>
      <c r="ME17" s="348"/>
      <c r="MF17" s="348"/>
      <c r="MG17" s="348"/>
      <c r="MH17" s="348"/>
      <c r="MI17" s="348"/>
      <c r="MJ17" s="348"/>
      <c r="MK17" s="348"/>
      <c r="ML17" s="348"/>
      <c r="MM17" s="348"/>
      <c r="MN17" s="348"/>
      <c r="MO17" s="348"/>
      <c r="MP17" s="348"/>
      <c r="MQ17" s="348"/>
      <c r="MR17" s="348"/>
      <c r="MS17" s="348"/>
      <c r="MT17" s="348"/>
      <c r="MU17" s="348"/>
      <c r="MV17" s="348"/>
      <c r="MW17" s="348"/>
      <c r="MX17" s="348"/>
      <c r="MY17" s="348"/>
      <c r="MZ17" s="348"/>
      <c r="NA17" s="348"/>
      <c r="NB17" s="348"/>
      <c r="NC17" s="348"/>
      <c r="ND17" s="348"/>
      <c r="NE17" s="348"/>
      <c r="NF17" s="348"/>
      <c r="NG17" s="348"/>
      <c r="NH17" s="348"/>
      <c r="NI17" s="348"/>
      <c r="NJ17" s="348"/>
      <c r="NK17" s="348"/>
      <c r="NL17" s="348"/>
      <c r="NM17" s="348"/>
      <c r="NN17" s="348"/>
      <c r="NO17" s="348"/>
      <c r="NP17" s="348"/>
      <c r="NQ17" s="348"/>
      <c r="NR17" s="348"/>
      <c r="NS17" s="348"/>
      <c r="NT17" s="348"/>
      <c r="NU17" s="348"/>
      <c r="NV17" s="348"/>
      <c r="NW17" s="348"/>
      <c r="NX17" s="348"/>
      <c r="NY17" s="348"/>
      <c r="NZ17" s="348"/>
      <c r="OA17" s="348"/>
      <c r="OB17" s="348"/>
      <c r="OC17" s="348"/>
      <c r="OD17" s="348"/>
      <c r="OE17" s="348"/>
      <c r="OF17" s="348"/>
      <c r="OG17" s="348"/>
      <c r="OH17" s="348"/>
      <c r="OI17" s="348"/>
      <c r="OJ17" s="348"/>
      <c r="OK17" s="348"/>
      <c r="OL17" s="348"/>
      <c r="OM17" s="348"/>
      <c r="ON17" s="348"/>
      <c r="OO17" s="348"/>
      <c r="OP17" s="348"/>
      <c r="OQ17" s="348"/>
      <c r="OR17" s="348"/>
      <c r="OS17" s="348"/>
      <c r="OT17" s="348"/>
      <c r="OU17" s="348"/>
      <c r="OV17" s="348"/>
      <c r="OW17" s="348"/>
      <c r="OX17" s="348"/>
      <c r="OY17" s="348"/>
      <c r="OZ17" s="348"/>
      <c r="PA17" s="348"/>
      <c r="PB17" s="348"/>
      <c r="PC17" s="348"/>
      <c r="PD17" s="348"/>
      <c r="PE17" s="348"/>
      <c r="PF17" s="348"/>
      <c r="PG17" s="348"/>
      <c r="PH17" s="348"/>
      <c r="PI17" s="348"/>
      <c r="PJ17" s="348"/>
      <c r="PK17" s="348"/>
      <c r="PL17" s="348"/>
      <c r="PM17" s="348"/>
      <c r="PN17" s="348"/>
      <c r="PO17" s="348"/>
      <c r="PP17" s="348"/>
      <c r="PQ17" s="348"/>
      <c r="PR17" s="348"/>
      <c r="PS17" s="348"/>
      <c r="PT17" s="348"/>
      <c r="PU17" s="348"/>
      <c r="PV17" s="348"/>
      <c r="PW17" s="348"/>
      <c r="PX17" s="348"/>
      <c r="PY17" s="348"/>
      <c r="PZ17" s="348"/>
      <c r="QA17" s="348"/>
      <c r="QB17" s="348"/>
      <c r="QC17" s="348"/>
      <c r="QD17" s="348"/>
      <c r="QE17" s="348"/>
      <c r="QF17" s="348"/>
      <c r="QG17" s="348"/>
      <c r="QH17" s="348"/>
      <c r="QI17" s="348"/>
      <c r="QJ17" s="348"/>
      <c r="QK17" s="348"/>
      <c r="QL17" s="348"/>
      <c r="QM17" s="348"/>
      <c r="QN17" s="348"/>
      <c r="QO17" s="348"/>
      <c r="QP17" s="348"/>
      <c r="QQ17" s="348"/>
      <c r="QR17" s="348"/>
      <c r="QS17" s="348"/>
      <c r="QT17" s="348"/>
      <c r="QU17" s="348"/>
      <c r="QV17" s="348"/>
      <c r="QW17" s="348"/>
      <c r="QX17" s="348"/>
      <c r="QY17" s="348"/>
      <c r="QZ17" s="348"/>
      <c r="RA17" s="348"/>
      <c r="RB17" s="348"/>
      <c r="RC17" s="348"/>
      <c r="RD17" s="348"/>
      <c r="RE17" s="348"/>
      <c r="RF17" s="348"/>
      <c r="RG17" s="348"/>
      <c r="RH17" s="348"/>
      <c r="RI17" s="348"/>
      <c r="RJ17" s="348"/>
      <c r="RK17" s="348"/>
      <c r="RL17" s="348"/>
      <c r="RM17" s="348"/>
      <c r="RN17" s="348"/>
      <c r="RO17" s="348"/>
      <c r="RP17" s="348"/>
      <c r="RQ17" s="348"/>
      <c r="RR17" s="348"/>
      <c r="RS17" s="348"/>
      <c r="RT17" s="348"/>
      <c r="RU17" s="348"/>
      <c r="RV17" s="348"/>
      <c r="RW17" s="348"/>
      <c r="RX17" s="348"/>
      <c r="RY17" s="348"/>
      <c r="RZ17" s="348"/>
      <c r="SA17" s="348"/>
      <c r="SB17" s="348"/>
      <c r="SC17" s="348"/>
      <c r="SD17" s="348"/>
      <c r="SE17" s="348"/>
      <c r="SF17" s="348"/>
      <c r="SG17" s="348"/>
      <c r="SH17" s="348"/>
      <c r="SI17" s="348"/>
      <c r="SJ17" s="348"/>
      <c r="SK17" s="348"/>
      <c r="SL17" s="348"/>
      <c r="SM17" s="348"/>
      <c r="SN17" s="348"/>
      <c r="SO17" s="348"/>
      <c r="SP17" s="348"/>
      <c r="SQ17" s="348"/>
      <c r="SR17" s="348"/>
      <c r="SS17" s="348"/>
      <c r="ST17" s="348"/>
      <c r="SU17" s="348"/>
      <c r="SV17" s="348"/>
      <c r="SW17" s="348"/>
      <c r="SX17" s="348"/>
      <c r="SY17" s="348"/>
      <c r="SZ17" s="348"/>
      <c r="TA17" s="348"/>
      <c r="TB17" s="348"/>
      <c r="TC17" s="348"/>
      <c r="TD17" s="348"/>
      <c r="TE17" s="348"/>
      <c r="TF17" s="348"/>
      <c r="TG17" s="348"/>
      <c r="TH17" s="348"/>
      <c r="TI17" s="348"/>
      <c r="TJ17" s="348"/>
      <c r="TK17" s="348"/>
      <c r="TL17" s="348"/>
      <c r="TM17" s="348"/>
      <c r="TN17" s="348"/>
      <c r="TO17" s="348"/>
      <c r="TP17" s="348"/>
      <c r="TQ17" s="348"/>
      <c r="TR17" s="348"/>
      <c r="TS17" s="348"/>
      <c r="TT17" s="348"/>
      <c r="TU17" s="348"/>
      <c r="TV17" s="348"/>
      <c r="TW17" s="348"/>
      <c r="TX17" s="348"/>
      <c r="TY17" s="348"/>
      <c r="TZ17" s="348"/>
      <c r="UA17" s="348"/>
      <c r="UB17" s="348"/>
      <c r="UC17" s="348"/>
      <c r="UD17" s="348"/>
      <c r="UE17" s="348"/>
      <c r="UF17" s="348"/>
      <c r="UG17" s="348"/>
      <c r="UH17" s="348"/>
      <c r="UI17" s="348"/>
      <c r="UJ17" s="348"/>
      <c r="UK17" s="348"/>
      <c r="UL17" s="348"/>
      <c r="UM17" s="348"/>
      <c r="UN17" s="348"/>
      <c r="UO17" s="348"/>
      <c r="UP17" s="348"/>
      <c r="UQ17" s="348"/>
      <c r="UR17" s="348"/>
      <c r="US17" s="348"/>
      <c r="UT17" s="348"/>
      <c r="UU17" s="348"/>
      <c r="UV17" s="348"/>
      <c r="UW17" s="348"/>
      <c r="UX17" s="348"/>
      <c r="UY17" s="348"/>
      <c r="UZ17" s="348"/>
      <c r="VA17" s="348"/>
      <c r="VB17" s="348"/>
      <c r="VC17" s="348"/>
      <c r="VD17" s="348"/>
      <c r="VE17" s="348"/>
      <c r="VF17" s="348"/>
      <c r="VG17" s="348"/>
      <c r="VH17" s="348"/>
      <c r="VI17" s="348"/>
      <c r="VJ17" s="348"/>
      <c r="VK17" s="348"/>
      <c r="VL17" s="348"/>
      <c r="VM17" s="348"/>
      <c r="VN17" s="348"/>
      <c r="VO17" s="348"/>
      <c r="VP17" s="348"/>
      <c r="VQ17" s="348"/>
      <c r="VR17" s="348"/>
      <c r="VS17" s="348"/>
      <c r="VT17" s="348"/>
      <c r="VU17" s="348"/>
      <c r="VV17" s="348"/>
      <c r="VW17" s="348"/>
      <c r="VX17" s="348"/>
      <c r="VY17" s="348"/>
      <c r="VZ17" s="348"/>
      <c r="WA17" s="348"/>
      <c r="WB17" s="348"/>
      <c r="WC17" s="348"/>
      <c r="WD17" s="348"/>
      <c r="WE17" s="348"/>
    </row>
    <row r="18" spans="1:603" s="329" customFormat="1" x14ac:dyDescent="0.4">
      <c r="A18" s="345"/>
      <c r="B18" s="345"/>
      <c r="C18" s="345"/>
      <c r="D18" s="345"/>
      <c r="E18" s="345"/>
      <c r="F18" s="345"/>
      <c r="G18" s="345"/>
      <c r="H18" s="345"/>
      <c r="I18" s="345"/>
      <c r="J18" s="348"/>
      <c r="K18" s="348"/>
      <c r="L18" s="349"/>
      <c r="M18" s="349"/>
      <c r="N18" s="348"/>
      <c r="O18" s="348"/>
      <c r="P18" s="349"/>
      <c r="Q18" s="349"/>
      <c r="R18" s="348"/>
      <c r="S18" s="348"/>
      <c r="T18" s="349"/>
      <c r="U18" s="349"/>
      <c r="V18" s="348"/>
      <c r="W18" s="348"/>
      <c r="X18" s="349"/>
      <c r="Y18" s="349"/>
      <c r="Z18" s="348"/>
      <c r="AA18" s="348"/>
      <c r="AB18" s="349"/>
      <c r="AC18" s="349"/>
      <c r="AD18" s="348"/>
      <c r="AE18" s="348"/>
      <c r="AF18" s="349"/>
      <c r="AG18" s="349"/>
      <c r="AH18" s="348"/>
      <c r="AI18" s="348"/>
      <c r="AJ18" s="349"/>
      <c r="AK18" s="349"/>
      <c r="AL18" s="348"/>
      <c r="AM18" s="348"/>
      <c r="AN18" s="349"/>
      <c r="AO18" s="349"/>
      <c r="AP18" s="348"/>
      <c r="AQ18" s="348"/>
      <c r="AR18" s="349"/>
      <c r="AS18" s="349"/>
      <c r="AT18" s="348"/>
      <c r="AU18" s="348"/>
      <c r="AV18" s="349"/>
      <c r="AW18" s="349"/>
      <c r="AX18" s="348"/>
      <c r="AY18" s="348"/>
      <c r="AZ18" s="349"/>
      <c r="BA18" s="349"/>
      <c r="BB18" s="348"/>
      <c r="BC18" s="348"/>
      <c r="BD18" s="349"/>
      <c r="BE18" s="349"/>
      <c r="BF18" s="348"/>
      <c r="BG18" s="348"/>
      <c r="BH18" s="348"/>
      <c r="BI18" s="348"/>
      <c r="BJ18" s="348"/>
      <c r="BK18" s="348"/>
      <c r="BL18" s="348"/>
      <c r="BM18" s="348"/>
      <c r="BN18" s="348"/>
      <c r="BO18" s="348"/>
      <c r="BP18" s="348"/>
      <c r="BQ18" s="348"/>
      <c r="BR18" s="348"/>
      <c r="BS18" s="348"/>
      <c r="BT18" s="348"/>
      <c r="BU18" s="348"/>
      <c r="BV18" s="348"/>
      <c r="BW18" s="348"/>
      <c r="BX18" s="348"/>
      <c r="BY18" s="348"/>
      <c r="BZ18" s="348"/>
      <c r="CA18" s="348"/>
      <c r="CB18" s="348"/>
      <c r="CC18" s="348"/>
      <c r="CD18" s="348"/>
      <c r="CE18" s="348"/>
      <c r="CF18" s="348"/>
      <c r="CG18" s="348"/>
      <c r="CH18" s="348"/>
      <c r="CI18" s="348"/>
      <c r="CJ18" s="348"/>
      <c r="CK18" s="348"/>
      <c r="CL18" s="348"/>
      <c r="CM18" s="348"/>
      <c r="CN18" s="348"/>
      <c r="CO18" s="348"/>
      <c r="CP18" s="348"/>
      <c r="CQ18" s="348"/>
      <c r="CR18" s="348"/>
      <c r="CS18" s="348"/>
      <c r="CT18" s="348"/>
      <c r="CU18" s="348"/>
      <c r="CV18" s="348"/>
      <c r="CW18" s="348"/>
      <c r="CX18" s="348"/>
      <c r="CY18" s="348"/>
      <c r="CZ18" s="348"/>
      <c r="DA18" s="348"/>
      <c r="DB18" s="348"/>
      <c r="DC18" s="348"/>
      <c r="DD18" s="348"/>
      <c r="DE18" s="348"/>
      <c r="DF18" s="348"/>
      <c r="DG18" s="348"/>
      <c r="DH18" s="348"/>
      <c r="DI18" s="348"/>
      <c r="DJ18" s="348"/>
      <c r="DK18" s="348"/>
      <c r="DL18" s="348"/>
      <c r="DM18" s="348"/>
      <c r="DN18" s="348"/>
      <c r="DO18" s="348"/>
      <c r="DP18" s="348"/>
      <c r="DQ18" s="348"/>
      <c r="DR18" s="348"/>
      <c r="DS18" s="348"/>
      <c r="DT18" s="348"/>
      <c r="DU18" s="348"/>
      <c r="DV18" s="348"/>
      <c r="DW18" s="348"/>
      <c r="DX18" s="348"/>
      <c r="DY18" s="348"/>
      <c r="DZ18" s="348"/>
      <c r="EA18" s="348"/>
      <c r="EB18" s="348"/>
      <c r="EC18" s="348"/>
      <c r="ED18" s="348"/>
      <c r="EE18" s="348"/>
      <c r="EF18" s="348"/>
      <c r="EG18" s="348"/>
      <c r="EH18" s="348"/>
      <c r="EI18" s="348"/>
      <c r="EJ18" s="348"/>
      <c r="EK18" s="348"/>
      <c r="EL18" s="348"/>
      <c r="EM18" s="348"/>
      <c r="EN18" s="348"/>
      <c r="EO18" s="348"/>
      <c r="EP18" s="348"/>
      <c r="EQ18" s="348"/>
      <c r="ER18" s="348"/>
      <c r="ES18" s="348"/>
      <c r="ET18" s="348"/>
      <c r="EU18" s="348"/>
      <c r="EV18" s="348"/>
      <c r="EW18" s="348"/>
      <c r="EX18" s="348"/>
      <c r="EY18" s="348"/>
      <c r="EZ18" s="348"/>
      <c r="FA18" s="348"/>
      <c r="FB18" s="348"/>
      <c r="FC18" s="348"/>
      <c r="FD18" s="348"/>
      <c r="FE18" s="348"/>
      <c r="FF18" s="348"/>
      <c r="FG18" s="348"/>
      <c r="FH18" s="348"/>
      <c r="FI18" s="348"/>
      <c r="FJ18" s="348"/>
      <c r="FK18" s="348"/>
      <c r="FL18" s="348"/>
      <c r="FM18" s="348"/>
      <c r="FN18" s="348"/>
      <c r="FO18" s="348"/>
      <c r="FP18" s="348"/>
      <c r="FQ18" s="348"/>
      <c r="FR18" s="348"/>
      <c r="FS18" s="348"/>
      <c r="FT18" s="348"/>
      <c r="FU18" s="348"/>
      <c r="FV18" s="348"/>
      <c r="FW18" s="348"/>
      <c r="FX18" s="348"/>
      <c r="FY18" s="348"/>
      <c r="FZ18" s="348"/>
      <c r="GA18" s="348"/>
      <c r="GB18" s="348"/>
      <c r="GC18" s="348"/>
      <c r="GD18" s="348"/>
      <c r="GE18" s="348"/>
      <c r="GF18" s="348"/>
      <c r="GG18" s="348"/>
      <c r="GH18" s="348"/>
      <c r="GI18" s="348"/>
      <c r="GJ18" s="348"/>
      <c r="GK18" s="348"/>
      <c r="GL18" s="348"/>
      <c r="GM18" s="348"/>
      <c r="GN18" s="348"/>
      <c r="GO18" s="348"/>
      <c r="GP18" s="348"/>
      <c r="GQ18" s="348"/>
      <c r="GR18" s="348"/>
      <c r="GS18" s="348"/>
      <c r="GT18" s="348"/>
      <c r="GU18" s="348"/>
      <c r="GV18" s="348"/>
      <c r="GW18" s="348"/>
      <c r="GX18" s="348"/>
      <c r="GY18" s="348"/>
      <c r="GZ18" s="348"/>
      <c r="HA18" s="348"/>
      <c r="HB18" s="348"/>
      <c r="HC18" s="348"/>
      <c r="HD18" s="348"/>
      <c r="HE18" s="348"/>
      <c r="HF18" s="348"/>
      <c r="HG18" s="348"/>
      <c r="HH18" s="348"/>
      <c r="HI18" s="348"/>
      <c r="HJ18" s="348"/>
      <c r="HK18" s="348"/>
      <c r="HL18" s="348"/>
      <c r="HM18" s="348"/>
      <c r="HN18" s="348"/>
      <c r="HO18" s="348"/>
      <c r="HP18" s="348"/>
      <c r="HQ18" s="348"/>
      <c r="HR18" s="348"/>
      <c r="HS18" s="348"/>
      <c r="HT18" s="348"/>
      <c r="HU18" s="348"/>
      <c r="HV18" s="348"/>
      <c r="HW18" s="348"/>
      <c r="HX18" s="348"/>
      <c r="HY18" s="348"/>
      <c r="HZ18" s="348"/>
      <c r="IA18" s="348"/>
      <c r="IB18" s="348"/>
      <c r="IC18" s="348"/>
      <c r="ID18" s="348"/>
      <c r="IE18" s="348"/>
      <c r="IF18" s="348"/>
      <c r="IG18" s="348"/>
      <c r="IH18" s="348"/>
      <c r="II18" s="348"/>
      <c r="IJ18" s="348"/>
      <c r="IK18" s="348"/>
      <c r="IL18" s="348"/>
      <c r="IM18" s="348"/>
      <c r="IN18" s="348"/>
      <c r="IO18" s="348"/>
      <c r="IP18" s="348"/>
      <c r="IQ18" s="348"/>
      <c r="IR18" s="348"/>
      <c r="IS18" s="348"/>
      <c r="IT18" s="348"/>
      <c r="IU18" s="348"/>
      <c r="IV18" s="348"/>
      <c r="IW18" s="348"/>
      <c r="IX18" s="348"/>
      <c r="IY18" s="348"/>
      <c r="IZ18" s="348"/>
      <c r="JA18" s="348"/>
      <c r="JB18" s="348"/>
      <c r="JC18" s="348"/>
      <c r="JD18" s="348"/>
      <c r="JE18" s="348"/>
      <c r="JF18" s="348"/>
      <c r="JG18" s="348"/>
      <c r="JH18" s="348"/>
      <c r="JI18" s="348"/>
      <c r="JJ18" s="348"/>
      <c r="JK18" s="348"/>
      <c r="JL18" s="348"/>
      <c r="JM18" s="348"/>
      <c r="JN18" s="348"/>
      <c r="JO18" s="348"/>
      <c r="JP18" s="348"/>
      <c r="JQ18" s="348"/>
      <c r="JR18" s="348"/>
      <c r="JS18" s="348"/>
      <c r="JT18" s="348"/>
      <c r="JU18" s="348"/>
      <c r="JV18" s="348"/>
      <c r="JW18" s="348"/>
      <c r="JX18" s="348"/>
      <c r="JY18" s="348"/>
      <c r="JZ18" s="348"/>
      <c r="KA18" s="348"/>
      <c r="KB18" s="348"/>
      <c r="KC18" s="348"/>
      <c r="KD18" s="348"/>
      <c r="KE18" s="348"/>
      <c r="KF18" s="348"/>
      <c r="KG18" s="348"/>
      <c r="KH18" s="348"/>
      <c r="KI18" s="348"/>
      <c r="KJ18" s="348"/>
      <c r="KK18" s="348"/>
      <c r="KL18" s="348"/>
      <c r="KM18" s="348"/>
      <c r="KN18" s="348"/>
      <c r="KO18" s="348"/>
      <c r="KP18" s="348"/>
      <c r="KQ18" s="348"/>
      <c r="KR18" s="348"/>
      <c r="KS18" s="348"/>
      <c r="KT18" s="348"/>
      <c r="KU18" s="348"/>
      <c r="KV18" s="348"/>
      <c r="KW18" s="348"/>
      <c r="KX18" s="348"/>
      <c r="KY18" s="348"/>
      <c r="KZ18" s="348"/>
      <c r="LA18" s="348"/>
      <c r="LB18" s="348"/>
      <c r="LC18" s="348"/>
      <c r="LD18" s="348"/>
      <c r="LE18" s="348"/>
      <c r="LF18" s="348"/>
      <c r="LG18" s="348"/>
      <c r="LH18" s="348"/>
      <c r="LI18" s="348"/>
      <c r="LJ18" s="348"/>
      <c r="LK18" s="348"/>
      <c r="LL18" s="348"/>
      <c r="LM18" s="348"/>
      <c r="LN18" s="348"/>
      <c r="LO18" s="348"/>
      <c r="LP18" s="348"/>
      <c r="LQ18" s="348"/>
      <c r="LR18" s="348"/>
      <c r="LS18" s="348"/>
      <c r="LT18" s="348"/>
      <c r="LU18" s="348"/>
      <c r="LV18" s="348"/>
      <c r="LW18" s="348"/>
      <c r="LX18" s="348"/>
      <c r="LY18" s="348"/>
      <c r="LZ18" s="348"/>
      <c r="MA18" s="348"/>
      <c r="MB18" s="348"/>
      <c r="MC18" s="348"/>
      <c r="MD18" s="348"/>
      <c r="ME18" s="348"/>
      <c r="MF18" s="348"/>
      <c r="MG18" s="348"/>
      <c r="MH18" s="348"/>
      <c r="MI18" s="348"/>
      <c r="MJ18" s="348"/>
      <c r="MK18" s="348"/>
      <c r="ML18" s="348"/>
      <c r="MM18" s="348"/>
      <c r="MN18" s="348"/>
      <c r="MO18" s="348"/>
      <c r="MP18" s="348"/>
      <c r="MQ18" s="348"/>
      <c r="MR18" s="348"/>
      <c r="MS18" s="348"/>
      <c r="MT18" s="348"/>
      <c r="MU18" s="348"/>
      <c r="MV18" s="348"/>
      <c r="MW18" s="348"/>
      <c r="MX18" s="348"/>
      <c r="MY18" s="348"/>
      <c r="MZ18" s="348"/>
      <c r="NA18" s="348"/>
      <c r="NB18" s="348"/>
      <c r="NC18" s="348"/>
      <c r="ND18" s="348"/>
      <c r="NE18" s="348"/>
      <c r="NF18" s="348"/>
      <c r="NG18" s="348"/>
      <c r="NH18" s="348"/>
      <c r="NI18" s="348"/>
      <c r="NJ18" s="348"/>
      <c r="NK18" s="348"/>
      <c r="NL18" s="348"/>
      <c r="NM18" s="348"/>
      <c r="NN18" s="348"/>
      <c r="NO18" s="348"/>
      <c r="NP18" s="348"/>
      <c r="NQ18" s="348"/>
      <c r="NR18" s="348"/>
      <c r="NS18" s="348"/>
      <c r="NT18" s="348"/>
      <c r="NU18" s="348"/>
      <c r="NV18" s="348"/>
      <c r="NW18" s="348"/>
      <c r="NX18" s="348"/>
      <c r="NY18" s="348"/>
      <c r="NZ18" s="348"/>
      <c r="OA18" s="348"/>
      <c r="OB18" s="348"/>
      <c r="OC18" s="348"/>
      <c r="OD18" s="348"/>
      <c r="OE18" s="348"/>
      <c r="OF18" s="348"/>
      <c r="OG18" s="348"/>
      <c r="OH18" s="348"/>
      <c r="OI18" s="348"/>
      <c r="OJ18" s="348"/>
      <c r="OK18" s="348"/>
      <c r="OL18" s="348"/>
      <c r="OM18" s="348"/>
      <c r="ON18" s="348"/>
      <c r="OO18" s="348"/>
      <c r="OP18" s="348"/>
      <c r="OQ18" s="348"/>
      <c r="OR18" s="348"/>
      <c r="OS18" s="348"/>
      <c r="OT18" s="348"/>
      <c r="OU18" s="348"/>
      <c r="OV18" s="348"/>
      <c r="OW18" s="348"/>
      <c r="OX18" s="348"/>
      <c r="OY18" s="348"/>
      <c r="OZ18" s="348"/>
      <c r="PA18" s="348"/>
      <c r="PB18" s="348"/>
      <c r="PC18" s="348"/>
      <c r="PD18" s="348"/>
      <c r="PE18" s="348"/>
      <c r="PF18" s="348"/>
      <c r="PG18" s="348"/>
      <c r="PH18" s="348"/>
      <c r="PI18" s="348"/>
      <c r="PJ18" s="348"/>
      <c r="PK18" s="348"/>
      <c r="PL18" s="348"/>
      <c r="PM18" s="348"/>
      <c r="PN18" s="348"/>
      <c r="PO18" s="348"/>
      <c r="PP18" s="348"/>
      <c r="PQ18" s="348"/>
      <c r="PR18" s="348"/>
      <c r="PS18" s="348"/>
      <c r="PT18" s="348"/>
      <c r="PU18" s="348"/>
      <c r="PV18" s="348"/>
      <c r="PW18" s="348"/>
      <c r="PX18" s="348"/>
      <c r="PY18" s="348"/>
      <c r="PZ18" s="348"/>
      <c r="QA18" s="348"/>
      <c r="QB18" s="348"/>
      <c r="QC18" s="348"/>
      <c r="QD18" s="348"/>
      <c r="QE18" s="348"/>
      <c r="QF18" s="348"/>
      <c r="QG18" s="348"/>
      <c r="QH18" s="348"/>
      <c r="QI18" s="348"/>
      <c r="QJ18" s="348"/>
      <c r="QK18" s="348"/>
      <c r="QL18" s="348"/>
      <c r="QM18" s="348"/>
      <c r="QN18" s="348"/>
      <c r="QO18" s="348"/>
      <c r="QP18" s="348"/>
      <c r="QQ18" s="348"/>
      <c r="QR18" s="348"/>
      <c r="QS18" s="348"/>
      <c r="QT18" s="348"/>
      <c r="QU18" s="348"/>
      <c r="QV18" s="348"/>
      <c r="QW18" s="348"/>
      <c r="QX18" s="348"/>
      <c r="QY18" s="348"/>
      <c r="QZ18" s="348"/>
      <c r="RA18" s="348"/>
      <c r="RB18" s="348"/>
      <c r="RC18" s="348"/>
      <c r="RD18" s="348"/>
      <c r="RE18" s="348"/>
      <c r="RF18" s="348"/>
      <c r="RG18" s="348"/>
      <c r="RH18" s="348"/>
      <c r="RI18" s="348"/>
      <c r="RJ18" s="348"/>
      <c r="RK18" s="348"/>
      <c r="RL18" s="348"/>
      <c r="RM18" s="348"/>
      <c r="RN18" s="348"/>
      <c r="RO18" s="348"/>
      <c r="RP18" s="348"/>
      <c r="RQ18" s="348"/>
      <c r="RR18" s="348"/>
      <c r="RS18" s="348"/>
      <c r="RT18" s="348"/>
      <c r="RU18" s="348"/>
      <c r="RV18" s="348"/>
      <c r="RW18" s="348"/>
      <c r="RX18" s="348"/>
      <c r="RY18" s="348"/>
      <c r="RZ18" s="348"/>
      <c r="SA18" s="348"/>
      <c r="SB18" s="348"/>
      <c r="SC18" s="348"/>
      <c r="SD18" s="348"/>
      <c r="SE18" s="348"/>
      <c r="SF18" s="348"/>
      <c r="SG18" s="348"/>
      <c r="SH18" s="348"/>
      <c r="SI18" s="348"/>
      <c r="SJ18" s="348"/>
      <c r="SK18" s="348"/>
      <c r="SL18" s="348"/>
      <c r="SM18" s="348"/>
      <c r="SN18" s="348"/>
      <c r="SO18" s="348"/>
      <c r="SP18" s="348"/>
      <c r="SQ18" s="348"/>
      <c r="SR18" s="348"/>
      <c r="SS18" s="348"/>
      <c r="ST18" s="348"/>
      <c r="SU18" s="348"/>
      <c r="SV18" s="348"/>
      <c r="SW18" s="348"/>
      <c r="SX18" s="348"/>
      <c r="SY18" s="348"/>
      <c r="SZ18" s="348"/>
      <c r="TA18" s="348"/>
      <c r="TB18" s="348"/>
      <c r="TC18" s="348"/>
      <c r="TD18" s="348"/>
      <c r="TE18" s="348"/>
      <c r="TF18" s="348"/>
      <c r="TG18" s="348"/>
      <c r="TH18" s="348"/>
      <c r="TI18" s="348"/>
      <c r="TJ18" s="348"/>
      <c r="TK18" s="348"/>
      <c r="TL18" s="348"/>
      <c r="TM18" s="348"/>
      <c r="TN18" s="348"/>
      <c r="TO18" s="348"/>
      <c r="TP18" s="348"/>
      <c r="TQ18" s="348"/>
      <c r="TR18" s="348"/>
      <c r="TS18" s="348"/>
      <c r="TT18" s="348"/>
      <c r="TU18" s="348"/>
      <c r="TV18" s="348"/>
      <c r="TW18" s="348"/>
      <c r="TX18" s="348"/>
      <c r="TY18" s="348"/>
      <c r="TZ18" s="348"/>
      <c r="UA18" s="348"/>
      <c r="UB18" s="348"/>
      <c r="UC18" s="348"/>
      <c r="UD18" s="348"/>
      <c r="UE18" s="348"/>
      <c r="UF18" s="348"/>
      <c r="UG18" s="348"/>
      <c r="UH18" s="348"/>
      <c r="UI18" s="348"/>
      <c r="UJ18" s="348"/>
      <c r="UK18" s="348"/>
      <c r="UL18" s="348"/>
      <c r="UM18" s="348"/>
      <c r="UN18" s="348"/>
      <c r="UO18" s="348"/>
      <c r="UP18" s="348"/>
      <c r="UQ18" s="348"/>
      <c r="UR18" s="348"/>
      <c r="US18" s="348"/>
      <c r="UT18" s="348"/>
      <c r="UU18" s="348"/>
      <c r="UV18" s="348"/>
      <c r="UW18" s="348"/>
      <c r="UX18" s="348"/>
      <c r="UY18" s="348"/>
      <c r="UZ18" s="348"/>
      <c r="VA18" s="348"/>
      <c r="VB18" s="348"/>
      <c r="VC18" s="348"/>
      <c r="VD18" s="348"/>
      <c r="VE18" s="348"/>
      <c r="VF18" s="348"/>
      <c r="VG18" s="348"/>
      <c r="VH18" s="348"/>
      <c r="VI18" s="348"/>
      <c r="VJ18" s="348"/>
      <c r="VK18" s="348"/>
      <c r="VL18" s="348"/>
      <c r="VM18" s="348"/>
      <c r="VN18" s="348"/>
      <c r="VO18" s="348"/>
      <c r="VP18" s="348"/>
      <c r="VQ18" s="348"/>
      <c r="VR18" s="348"/>
      <c r="VS18" s="348"/>
      <c r="VT18" s="348"/>
      <c r="VU18" s="348"/>
      <c r="VV18" s="348"/>
      <c r="VW18" s="348"/>
      <c r="VX18" s="348"/>
      <c r="VY18" s="348"/>
      <c r="VZ18" s="348"/>
      <c r="WA18" s="348"/>
      <c r="WB18" s="348"/>
      <c r="WC18" s="348"/>
      <c r="WD18" s="348"/>
      <c r="WE18" s="348"/>
    </row>
    <row r="19" spans="1:603" s="329" customFormat="1" x14ac:dyDescent="0.4">
      <c r="A19" s="345"/>
      <c r="B19" s="345"/>
      <c r="C19" s="345"/>
      <c r="D19" s="345"/>
      <c r="E19" s="345"/>
      <c r="F19" s="345"/>
      <c r="G19" s="345"/>
      <c r="H19" s="345"/>
      <c r="I19" s="345"/>
      <c r="J19" s="348"/>
      <c r="K19" s="348"/>
      <c r="L19" s="349"/>
      <c r="M19" s="349"/>
      <c r="N19" s="348"/>
      <c r="O19" s="348"/>
      <c r="P19" s="349"/>
      <c r="Q19" s="349"/>
      <c r="R19" s="348"/>
      <c r="S19" s="348"/>
      <c r="T19" s="349"/>
      <c r="U19" s="349"/>
      <c r="V19" s="348"/>
      <c r="W19" s="348"/>
      <c r="X19" s="349"/>
      <c r="Y19" s="349"/>
      <c r="Z19" s="348"/>
      <c r="AA19" s="348"/>
      <c r="AB19" s="349"/>
      <c r="AC19" s="349"/>
      <c r="AD19" s="348"/>
      <c r="AE19" s="348"/>
      <c r="AF19" s="349"/>
      <c r="AG19" s="349"/>
      <c r="AH19" s="348"/>
      <c r="AI19" s="348"/>
      <c r="AJ19" s="349"/>
      <c r="AK19" s="349"/>
      <c r="AL19" s="348"/>
      <c r="AM19" s="348"/>
      <c r="AN19" s="349"/>
      <c r="AO19" s="349"/>
      <c r="AP19" s="348"/>
      <c r="AQ19" s="348"/>
      <c r="AR19" s="349"/>
      <c r="AS19" s="349"/>
      <c r="AT19" s="348"/>
      <c r="AU19" s="348"/>
      <c r="AV19" s="349"/>
      <c r="AW19" s="349"/>
      <c r="AX19" s="348"/>
      <c r="AY19" s="348"/>
      <c r="AZ19" s="349"/>
      <c r="BA19" s="349"/>
      <c r="BB19" s="348"/>
      <c r="BC19" s="348"/>
      <c r="BD19" s="349"/>
      <c r="BE19" s="349"/>
      <c r="BF19" s="348"/>
      <c r="BG19" s="348"/>
      <c r="BH19" s="348"/>
      <c r="BI19" s="348"/>
      <c r="BJ19" s="348"/>
      <c r="BK19" s="348"/>
      <c r="BL19" s="348"/>
      <c r="BM19" s="348"/>
      <c r="BN19" s="348"/>
      <c r="BO19" s="348"/>
      <c r="BP19" s="348"/>
      <c r="BQ19" s="348"/>
      <c r="BR19" s="348"/>
      <c r="BS19" s="348"/>
      <c r="BT19" s="348"/>
      <c r="BU19" s="348"/>
      <c r="BV19" s="348"/>
      <c r="BW19" s="348"/>
      <c r="BX19" s="348"/>
      <c r="BY19" s="348"/>
      <c r="BZ19" s="348"/>
      <c r="CA19" s="348"/>
      <c r="CB19" s="348"/>
      <c r="CC19" s="348"/>
      <c r="CD19" s="348"/>
      <c r="CE19" s="348"/>
      <c r="CF19" s="348"/>
      <c r="CG19" s="348"/>
      <c r="CH19" s="348"/>
      <c r="CI19" s="348"/>
      <c r="CJ19" s="348"/>
      <c r="CK19" s="348"/>
      <c r="CL19" s="348"/>
      <c r="CM19" s="348"/>
      <c r="CN19" s="348"/>
      <c r="CO19" s="348"/>
      <c r="CP19" s="348"/>
      <c r="CQ19" s="348"/>
      <c r="CR19" s="348"/>
      <c r="CS19" s="348"/>
      <c r="CT19" s="348"/>
      <c r="CU19" s="348"/>
      <c r="CV19" s="348"/>
      <c r="CW19" s="348"/>
      <c r="CX19" s="348"/>
      <c r="CY19" s="348"/>
      <c r="CZ19" s="348"/>
      <c r="DA19" s="348"/>
      <c r="DB19" s="348"/>
      <c r="DC19" s="348"/>
      <c r="DD19" s="348"/>
      <c r="DE19" s="348"/>
      <c r="DF19" s="348"/>
      <c r="DG19" s="348"/>
      <c r="DH19" s="348"/>
      <c r="DI19" s="348"/>
      <c r="DJ19" s="348"/>
      <c r="DK19" s="348"/>
      <c r="DL19" s="348"/>
      <c r="DM19" s="348"/>
      <c r="DN19" s="348"/>
      <c r="DO19" s="348"/>
      <c r="DP19" s="348"/>
      <c r="DQ19" s="348"/>
      <c r="DR19" s="348"/>
      <c r="DS19" s="348"/>
      <c r="DT19" s="348"/>
      <c r="DU19" s="348"/>
      <c r="DV19" s="348"/>
      <c r="DW19" s="348"/>
      <c r="DX19" s="348"/>
      <c r="DY19" s="348"/>
      <c r="DZ19" s="348"/>
      <c r="EA19" s="348"/>
      <c r="EB19" s="348"/>
      <c r="EC19" s="348"/>
      <c r="ED19" s="348"/>
      <c r="EE19" s="348"/>
      <c r="EF19" s="348"/>
      <c r="EG19" s="348"/>
      <c r="EH19" s="348"/>
      <c r="EI19" s="348"/>
      <c r="EJ19" s="348"/>
      <c r="EK19" s="348"/>
      <c r="EL19" s="348"/>
      <c r="EM19" s="348"/>
      <c r="EN19" s="348"/>
      <c r="EO19" s="348"/>
      <c r="EP19" s="348"/>
      <c r="EQ19" s="348"/>
      <c r="ER19" s="348"/>
      <c r="ES19" s="348"/>
      <c r="ET19" s="348"/>
      <c r="EU19" s="348"/>
      <c r="EV19" s="348"/>
      <c r="EW19" s="348"/>
      <c r="EX19" s="348"/>
      <c r="EY19" s="348"/>
      <c r="EZ19" s="348"/>
      <c r="FA19" s="348"/>
      <c r="FB19" s="348"/>
      <c r="FC19" s="348"/>
      <c r="FD19" s="348"/>
      <c r="FE19" s="348"/>
      <c r="FF19" s="348"/>
      <c r="FG19" s="348"/>
      <c r="FH19" s="348"/>
      <c r="FI19" s="348"/>
      <c r="FJ19" s="348"/>
      <c r="FK19" s="348"/>
      <c r="FL19" s="348"/>
      <c r="FM19" s="348"/>
      <c r="FN19" s="348"/>
      <c r="FO19" s="348"/>
      <c r="FP19" s="348"/>
      <c r="FQ19" s="348"/>
      <c r="FR19" s="348"/>
      <c r="FS19" s="348"/>
      <c r="FT19" s="348"/>
      <c r="FU19" s="348"/>
      <c r="FV19" s="348"/>
      <c r="FW19" s="348"/>
      <c r="FX19" s="348"/>
      <c r="FY19" s="348"/>
      <c r="FZ19" s="348"/>
      <c r="GA19" s="348"/>
      <c r="GB19" s="348"/>
      <c r="GC19" s="348"/>
      <c r="GD19" s="348"/>
      <c r="GE19" s="348"/>
      <c r="GF19" s="348"/>
      <c r="GG19" s="348"/>
      <c r="GH19" s="348"/>
      <c r="GI19" s="348"/>
      <c r="GJ19" s="348"/>
      <c r="GK19" s="348"/>
      <c r="GL19" s="348"/>
      <c r="GM19" s="348"/>
      <c r="GN19" s="348"/>
      <c r="GO19" s="348"/>
      <c r="GP19" s="348"/>
      <c r="GQ19" s="348"/>
      <c r="GR19" s="348"/>
      <c r="GS19" s="348"/>
      <c r="GT19" s="348"/>
      <c r="GU19" s="348"/>
      <c r="GV19" s="348"/>
      <c r="GW19" s="348"/>
      <c r="GX19" s="348"/>
      <c r="GY19" s="348"/>
      <c r="GZ19" s="348"/>
      <c r="HA19" s="348"/>
      <c r="HB19" s="348"/>
      <c r="HC19" s="348"/>
      <c r="HD19" s="348"/>
      <c r="HE19" s="348"/>
      <c r="HF19" s="348"/>
      <c r="HG19" s="348"/>
      <c r="HH19" s="348"/>
      <c r="HI19" s="348"/>
      <c r="HJ19" s="348"/>
      <c r="HK19" s="348"/>
      <c r="HL19" s="348"/>
      <c r="HM19" s="348"/>
      <c r="HN19" s="348"/>
      <c r="HO19" s="348"/>
      <c r="HP19" s="348"/>
      <c r="HQ19" s="348"/>
      <c r="HR19" s="348"/>
      <c r="HS19" s="348"/>
      <c r="HT19" s="348"/>
      <c r="HU19" s="348"/>
      <c r="HV19" s="348"/>
      <c r="HW19" s="348"/>
      <c r="HX19" s="348"/>
      <c r="HY19" s="348"/>
      <c r="HZ19" s="348"/>
      <c r="IA19" s="348"/>
      <c r="IB19" s="348"/>
      <c r="IC19" s="348"/>
      <c r="ID19" s="348"/>
      <c r="IE19" s="348"/>
      <c r="IF19" s="348"/>
      <c r="IG19" s="348"/>
      <c r="IH19" s="348"/>
      <c r="II19" s="348"/>
      <c r="IJ19" s="348"/>
      <c r="IK19" s="348"/>
      <c r="IL19" s="348"/>
      <c r="IM19" s="348"/>
      <c r="IN19" s="348"/>
      <c r="IO19" s="348"/>
      <c r="IP19" s="348"/>
      <c r="IQ19" s="348"/>
      <c r="IR19" s="348"/>
      <c r="IS19" s="348"/>
      <c r="IT19" s="348"/>
      <c r="IU19" s="348"/>
      <c r="IV19" s="348"/>
      <c r="IW19" s="348"/>
      <c r="IX19" s="348"/>
      <c r="IY19" s="348"/>
      <c r="IZ19" s="348"/>
      <c r="JA19" s="348"/>
      <c r="JB19" s="348"/>
      <c r="JC19" s="348"/>
      <c r="JD19" s="348"/>
      <c r="JE19" s="348"/>
      <c r="JF19" s="348"/>
      <c r="JG19" s="348"/>
      <c r="JH19" s="348"/>
      <c r="JI19" s="348"/>
      <c r="JJ19" s="348"/>
      <c r="JK19" s="348"/>
      <c r="JL19" s="348"/>
      <c r="JM19" s="348"/>
      <c r="JN19" s="348"/>
      <c r="JO19" s="348"/>
      <c r="JP19" s="348"/>
      <c r="JQ19" s="348"/>
      <c r="JR19" s="348"/>
      <c r="JS19" s="348"/>
      <c r="JT19" s="348"/>
      <c r="JU19" s="348"/>
      <c r="JV19" s="348"/>
      <c r="JW19" s="348"/>
      <c r="JX19" s="348"/>
      <c r="JY19" s="348"/>
      <c r="JZ19" s="348"/>
      <c r="KA19" s="348"/>
      <c r="KB19" s="348"/>
      <c r="KC19" s="348"/>
      <c r="KD19" s="348"/>
      <c r="KE19" s="348"/>
      <c r="KF19" s="348"/>
      <c r="KG19" s="348"/>
      <c r="KH19" s="348"/>
      <c r="KI19" s="348"/>
      <c r="KJ19" s="348"/>
      <c r="KK19" s="348"/>
      <c r="KL19" s="348"/>
      <c r="KM19" s="348"/>
      <c r="KN19" s="348"/>
      <c r="KO19" s="348"/>
      <c r="KP19" s="348"/>
      <c r="KQ19" s="348"/>
      <c r="KR19" s="348"/>
      <c r="KS19" s="348"/>
      <c r="KT19" s="348"/>
      <c r="KU19" s="348"/>
      <c r="KV19" s="348"/>
      <c r="KW19" s="348"/>
      <c r="KX19" s="348"/>
      <c r="KY19" s="348"/>
      <c r="KZ19" s="348"/>
      <c r="LA19" s="348"/>
      <c r="LB19" s="348"/>
      <c r="LC19" s="348"/>
      <c r="LD19" s="348"/>
      <c r="LE19" s="348"/>
      <c r="LF19" s="348"/>
      <c r="LG19" s="348"/>
      <c r="LH19" s="348"/>
      <c r="LI19" s="348"/>
      <c r="LJ19" s="348"/>
      <c r="LK19" s="348"/>
      <c r="LL19" s="348"/>
      <c r="LM19" s="348"/>
      <c r="LN19" s="348"/>
      <c r="LO19" s="348"/>
      <c r="LP19" s="348"/>
      <c r="LQ19" s="348"/>
      <c r="LR19" s="348"/>
      <c r="LS19" s="348"/>
      <c r="LT19" s="348"/>
      <c r="LU19" s="348"/>
      <c r="LV19" s="348"/>
      <c r="LW19" s="348"/>
      <c r="LX19" s="348"/>
      <c r="LY19" s="348"/>
      <c r="LZ19" s="348"/>
      <c r="MA19" s="348"/>
      <c r="MB19" s="348"/>
      <c r="MC19" s="348"/>
      <c r="MD19" s="348"/>
      <c r="ME19" s="348"/>
      <c r="MF19" s="348"/>
      <c r="MG19" s="348"/>
      <c r="MH19" s="348"/>
      <c r="MI19" s="348"/>
      <c r="MJ19" s="348"/>
      <c r="MK19" s="348"/>
      <c r="ML19" s="348"/>
      <c r="MM19" s="348"/>
      <c r="MN19" s="348"/>
      <c r="MO19" s="348"/>
      <c r="MP19" s="348"/>
      <c r="MQ19" s="348"/>
      <c r="MR19" s="348"/>
      <c r="MS19" s="348"/>
      <c r="MT19" s="348"/>
      <c r="MU19" s="348"/>
      <c r="MV19" s="348"/>
      <c r="MW19" s="348"/>
      <c r="MX19" s="348"/>
      <c r="MY19" s="348"/>
      <c r="MZ19" s="348"/>
      <c r="NA19" s="348"/>
      <c r="NB19" s="348"/>
      <c r="NC19" s="348"/>
      <c r="ND19" s="348"/>
      <c r="NE19" s="348"/>
      <c r="NF19" s="348"/>
      <c r="NG19" s="348"/>
      <c r="NH19" s="348"/>
      <c r="NI19" s="348"/>
      <c r="NJ19" s="348"/>
      <c r="NK19" s="348"/>
      <c r="NL19" s="348"/>
      <c r="NM19" s="348"/>
      <c r="NN19" s="348"/>
      <c r="NO19" s="348"/>
      <c r="NP19" s="348"/>
      <c r="NQ19" s="348"/>
      <c r="NR19" s="348"/>
      <c r="NS19" s="348"/>
      <c r="NT19" s="348"/>
      <c r="NU19" s="348"/>
      <c r="NV19" s="348"/>
      <c r="NW19" s="348"/>
      <c r="NX19" s="348"/>
      <c r="NY19" s="348"/>
      <c r="NZ19" s="348"/>
      <c r="OA19" s="348"/>
      <c r="OB19" s="348"/>
      <c r="OC19" s="348"/>
      <c r="OD19" s="348"/>
      <c r="OE19" s="348"/>
      <c r="OF19" s="348"/>
      <c r="OG19" s="348"/>
      <c r="OH19" s="348"/>
      <c r="OI19" s="348"/>
      <c r="OJ19" s="348"/>
      <c r="OK19" s="348"/>
      <c r="OL19" s="348"/>
      <c r="OM19" s="348"/>
      <c r="ON19" s="348"/>
      <c r="OO19" s="348"/>
      <c r="OP19" s="348"/>
      <c r="OQ19" s="348"/>
      <c r="OR19" s="348"/>
      <c r="OS19" s="348"/>
      <c r="OT19" s="348"/>
      <c r="OU19" s="348"/>
      <c r="OV19" s="348"/>
      <c r="OW19" s="348"/>
      <c r="OX19" s="348"/>
      <c r="OY19" s="348"/>
      <c r="OZ19" s="348"/>
      <c r="PA19" s="348"/>
      <c r="PB19" s="348"/>
      <c r="PC19" s="348"/>
      <c r="PD19" s="348"/>
      <c r="PE19" s="348"/>
      <c r="PF19" s="348"/>
      <c r="PG19" s="348"/>
      <c r="PH19" s="348"/>
      <c r="PI19" s="348"/>
      <c r="PJ19" s="348"/>
      <c r="PK19" s="348"/>
      <c r="PL19" s="348"/>
      <c r="PM19" s="348"/>
      <c r="PN19" s="348"/>
      <c r="PO19" s="348"/>
      <c r="PP19" s="348"/>
      <c r="PQ19" s="348"/>
      <c r="PR19" s="348"/>
      <c r="PS19" s="348"/>
      <c r="PT19" s="348"/>
      <c r="PU19" s="348"/>
      <c r="PV19" s="348"/>
      <c r="PW19" s="348"/>
      <c r="PX19" s="348"/>
      <c r="PY19" s="348"/>
      <c r="PZ19" s="348"/>
      <c r="QA19" s="348"/>
      <c r="QB19" s="348"/>
      <c r="QC19" s="348"/>
      <c r="QD19" s="348"/>
      <c r="QE19" s="348"/>
      <c r="QF19" s="348"/>
      <c r="QG19" s="348"/>
      <c r="QH19" s="348"/>
      <c r="QI19" s="348"/>
      <c r="QJ19" s="348"/>
      <c r="QK19" s="348"/>
      <c r="QL19" s="348"/>
      <c r="QM19" s="348"/>
      <c r="QN19" s="348"/>
      <c r="QO19" s="348"/>
      <c r="QP19" s="348"/>
      <c r="QQ19" s="348"/>
      <c r="QR19" s="348"/>
      <c r="QS19" s="348"/>
      <c r="QT19" s="348"/>
      <c r="QU19" s="348"/>
      <c r="QV19" s="348"/>
      <c r="QW19" s="348"/>
      <c r="QX19" s="348"/>
      <c r="QY19" s="348"/>
      <c r="QZ19" s="348"/>
      <c r="RA19" s="348"/>
      <c r="RB19" s="348"/>
      <c r="RC19" s="348"/>
      <c r="RD19" s="348"/>
      <c r="RE19" s="348"/>
      <c r="RF19" s="348"/>
      <c r="RG19" s="348"/>
      <c r="RH19" s="348"/>
      <c r="RI19" s="348"/>
      <c r="RJ19" s="348"/>
      <c r="RK19" s="348"/>
      <c r="RL19" s="348"/>
      <c r="RM19" s="348"/>
      <c r="RN19" s="348"/>
      <c r="RO19" s="348"/>
      <c r="RP19" s="348"/>
      <c r="RQ19" s="348"/>
      <c r="RR19" s="348"/>
      <c r="RS19" s="348"/>
      <c r="RT19" s="348"/>
      <c r="RU19" s="348"/>
      <c r="RV19" s="348"/>
      <c r="RW19" s="348"/>
      <c r="RX19" s="348"/>
      <c r="RY19" s="348"/>
      <c r="RZ19" s="348"/>
      <c r="SA19" s="348"/>
      <c r="SB19" s="348"/>
      <c r="SC19" s="348"/>
      <c r="SD19" s="348"/>
      <c r="SE19" s="348"/>
      <c r="SF19" s="348"/>
      <c r="SG19" s="348"/>
      <c r="SH19" s="348"/>
      <c r="SI19" s="348"/>
      <c r="SJ19" s="348"/>
      <c r="SK19" s="348"/>
      <c r="SL19" s="348"/>
      <c r="SM19" s="348"/>
      <c r="SN19" s="348"/>
      <c r="SO19" s="348"/>
      <c r="SP19" s="348"/>
      <c r="SQ19" s="348"/>
      <c r="SR19" s="348"/>
      <c r="SS19" s="348"/>
      <c r="ST19" s="348"/>
      <c r="SU19" s="348"/>
      <c r="SV19" s="348"/>
      <c r="SW19" s="348"/>
      <c r="SX19" s="348"/>
      <c r="SY19" s="348"/>
      <c r="SZ19" s="348"/>
      <c r="TA19" s="348"/>
      <c r="TB19" s="348"/>
      <c r="TC19" s="348"/>
      <c r="TD19" s="348"/>
      <c r="TE19" s="348"/>
      <c r="TF19" s="348"/>
      <c r="TG19" s="348"/>
      <c r="TH19" s="348"/>
      <c r="TI19" s="348"/>
      <c r="TJ19" s="348"/>
      <c r="TK19" s="348"/>
      <c r="TL19" s="348"/>
      <c r="TM19" s="348"/>
      <c r="TN19" s="348"/>
      <c r="TO19" s="348"/>
      <c r="TP19" s="348"/>
      <c r="TQ19" s="348"/>
      <c r="TR19" s="348"/>
      <c r="TS19" s="348"/>
      <c r="TT19" s="348"/>
      <c r="TU19" s="348"/>
      <c r="TV19" s="348"/>
      <c r="TW19" s="348"/>
      <c r="TX19" s="348"/>
      <c r="TY19" s="348"/>
      <c r="TZ19" s="348"/>
      <c r="UA19" s="348"/>
      <c r="UB19" s="348"/>
      <c r="UC19" s="348"/>
      <c r="UD19" s="348"/>
      <c r="UE19" s="348"/>
      <c r="UF19" s="348"/>
      <c r="UG19" s="348"/>
      <c r="UH19" s="348"/>
      <c r="UI19" s="348"/>
      <c r="UJ19" s="348"/>
      <c r="UK19" s="348"/>
      <c r="UL19" s="348"/>
      <c r="UM19" s="348"/>
      <c r="UN19" s="348"/>
      <c r="UO19" s="348"/>
      <c r="UP19" s="348"/>
      <c r="UQ19" s="348"/>
      <c r="UR19" s="348"/>
      <c r="US19" s="348"/>
      <c r="UT19" s="348"/>
      <c r="UU19" s="348"/>
      <c r="UV19" s="348"/>
      <c r="UW19" s="348"/>
      <c r="UX19" s="348"/>
      <c r="UY19" s="348"/>
      <c r="UZ19" s="348"/>
      <c r="VA19" s="348"/>
      <c r="VB19" s="348"/>
      <c r="VC19" s="348"/>
      <c r="VD19" s="348"/>
      <c r="VE19" s="348"/>
      <c r="VF19" s="348"/>
      <c r="VG19" s="348"/>
      <c r="VH19" s="348"/>
      <c r="VI19" s="348"/>
      <c r="VJ19" s="348"/>
      <c r="VK19" s="348"/>
      <c r="VL19" s="348"/>
      <c r="VM19" s="348"/>
      <c r="VN19" s="348"/>
      <c r="VO19" s="348"/>
      <c r="VP19" s="348"/>
      <c r="VQ19" s="348"/>
      <c r="VR19" s="348"/>
      <c r="VS19" s="348"/>
      <c r="VT19" s="348"/>
      <c r="VU19" s="348"/>
      <c r="VV19" s="348"/>
      <c r="VW19" s="348"/>
      <c r="VX19" s="348"/>
      <c r="VY19" s="348"/>
      <c r="VZ19" s="348"/>
      <c r="WA19" s="348"/>
      <c r="WB19" s="348"/>
      <c r="WC19" s="348"/>
      <c r="WD19" s="348"/>
      <c r="WE19" s="348"/>
    </row>
    <row r="20" spans="1:603" s="329" customFormat="1" x14ac:dyDescent="0.4">
      <c r="A20" s="345"/>
      <c r="B20" s="345"/>
      <c r="C20" s="345"/>
      <c r="D20" s="345"/>
      <c r="E20" s="345"/>
      <c r="F20" s="345"/>
      <c r="G20" s="345"/>
      <c r="H20" s="345"/>
      <c r="I20" s="345"/>
      <c r="J20" s="348"/>
      <c r="K20" s="348"/>
      <c r="L20" s="349"/>
      <c r="M20" s="349"/>
      <c r="N20" s="348"/>
      <c r="O20" s="348"/>
      <c r="P20" s="349"/>
      <c r="Q20" s="349"/>
      <c r="R20" s="348"/>
      <c r="S20" s="348"/>
      <c r="T20" s="349"/>
      <c r="U20" s="349"/>
      <c r="V20" s="348"/>
      <c r="W20" s="348"/>
      <c r="X20" s="349"/>
      <c r="Y20" s="349"/>
      <c r="Z20" s="348"/>
      <c r="AA20" s="348"/>
      <c r="AB20" s="349"/>
      <c r="AC20" s="349"/>
      <c r="AD20" s="348"/>
      <c r="AE20" s="348"/>
      <c r="AF20" s="349"/>
      <c r="AG20" s="349"/>
      <c r="AH20" s="348"/>
      <c r="AI20" s="348"/>
      <c r="AJ20" s="349"/>
      <c r="AK20" s="349"/>
      <c r="AL20" s="348"/>
      <c r="AM20" s="348"/>
      <c r="AN20" s="349"/>
      <c r="AO20" s="349"/>
      <c r="AP20" s="348"/>
      <c r="AQ20" s="348"/>
      <c r="AR20" s="349"/>
      <c r="AS20" s="349"/>
      <c r="AT20" s="348"/>
      <c r="AU20" s="348"/>
      <c r="AV20" s="349"/>
      <c r="AW20" s="349"/>
      <c r="AX20" s="348"/>
      <c r="AY20" s="348"/>
      <c r="AZ20" s="349"/>
      <c r="BA20" s="349"/>
      <c r="BB20" s="348"/>
      <c r="BC20" s="348"/>
      <c r="BD20" s="349"/>
      <c r="BE20" s="349"/>
      <c r="BF20" s="348"/>
      <c r="BG20" s="348"/>
      <c r="BH20" s="348"/>
      <c r="BI20" s="348"/>
      <c r="BJ20" s="348"/>
      <c r="BK20" s="348"/>
      <c r="BL20" s="348"/>
      <c r="BM20" s="348"/>
      <c r="BN20" s="348"/>
      <c r="BO20" s="348"/>
      <c r="BP20" s="348"/>
      <c r="BQ20" s="348"/>
      <c r="BR20" s="348"/>
      <c r="BS20" s="348"/>
      <c r="BT20" s="348"/>
      <c r="BU20" s="348"/>
      <c r="BV20" s="348"/>
      <c r="BW20" s="348"/>
      <c r="BX20" s="348"/>
      <c r="BY20" s="348"/>
      <c r="BZ20" s="348"/>
      <c r="CA20" s="348"/>
      <c r="CB20" s="348"/>
      <c r="CC20" s="348"/>
      <c r="CD20" s="348"/>
      <c r="CE20" s="348"/>
      <c r="CF20" s="348"/>
      <c r="CG20" s="348"/>
      <c r="CH20" s="348"/>
      <c r="CI20" s="348"/>
      <c r="CJ20" s="348"/>
      <c r="CK20" s="348"/>
      <c r="CL20" s="348"/>
      <c r="CM20" s="348"/>
      <c r="CN20" s="348"/>
      <c r="CO20" s="348"/>
      <c r="CP20" s="348"/>
      <c r="CQ20" s="348"/>
      <c r="CR20" s="348"/>
      <c r="CS20" s="348"/>
      <c r="CT20" s="348"/>
      <c r="CU20" s="348"/>
      <c r="CV20" s="348"/>
      <c r="CW20" s="348"/>
      <c r="CX20" s="348"/>
      <c r="CY20" s="348"/>
      <c r="CZ20" s="348"/>
      <c r="DA20" s="348"/>
      <c r="DB20" s="348"/>
      <c r="DC20" s="348"/>
      <c r="DD20" s="348"/>
      <c r="DE20" s="348"/>
      <c r="DF20" s="348"/>
      <c r="DG20" s="348"/>
      <c r="DH20" s="348"/>
      <c r="DI20" s="348"/>
      <c r="DJ20" s="348"/>
      <c r="DK20" s="348"/>
      <c r="DL20" s="348"/>
      <c r="DM20" s="348"/>
      <c r="DN20" s="348"/>
      <c r="DO20" s="348"/>
      <c r="DP20" s="348"/>
      <c r="DQ20" s="348"/>
      <c r="DR20" s="348"/>
      <c r="DS20" s="348"/>
      <c r="DT20" s="348"/>
      <c r="DU20" s="348"/>
      <c r="DV20" s="348"/>
      <c r="DW20" s="348"/>
      <c r="DX20" s="348"/>
      <c r="DY20" s="348"/>
      <c r="DZ20" s="348"/>
      <c r="EA20" s="348"/>
      <c r="EB20" s="348"/>
      <c r="EC20" s="348"/>
      <c r="ED20" s="348"/>
      <c r="EE20" s="348"/>
      <c r="EF20" s="348"/>
      <c r="EG20" s="348"/>
      <c r="EH20" s="348"/>
      <c r="EI20" s="348"/>
      <c r="EJ20" s="348"/>
      <c r="EK20" s="348"/>
      <c r="EL20" s="348"/>
      <c r="EM20" s="348"/>
      <c r="EN20" s="348"/>
      <c r="EO20" s="348"/>
      <c r="EP20" s="348"/>
      <c r="EQ20" s="348"/>
      <c r="ER20" s="348"/>
      <c r="ES20" s="348"/>
      <c r="ET20" s="348"/>
      <c r="EU20" s="348"/>
      <c r="EV20" s="348"/>
      <c r="EW20" s="348"/>
      <c r="EX20" s="348"/>
      <c r="EY20" s="348"/>
      <c r="EZ20" s="348"/>
      <c r="FA20" s="348"/>
      <c r="FB20" s="348"/>
      <c r="FC20" s="348"/>
      <c r="FD20" s="348"/>
      <c r="FE20" s="348"/>
      <c r="FF20" s="348"/>
      <c r="FG20" s="348"/>
      <c r="FH20" s="348"/>
      <c r="FI20" s="348"/>
      <c r="FJ20" s="348"/>
      <c r="FK20" s="348"/>
      <c r="FL20" s="348"/>
      <c r="FM20" s="348"/>
      <c r="FN20" s="348"/>
      <c r="FO20" s="348"/>
      <c r="FP20" s="348"/>
      <c r="FQ20" s="348"/>
      <c r="FR20" s="348"/>
      <c r="FS20" s="348"/>
      <c r="FT20" s="348"/>
      <c r="FU20" s="348"/>
      <c r="FV20" s="348"/>
      <c r="FW20" s="348"/>
      <c r="FX20" s="348"/>
      <c r="FY20" s="348"/>
      <c r="FZ20" s="348"/>
      <c r="GA20" s="348"/>
      <c r="GB20" s="348"/>
      <c r="GC20" s="348"/>
      <c r="GD20" s="348"/>
      <c r="GE20" s="348"/>
      <c r="GF20" s="348"/>
      <c r="GG20" s="348"/>
      <c r="GH20" s="348"/>
      <c r="GI20" s="348"/>
      <c r="GJ20" s="348"/>
      <c r="GK20" s="348"/>
      <c r="GL20" s="348"/>
      <c r="GM20" s="348"/>
      <c r="GN20" s="348"/>
      <c r="GO20" s="348"/>
      <c r="GP20" s="348"/>
      <c r="GQ20" s="348"/>
      <c r="GR20" s="348"/>
      <c r="GS20" s="348"/>
      <c r="GT20" s="348"/>
      <c r="GU20" s="348"/>
      <c r="GV20" s="348"/>
      <c r="GW20" s="348"/>
      <c r="GX20" s="348"/>
      <c r="GY20" s="348"/>
      <c r="GZ20" s="348"/>
      <c r="HA20" s="348"/>
      <c r="HB20" s="348"/>
      <c r="HC20" s="348"/>
      <c r="HD20" s="348"/>
      <c r="HE20" s="348"/>
      <c r="HF20" s="348"/>
      <c r="HG20" s="348"/>
      <c r="HH20" s="348"/>
      <c r="HI20" s="348"/>
      <c r="HJ20" s="348"/>
      <c r="HK20" s="348"/>
      <c r="HL20" s="348"/>
      <c r="HM20" s="348"/>
      <c r="HN20" s="348"/>
      <c r="HO20" s="348"/>
      <c r="HP20" s="348"/>
      <c r="HQ20" s="348"/>
      <c r="HR20" s="348"/>
      <c r="HS20" s="348"/>
      <c r="HT20" s="348"/>
      <c r="HU20" s="348"/>
      <c r="HV20" s="348"/>
      <c r="HW20" s="348"/>
      <c r="HX20" s="348"/>
      <c r="HY20" s="348"/>
      <c r="HZ20" s="348"/>
      <c r="IA20" s="348"/>
      <c r="IB20" s="348"/>
      <c r="IC20" s="348"/>
      <c r="ID20" s="348"/>
      <c r="IE20" s="348"/>
      <c r="IF20" s="348"/>
      <c r="IG20" s="348"/>
      <c r="IH20" s="348"/>
      <c r="II20" s="348"/>
      <c r="IJ20" s="348"/>
      <c r="IK20" s="348"/>
      <c r="IL20" s="348"/>
      <c r="IM20" s="348"/>
      <c r="IN20" s="348"/>
      <c r="IO20" s="348"/>
      <c r="IP20" s="348"/>
      <c r="IQ20" s="348"/>
      <c r="IR20" s="348"/>
      <c r="IS20" s="348"/>
      <c r="IT20" s="348"/>
      <c r="IU20" s="348"/>
      <c r="IV20" s="348"/>
      <c r="IW20" s="348"/>
      <c r="IX20" s="348"/>
      <c r="IY20" s="348"/>
      <c r="IZ20" s="348"/>
      <c r="JA20" s="348"/>
      <c r="JB20" s="348"/>
      <c r="JC20" s="348"/>
      <c r="JD20" s="348"/>
      <c r="JE20" s="348"/>
      <c r="JF20" s="348"/>
      <c r="JG20" s="348"/>
      <c r="JH20" s="348"/>
      <c r="JI20" s="348"/>
      <c r="JJ20" s="348"/>
      <c r="JK20" s="348"/>
      <c r="JL20" s="348"/>
      <c r="JM20" s="348"/>
      <c r="JN20" s="348"/>
      <c r="JO20" s="348"/>
      <c r="JP20" s="348"/>
      <c r="JQ20" s="348"/>
      <c r="JR20" s="348"/>
      <c r="JS20" s="348"/>
      <c r="JT20" s="348"/>
      <c r="JU20" s="348"/>
      <c r="JV20" s="348"/>
      <c r="JW20" s="348"/>
      <c r="JX20" s="348"/>
      <c r="JY20" s="348"/>
      <c r="JZ20" s="348"/>
      <c r="KA20" s="348"/>
      <c r="KB20" s="348"/>
      <c r="KC20" s="348"/>
      <c r="KD20" s="348"/>
      <c r="KE20" s="348"/>
      <c r="KF20" s="348"/>
      <c r="KG20" s="348"/>
      <c r="KH20" s="348"/>
      <c r="KI20" s="348"/>
      <c r="KJ20" s="348"/>
      <c r="KK20" s="348"/>
      <c r="KL20" s="348"/>
      <c r="KM20" s="348"/>
      <c r="KN20" s="348"/>
      <c r="KO20" s="348"/>
      <c r="KP20" s="348"/>
      <c r="KQ20" s="348"/>
      <c r="KR20" s="348"/>
      <c r="KS20" s="348"/>
      <c r="KT20" s="348"/>
      <c r="KU20" s="348"/>
      <c r="KV20" s="348"/>
      <c r="KW20" s="348"/>
      <c r="KX20" s="348"/>
      <c r="KY20" s="348"/>
      <c r="KZ20" s="348"/>
      <c r="LA20" s="348"/>
      <c r="LB20" s="348"/>
      <c r="LC20" s="348"/>
      <c r="LD20" s="348"/>
      <c r="LE20" s="348"/>
      <c r="LF20" s="348"/>
      <c r="LG20" s="348"/>
      <c r="LH20" s="348"/>
      <c r="LI20" s="348"/>
      <c r="LJ20" s="348"/>
      <c r="LK20" s="348"/>
      <c r="LL20" s="348"/>
      <c r="LM20" s="348"/>
      <c r="LN20" s="348"/>
      <c r="LO20" s="348"/>
      <c r="LP20" s="348"/>
      <c r="LQ20" s="348"/>
      <c r="LR20" s="348"/>
      <c r="LS20" s="348"/>
      <c r="LT20" s="348"/>
      <c r="LU20" s="348"/>
      <c r="LV20" s="348"/>
      <c r="LW20" s="348"/>
      <c r="LX20" s="348"/>
      <c r="LY20" s="348"/>
      <c r="LZ20" s="348"/>
      <c r="MA20" s="348"/>
      <c r="MB20" s="348"/>
      <c r="MC20" s="348"/>
      <c r="MD20" s="348"/>
      <c r="ME20" s="348"/>
      <c r="MF20" s="348"/>
      <c r="MG20" s="348"/>
      <c r="MH20" s="348"/>
      <c r="MI20" s="348"/>
      <c r="MJ20" s="348"/>
      <c r="MK20" s="348"/>
      <c r="ML20" s="348"/>
      <c r="MM20" s="348"/>
      <c r="MN20" s="348"/>
      <c r="MO20" s="348"/>
      <c r="MP20" s="348"/>
      <c r="MQ20" s="348"/>
      <c r="MR20" s="348"/>
      <c r="MS20" s="348"/>
      <c r="MT20" s="348"/>
      <c r="MU20" s="348"/>
      <c r="MV20" s="348"/>
      <c r="MW20" s="348"/>
      <c r="MX20" s="348"/>
      <c r="MY20" s="348"/>
      <c r="MZ20" s="348"/>
      <c r="NA20" s="348"/>
      <c r="NB20" s="348"/>
      <c r="NC20" s="348"/>
      <c r="ND20" s="348"/>
      <c r="NE20" s="348"/>
      <c r="NF20" s="348"/>
      <c r="NG20" s="348"/>
      <c r="NH20" s="348"/>
      <c r="NI20" s="348"/>
      <c r="NJ20" s="348"/>
      <c r="NK20" s="348"/>
      <c r="NL20" s="348"/>
      <c r="NM20" s="348"/>
      <c r="NN20" s="348"/>
      <c r="NO20" s="348"/>
      <c r="NP20" s="348"/>
      <c r="NQ20" s="348"/>
      <c r="NR20" s="348"/>
      <c r="NS20" s="348"/>
      <c r="NT20" s="348"/>
      <c r="NU20" s="348"/>
      <c r="NV20" s="348"/>
      <c r="NW20" s="348"/>
      <c r="NX20" s="348"/>
      <c r="NY20" s="348"/>
      <c r="NZ20" s="348"/>
      <c r="OA20" s="348"/>
      <c r="OB20" s="348"/>
      <c r="OC20" s="348"/>
      <c r="OD20" s="348"/>
      <c r="OE20" s="348"/>
      <c r="OF20" s="348"/>
      <c r="OG20" s="348"/>
      <c r="OH20" s="348"/>
      <c r="OI20" s="348"/>
      <c r="OJ20" s="348"/>
      <c r="OK20" s="348"/>
      <c r="OL20" s="348"/>
      <c r="OM20" s="348"/>
      <c r="ON20" s="348"/>
      <c r="OO20" s="348"/>
      <c r="OP20" s="348"/>
      <c r="OQ20" s="348"/>
      <c r="OR20" s="348"/>
      <c r="OS20" s="348"/>
      <c r="OT20" s="348"/>
      <c r="OU20" s="348"/>
      <c r="OV20" s="348"/>
      <c r="OW20" s="348"/>
      <c r="OX20" s="348"/>
      <c r="OY20" s="348"/>
      <c r="OZ20" s="348"/>
      <c r="PA20" s="348"/>
      <c r="PB20" s="348"/>
      <c r="PC20" s="348"/>
      <c r="PD20" s="348"/>
      <c r="PE20" s="348"/>
      <c r="PF20" s="348"/>
      <c r="PG20" s="348"/>
      <c r="PH20" s="348"/>
      <c r="PI20" s="348"/>
      <c r="PJ20" s="348"/>
      <c r="PK20" s="348"/>
      <c r="PL20" s="348"/>
      <c r="PM20" s="348"/>
      <c r="PN20" s="348"/>
      <c r="PO20" s="348"/>
      <c r="PP20" s="348"/>
      <c r="PQ20" s="348"/>
      <c r="PR20" s="348"/>
      <c r="PS20" s="348"/>
      <c r="PT20" s="348"/>
      <c r="PU20" s="348"/>
      <c r="PV20" s="348"/>
      <c r="PW20" s="348"/>
      <c r="PX20" s="348"/>
      <c r="PY20" s="348"/>
      <c r="PZ20" s="348"/>
      <c r="QA20" s="348"/>
      <c r="QB20" s="348"/>
      <c r="QC20" s="348"/>
      <c r="QD20" s="348"/>
      <c r="QE20" s="348"/>
      <c r="QF20" s="348"/>
      <c r="QG20" s="348"/>
      <c r="QH20" s="348"/>
      <c r="QI20" s="348"/>
      <c r="QJ20" s="348"/>
      <c r="QK20" s="348"/>
      <c r="QL20" s="348"/>
      <c r="QM20" s="348"/>
      <c r="QN20" s="348"/>
      <c r="QO20" s="348"/>
      <c r="QP20" s="348"/>
      <c r="QQ20" s="348"/>
      <c r="QR20" s="348"/>
      <c r="QS20" s="348"/>
      <c r="QT20" s="348"/>
      <c r="QU20" s="348"/>
      <c r="QV20" s="348"/>
      <c r="QW20" s="348"/>
      <c r="QX20" s="348"/>
      <c r="QY20" s="348"/>
      <c r="QZ20" s="348"/>
      <c r="RA20" s="348"/>
      <c r="RB20" s="348"/>
      <c r="RC20" s="348"/>
      <c r="RD20" s="348"/>
      <c r="RE20" s="348"/>
      <c r="RF20" s="348"/>
      <c r="RG20" s="348"/>
      <c r="RH20" s="348"/>
      <c r="RI20" s="348"/>
      <c r="RJ20" s="348"/>
      <c r="RK20" s="348"/>
      <c r="RL20" s="348"/>
      <c r="RM20" s="348"/>
      <c r="RN20" s="348"/>
      <c r="RO20" s="348"/>
      <c r="RP20" s="348"/>
      <c r="RQ20" s="348"/>
      <c r="RR20" s="348"/>
      <c r="RS20" s="348"/>
      <c r="RT20" s="348"/>
      <c r="RU20" s="348"/>
      <c r="RV20" s="348"/>
      <c r="RW20" s="348"/>
      <c r="RX20" s="348"/>
      <c r="RY20" s="348"/>
      <c r="RZ20" s="348"/>
      <c r="SA20" s="348"/>
      <c r="SB20" s="348"/>
      <c r="SC20" s="348"/>
      <c r="SD20" s="348"/>
      <c r="SE20" s="348"/>
      <c r="SF20" s="348"/>
      <c r="SG20" s="348"/>
      <c r="SH20" s="348"/>
      <c r="SI20" s="348"/>
      <c r="SJ20" s="348"/>
      <c r="SK20" s="348"/>
      <c r="SL20" s="348"/>
      <c r="SM20" s="348"/>
      <c r="SN20" s="348"/>
      <c r="SO20" s="348"/>
      <c r="SP20" s="348"/>
      <c r="SQ20" s="348"/>
      <c r="SR20" s="348"/>
      <c r="SS20" s="348"/>
      <c r="ST20" s="348"/>
      <c r="SU20" s="348"/>
      <c r="SV20" s="348"/>
      <c r="SW20" s="348"/>
      <c r="SX20" s="348"/>
      <c r="SY20" s="348"/>
      <c r="SZ20" s="348"/>
      <c r="TA20" s="348"/>
      <c r="TB20" s="348"/>
      <c r="TC20" s="348"/>
      <c r="TD20" s="348"/>
      <c r="TE20" s="348"/>
      <c r="TF20" s="348"/>
      <c r="TG20" s="348"/>
      <c r="TH20" s="348"/>
      <c r="TI20" s="348"/>
      <c r="TJ20" s="348"/>
      <c r="TK20" s="348"/>
      <c r="TL20" s="348"/>
      <c r="TM20" s="348"/>
      <c r="TN20" s="348"/>
      <c r="TO20" s="348"/>
      <c r="TP20" s="348"/>
      <c r="TQ20" s="348"/>
      <c r="TR20" s="348"/>
      <c r="TS20" s="348"/>
      <c r="TT20" s="348"/>
      <c r="TU20" s="348"/>
      <c r="TV20" s="348"/>
      <c r="TW20" s="348"/>
      <c r="TX20" s="348"/>
      <c r="TY20" s="348"/>
      <c r="TZ20" s="348"/>
      <c r="UA20" s="348"/>
      <c r="UB20" s="348"/>
      <c r="UC20" s="348"/>
      <c r="UD20" s="348"/>
      <c r="UE20" s="348"/>
      <c r="UF20" s="348"/>
      <c r="UG20" s="348"/>
      <c r="UH20" s="348"/>
      <c r="UI20" s="348"/>
      <c r="UJ20" s="348"/>
      <c r="UK20" s="348"/>
      <c r="UL20" s="348"/>
      <c r="UM20" s="348"/>
      <c r="UN20" s="348"/>
      <c r="UO20" s="348"/>
      <c r="UP20" s="348"/>
      <c r="UQ20" s="348"/>
      <c r="UR20" s="348"/>
      <c r="US20" s="348"/>
      <c r="UT20" s="348"/>
      <c r="UU20" s="348"/>
      <c r="UV20" s="348"/>
      <c r="UW20" s="348"/>
      <c r="UX20" s="348"/>
      <c r="UY20" s="348"/>
      <c r="UZ20" s="348"/>
      <c r="VA20" s="348"/>
      <c r="VB20" s="348"/>
      <c r="VC20" s="348"/>
      <c r="VD20" s="348"/>
      <c r="VE20" s="348"/>
      <c r="VF20" s="348"/>
      <c r="VG20" s="348"/>
      <c r="VH20" s="348"/>
      <c r="VI20" s="348"/>
      <c r="VJ20" s="348"/>
      <c r="VK20" s="348"/>
      <c r="VL20" s="348"/>
      <c r="VM20" s="348"/>
      <c r="VN20" s="348"/>
      <c r="VO20" s="348"/>
      <c r="VP20" s="348"/>
      <c r="VQ20" s="348"/>
      <c r="VR20" s="348"/>
      <c r="VS20" s="348"/>
      <c r="VT20" s="348"/>
      <c r="VU20" s="348"/>
      <c r="VV20" s="348"/>
      <c r="VW20" s="348"/>
      <c r="VX20" s="348"/>
      <c r="VY20" s="348"/>
      <c r="VZ20" s="348"/>
      <c r="WA20" s="348"/>
      <c r="WB20" s="348"/>
      <c r="WC20" s="348"/>
      <c r="WD20" s="348"/>
      <c r="WE20" s="348"/>
    </row>
    <row r="21" spans="1:603" s="329" customFormat="1" x14ac:dyDescent="0.4">
      <c r="A21" s="345"/>
      <c r="B21" s="345"/>
      <c r="C21" s="345"/>
      <c r="D21" s="345"/>
      <c r="E21" s="345"/>
      <c r="F21" s="345"/>
      <c r="G21" s="345"/>
      <c r="H21" s="345"/>
      <c r="I21" s="345"/>
      <c r="J21" s="348"/>
      <c r="K21" s="348"/>
      <c r="L21" s="349"/>
      <c r="M21" s="349"/>
      <c r="N21" s="348"/>
      <c r="O21" s="348"/>
      <c r="P21" s="349"/>
      <c r="Q21" s="349"/>
      <c r="R21" s="348"/>
      <c r="S21" s="348"/>
      <c r="T21" s="349"/>
      <c r="U21" s="349"/>
      <c r="V21" s="348"/>
      <c r="W21" s="348"/>
      <c r="X21" s="349"/>
      <c r="Y21" s="349"/>
      <c r="Z21" s="348"/>
      <c r="AA21" s="348"/>
      <c r="AB21" s="349"/>
      <c r="AC21" s="349"/>
      <c r="AD21" s="348"/>
      <c r="AE21" s="348"/>
      <c r="AF21" s="349"/>
      <c r="AG21" s="349"/>
      <c r="AH21" s="348"/>
      <c r="AI21" s="348"/>
      <c r="AJ21" s="349"/>
      <c r="AK21" s="349"/>
      <c r="AL21" s="348"/>
      <c r="AM21" s="348"/>
      <c r="AN21" s="349"/>
      <c r="AO21" s="349"/>
      <c r="AP21" s="348"/>
      <c r="AQ21" s="348"/>
      <c r="AR21" s="349"/>
      <c r="AS21" s="349"/>
      <c r="AT21" s="348"/>
      <c r="AU21" s="348"/>
      <c r="AV21" s="349"/>
      <c r="AW21" s="349"/>
      <c r="AX21" s="348"/>
      <c r="AY21" s="348"/>
      <c r="AZ21" s="349"/>
      <c r="BA21" s="349"/>
      <c r="BB21" s="348"/>
      <c r="BC21" s="348"/>
      <c r="BD21" s="349"/>
      <c r="BE21" s="349"/>
      <c r="BF21" s="348"/>
      <c r="BG21" s="348"/>
      <c r="BH21" s="348"/>
      <c r="BI21" s="348"/>
      <c r="BJ21" s="348"/>
      <c r="BK21" s="348"/>
      <c r="BL21" s="348"/>
      <c r="BM21" s="348"/>
      <c r="BN21" s="348"/>
      <c r="BO21" s="348"/>
      <c r="BP21" s="348"/>
      <c r="BQ21" s="348"/>
      <c r="BR21" s="348"/>
      <c r="BS21" s="348"/>
      <c r="BT21" s="348"/>
      <c r="BU21" s="348"/>
      <c r="BV21" s="348"/>
      <c r="BW21" s="348"/>
      <c r="BX21" s="348"/>
      <c r="BY21" s="348"/>
      <c r="BZ21" s="348"/>
      <c r="CA21" s="348"/>
      <c r="CB21" s="348"/>
      <c r="CC21" s="348"/>
      <c r="CD21" s="348"/>
      <c r="CE21" s="348"/>
      <c r="CF21" s="348"/>
      <c r="CG21" s="348"/>
      <c r="CH21" s="348"/>
      <c r="CI21" s="348"/>
      <c r="CJ21" s="348"/>
      <c r="CK21" s="348"/>
      <c r="CL21" s="348"/>
      <c r="CM21" s="348"/>
      <c r="CN21" s="348"/>
      <c r="CO21" s="348"/>
      <c r="CP21" s="348"/>
      <c r="CQ21" s="348"/>
      <c r="CR21" s="348"/>
      <c r="CS21" s="348"/>
      <c r="CT21" s="348"/>
      <c r="CU21" s="348"/>
      <c r="CV21" s="348"/>
      <c r="CW21" s="348"/>
      <c r="CX21" s="348"/>
      <c r="CY21" s="348"/>
      <c r="CZ21" s="348"/>
      <c r="DA21" s="348"/>
      <c r="DB21" s="348"/>
      <c r="DC21" s="348"/>
      <c r="DD21" s="348"/>
      <c r="DE21" s="348"/>
      <c r="DF21" s="348"/>
      <c r="DG21" s="348"/>
      <c r="DH21" s="348"/>
      <c r="DI21" s="348"/>
      <c r="DJ21" s="348"/>
      <c r="DK21" s="348"/>
      <c r="DL21" s="348"/>
      <c r="DM21" s="348"/>
      <c r="DN21" s="348"/>
      <c r="DO21" s="348"/>
      <c r="DP21" s="348"/>
      <c r="DQ21" s="348"/>
      <c r="DR21" s="348"/>
      <c r="DS21" s="348"/>
      <c r="DT21" s="348"/>
      <c r="DU21" s="348"/>
      <c r="DV21" s="348"/>
      <c r="DW21" s="348"/>
      <c r="DX21" s="348"/>
      <c r="DY21" s="348"/>
      <c r="DZ21" s="348"/>
      <c r="EA21" s="348"/>
      <c r="EB21" s="348"/>
      <c r="EC21" s="348"/>
      <c r="ED21" s="348"/>
      <c r="EE21" s="348"/>
      <c r="EF21" s="348"/>
      <c r="EG21" s="348"/>
      <c r="EH21" s="348"/>
      <c r="EI21" s="348"/>
      <c r="EJ21" s="348"/>
      <c r="EK21" s="348"/>
      <c r="EL21" s="348"/>
      <c r="EM21" s="348"/>
      <c r="EN21" s="348"/>
      <c r="EO21" s="348"/>
      <c r="EP21" s="348"/>
      <c r="EQ21" s="348"/>
      <c r="ER21" s="348"/>
      <c r="ES21" s="348"/>
      <c r="ET21" s="348"/>
      <c r="EU21" s="348"/>
      <c r="EV21" s="348"/>
      <c r="EW21" s="348"/>
      <c r="EX21" s="348"/>
      <c r="EY21" s="348"/>
      <c r="EZ21" s="348"/>
      <c r="FA21" s="348"/>
      <c r="FB21" s="348"/>
      <c r="FC21" s="348"/>
      <c r="FD21" s="348"/>
      <c r="FE21" s="348"/>
      <c r="FF21" s="348"/>
      <c r="FG21" s="348"/>
      <c r="FH21" s="348"/>
      <c r="FI21" s="348"/>
      <c r="FJ21" s="348"/>
      <c r="FK21" s="348"/>
      <c r="FL21" s="348"/>
      <c r="FM21" s="348"/>
      <c r="FN21" s="348"/>
      <c r="FO21" s="348"/>
      <c r="FP21" s="348"/>
      <c r="FQ21" s="348"/>
      <c r="FR21" s="348"/>
      <c r="FS21" s="348"/>
      <c r="FT21" s="348"/>
      <c r="FU21" s="348"/>
      <c r="FV21" s="348"/>
      <c r="FW21" s="348"/>
      <c r="FX21" s="348"/>
      <c r="FY21" s="348"/>
      <c r="FZ21" s="348"/>
      <c r="GA21" s="348"/>
      <c r="GB21" s="348"/>
      <c r="GC21" s="348"/>
      <c r="GD21" s="348"/>
      <c r="GE21" s="348"/>
      <c r="GF21" s="348"/>
      <c r="GG21" s="348"/>
      <c r="GH21" s="348"/>
      <c r="GI21" s="348"/>
      <c r="GJ21" s="348"/>
      <c r="GK21" s="348"/>
      <c r="GL21" s="348"/>
      <c r="GM21" s="348"/>
      <c r="GN21" s="348"/>
      <c r="GO21" s="348"/>
      <c r="GP21" s="348"/>
      <c r="GQ21" s="348"/>
      <c r="GR21" s="348"/>
      <c r="GS21" s="348"/>
      <c r="GT21" s="348"/>
      <c r="GU21" s="348"/>
      <c r="GV21" s="348"/>
      <c r="GW21" s="348"/>
      <c r="GX21" s="348"/>
      <c r="GY21" s="348"/>
      <c r="GZ21" s="348"/>
      <c r="HA21" s="348"/>
      <c r="HB21" s="348"/>
      <c r="HC21" s="348"/>
      <c r="HD21" s="348"/>
      <c r="HE21" s="348"/>
      <c r="HF21" s="348"/>
      <c r="HG21" s="348"/>
      <c r="HH21" s="348"/>
      <c r="HI21" s="348"/>
      <c r="HJ21" s="348"/>
      <c r="HK21" s="348"/>
      <c r="HL21" s="348"/>
      <c r="HM21" s="348"/>
      <c r="HN21" s="348"/>
      <c r="HO21" s="348"/>
      <c r="HP21" s="348"/>
      <c r="HQ21" s="348"/>
      <c r="HR21" s="348"/>
      <c r="HS21" s="348"/>
      <c r="HT21" s="348"/>
      <c r="HU21" s="348"/>
      <c r="HV21" s="348"/>
      <c r="HW21" s="348"/>
      <c r="HX21" s="348"/>
      <c r="HY21" s="348"/>
      <c r="HZ21" s="348"/>
      <c r="IA21" s="348"/>
      <c r="IB21" s="348"/>
      <c r="IC21" s="348"/>
      <c r="ID21" s="348"/>
      <c r="IE21" s="348"/>
      <c r="IF21" s="348"/>
      <c r="IG21" s="348"/>
      <c r="IH21" s="348"/>
      <c r="II21" s="348"/>
      <c r="IJ21" s="348"/>
      <c r="IK21" s="348"/>
      <c r="IL21" s="348"/>
      <c r="IM21" s="348"/>
      <c r="IN21" s="348"/>
      <c r="IO21" s="348"/>
      <c r="IP21" s="348"/>
      <c r="IQ21" s="348"/>
      <c r="IR21" s="348"/>
      <c r="IS21" s="348"/>
      <c r="IT21" s="348"/>
      <c r="IU21" s="348"/>
      <c r="IV21" s="348"/>
      <c r="IW21" s="348"/>
      <c r="IX21" s="348"/>
      <c r="IY21" s="348"/>
      <c r="IZ21" s="348"/>
      <c r="JA21" s="348"/>
      <c r="JB21" s="348"/>
      <c r="JC21" s="348"/>
      <c r="JD21" s="348"/>
      <c r="JE21" s="348"/>
      <c r="JF21" s="348"/>
      <c r="JG21" s="348"/>
      <c r="JH21" s="348"/>
      <c r="JI21" s="348"/>
      <c r="JJ21" s="348"/>
      <c r="JK21" s="348"/>
      <c r="JL21" s="348"/>
      <c r="JM21" s="348"/>
      <c r="JN21" s="348"/>
      <c r="JO21" s="348"/>
      <c r="JP21" s="348"/>
      <c r="JQ21" s="348"/>
      <c r="JR21" s="348"/>
      <c r="JS21" s="348"/>
      <c r="JT21" s="348"/>
      <c r="JU21" s="348"/>
      <c r="JV21" s="348"/>
      <c r="JW21" s="348"/>
      <c r="JX21" s="348"/>
      <c r="JY21" s="348"/>
      <c r="JZ21" s="348"/>
      <c r="KA21" s="348"/>
      <c r="KB21" s="348"/>
      <c r="KC21" s="348"/>
      <c r="KD21" s="348"/>
      <c r="KE21" s="348"/>
      <c r="KF21" s="348"/>
      <c r="KG21" s="348"/>
      <c r="KH21" s="348"/>
      <c r="KI21" s="348"/>
      <c r="KJ21" s="348"/>
      <c r="KK21" s="348"/>
      <c r="KL21" s="348"/>
      <c r="KM21" s="348"/>
      <c r="KN21" s="348"/>
      <c r="KO21" s="348"/>
      <c r="KP21" s="348"/>
      <c r="KQ21" s="348"/>
      <c r="KR21" s="348"/>
      <c r="KS21" s="348"/>
      <c r="KT21" s="348"/>
      <c r="KU21" s="348"/>
      <c r="KV21" s="348"/>
      <c r="KW21" s="348"/>
      <c r="KX21" s="348"/>
      <c r="KY21" s="348"/>
      <c r="KZ21" s="348"/>
      <c r="LA21" s="348"/>
      <c r="LB21" s="348"/>
      <c r="LC21" s="348"/>
      <c r="LD21" s="348"/>
      <c r="LE21" s="348"/>
      <c r="LF21" s="348"/>
      <c r="LG21" s="348"/>
      <c r="LH21" s="348"/>
      <c r="LI21" s="348"/>
      <c r="LJ21" s="348"/>
      <c r="LK21" s="348"/>
      <c r="LL21" s="348"/>
      <c r="LM21" s="348"/>
      <c r="LN21" s="348"/>
      <c r="LO21" s="348"/>
      <c r="LP21" s="348"/>
      <c r="LQ21" s="348"/>
      <c r="LR21" s="348"/>
      <c r="LS21" s="348"/>
      <c r="LT21" s="348"/>
      <c r="LU21" s="348"/>
      <c r="LV21" s="348"/>
      <c r="LW21" s="348"/>
      <c r="LX21" s="348"/>
      <c r="LY21" s="348"/>
      <c r="LZ21" s="348"/>
      <c r="MA21" s="348"/>
      <c r="MB21" s="348"/>
      <c r="MC21" s="348"/>
      <c r="MD21" s="348"/>
      <c r="ME21" s="348"/>
      <c r="MF21" s="348"/>
      <c r="MG21" s="348"/>
      <c r="MH21" s="348"/>
      <c r="MI21" s="348"/>
      <c r="MJ21" s="348"/>
      <c r="MK21" s="348"/>
      <c r="ML21" s="348"/>
      <c r="MM21" s="348"/>
      <c r="MN21" s="348"/>
      <c r="MO21" s="348"/>
      <c r="MP21" s="348"/>
      <c r="MQ21" s="348"/>
      <c r="MR21" s="348"/>
      <c r="MS21" s="348"/>
      <c r="MT21" s="348"/>
      <c r="MU21" s="348"/>
      <c r="MV21" s="348"/>
      <c r="MW21" s="348"/>
      <c r="MX21" s="348"/>
      <c r="MY21" s="348"/>
      <c r="MZ21" s="348"/>
      <c r="NA21" s="348"/>
      <c r="NB21" s="348"/>
      <c r="NC21" s="348"/>
      <c r="ND21" s="348"/>
      <c r="NE21" s="348"/>
      <c r="NF21" s="348"/>
      <c r="NG21" s="348"/>
      <c r="NH21" s="348"/>
      <c r="NI21" s="348"/>
      <c r="NJ21" s="348"/>
      <c r="NK21" s="348"/>
      <c r="NL21" s="348"/>
      <c r="NM21" s="348"/>
      <c r="NN21" s="348"/>
      <c r="NO21" s="348"/>
      <c r="NP21" s="348"/>
      <c r="NQ21" s="348"/>
      <c r="NR21" s="348"/>
      <c r="NS21" s="348"/>
      <c r="NT21" s="348"/>
      <c r="NU21" s="348"/>
      <c r="NV21" s="348"/>
      <c r="NW21" s="348"/>
      <c r="NX21" s="348"/>
      <c r="NY21" s="348"/>
      <c r="NZ21" s="348"/>
      <c r="OA21" s="348"/>
      <c r="OB21" s="348"/>
      <c r="OC21" s="348"/>
      <c r="OD21" s="348"/>
      <c r="OE21" s="348"/>
      <c r="OF21" s="348"/>
      <c r="OG21" s="348"/>
      <c r="OH21" s="348"/>
      <c r="OI21" s="348"/>
      <c r="OJ21" s="348"/>
      <c r="OK21" s="348"/>
      <c r="OL21" s="348"/>
      <c r="OM21" s="348"/>
      <c r="ON21" s="348"/>
      <c r="OO21" s="348"/>
      <c r="OP21" s="348"/>
      <c r="OQ21" s="348"/>
      <c r="OR21" s="348"/>
      <c r="OS21" s="348"/>
      <c r="OT21" s="348"/>
      <c r="OU21" s="348"/>
      <c r="OV21" s="348"/>
      <c r="OW21" s="348"/>
      <c r="OX21" s="348"/>
      <c r="OY21" s="348"/>
      <c r="OZ21" s="348"/>
      <c r="PA21" s="348"/>
      <c r="PB21" s="348"/>
      <c r="PC21" s="348"/>
      <c r="PD21" s="348"/>
      <c r="PE21" s="348"/>
      <c r="PF21" s="348"/>
      <c r="PG21" s="348"/>
      <c r="PH21" s="348"/>
      <c r="PI21" s="348"/>
      <c r="PJ21" s="348"/>
      <c r="PK21" s="348"/>
      <c r="PL21" s="348"/>
      <c r="PM21" s="348"/>
      <c r="PN21" s="348"/>
      <c r="PO21" s="348"/>
      <c r="PP21" s="348"/>
      <c r="PQ21" s="348"/>
      <c r="PR21" s="348"/>
      <c r="PS21" s="348"/>
      <c r="PT21" s="348"/>
      <c r="PU21" s="348"/>
      <c r="PV21" s="348"/>
      <c r="PW21" s="348"/>
      <c r="PX21" s="348"/>
      <c r="PY21" s="348"/>
      <c r="PZ21" s="348"/>
      <c r="QA21" s="348"/>
      <c r="QB21" s="348"/>
      <c r="QC21" s="348"/>
      <c r="QD21" s="348"/>
      <c r="QE21" s="348"/>
      <c r="QF21" s="348"/>
      <c r="QG21" s="348"/>
      <c r="QH21" s="348"/>
      <c r="QI21" s="348"/>
      <c r="QJ21" s="348"/>
      <c r="QK21" s="348"/>
      <c r="QL21" s="348"/>
      <c r="QM21" s="348"/>
      <c r="QN21" s="348"/>
      <c r="QO21" s="348"/>
      <c r="QP21" s="348"/>
      <c r="QQ21" s="348"/>
      <c r="QR21" s="348"/>
      <c r="QS21" s="348"/>
      <c r="QT21" s="348"/>
      <c r="QU21" s="348"/>
      <c r="QV21" s="348"/>
      <c r="QW21" s="348"/>
      <c r="QX21" s="348"/>
      <c r="QY21" s="348"/>
      <c r="QZ21" s="348"/>
      <c r="RA21" s="348"/>
      <c r="RB21" s="348"/>
      <c r="RC21" s="348"/>
      <c r="RD21" s="348"/>
      <c r="RE21" s="348"/>
      <c r="RF21" s="348"/>
      <c r="RG21" s="348"/>
      <c r="RH21" s="348"/>
      <c r="RI21" s="348"/>
      <c r="RJ21" s="348"/>
      <c r="RK21" s="348"/>
      <c r="RL21" s="348"/>
      <c r="RM21" s="348"/>
      <c r="RN21" s="348"/>
      <c r="RO21" s="348"/>
      <c r="RP21" s="348"/>
      <c r="RQ21" s="348"/>
      <c r="RR21" s="348"/>
      <c r="RS21" s="348"/>
      <c r="RT21" s="348"/>
      <c r="RU21" s="348"/>
      <c r="RV21" s="348"/>
      <c r="RW21" s="348"/>
      <c r="RX21" s="348"/>
      <c r="RY21" s="348"/>
      <c r="RZ21" s="348"/>
      <c r="SA21" s="348"/>
      <c r="SB21" s="348"/>
      <c r="SC21" s="348"/>
      <c r="SD21" s="348"/>
      <c r="SE21" s="348"/>
      <c r="SF21" s="348"/>
      <c r="SG21" s="348"/>
      <c r="SH21" s="348"/>
      <c r="SI21" s="348"/>
      <c r="SJ21" s="348"/>
      <c r="SK21" s="348"/>
      <c r="SL21" s="348"/>
      <c r="SM21" s="348"/>
      <c r="SN21" s="348"/>
      <c r="SO21" s="348"/>
      <c r="SP21" s="348"/>
      <c r="SQ21" s="348"/>
      <c r="SR21" s="348"/>
      <c r="SS21" s="348"/>
      <c r="ST21" s="348"/>
      <c r="SU21" s="348"/>
      <c r="SV21" s="348"/>
      <c r="SW21" s="348"/>
      <c r="SX21" s="348"/>
      <c r="SY21" s="348"/>
      <c r="SZ21" s="348"/>
      <c r="TA21" s="348"/>
      <c r="TB21" s="348"/>
      <c r="TC21" s="348"/>
      <c r="TD21" s="348"/>
      <c r="TE21" s="348"/>
      <c r="TF21" s="348"/>
      <c r="TG21" s="348"/>
      <c r="TH21" s="348"/>
      <c r="TI21" s="348"/>
      <c r="TJ21" s="348"/>
      <c r="TK21" s="348"/>
      <c r="TL21" s="348"/>
      <c r="TM21" s="348"/>
      <c r="TN21" s="348"/>
      <c r="TO21" s="348"/>
      <c r="TP21" s="348"/>
      <c r="TQ21" s="348"/>
      <c r="TR21" s="348"/>
      <c r="TS21" s="348"/>
      <c r="TT21" s="348"/>
      <c r="TU21" s="348"/>
      <c r="TV21" s="348"/>
      <c r="TW21" s="348"/>
      <c r="TX21" s="348"/>
      <c r="TY21" s="348"/>
      <c r="TZ21" s="348"/>
      <c r="UA21" s="348"/>
      <c r="UB21" s="348"/>
      <c r="UC21" s="348"/>
      <c r="UD21" s="348"/>
      <c r="UE21" s="348"/>
      <c r="UF21" s="348"/>
      <c r="UG21" s="348"/>
      <c r="UH21" s="348"/>
      <c r="UI21" s="348"/>
      <c r="UJ21" s="348"/>
      <c r="UK21" s="348"/>
      <c r="UL21" s="348"/>
      <c r="UM21" s="348"/>
      <c r="UN21" s="348"/>
      <c r="UO21" s="348"/>
      <c r="UP21" s="348"/>
      <c r="UQ21" s="348"/>
      <c r="UR21" s="348"/>
      <c r="US21" s="348"/>
      <c r="UT21" s="348"/>
      <c r="UU21" s="348"/>
      <c r="UV21" s="348"/>
      <c r="UW21" s="348"/>
      <c r="UX21" s="348"/>
      <c r="UY21" s="348"/>
      <c r="UZ21" s="348"/>
      <c r="VA21" s="348"/>
      <c r="VB21" s="348"/>
      <c r="VC21" s="348"/>
      <c r="VD21" s="348"/>
      <c r="VE21" s="348"/>
      <c r="VF21" s="348"/>
      <c r="VG21" s="348"/>
      <c r="VH21" s="348"/>
      <c r="VI21" s="348"/>
      <c r="VJ21" s="348"/>
      <c r="VK21" s="348"/>
      <c r="VL21" s="348"/>
      <c r="VM21" s="348"/>
      <c r="VN21" s="348"/>
      <c r="VO21" s="348"/>
      <c r="VP21" s="348"/>
      <c r="VQ21" s="348"/>
      <c r="VR21" s="348"/>
      <c r="VS21" s="348"/>
      <c r="VT21" s="348"/>
      <c r="VU21" s="348"/>
      <c r="VV21" s="348"/>
      <c r="VW21" s="348"/>
      <c r="VX21" s="348"/>
      <c r="VY21" s="348"/>
      <c r="VZ21" s="348"/>
      <c r="WA21" s="348"/>
      <c r="WB21" s="348"/>
      <c r="WC21" s="348"/>
      <c r="WD21" s="348"/>
      <c r="WE21" s="348"/>
    </row>
    <row r="22" spans="1:603" s="329" customFormat="1" x14ac:dyDescent="0.4">
      <c r="A22" s="345"/>
      <c r="B22" s="345"/>
      <c r="C22" s="345"/>
      <c r="D22" s="345"/>
      <c r="E22" s="345"/>
      <c r="F22" s="345"/>
      <c r="G22" s="345"/>
      <c r="H22" s="345"/>
      <c r="I22" s="345"/>
      <c r="J22" s="348"/>
      <c r="K22" s="348"/>
      <c r="L22" s="349"/>
      <c r="M22" s="349"/>
      <c r="N22" s="348"/>
      <c r="O22" s="348"/>
      <c r="P22" s="349"/>
      <c r="Q22" s="349"/>
      <c r="R22" s="348"/>
      <c r="S22" s="348"/>
      <c r="T22" s="349"/>
      <c r="U22" s="349"/>
      <c r="V22" s="348"/>
      <c r="W22" s="348"/>
      <c r="X22" s="349"/>
      <c r="Y22" s="349"/>
      <c r="Z22" s="348"/>
      <c r="AA22" s="348"/>
      <c r="AB22" s="349"/>
      <c r="AC22" s="349"/>
      <c r="AD22" s="348"/>
      <c r="AE22" s="348"/>
      <c r="AF22" s="349"/>
      <c r="AG22" s="349"/>
      <c r="AH22" s="348"/>
      <c r="AI22" s="348"/>
      <c r="AJ22" s="349"/>
      <c r="AK22" s="349"/>
      <c r="AL22" s="348"/>
      <c r="AM22" s="348"/>
      <c r="AN22" s="349"/>
      <c r="AO22" s="349"/>
      <c r="AP22" s="348"/>
      <c r="AQ22" s="348"/>
      <c r="AR22" s="349"/>
      <c r="AS22" s="349"/>
      <c r="AT22" s="348"/>
      <c r="AU22" s="348"/>
      <c r="AV22" s="349"/>
      <c r="AW22" s="349"/>
      <c r="AX22" s="348"/>
      <c r="AY22" s="348"/>
      <c r="AZ22" s="349"/>
      <c r="BA22" s="349"/>
      <c r="BB22" s="348"/>
      <c r="BC22" s="348"/>
      <c r="BD22" s="349"/>
      <c r="BE22" s="349"/>
      <c r="BF22" s="348"/>
      <c r="BG22" s="348"/>
      <c r="BH22" s="348"/>
      <c r="BI22" s="348"/>
      <c r="BJ22" s="348"/>
      <c r="BK22" s="348"/>
      <c r="BL22" s="348"/>
      <c r="BM22" s="348"/>
      <c r="BN22" s="348"/>
      <c r="BO22" s="348"/>
      <c r="BP22" s="348"/>
      <c r="BQ22" s="348"/>
      <c r="BR22" s="348"/>
      <c r="BS22" s="348"/>
      <c r="BT22" s="348"/>
      <c r="BU22" s="348"/>
      <c r="BV22" s="348"/>
      <c r="BW22" s="348"/>
      <c r="BX22" s="348"/>
      <c r="BY22" s="348"/>
      <c r="BZ22" s="348"/>
      <c r="CA22" s="348"/>
      <c r="CB22" s="348"/>
      <c r="CC22" s="348"/>
      <c r="CD22" s="348"/>
      <c r="CE22" s="348"/>
      <c r="CF22" s="348"/>
      <c r="CG22" s="348"/>
      <c r="CH22" s="348"/>
      <c r="CI22" s="348"/>
      <c r="CJ22" s="348"/>
      <c r="CK22" s="348"/>
      <c r="CL22" s="348"/>
      <c r="CM22" s="348"/>
      <c r="CN22" s="348"/>
      <c r="CO22" s="348"/>
      <c r="CP22" s="348"/>
      <c r="CQ22" s="348"/>
      <c r="CR22" s="348"/>
      <c r="CS22" s="348"/>
      <c r="CT22" s="348"/>
      <c r="CU22" s="348"/>
      <c r="CV22" s="348"/>
      <c r="CW22" s="348"/>
      <c r="CX22" s="348"/>
      <c r="CY22" s="348"/>
      <c r="CZ22" s="348"/>
      <c r="DA22" s="348"/>
      <c r="DB22" s="348"/>
      <c r="DC22" s="348"/>
      <c r="DD22" s="348"/>
      <c r="DE22" s="348"/>
      <c r="DF22" s="348"/>
      <c r="DG22" s="348"/>
      <c r="DH22" s="348"/>
      <c r="DI22" s="348"/>
      <c r="DJ22" s="348"/>
      <c r="DK22" s="348"/>
      <c r="DL22" s="348"/>
      <c r="DM22" s="348"/>
      <c r="DN22" s="348"/>
      <c r="DO22" s="348"/>
      <c r="DP22" s="348"/>
      <c r="DQ22" s="348"/>
      <c r="DR22" s="348"/>
      <c r="DS22" s="348"/>
      <c r="DT22" s="348"/>
      <c r="DU22" s="348"/>
      <c r="DV22" s="348"/>
      <c r="DW22" s="348"/>
      <c r="DX22" s="348"/>
      <c r="DY22" s="348"/>
      <c r="DZ22" s="348"/>
      <c r="EA22" s="348"/>
      <c r="EB22" s="348"/>
      <c r="EC22" s="348"/>
      <c r="ED22" s="348"/>
      <c r="EE22" s="348"/>
      <c r="EF22" s="348"/>
      <c r="EG22" s="348"/>
      <c r="EH22" s="348"/>
      <c r="EI22" s="348"/>
      <c r="EJ22" s="348"/>
      <c r="EK22" s="348"/>
      <c r="EL22" s="348"/>
      <c r="EM22" s="348"/>
      <c r="EN22" s="348"/>
      <c r="EO22" s="348"/>
      <c r="EP22" s="348"/>
      <c r="EQ22" s="348"/>
      <c r="ER22" s="348"/>
      <c r="ES22" s="348"/>
      <c r="ET22" s="348"/>
      <c r="EU22" s="348"/>
      <c r="EV22" s="348"/>
      <c r="EW22" s="348"/>
      <c r="EX22" s="348"/>
      <c r="EY22" s="348"/>
      <c r="EZ22" s="348"/>
      <c r="FA22" s="348"/>
      <c r="FB22" s="348"/>
      <c r="FC22" s="348"/>
      <c r="FD22" s="348"/>
      <c r="FE22" s="348"/>
      <c r="FF22" s="348"/>
      <c r="FG22" s="348"/>
      <c r="FH22" s="348"/>
      <c r="FI22" s="348"/>
      <c r="FJ22" s="348"/>
      <c r="FK22" s="348"/>
      <c r="FL22" s="348"/>
      <c r="FM22" s="348"/>
      <c r="FN22" s="348"/>
      <c r="FO22" s="348"/>
      <c r="FP22" s="348"/>
      <c r="FQ22" s="348"/>
      <c r="FR22" s="348"/>
      <c r="FS22" s="348"/>
      <c r="FT22" s="348"/>
      <c r="FU22" s="348"/>
      <c r="FV22" s="348"/>
      <c r="FW22" s="348"/>
      <c r="FX22" s="348"/>
      <c r="FY22" s="348"/>
      <c r="FZ22" s="348"/>
      <c r="GA22" s="348"/>
      <c r="GB22" s="348"/>
      <c r="GC22" s="348"/>
      <c r="GD22" s="348"/>
      <c r="GE22" s="348"/>
      <c r="GF22" s="348"/>
      <c r="GG22" s="348"/>
      <c r="GH22" s="348"/>
      <c r="GI22" s="348"/>
      <c r="GJ22" s="348"/>
      <c r="GK22" s="348"/>
      <c r="GL22" s="348"/>
      <c r="GM22" s="348"/>
      <c r="GN22" s="348"/>
      <c r="GO22" s="348"/>
      <c r="GP22" s="348"/>
      <c r="GQ22" s="348"/>
      <c r="GR22" s="348"/>
      <c r="GS22" s="348"/>
      <c r="GT22" s="348"/>
      <c r="GU22" s="348"/>
      <c r="GV22" s="348"/>
      <c r="GW22" s="348"/>
      <c r="GX22" s="348"/>
      <c r="GY22" s="348"/>
      <c r="GZ22" s="348"/>
      <c r="HA22" s="348"/>
      <c r="HB22" s="348"/>
      <c r="HC22" s="348"/>
      <c r="HD22" s="348"/>
      <c r="HE22" s="348"/>
      <c r="HF22" s="348"/>
      <c r="HG22" s="348"/>
      <c r="HH22" s="348"/>
      <c r="HI22" s="348"/>
      <c r="HJ22" s="348"/>
      <c r="HK22" s="348"/>
      <c r="HL22" s="348"/>
      <c r="HM22" s="348"/>
      <c r="HN22" s="348"/>
      <c r="HO22" s="348"/>
      <c r="HP22" s="348"/>
      <c r="HQ22" s="348"/>
      <c r="HR22" s="348"/>
      <c r="HS22" s="348"/>
      <c r="HT22" s="348"/>
      <c r="HU22" s="348"/>
      <c r="HV22" s="348"/>
      <c r="HW22" s="348"/>
      <c r="HX22" s="348"/>
      <c r="HY22" s="348"/>
      <c r="HZ22" s="348"/>
      <c r="IA22" s="348"/>
      <c r="IB22" s="348"/>
      <c r="IC22" s="348"/>
      <c r="ID22" s="348"/>
      <c r="IE22" s="348"/>
      <c r="IF22" s="348"/>
      <c r="IG22" s="348"/>
      <c r="IH22" s="348"/>
      <c r="II22" s="348"/>
      <c r="IJ22" s="348"/>
      <c r="IK22" s="348"/>
      <c r="IL22" s="348"/>
      <c r="IM22" s="348"/>
      <c r="IN22" s="348"/>
      <c r="IO22" s="348"/>
      <c r="IP22" s="348"/>
      <c r="IQ22" s="348"/>
      <c r="IR22" s="348"/>
      <c r="IS22" s="348"/>
      <c r="IT22" s="348"/>
      <c r="IU22" s="348"/>
      <c r="IV22" s="348"/>
      <c r="IW22" s="348"/>
      <c r="IX22" s="348"/>
      <c r="IY22" s="348"/>
      <c r="IZ22" s="348"/>
      <c r="JA22" s="348"/>
      <c r="JB22" s="348"/>
      <c r="JC22" s="348"/>
      <c r="JD22" s="348"/>
      <c r="JE22" s="348"/>
      <c r="JF22" s="348"/>
      <c r="JG22" s="348"/>
      <c r="JH22" s="348"/>
      <c r="JI22" s="348"/>
      <c r="JJ22" s="348"/>
      <c r="JK22" s="348"/>
      <c r="JL22" s="348"/>
      <c r="JM22" s="348"/>
      <c r="JN22" s="348"/>
      <c r="JO22" s="348"/>
      <c r="JP22" s="348"/>
      <c r="JQ22" s="348"/>
      <c r="JR22" s="348"/>
      <c r="JS22" s="348"/>
      <c r="JT22" s="348"/>
      <c r="JU22" s="348"/>
      <c r="JV22" s="348"/>
      <c r="JW22" s="348"/>
      <c r="JX22" s="348"/>
      <c r="JY22" s="348"/>
      <c r="JZ22" s="348"/>
      <c r="KA22" s="348"/>
      <c r="KB22" s="348"/>
      <c r="KC22" s="348"/>
      <c r="KD22" s="348"/>
      <c r="KE22" s="348"/>
      <c r="KF22" s="348"/>
      <c r="KG22" s="348"/>
      <c r="KH22" s="348"/>
      <c r="KI22" s="348"/>
      <c r="KJ22" s="348"/>
      <c r="KK22" s="348"/>
      <c r="KL22" s="348"/>
      <c r="KM22" s="348"/>
      <c r="KN22" s="348"/>
      <c r="KO22" s="348"/>
      <c r="KP22" s="348"/>
      <c r="KQ22" s="348"/>
      <c r="KR22" s="348"/>
      <c r="KS22" s="348"/>
      <c r="KT22" s="348"/>
      <c r="KU22" s="348"/>
      <c r="KV22" s="348"/>
      <c r="KW22" s="348"/>
      <c r="KX22" s="348"/>
      <c r="KY22" s="348"/>
      <c r="KZ22" s="348"/>
      <c r="LA22" s="348"/>
      <c r="LB22" s="348"/>
      <c r="LC22" s="348"/>
      <c r="LD22" s="348"/>
      <c r="LE22" s="348"/>
      <c r="LF22" s="348"/>
      <c r="LG22" s="348"/>
      <c r="LH22" s="348"/>
      <c r="LI22" s="348"/>
      <c r="LJ22" s="348"/>
      <c r="LK22" s="348"/>
      <c r="LL22" s="348"/>
      <c r="LM22" s="348"/>
      <c r="LN22" s="348"/>
      <c r="LO22" s="348"/>
      <c r="LP22" s="348"/>
      <c r="LQ22" s="348"/>
      <c r="LR22" s="348"/>
      <c r="LS22" s="348"/>
      <c r="LT22" s="348"/>
      <c r="LU22" s="348"/>
      <c r="LV22" s="348"/>
      <c r="LW22" s="348"/>
      <c r="LX22" s="348"/>
      <c r="LY22" s="348"/>
      <c r="LZ22" s="348"/>
      <c r="MA22" s="348"/>
      <c r="MB22" s="348"/>
      <c r="MC22" s="348"/>
      <c r="MD22" s="348"/>
      <c r="ME22" s="348"/>
      <c r="MF22" s="348"/>
      <c r="MG22" s="348"/>
      <c r="MH22" s="348"/>
      <c r="MI22" s="348"/>
      <c r="MJ22" s="348"/>
      <c r="MK22" s="348"/>
      <c r="ML22" s="348"/>
      <c r="MM22" s="348"/>
      <c r="MN22" s="348"/>
      <c r="MO22" s="348"/>
      <c r="MP22" s="348"/>
      <c r="MQ22" s="348"/>
      <c r="MR22" s="348"/>
      <c r="MS22" s="348"/>
      <c r="MT22" s="348"/>
      <c r="MU22" s="348"/>
      <c r="MV22" s="348"/>
      <c r="MW22" s="348"/>
      <c r="MX22" s="348"/>
      <c r="MY22" s="348"/>
      <c r="MZ22" s="348"/>
      <c r="NA22" s="348"/>
      <c r="NB22" s="348"/>
      <c r="NC22" s="348"/>
      <c r="ND22" s="348"/>
      <c r="NE22" s="348"/>
      <c r="NF22" s="348"/>
      <c r="NG22" s="348"/>
      <c r="NH22" s="348"/>
      <c r="NI22" s="348"/>
      <c r="NJ22" s="348"/>
      <c r="NK22" s="348"/>
      <c r="NL22" s="348"/>
      <c r="NM22" s="348"/>
      <c r="NN22" s="348"/>
      <c r="NO22" s="348"/>
      <c r="NP22" s="348"/>
      <c r="NQ22" s="348"/>
      <c r="NR22" s="348"/>
      <c r="NS22" s="348"/>
      <c r="NT22" s="348"/>
      <c r="NU22" s="348"/>
      <c r="NV22" s="348"/>
      <c r="NW22" s="348"/>
      <c r="NX22" s="348"/>
      <c r="NY22" s="348"/>
      <c r="NZ22" s="348"/>
      <c r="OA22" s="348"/>
      <c r="OB22" s="348"/>
      <c r="OC22" s="348"/>
      <c r="OD22" s="348"/>
      <c r="OE22" s="348"/>
      <c r="OF22" s="348"/>
      <c r="OG22" s="348"/>
      <c r="OH22" s="348"/>
      <c r="OI22" s="348"/>
      <c r="OJ22" s="348"/>
      <c r="OK22" s="348"/>
      <c r="OL22" s="348"/>
      <c r="OM22" s="348"/>
      <c r="ON22" s="348"/>
      <c r="OO22" s="348"/>
      <c r="OP22" s="348"/>
      <c r="OQ22" s="348"/>
      <c r="OR22" s="348"/>
      <c r="OS22" s="348"/>
      <c r="OT22" s="348"/>
      <c r="OU22" s="348"/>
      <c r="OV22" s="348"/>
      <c r="OW22" s="348"/>
      <c r="OX22" s="348"/>
      <c r="OY22" s="348"/>
      <c r="OZ22" s="348"/>
      <c r="PA22" s="348"/>
      <c r="PB22" s="348"/>
      <c r="PC22" s="348"/>
      <c r="PD22" s="348"/>
      <c r="PE22" s="348"/>
      <c r="PF22" s="348"/>
      <c r="PG22" s="348"/>
      <c r="PH22" s="348"/>
      <c r="PI22" s="348"/>
      <c r="PJ22" s="348"/>
      <c r="PK22" s="348"/>
      <c r="PL22" s="348"/>
      <c r="PM22" s="348"/>
      <c r="PN22" s="348"/>
      <c r="PO22" s="348"/>
      <c r="PP22" s="348"/>
      <c r="PQ22" s="348"/>
      <c r="PR22" s="348"/>
      <c r="PS22" s="348"/>
      <c r="PT22" s="348"/>
      <c r="PU22" s="348"/>
      <c r="PV22" s="348"/>
      <c r="PW22" s="348"/>
      <c r="PX22" s="348"/>
      <c r="PY22" s="348"/>
      <c r="PZ22" s="348"/>
      <c r="QA22" s="348"/>
      <c r="QB22" s="348"/>
      <c r="QC22" s="348"/>
      <c r="QD22" s="348"/>
      <c r="QE22" s="348"/>
      <c r="QF22" s="348"/>
      <c r="QG22" s="348"/>
      <c r="QH22" s="348"/>
      <c r="QI22" s="348"/>
      <c r="QJ22" s="348"/>
      <c r="QK22" s="348"/>
      <c r="QL22" s="348"/>
      <c r="QM22" s="348"/>
      <c r="QN22" s="348"/>
      <c r="QO22" s="348"/>
      <c r="QP22" s="348"/>
      <c r="QQ22" s="348"/>
      <c r="QR22" s="348"/>
      <c r="QS22" s="348"/>
      <c r="QT22" s="348"/>
      <c r="QU22" s="348"/>
      <c r="QV22" s="348"/>
      <c r="QW22" s="348"/>
      <c r="QX22" s="348"/>
      <c r="QY22" s="348"/>
      <c r="QZ22" s="348"/>
      <c r="RA22" s="348"/>
      <c r="RB22" s="348"/>
      <c r="RC22" s="348"/>
      <c r="RD22" s="348"/>
      <c r="RE22" s="348"/>
      <c r="RF22" s="348"/>
      <c r="RG22" s="348"/>
      <c r="RH22" s="348"/>
      <c r="RI22" s="348"/>
      <c r="RJ22" s="348"/>
      <c r="RK22" s="348"/>
      <c r="RL22" s="348"/>
      <c r="RM22" s="348"/>
      <c r="RN22" s="348"/>
      <c r="RO22" s="348"/>
      <c r="RP22" s="348"/>
      <c r="RQ22" s="348"/>
      <c r="RR22" s="348"/>
      <c r="RS22" s="348"/>
      <c r="RT22" s="348"/>
      <c r="RU22" s="348"/>
      <c r="RV22" s="348"/>
      <c r="RW22" s="348"/>
      <c r="RX22" s="348"/>
      <c r="RY22" s="348"/>
      <c r="RZ22" s="348"/>
      <c r="SA22" s="348"/>
      <c r="SB22" s="348"/>
      <c r="SC22" s="348"/>
      <c r="SD22" s="348"/>
      <c r="SE22" s="348"/>
      <c r="SF22" s="348"/>
      <c r="SG22" s="348"/>
      <c r="SH22" s="348"/>
      <c r="SI22" s="348"/>
      <c r="SJ22" s="348"/>
      <c r="SK22" s="348"/>
      <c r="SL22" s="348"/>
      <c r="SM22" s="348"/>
      <c r="SN22" s="348"/>
      <c r="SO22" s="348"/>
      <c r="SP22" s="348"/>
      <c r="SQ22" s="348"/>
      <c r="SR22" s="348"/>
      <c r="SS22" s="348"/>
      <c r="ST22" s="348"/>
      <c r="SU22" s="348"/>
      <c r="SV22" s="348"/>
      <c r="SW22" s="348"/>
      <c r="SX22" s="348"/>
      <c r="SY22" s="348"/>
      <c r="SZ22" s="348"/>
      <c r="TA22" s="348"/>
      <c r="TB22" s="348"/>
      <c r="TC22" s="348"/>
      <c r="TD22" s="348"/>
      <c r="TE22" s="348"/>
      <c r="TF22" s="348"/>
      <c r="TG22" s="348"/>
      <c r="TH22" s="348"/>
      <c r="TI22" s="348"/>
      <c r="TJ22" s="348"/>
      <c r="TK22" s="348"/>
      <c r="TL22" s="348"/>
      <c r="TM22" s="348"/>
      <c r="TN22" s="348"/>
      <c r="TO22" s="348"/>
      <c r="TP22" s="348"/>
      <c r="TQ22" s="348"/>
      <c r="TR22" s="348"/>
      <c r="TS22" s="348"/>
      <c r="TT22" s="348"/>
      <c r="TU22" s="348"/>
      <c r="TV22" s="348"/>
      <c r="TW22" s="348"/>
      <c r="TX22" s="348"/>
      <c r="TY22" s="348"/>
      <c r="TZ22" s="348"/>
      <c r="UA22" s="348"/>
      <c r="UB22" s="348"/>
      <c r="UC22" s="348"/>
      <c r="UD22" s="348"/>
      <c r="UE22" s="348"/>
      <c r="UF22" s="348"/>
      <c r="UG22" s="348"/>
      <c r="UH22" s="348"/>
      <c r="UI22" s="348"/>
      <c r="UJ22" s="348"/>
      <c r="UK22" s="348"/>
      <c r="UL22" s="348"/>
      <c r="UM22" s="348"/>
      <c r="UN22" s="348"/>
      <c r="UO22" s="348"/>
      <c r="UP22" s="348"/>
      <c r="UQ22" s="348"/>
      <c r="UR22" s="348"/>
      <c r="US22" s="348"/>
      <c r="UT22" s="348"/>
      <c r="UU22" s="348"/>
      <c r="UV22" s="348"/>
      <c r="UW22" s="348"/>
      <c r="UX22" s="348"/>
      <c r="UY22" s="348"/>
      <c r="UZ22" s="348"/>
      <c r="VA22" s="348"/>
      <c r="VB22" s="348"/>
      <c r="VC22" s="348"/>
      <c r="VD22" s="348"/>
      <c r="VE22" s="348"/>
      <c r="VF22" s="348"/>
      <c r="VG22" s="348"/>
      <c r="VH22" s="348"/>
      <c r="VI22" s="348"/>
      <c r="VJ22" s="348"/>
      <c r="VK22" s="348"/>
      <c r="VL22" s="348"/>
      <c r="VM22" s="348"/>
      <c r="VN22" s="348"/>
      <c r="VO22" s="348"/>
      <c r="VP22" s="348"/>
      <c r="VQ22" s="348"/>
      <c r="VR22" s="348"/>
      <c r="VS22" s="348"/>
      <c r="VT22" s="348"/>
      <c r="VU22" s="348"/>
      <c r="VV22" s="348"/>
      <c r="VW22" s="348"/>
      <c r="VX22" s="348"/>
      <c r="VY22" s="348"/>
      <c r="VZ22" s="348"/>
      <c r="WA22" s="348"/>
      <c r="WB22" s="348"/>
      <c r="WC22" s="348"/>
      <c r="WD22" s="348"/>
      <c r="WE22" s="348"/>
    </row>
    <row r="23" spans="1:603" s="329" customFormat="1" x14ac:dyDescent="0.4">
      <c r="A23" s="345"/>
      <c r="B23" s="345"/>
      <c r="C23" s="345"/>
      <c r="D23" s="345"/>
      <c r="E23" s="345"/>
      <c r="F23" s="345"/>
      <c r="G23" s="345"/>
      <c r="H23" s="345"/>
      <c r="I23" s="345"/>
      <c r="J23" s="348"/>
      <c r="K23" s="348"/>
      <c r="L23" s="349"/>
      <c r="M23" s="349"/>
      <c r="N23" s="348"/>
      <c r="O23" s="348"/>
      <c r="P23" s="349"/>
      <c r="Q23" s="349"/>
      <c r="R23" s="348"/>
      <c r="S23" s="348"/>
      <c r="T23" s="349"/>
      <c r="U23" s="349"/>
      <c r="V23" s="348"/>
      <c r="W23" s="348"/>
      <c r="X23" s="349"/>
      <c r="Y23" s="349"/>
      <c r="Z23" s="348"/>
      <c r="AA23" s="348"/>
      <c r="AB23" s="349"/>
      <c r="AC23" s="349"/>
      <c r="AD23" s="348"/>
      <c r="AE23" s="348"/>
      <c r="AF23" s="349"/>
      <c r="AG23" s="349"/>
      <c r="AH23" s="348"/>
      <c r="AI23" s="348"/>
      <c r="AJ23" s="349"/>
      <c r="AK23" s="349"/>
      <c r="AL23" s="348"/>
      <c r="AM23" s="348"/>
      <c r="AN23" s="349"/>
      <c r="AO23" s="349"/>
      <c r="AP23" s="348"/>
      <c r="AQ23" s="348"/>
      <c r="AR23" s="349"/>
      <c r="AS23" s="349"/>
      <c r="AT23" s="348"/>
      <c r="AU23" s="348"/>
      <c r="AV23" s="349"/>
      <c r="AW23" s="349"/>
      <c r="AX23" s="348"/>
      <c r="AY23" s="348"/>
      <c r="AZ23" s="349"/>
      <c r="BA23" s="349"/>
      <c r="BB23" s="348"/>
      <c r="BC23" s="348"/>
      <c r="BD23" s="349"/>
      <c r="BE23" s="349"/>
      <c r="BF23" s="348"/>
      <c r="BG23" s="348"/>
      <c r="BH23" s="348"/>
      <c r="BI23" s="348"/>
      <c r="BJ23" s="348"/>
      <c r="BK23" s="348"/>
      <c r="BL23" s="348"/>
      <c r="BM23" s="348"/>
      <c r="BN23" s="348"/>
      <c r="BO23" s="348"/>
      <c r="BP23" s="348"/>
      <c r="BQ23" s="348"/>
      <c r="BR23" s="348"/>
      <c r="BS23" s="348"/>
      <c r="BT23" s="348"/>
      <c r="BU23" s="348"/>
      <c r="BV23" s="348"/>
      <c r="BW23" s="348"/>
      <c r="BX23" s="348"/>
      <c r="BY23" s="348"/>
      <c r="BZ23" s="348"/>
      <c r="CA23" s="348"/>
      <c r="CB23" s="348"/>
      <c r="CC23" s="348"/>
      <c r="CD23" s="348"/>
      <c r="CE23" s="348"/>
      <c r="CF23" s="348"/>
      <c r="CG23" s="348"/>
      <c r="CH23" s="348"/>
      <c r="CI23" s="348"/>
      <c r="CJ23" s="348"/>
      <c r="CK23" s="348"/>
      <c r="CL23" s="348"/>
      <c r="CM23" s="348"/>
      <c r="CN23" s="348"/>
      <c r="CO23" s="348"/>
      <c r="CP23" s="348"/>
      <c r="CQ23" s="348"/>
      <c r="CR23" s="348"/>
      <c r="CS23" s="348"/>
      <c r="CT23" s="348"/>
      <c r="CU23" s="348"/>
      <c r="CV23" s="348"/>
      <c r="CW23" s="348"/>
      <c r="CX23" s="348"/>
      <c r="CY23" s="348"/>
      <c r="CZ23" s="348"/>
      <c r="DA23" s="348"/>
      <c r="DB23" s="348"/>
      <c r="DC23" s="348"/>
      <c r="DD23" s="348"/>
      <c r="DE23" s="348"/>
      <c r="DF23" s="348"/>
      <c r="DG23" s="348"/>
      <c r="DH23" s="348"/>
      <c r="DI23" s="348"/>
      <c r="DJ23" s="348"/>
      <c r="DK23" s="348"/>
      <c r="DL23" s="348"/>
      <c r="DM23" s="348"/>
      <c r="DN23" s="348"/>
      <c r="DO23" s="348"/>
      <c r="DP23" s="348"/>
      <c r="DQ23" s="348"/>
      <c r="DR23" s="348"/>
      <c r="DS23" s="348"/>
      <c r="DT23" s="348"/>
      <c r="DU23" s="348"/>
      <c r="DV23" s="348"/>
      <c r="DW23" s="348"/>
      <c r="DX23" s="348"/>
      <c r="DY23" s="348"/>
      <c r="DZ23" s="348"/>
      <c r="EA23" s="348"/>
      <c r="EB23" s="348"/>
      <c r="EC23" s="348"/>
      <c r="ED23" s="348"/>
      <c r="EE23" s="348"/>
      <c r="EF23" s="348"/>
      <c r="EG23" s="348"/>
      <c r="EH23" s="348"/>
      <c r="EI23" s="348"/>
      <c r="EJ23" s="348"/>
      <c r="EK23" s="348"/>
      <c r="EL23" s="348"/>
      <c r="EM23" s="348"/>
      <c r="EN23" s="348"/>
      <c r="EO23" s="348"/>
      <c r="EP23" s="348"/>
      <c r="EQ23" s="348"/>
      <c r="ER23" s="348"/>
      <c r="ES23" s="348"/>
      <c r="ET23" s="348"/>
      <c r="EU23" s="348"/>
      <c r="EV23" s="348"/>
      <c r="EW23" s="348"/>
      <c r="EX23" s="348"/>
      <c r="EY23" s="348"/>
      <c r="EZ23" s="348"/>
      <c r="FA23" s="348"/>
      <c r="FB23" s="348"/>
      <c r="FC23" s="348"/>
      <c r="FD23" s="348"/>
      <c r="FE23" s="348"/>
      <c r="FF23" s="348"/>
      <c r="FG23" s="348"/>
      <c r="FH23" s="348"/>
      <c r="FI23" s="348"/>
      <c r="FJ23" s="348"/>
      <c r="FK23" s="348"/>
      <c r="FL23" s="348"/>
      <c r="FM23" s="348"/>
      <c r="FN23" s="348"/>
      <c r="FO23" s="348"/>
      <c r="FP23" s="348"/>
      <c r="FQ23" s="348"/>
      <c r="FR23" s="348"/>
      <c r="FS23" s="348"/>
      <c r="FT23" s="348"/>
      <c r="FU23" s="348"/>
      <c r="FV23" s="348"/>
      <c r="FW23" s="348"/>
      <c r="FX23" s="348"/>
      <c r="FY23" s="348"/>
      <c r="FZ23" s="348"/>
      <c r="GA23" s="348"/>
      <c r="GB23" s="348"/>
      <c r="GC23" s="348"/>
      <c r="GD23" s="348"/>
      <c r="GE23" s="348"/>
      <c r="GF23" s="348"/>
      <c r="GG23" s="348"/>
      <c r="GH23" s="348"/>
      <c r="GI23" s="348"/>
      <c r="GJ23" s="348"/>
      <c r="GK23" s="348"/>
      <c r="GL23" s="348"/>
      <c r="GM23" s="348"/>
      <c r="GN23" s="348"/>
      <c r="GO23" s="348"/>
      <c r="GP23" s="348"/>
      <c r="GQ23" s="348"/>
      <c r="GR23" s="348"/>
      <c r="GS23" s="348"/>
      <c r="GT23" s="348"/>
      <c r="GU23" s="348"/>
      <c r="GV23" s="348"/>
      <c r="GW23" s="348"/>
      <c r="GX23" s="348"/>
      <c r="GY23" s="348"/>
      <c r="GZ23" s="348"/>
      <c r="HA23" s="348"/>
      <c r="HB23" s="348"/>
      <c r="HC23" s="348"/>
      <c r="HD23" s="348"/>
      <c r="HE23" s="348"/>
      <c r="HF23" s="348"/>
      <c r="HG23" s="348"/>
      <c r="HH23" s="348"/>
      <c r="HI23" s="348"/>
      <c r="HJ23" s="348"/>
      <c r="HK23" s="348"/>
      <c r="HL23" s="348"/>
      <c r="HM23" s="348"/>
      <c r="HN23" s="348"/>
      <c r="HO23" s="348"/>
      <c r="HP23" s="348"/>
      <c r="HQ23" s="348"/>
      <c r="HR23" s="348"/>
      <c r="HS23" s="348"/>
      <c r="HT23" s="348"/>
      <c r="HU23" s="348"/>
      <c r="HV23" s="348"/>
      <c r="HW23" s="348"/>
      <c r="HX23" s="348"/>
      <c r="HY23" s="348"/>
      <c r="HZ23" s="348"/>
      <c r="IA23" s="348"/>
      <c r="IB23" s="348"/>
      <c r="IC23" s="348"/>
      <c r="ID23" s="348"/>
      <c r="IE23" s="348"/>
      <c r="IF23" s="348"/>
      <c r="IG23" s="348"/>
      <c r="IH23" s="348"/>
      <c r="II23" s="348"/>
      <c r="IJ23" s="348"/>
      <c r="IK23" s="348"/>
      <c r="IL23" s="348"/>
      <c r="IM23" s="348"/>
      <c r="IN23" s="348"/>
      <c r="IO23" s="348"/>
      <c r="IP23" s="348"/>
      <c r="IQ23" s="348"/>
      <c r="IR23" s="348"/>
      <c r="IS23" s="348"/>
      <c r="IT23" s="348"/>
      <c r="IU23" s="348"/>
      <c r="IV23" s="348"/>
      <c r="IW23" s="348"/>
      <c r="IX23" s="348"/>
      <c r="IY23" s="348"/>
      <c r="IZ23" s="348"/>
      <c r="JA23" s="348"/>
      <c r="JB23" s="348"/>
      <c r="JC23" s="348"/>
      <c r="JD23" s="348"/>
      <c r="JE23" s="348"/>
      <c r="JF23" s="348"/>
      <c r="JG23" s="348"/>
      <c r="JH23" s="348"/>
      <c r="JI23" s="348"/>
      <c r="JJ23" s="348"/>
      <c r="JK23" s="348"/>
      <c r="JL23" s="348"/>
      <c r="JM23" s="348"/>
      <c r="JN23" s="348"/>
      <c r="JO23" s="348"/>
      <c r="JP23" s="348"/>
      <c r="JQ23" s="348"/>
      <c r="JR23" s="348"/>
      <c r="JS23" s="348"/>
      <c r="JT23" s="348"/>
      <c r="JU23" s="348"/>
      <c r="JV23" s="348"/>
      <c r="JW23" s="348"/>
      <c r="JX23" s="348"/>
      <c r="JY23" s="348"/>
      <c r="JZ23" s="348"/>
      <c r="KA23" s="348"/>
      <c r="KB23" s="348"/>
      <c r="KC23" s="348"/>
      <c r="KD23" s="348"/>
      <c r="KE23" s="348"/>
      <c r="KF23" s="348"/>
      <c r="KG23" s="348"/>
      <c r="KH23" s="348"/>
      <c r="KI23" s="348"/>
      <c r="KJ23" s="348"/>
      <c r="KK23" s="348"/>
      <c r="KL23" s="348"/>
      <c r="KM23" s="348"/>
      <c r="KN23" s="348"/>
      <c r="KO23" s="348"/>
      <c r="KP23" s="348"/>
      <c r="KQ23" s="348"/>
      <c r="KR23" s="348"/>
      <c r="KS23" s="348"/>
      <c r="KT23" s="348"/>
      <c r="KU23" s="348"/>
      <c r="KV23" s="348"/>
      <c r="KW23" s="348"/>
      <c r="KX23" s="348"/>
      <c r="KY23" s="348"/>
      <c r="KZ23" s="348"/>
      <c r="LA23" s="348"/>
      <c r="LB23" s="348"/>
      <c r="LC23" s="348"/>
      <c r="LD23" s="348"/>
      <c r="LE23" s="348"/>
      <c r="LF23" s="348"/>
      <c r="LG23" s="348"/>
      <c r="LH23" s="348"/>
      <c r="LI23" s="348"/>
      <c r="LJ23" s="348"/>
      <c r="LK23" s="348"/>
      <c r="LL23" s="348"/>
      <c r="LM23" s="348"/>
      <c r="LN23" s="348"/>
      <c r="LO23" s="348"/>
      <c r="LP23" s="348"/>
      <c r="LQ23" s="348"/>
      <c r="LR23" s="348"/>
      <c r="LS23" s="348"/>
      <c r="LT23" s="348"/>
      <c r="LU23" s="348"/>
      <c r="LV23" s="348"/>
      <c r="LW23" s="348"/>
      <c r="LX23" s="348"/>
      <c r="LY23" s="348"/>
      <c r="LZ23" s="348"/>
      <c r="MA23" s="348"/>
      <c r="MB23" s="348"/>
      <c r="MC23" s="348"/>
      <c r="MD23" s="348"/>
      <c r="ME23" s="348"/>
      <c r="MF23" s="348"/>
      <c r="MG23" s="348"/>
      <c r="MH23" s="348"/>
      <c r="MI23" s="348"/>
      <c r="MJ23" s="348"/>
      <c r="MK23" s="348"/>
      <c r="ML23" s="348"/>
      <c r="MM23" s="348"/>
      <c r="MN23" s="348"/>
      <c r="MO23" s="348"/>
      <c r="MP23" s="348"/>
      <c r="MQ23" s="348"/>
      <c r="MR23" s="348"/>
      <c r="MS23" s="348"/>
      <c r="MT23" s="348"/>
      <c r="MU23" s="348"/>
      <c r="MV23" s="348"/>
      <c r="MW23" s="348"/>
      <c r="MX23" s="348"/>
      <c r="MY23" s="348"/>
      <c r="MZ23" s="348"/>
      <c r="NA23" s="348"/>
      <c r="NB23" s="348"/>
      <c r="NC23" s="348"/>
      <c r="ND23" s="348"/>
      <c r="NE23" s="348"/>
      <c r="NF23" s="348"/>
      <c r="NG23" s="348"/>
      <c r="NH23" s="348"/>
      <c r="NI23" s="348"/>
      <c r="NJ23" s="348"/>
      <c r="NK23" s="348"/>
      <c r="NL23" s="348"/>
      <c r="NM23" s="348"/>
      <c r="NN23" s="348"/>
      <c r="NO23" s="348"/>
      <c r="NP23" s="348"/>
      <c r="NQ23" s="348"/>
      <c r="NR23" s="348"/>
      <c r="NS23" s="348"/>
      <c r="NT23" s="348"/>
      <c r="NU23" s="348"/>
      <c r="NV23" s="348"/>
      <c r="NW23" s="348"/>
      <c r="NX23" s="348"/>
      <c r="NY23" s="348"/>
      <c r="NZ23" s="348"/>
      <c r="OA23" s="348"/>
      <c r="OB23" s="348"/>
      <c r="OC23" s="348"/>
      <c r="OD23" s="348"/>
      <c r="OE23" s="348"/>
      <c r="OF23" s="348"/>
      <c r="OG23" s="348"/>
      <c r="OH23" s="348"/>
      <c r="OI23" s="348"/>
      <c r="OJ23" s="348"/>
      <c r="OK23" s="348"/>
      <c r="OL23" s="348"/>
      <c r="OM23" s="348"/>
      <c r="ON23" s="348"/>
      <c r="OO23" s="348"/>
      <c r="OP23" s="348"/>
      <c r="OQ23" s="348"/>
      <c r="OR23" s="348"/>
      <c r="OS23" s="348"/>
      <c r="OT23" s="348"/>
      <c r="OU23" s="348"/>
      <c r="OV23" s="348"/>
      <c r="OW23" s="348"/>
      <c r="OX23" s="348"/>
      <c r="OY23" s="348"/>
      <c r="OZ23" s="348"/>
      <c r="PA23" s="348"/>
      <c r="PB23" s="348"/>
      <c r="PC23" s="348"/>
      <c r="PD23" s="348"/>
      <c r="PE23" s="348"/>
      <c r="PF23" s="348"/>
      <c r="PG23" s="348"/>
      <c r="PH23" s="348"/>
      <c r="PI23" s="348"/>
      <c r="PJ23" s="348"/>
      <c r="PK23" s="348"/>
      <c r="PL23" s="348"/>
      <c r="PM23" s="348"/>
      <c r="PN23" s="348"/>
      <c r="PO23" s="348"/>
      <c r="PP23" s="348"/>
      <c r="PQ23" s="348"/>
      <c r="PR23" s="348"/>
      <c r="PS23" s="348"/>
      <c r="PT23" s="348"/>
      <c r="PU23" s="348"/>
      <c r="PV23" s="348"/>
      <c r="PW23" s="348"/>
      <c r="PX23" s="348"/>
      <c r="PY23" s="348"/>
      <c r="PZ23" s="348"/>
      <c r="QA23" s="348"/>
      <c r="QB23" s="348"/>
      <c r="QC23" s="348"/>
      <c r="QD23" s="348"/>
      <c r="QE23" s="348"/>
      <c r="QF23" s="348"/>
      <c r="QG23" s="348"/>
      <c r="QH23" s="348"/>
      <c r="QI23" s="348"/>
      <c r="QJ23" s="348"/>
      <c r="QK23" s="348"/>
      <c r="QL23" s="348"/>
      <c r="QM23" s="348"/>
      <c r="QN23" s="348"/>
      <c r="QO23" s="348"/>
      <c r="QP23" s="348"/>
      <c r="QQ23" s="348"/>
      <c r="QR23" s="348"/>
      <c r="QS23" s="348"/>
      <c r="QT23" s="348"/>
      <c r="QU23" s="348"/>
      <c r="QV23" s="348"/>
      <c r="QW23" s="348"/>
      <c r="QX23" s="348"/>
      <c r="QY23" s="348"/>
      <c r="QZ23" s="348"/>
      <c r="RA23" s="348"/>
      <c r="RB23" s="348"/>
      <c r="RC23" s="348"/>
      <c r="RD23" s="348"/>
      <c r="RE23" s="348"/>
      <c r="RF23" s="348"/>
      <c r="RG23" s="348"/>
      <c r="RH23" s="348"/>
      <c r="RI23" s="348"/>
      <c r="RJ23" s="348"/>
      <c r="RK23" s="348"/>
      <c r="RL23" s="348"/>
      <c r="RM23" s="348"/>
      <c r="RN23" s="348"/>
      <c r="RO23" s="348"/>
      <c r="RP23" s="348"/>
      <c r="RQ23" s="348"/>
      <c r="RR23" s="348"/>
      <c r="RS23" s="348"/>
      <c r="RT23" s="348"/>
      <c r="RU23" s="348"/>
      <c r="RV23" s="348"/>
      <c r="RW23" s="348"/>
      <c r="RX23" s="348"/>
      <c r="RY23" s="348"/>
      <c r="RZ23" s="348"/>
      <c r="SA23" s="348"/>
      <c r="SB23" s="348"/>
      <c r="SC23" s="348"/>
      <c r="SD23" s="348"/>
      <c r="SE23" s="348"/>
      <c r="SF23" s="348"/>
      <c r="SG23" s="348"/>
      <c r="SH23" s="348"/>
      <c r="SI23" s="348"/>
      <c r="SJ23" s="348"/>
      <c r="SK23" s="348"/>
      <c r="SL23" s="348"/>
      <c r="SM23" s="348"/>
      <c r="SN23" s="348"/>
      <c r="SO23" s="348"/>
      <c r="SP23" s="348"/>
      <c r="SQ23" s="348"/>
      <c r="SR23" s="348"/>
      <c r="SS23" s="348"/>
      <c r="ST23" s="348"/>
      <c r="SU23" s="348"/>
      <c r="SV23" s="348"/>
      <c r="SW23" s="348"/>
      <c r="SX23" s="348"/>
      <c r="SY23" s="348"/>
      <c r="SZ23" s="348"/>
      <c r="TA23" s="348"/>
      <c r="TB23" s="348"/>
      <c r="TC23" s="348"/>
      <c r="TD23" s="348"/>
      <c r="TE23" s="348"/>
      <c r="TF23" s="348"/>
      <c r="TG23" s="348"/>
      <c r="TH23" s="348"/>
      <c r="TI23" s="348"/>
      <c r="TJ23" s="348"/>
      <c r="TK23" s="348"/>
      <c r="TL23" s="348"/>
      <c r="TM23" s="348"/>
      <c r="TN23" s="348"/>
      <c r="TO23" s="348"/>
      <c r="TP23" s="348"/>
      <c r="TQ23" s="348"/>
      <c r="TR23" s="348"/>
      <c r="TS23" s="348"/>
      <c r="TT23" s="348"/>
      <c r="TU23" s="348"/>
      <c r="TV23" s="348"/>
      <c r="TW23" s="348"/>
      <c r="TX23" s="348"/>
      <c r="TY23" s="348"/>
      <c r="TZ23" s="348"/>
      <c r="UA23" s="348"/>
      <c r="UB23" s="348"/>
      <c r="UC23" s="348"/>
      <c r="UD23" s="348"/>
      <c r="UE23" s="348"/>
      <c r="UF23" s="348"/>
      <c r="UG23" s="348"/>
      <c r="UH23" s="348"/>
      <c r="UI23" s="348"/>
      <c r="UJ23" s="348"/>
      <c r="UK23" s="348"/>
      <c r="UL23" s="348"/>
      <c r="UM23" s="348"/>
      <c r="UN23" s="348"/>
      <c r="UO23" s="348"/>
      <c r="UP23" s="348"/>
      <c r="UQ23" s="348"/>
      <c r="UR23" s="348"/>
      <c r="US23" s="348"/>
      <c r="UT23" s="348"/>
      <c r="UU23" s="348"/>
      <c r="UV23" s="348"/>
      <c r="UW23" s="348"/>
      <c r="UX23" s="348"/>
      <c r="UY23" s="348"/>
      <c r="UZ23" s="348"/>
      <c r="VA23" s="348"/>
      <c r="VB23" s="348"/>
      <c r="VC23" s="348"/>
      <c r="VD23" s="348"/>
      <c r="VE23" s="348"/>
      <c r="VF23" s="348"/>
      <c r="VG23" s="348"/>
      <c r="VH23" s="348"/>
      <c r="VI23" s="348"/>
      <c r="VJ23" s="348"/>
      <c r="VK23" s="348"/>
      <c r="VL23" s="348"/>
      <c r="VM23" s="348"/>
      <c r="VN23" s="348"/>
      <c r="VO23" s="348"/>
      <c r="VP23" s="348"/>
      <c r="VQ23" s="348"/>
      <c r="VR23" s="348"/>
      <c r="VS23" s="348"/>
      <c r="VT23" s="348"/>
      <c r="VU23" s="348"/>
      <c r="VV23" s="348"/>
      <c r="VW23" s="348"/>
      <c r="VX23" s="348"/>
      <c r="VY23" s="348"/>
      <c r="VZ23" s="348"/>
      <c r="WA23" s="348"/>
      <c r="WB23" s="348"/>
      <c r="WC23" s="348"/>
      <c r="WD23" s="348"/>
      <c r="WE23" s="348"/>
    </row>
    <row r="24" spans="1:603" s="352" customFormat="1" x14ac:dyDescent="0.4">
      <c r="A24" s="345"/>
      <c r="B24" s="345"/>
      <c r="C24" s="345"/>
      <c r="D24" s="345"/>
      <c r="E24" s="345"/>
      <c r="F24" s="345"/>
      <c r="G24" s="345"/>
      <c r="H24" s="345"/>
      <c r="I24" s="345"/>
      <c r="J24" s="348"/>
      <c r="K24" s="348"/>
      <c r="L24" s="349"/>
      <c r="M24" s="349"/>
      <c r="N24" s="348"/>
      <c r="O24" s="348"/>
      <c r="P24" s="349"/>
      <c r="Q24" s="349"/>
      <c r="R24" s="348"/>
      <c r="S24" s="348"/>
      <c r="T24" s="349"/>
      <c r="U24" s="349"/>
      <c r="V24" s="348"/>
      <c r="W24" s="348"/>
      <c r="X24" s="349"/>
      <c r="Y24" s="349"/>
      <c r="Z24" s="348"/>
      <c r="AA24" s="348"/>
      <c r="AB24" s="349"/>
      <c r="AC24" s="349"/>
      <c r="AD24" s="348"/>
      <c r="AE24" s="348"/>
      <c r="AF24" s="349"/>
      <c r="AG24" s="349"/>
      <c r="AH24" s="348"/>
      <c r="AI24" s="348"/>
      <c r="AJ24" s="349"/>
      <c r="AK24" s="349"/>
      <c r="AL24" s="348"/>
      <c r="AM24" s="348"/>
      <c r="AN24" s="349"/>
      <c r="AO24" s="349"/>
      <c r="AP24" s="348"/>
      <c r="AQ24" s="348"/>
      <c r="AR24" s="349"/>
      <c r="AS24" s="349"/>
      <c r="AT24" s="348"/>
      <c r="AU24" s="348"/>
      <c r="AV24" s="349"/>
      <c r="AW24" s="349"/>
      <c r="AX24" s="348"/>
      <c r="AY24" s="348"/>
      <c r="AZ24" s="349"/>
      <c r="BA24" s="349"/>
      <c r="BB24" s="348"/>
      <c r="BC24" s="348"/>
      <c r="BD24" s="349"/>
      <c r="BE24" s="349"/>
      <c r="BF24" s="348"/>
      <c r="BG24" s="348"/>
      <c r="BH24" s="348"/>
      <c r="BI24" s="348"/>
      <c r="BJ24" s="348"/>
      <c r="BK24" s="348"/>
      <c r="BL24" s="348"/>
      <c r="BM24" s="348"/>
      <c r="BN24" s="348"/>
      <c r="BO24" s="348"/>
      <c r="BP24" s="348"/>
      <c r="BQ24" s="348"/>
      <c r="BR24" s="348"/>
      <c r="BS24" s="348"/>
      <c r="BT24" s="348"/>
      <c r="BU24" s="348"/>
      <c r="BV24" s="348"/>
      <c r="BW24" s="348"/>
      <c r="BX24" s="348"/>
      <c r="BY24" s="348"/>
      <c r="BZ24" s="348"/>
      <c r="CA24" s="348"/>
      <c r="CB24" s="348"/>
      <c r="CC24" s="348"/>
      <c r="CD24" s="348"/>
      <c r="CE24" s="348"/>
      <c r="CF24" s="348"/>
      <c r="CG24" s="348"/>
      <c r="CH24" s="348"/>
      <c r="CI24" s="348"/>
      <c r="CJ24" s="348"/>
      <c r="CK24" s="348"/>
      <c r="CL24" s="348"/>
      <c r="CM24" s="348"/>
      <c r="CN24" s="348"/>
      <c r="CO24" s="348"/>
      <c r="CP24" s="348"/>
      <c r="CQ24" s="348"/>
      <c r="CR24" s="348"/>
      <c r="CS24" s="348"/>
      <c r="CT24" s="348"/>
      <c r="CU24" s="348"/>
      <c r="CV24" s="348"/>
      <c r="CW24" s="348"/>
      <c r="CX24" s="348"/>
      <c r="CY24" s="348"/>
      <c r="CZ24" s="348"/>
      <c r="DA24" s="348"/>
      <c r="DB24" s="348"/>
      <c r="DC24" s="348"/>
      <c r="DD24" s="348"/>
      <c r="DE24" s="348"/>
      <c r="DF24" s="348"/>
      <c r="DG24" s="348"/>
      <c r="DH24" s="348"/>
      <c r="DI24" s="348"/>
      <c r="DJ24" s="348"/>
      <c r="DK24" s="348"/>
      <c r="DL24" s="348"/>
      <c r="DM24" s="348"/>
      <c r="DN24" s="348"/>
      <c r="DO24" s="348"/>
      <c r="DP24" s="348"/>
      <c r="DQ24" s="348"/>
      <c r="DR24" s="348"/>
      <c r="DS24" s="348"/>
      <c r="DT24" s="348"/>
      <c r="DU24" s="348"/>
      <c r="DV24" s="348"/>
      <c r="DW24" s="348"/>
      <c r="DX24" s="348"/>
      <c r="DY24" s="348"/>
      <c r="DZ24" s="348"/>
      <c r="EA24" s="348"/>
      <c r="EB24" s="348"/>
      <c r="EC24" s="348"/>
      <c r="ED24" s="348"/>
      <c r="EE24" s="348"/>
      <c r="EF24" s="348"/>
      <c r="EG24" s="348"/>
      <c r="EH24" s="348"/>
      <c r="EI24" s="348"/>
      <c r="EJ24" s="348"/>
      <c r="EK24" s="348"/>
      <c r="EL24" s="348"/>
      <c r="EM24" s="348"/>
      <c r="EN24" s="348"/>
      <c r="EO24" s="348"/>
      <c r="EP24" s="348"/>
      <c r="EQ24" s="348"/>
      <c r="ER24" s="348"/>
      <c r="ES24" s="348"/>
      <c r="ET24" s="348"/>
      <c r="EU24" s="348"/>
      <c r="EV24" s="348"/>
      <c r="EW24" s="348"/>
      <c r="EX24" s="348"/>
      <c r="EY24" s="348"/>
      <c r="EZ24" s="348"/>
      <c r="FA24" s="348"/>
      <c r="FB24" s="348"/>
      <c r="FC24" s="348"/>
      <c r="FD24" s="348"/>
      <c r="FE24" s="348"/>
      <c r="FF24" s="348"/>
      <c r="FG24" s="348"/>
      <c r="FH24" s="348"/>
      <c r="FI24" s="348"/>
      <c r="FJ24" s="348"/>
      <c r="FK24" s="348"/>
      <c r="FL24" s="348"/>
      <c r="FM24" s="348"/>
      <c r="FN24" s="348"/>
      <c r="FO24" s="348"/>
      <c r="FP24" s="348"/>
      <c r="FQ24" s="348"/>
      <c r="FR24" s="348"/>
      <c r="FS24" s="348"/>
      <c r="FT24" s="348"/>
      <c r="FU24" s="348"/>
      <c r="FV24" s="348"/>
      <c r="FW24" s="348"/>
      <c r="FX24" s="348"/>
      <c r="FY24" s="348"/>
      <c r="FZ24" s="348"/>
      <c r="GA24" s="348"/>
      <c r="GB24" s="348"/>
      <c r="GC24" s="348"/>
      <c r="GD24" s="348"/>
      <c r="GE24" s="348"/>
      <c r="GF24" s="348"/>
      <c r="GG24" s="348"/>
      <c r="GH24" s="348"/>
      <c r="GI24" s="348"/>
      <c r="GJ24" s="348"/>
      <c r="GK24" s="348"/>
      <c r="GL24" s="348"/>
      <c r="GM24" s="348"/>
      <c r="GN24" s="348"/>
      <c r="GO24" s="348"/>
      <c r="GP24" s="348"/>
      <c r="GQ24" s="348"/>
      <c r="GR24" s="348"/>
      <c r="GS24" s="348"/>
      <c r="GT24" s="348"/>
      <c r="GU24" s="348"/>
      <c r="GV24" s="348"/>
      <c r="GW24" s="348"/>
      <c r="GX24" s="348"/>
      <c r="GY24" s="348"/>
      <c r="GZ24" s="348"/>
      <c r="HA24" s="348"/>
      <c r="HB24" s="348"/>
      <c r="HC24" s="348"/>
      <c r="HD24" s="348"/>
      <c r="HE24" s="348"/>
      <c r="HF24" s="348"/>
      <c r="HG24" s="348"/>
      <c r="HH24" s="348"/>
      <c r="HI24" s="348"/>
      <c r="HJ24" s="348"/>
      <c r="HK24" s="348"/>
      <c r="HL24" s="348"/>
      <c r="HM24" s="348"/>
      <c r="HN24" s="348"/>
      <c r="HO24" s="348"/>
      <c r="HP24" s="348"/>
      <c r="HQ24" s="348"/>
      <c r="HR24" s="348"/>
      <c r="HS24" s="348"/>
      <c r="HT24" s="348"/>
      <c r="HU24" s="348"/>
      <c r="HV24" s="348"/>
      <c r="HW24" s="348"/>
      <c r="HX24" s="348"/>
      <c r="HY24" s="348"/>
      <c r="HZ24" s="348"/>
      <c r="IA24" s="348"/>
      <c r="IB24" s="348"/>
      <c r="IC24" s="348"/>
      <c r="ID24" s="348"/>
      <c r="IE24" s="348"/>
      <c r="IF24" s="348"/>
      <c r="IG24" s="348"/>
      <c r="IH24" s="348"/>
      <c r="II24" s="348"/>
      <c r="IJ24" s="348"/>
      <c r="IK24" s="348"/>
      <c r="IL24" s="348"/>
      <c r="IM24" s="348"/>
      <c r="IN24" s="348"/>
      <c r="IO24" s="348"/>
      <c r="IP24" s="348"/>
      <c r="IQ24" s="348"/>
      <c r="IR24" s="348"/>
      <c r="IS24" s="348"/>
      <c r="IT24" s="348"/>
      <c r="IU24" s="348"/>
      <c r="IV24" s="348"/>
      <c r="IW24" s="348"/>
      <c r="IX24" s="348"/>
      <c r="IY24" s="348"/>
      <c r="IZ24" s="348"/>
      <c r="JA24" s="348"/>
      <c r="JB24" s="348"/>
      <c r="JC24" s="348"/>
      <c r="JD24" s="348"/>
      <c r="JE24" s="348"/>
      <c r="JF24" s="348"/>
      <c r="JG24" s="348"/>
      <c r="JH24" s="348"/>
      <c r="JI24" s="348"/>
      <c r="JJ24" s="348"/>
      <c r="JK24" s="348"/>
      <c r="JL24" s="348"/>
      <c r="JM24" s="348"/>
      <c r="JN24" s="348"/>
      <c r="JO24" s="348"/>
      <c r="JP24" s="348"/>
      <c r="JQ24" s="348"/>
      <c r="JR24" s="348"/>
      <c r="JS24" s="348"/>
      <c r="JT24" s="348"/>
      <c r="JU24" s="348"/>
      <c r="JV24" s="348"/>
      <c r="JW24" s="348"/>
      <c r="JX24" s="348"/>
      <c r="JY24" s="348"/>
      <c r="JZ24" s="348"/>
      <c r="KA24" s="348"/>
      <c r="KB24" s="348"/>
      <c r="KC24" s="348"/>
      <c r="KD24" s="348"/>
      <c r="KE24" s="348"/>
      <c r="KF24" s="348"/>
      <c r="KG24" s="348"/>
      <c r="KH24" s="348"/>
      <c r="KI24" s="348"/>
      <c r="KJ24" s="348"/>
      <c r="KK24" s="348"/>
      <c r="KL24" s="348"/>
      <c r="KM24" s="348"/>
      <c r="KN24" s="348"/>
      <c r="KO24" s="348"/>
      <c r="KP24" s="348"/>
      <c r="KQ24" s="348"/>
      <c r="KR24" s="348"/>
      <c r="KS24" s="348"/>
      <c r="KT24" s="348"/>
      <c r="KU24" s="348"/>
      <c r="KV24" s="348"/>
      <c r="KW24" s="348"/>
      <c r="KX24" s="348"/>
      <c r="KY24" s="348"/>
      <c r="KZ24" s="348"/>
      <c r="LA24" s="348"/>
      <c r="LB24" s="348"/>
      <c r="LC24" s="348"/>
      <c r="LD24" s="348"/>
      <c r="LE24" s="348"/>
      <c r="LF24" s="348"/>
      <c r="LG24" s="348"/>
      <c r="LH24" s="348"/>
      <c r="LI24" s="348"/>
      <c r="LJ24" s="348"/>
      <c r="LK24" s="348"/>
      <c r="LL24" s="348"/>
      <c r="LM24" s="348"/>
      <c r="LN24" s="348"/>
      <c r="LO24" s="348"/>
      <c r="LP24" s="348"/>
      <c r="LQ24" s="348"/>
      <c r="LR24" s="348"/>
      <c r="LS24" s="348"/>
      <c r="LT24" s="348"/>
      <c r="LU24" s="348"/>
      <c r="LV24" s="348"/>
      <c r="LW24" s="348"/>
      <c r="LX24" s="348"/>
      <c r="LY24" s="348"/>
      <c r="LZ24" s="348"/>
      <c r="MA24" s="348"/>
      <c r="MB24" s="348"/>
      <c r="MC24" s="348"/>
      <c r="MD24" s="348"/>
      <c r="ME24" s="348"/>
      <c r="MF24" s="348"/>
      <c r="MG24" s="348"/>
      <c r="MH24" s="348"/>
      <c r="MI24" s="348"/>
      <c r="MJ24" s="348"/>
      <c r="MK24" s="348"/>
      <c r="ML24" s="348"/>
      <c r="MM24" s="348"/>
      <c r="MN24" s="348"/>
      <c r="MO24" s="348"/>
      <c r="MP24" s="348"/>
      <c r="MQ24" s="348"/>
      <c r="MR24" s="348"/>
      <c r="MS24" s="348"/>
      <c r="MT24" s="348"/>
      <c r="MU24" s="348"/>
      <c r="MV24" s="348"/>
      <c r="MW24" s="348"/>
      <c r="MX24" s="348"/>
      <c r="MY24" s="348"/>
      <c r="MZ24" s="348"/>
      <c r="NA24" s="348"/>
      <c r="NB24" s="348"/>
      <c r="NC24" s="348"/>
      <c r="ND24" s="348"/>
      <c r="NE24" s="348"/>
      <c r="NF24" s="348"/>
      <c r="NG24" s="348"/>
      <c r="NH24" s="348"/>
      <c r="NI24" s="348"/>
      <c r="NJ24" s="348"/>
      <c r="NK24" s="348"/>
      <c r="NL24" s="348"/>
      <c r="NM24" s="348"/>
      <c r="NN24" s="348"/>
      <c r="NO24" s="348"/>
      <c r="NP24" s="348"/>
      <c r="NQ24" s="348"/>
      <c r="NR24" s="348"/>
      <c r="NS24" s="348"/>
      <c r="NT24" s="348"/>
      <c r="NU24" s="348"/>
      <c r="NV24" s="348"/>
      <c r="NW24" s="348"/>
      <c r="NX24" s="348"/>
      <c r="NY24" s="348"/>
      <c r="NZ24" s="348"/>
      <c r="OA24" s="348"/>
      <c r="OB24" s="348"/>
      <c r="OC24" s="348"/>
      <c r="OD24" s="348"/>
      <c r="OE24" s="348"/>
      <c r="OF24" s="348"/>
      <c r="OG24" s="348"/>
      <c r="OH24" s="348"/>
      <c r="OI24" s="348"/>
      <c r="OJ24" s="348"/>
      <c r="OK24" s="348"/>
      <c r="OL24" s="348"/>
      <c r="OM24" s="348"/>
      <c r="ON24" s="348"/>
      <c r="OO24" s="348"/>
      <c r="OP24" s="348"/>
      <c r="OQ24" s="348"/>
      <c r="OR24" s="348"/>
      <c r="OS24" s="348"/>
      <c r="OT24" s="348"/>
      <c r="OU24" s="348"/>
      <c r="OV24" s="348"/>
      <c r="OW24" s="348"/>
      <c r="OX24" s="348"/>
      <c r="OY24" s="348"/>
      <c r="OZ24" s="348"/>
      <c r="PA24" s="348"/>
      <c r="PB24" s="348"/>
      <c r="PC24" s="348"/>
      <c r="PD24" s="348"/>
      <c r="PE24" s="348"/>
      <c r="PF24" s="348"/>
      <c r="PG24" s="348"/>
      <c r="PH24" s="348"/>
      <c r="PI24" s="348"/>
      <c r="PJ24" s="348"/>
      <c r="PK24" s="348"/>
      <c r="PL24" s="348"/>
      <c r="PM24" s="348"/>
      <c r="PN24" s="348"/>
      <c r="PO24" s="348"/>
      <c r="PP24" s="348"/>
      <c r="PQ24" s="348"/>
      <c r="PR24" s="348"/>
      <c r="PS24" s="348"/>
      <c r="PT24" s="348"/>
      <c r="PU24" s="348"/>
      <c r="PV24" s="348"/>
      <c r="PW24" s="348"/>
      <c r="PX24" s="348"/>
      <c r="PY24" s="348"/>
      <c r="PZ24" s="348"/>
      <c r="QA24" s="348"/>
      <c r="QB24" s="348"/>
      <c r="QC24" s="348"/>
      <c r="QD24" s="348"/>
      <c r="QE24" s="348"/>
      <c r="QF24" s="348"/>
      <c r="QG24" s="348"/>
      <c r="QH24" s="348"/>
      <c r="QI24" s="348"/>
      <c r="QJ24" s="348"/>
      <c r="QK24" s="348"/>
      <c r="QL24" s="348"/>
      <c r="QM24" s="348"/>
      <c r="QN24" s="348"/>
      <c r="QO24" s="348"/>
      <c r="QP24" s="348"/>
      <c r="QQ24" s="348"/>
      <c r="QR24" s="348"/>
      <c r="QS24" s="348"/>
      <c r="QT24" s="348"/>
      <c r="QU24" s="348"/>
      <c r="QV24" s="348"/>
      <c r="QW24" s="348"/>
      <c r="QX24" s="348"/>
      <c r="QY24" s="348"/>
      <c r="QZ24" s="348"/>
      <c r="RA24" s="348"/>
      <c r="RB24" s="348"/>
      <c r="RC24" s="348"/>
      <c r="RD24" s="348"/>
      <c r="RE24" s="348"/>
      <c r="RF24" s="348"/>
      <c r="RG24" s="348"/>
      <c r="RH24" s="348"/>
      <c r="RI24" s="348"/>
      <c r="RJ24" s="348"/>
      <c r="RK24" s="348"/>
      <c r="RL24" s="348"/>
      <c r="RM24" s="348"/>
      <c r="RN24" s="348"/>
      <c r="RO24" s="348"/>
      <c r="RP24" s="348"/>
      <c r="RQ24" s="348"/>
      <c r="RR24" s="348"/>
      <c r="RS24" s="348"/>
      <c r="RT24" s="348"/>
      <c r="RU24" s="348"/>
      <c r="RV24" s="348"/>
      <c r="RW24" s="348"/>
      <c r="RX24" s="348"/>
      <c r="RY24" s="348"/>
      <c r="RZ24" s="348"/>
      <c r="SA24" s="348"/>
      <c r="SB24" s="348"/>
      <c r="SC24" s="348"/>
      <c r="SD24" s="348"/>
      <c r="SE24" s="348"/>
      <c r="SF24" s="348"/>
      <c r="SG24" s="348"/>
      <c r="SH24" s="348"/>
      <c r="SI24" s="348"/>
      <c r="SJ24" s="348"/>
      <c r="SK24" s="348"/>
      <c r="SL24" s="348"/>
      <c r="SM24" s="348"/>
      <c r="SN24" s="348"/>
      <c r="SO24" s="348"/>
      <c r="SP24" s="348"/>
      <c r="SQ24" s="348"/>
      <c r="SR24" s="348"/>
      <c r="SS24" s="348"/>
      <c r="ST24" s="348"/>
      <c r="SU24" s="348"/>
      <c r="SV24" s="348"/>
      <c r="SW24" s="348"/>
      <c r="SX24" s="348"/>
      <c r="SY24" s="348"/>
      <c r="SZ24" s="348"/>
      <c r="TA24" s="348"/>
      <c r="TB24" s="348"/>
      <c r="TC24" s="348"/>
      <c r="TD24" s="348"/>
      <c r="TE24" s="348"/>
      <c r="TF24" s="348"/>
      <c r="TG24" s="348"/>
      <c r="TH24" s="348"/>
      <c r="TI24" s="348"/>
      <c r="TJ24" s="348"/>
      <c r="TK24" s="348"/>
      <c r="TL24" s="348"/>
      <c r="TM24" s="348"/>
      <c r="TN24" s="348"/>
      <c r="TO24" s="348"/>
      <c r="TP24" s="348"/>
      <c r="TQ24" s="348"/>
      <c r="TR24" s="348"/>
      <c r="TS24" s="348"/>
      <c r="TT24" s="348"/>
      <c r="TU24" s="348"/>
      <c r="TV24" s="348"/>
      <c r="TW24" s="348"/>
      <c r="TX24" s="348"/>
      <c r="TY24" s="348"/>
      <c r="TZ24" s="348"/>
      <c r="UA24" s="348"/>
      <c r="UB24" s="348"/>
      <c r="UC24" s="348"/>
      <c r="UD24" s="348"/>
      <c r="UE24" s="348"/>
      <c r="UF24" s="348"/>
      <c r="UG24" s="348"/>
      <c r="UH24" s="348"/>
      <c r="UI24" s="348"/>
      <c r="UJ24" s="348"/>
      <c r="UK24" s="348"/>
      <c r="UL24" s="348"/>
      <c r="UM24" s="348"/>
      <c r="UN24" s="348"/>
      <c r="UO24" s="348"/>
      <c r="UP24" s="348"/>
      <c r="UQ24" s="348"/>
      <c r="UR24" s="348"/>
      <c r="US24" s="348"/>
      <c r="UT24" s="348"/>
      <c r="UU24" s="348"/>
      <c r="UV24" s="348"/>
      <c r="UW24" s="348"/>
      <c r="UX24" s="348"/>
      <c r="UY24" s="348"/>
      <c r="UZ24" s="348"/>
      <c r="VA24" s="348"/>
      <c r="VB24" s="348"/>
      <c r="VC24" s="348"/>
      <c r="VD24" s="348"/>
      <c r="VE24" s="348"/>
      <c r="VF24" s="348"/>
      <c r="VG24" s="348"/>
      <c r="VH24" s="348"/>
      <c r="VI24" s="348"/>
      <c r="VJ24" s="348"/>
      <c r="VK24" s="348"/>
      <c r="VL24" s="348"/>
      <c r="VM24" s="348"/>
      <c r="VN24" s="348"/>
      <c r="VO24" s="348"/>
      <c r="VP24" s="348"/>
      <c r="VQ24" s="348"/>
      <c r="VR24" s="348"/>
      <c r="VS24" s="348"/>
      <c r="VT24" s="348"/>
      <c r="VU24" s="348"/>
      <c r="VV24" s="348"/>
      <c r="VW24" s="348"/>
      <c r="VX24" s="348"/>
      <c r="VY24" s="348"/>
      <c r="VZ24" s="348"/>
      <c r="WA24" s="348"/>
      <c r="WB24" s="348"/>
      <c r="WC24" s="348"/>
      <c r="WD24" s="348"/>
      <c r="WE24" s="348"/>
    </row>
    <row r="25" spans="1:603" s="353" customFormat="1" x14ac:dyDescent="0.4">
      <c r="A25" s="345"/>
      <c r="B25" s="345"/>
      <c r="C25" s="345"/>
      <c r="D25" s="345"/>
      <c r="E25" s="345"/>
      <c r="F25" s="345"/>
      <c r="G25" s="345"/>
      <c r="H25" s="345"/>
      <c r="I25" s="345"/>
      <c r="J25" s="348"/>
      <c r="K25" s="348"/>
      <c r="L25" s="349"/>
      <c r="M25" s="349"/>
      <c r="N25" s="348"/>
      <c r="O25" s="348"/>
      <c r="P25" s="349"/>
      <c r="Q25" s="349"/>
      <c r="R25" s="348"/>
      <c r="S25" s="348"/>
      <c r="T25" s="349"/>
      <c r="U25" s="349"/>
      <c r="V25" s="348"/>
      <c r="W25" s="348"/>
      <c r="X25" s="349"/>
      <c r="Y25" s="349"/>
      <c r="Z25" s="348"/>
      <c r="AA25" s="348"/>
      <c r="AB25" s="349"/>
      <c r="AC25" s="349"/>
      <c r="AD25" s="348"/>
      <c r="AE25" s="348"/>
      <c r="AF25" s="349"/>
      <c r="AG25" s="349"/>
      <c r="AH25" s="348"/>
      <c r="AI25" s="348"/>
      <c r="AJ25" s="349"/>
      <c r="AK25" s="349"/>
      <c r="AL25" s="348"/>
      <c r="AM25" s="348"/>
      <c r="AN25" s="349"/>
      <c r="AO25" s="349"/>
      <c r="AP25" s="348"/>
      <c r="AQ25" s="348"/>
      <c r="AR25" s="349"/>
      <c r="AS25" s="349"/>
      <c r="AT25" s="348"/>
      <c r="AU25" s="348"/>
      <c r="AV25" s="349"/>
      <c r="AW25" s="349"/>
      <c r="AX25" s="348"/>
      <c r="AY25" s="348"/>
      <c r="AZ25" s="349"/>
      <c r="BA25" s="349"/>
      <c r="BB25" s="348"/>
      <c r="BC25" s="348"/>
      <c r="BD25" s="349"/>
      <c r="BE25" s="349"/>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row>
    <row r="26" spans="1:603" s="353" customFormat="1" x14ac:dyDescent="0.4">
      <c r="A26" s="345"/>
      <c r="B26" s="345"/>
      <c r="C26" s="345"/>
      <c r="D26" s="345"/>
      <c r="E26" s="345"/>
      <c r="F26" s="345"/>
      <c r="G26" s="345"/>
      <c r="H26" s="345"/>
      <c r="I26" s="345"/>
      <c r="J26" s="348"/>
      <c r="K26" s="348"/>
      <c r="L26" s="349"/>
      <c r="M26" s="349"/>
      <c r="N26" s="348"/>
      <c r="O26" s="348"/>
      <c r="P26" s="349"/>
      <c r="Q26" s="349"/>
      <c r="R26" s="348"/>
      <c r="S26" s="348"/>
      <c r="T26" s="349"/>
      <c r="U26" s="349"/>
      <c r="V26" s="348"/>
      <c r="W26" s="348"/>
      <c r="X26" s="349"/>
      <c r="Y26" s="349"/>
      <c r="Z26" s="348"/>
      <c r="AA26" s="348"/>
      <c r="AB26" s="349"/>
      <c r="AC26" s="349"/>
      <c r="AD26" s="348"/>
      <c r="AE26" s="348"/>
      <c r="AF26" s="349"/>
      <c r="AG26" s="349"/>
      <c r="AH26" s="348"/>
      <c r="AI26" s="348"/>
      <c r="AJ26" s="349"/>
      <c r="AK26" s="349"/>
      <c r="AL26" s="348"/>
      <c r="AM26" s="348"/>
      <c r="AN26" s="349"/>
      <c r="AO26" s="349"/>
      <c r="AP26" s="348"/>
      <c r="AQ26" s="348"/>
      <c r="AR26" s="349"/>
      <c r="AS26" s="349"/>
      <c r="AT26" s="348"/>
      <c r="AU26" s="348"/>
      <c r="AV26" s="349"/>
      <c r="AW26" s="349"/>
      <c r="AX26" s="348"/>
      <c r="AY26" s="348"/>
      <c r="AZ26" s="349"/>
      <c r="BA26" s="349"/>
      <c r="BB26" s="348"/>
      <c r="BC26" s="348"/>
      <c r="BD26" s="349"/>
      <c r="BE26" s="349"/>
      <c r="BF26" s="348"/>
      <c r="BG26" s="348"/>
      <c r="BH26" s="348"/>
      <c r="BI26" s="348"/>
      <c r="BJ26" s="348"/>
      <c r="BK26" s="348"/>
      <c r="BL26" s="348"/>
      <c r="BM26" s="348"/>
      <c r="BN26" s="348"/>
      <c r="BO26" s="348"/>
      <c r="BP26" s="348"/>
      <c r="BQ26" s="348"/>
      <c r="BR26" s="348"/>
      <c r="BS26" s="348"/>
      <c r="BT26" s="348"/>
      <c r="BU26" s="348"/>
      <c r="BV26" s="348"/>
      <c r="BW26" s="348"/>
      <c r="BX26" s="348"/>
      <c r="BY26" s="348"/>
      <c r="BZ26" s="348"/>
      <c r="CA26" s="348"/>
      <c r="CB26" s="348"/>
      <c r="CC26" s="348"/>
      <c r="CD26" s="348"/>
      <c r="CE26" s="348"/>
      <c r="CF26" s="348"/>
      <c r="CG26" s="348"/>
      <c r="CH26" s="348"/>
      <c r="CI26" s="348"/>
      <c r="CJ26" s="348"/>
      <c r="CK26" s="348"/>
      <c r="CL26" s="348"/>
      <c r="CM26" s="348"/>
      <c r="CN26" s="348"/>
      <c r="CO26" s="348"/>
      <c r="CP26" s="348"/>
      <c r="CQ26" s="348"/>
      <c r="CR26" s="348"/>
      <c r="CS26" s="348"/>
      <c r="CT26" s="348"/>
      <c r="CU26" s="348"/>
      <c r="CV26" s="348"/>
      <c r="CW26" s="348"/>
      <c r="CX26" s="348"/>
      <c r="CY26" s="348"/>
      <c r="CZ26" s="348"/>
      <c r="DA26" s="348"/>
      <c r="DB26" s="348"/>
      <c r="DC26" s="348"/>
      <c r="DD26" s="348"/>
      <c r="DE26" s="348"/>
      <c r="DF26" s="348"/>
      <c r="DG26" s="348"/>
      <c r="DH26" s="348"/>
      <c r="DI26" s="348"/>
      <c r="DJ26" s="348"/>
      <c r="DK26" s="348"/>
      <c r="DL26" s="348"/>
      <c r="DM26" s="348"/>
      <c r="DN26" s="348"/>
      <c r="DO26" s="348"/>
      <c r="DP26" s="348"/>
      <c r="DQ26" s="348"/>
      <c r="DR26" s="348"/>
      <c r="DS26" s="348"/>
      <c r="DT26" s="348"/>
      <c r="DU26" s="348"/>
      <c r="DV26" s="348"/>
      <c r="DW26" s="348"/>
      <c r="DX26" s="348"/>
      <c r="DY26" s="348"/>
      <c r="DZ26" s="348"/>
      <c r="EA26" s="348"/>
      <c r="EB26" s="348"/>
      <c r="EC26" s="348"/>
      <c r="ED26" s="348"/>
      <c r="EE26" s="348"/>
      <c r="EF26" s="348"/>
      <c r="EG26" s="348"/>
      <c r="EH26" s="348"/>
      <c r="EI26" s="348"/>
      <c r="EJ26" s="348"/>
      <c r="EK26" s="348"/>
      <c r="EL26" s="348"/>
      <c r="EM26" s="348"/>
      <c r="EN26" s="348"/>
      <c r="EO26" s="348"/>
      <c r="EP26" s="348"/>
      <c r="EQ26" s="348"/>
      <c r="ER26" s="348"/>
      <c r="ES26" s="348"/>
      <c r="ET26" s="348"/>
      <c r="EU26" s="348"/>
      <c r="EV26" s="348"/>
      <c r="EW26" s="348"/>
      <c r="EX26" s="348"/>
      <c r="EY26" s="348"/>
      <c r="EZ26" s="348"/>
      <c r="FA26" s="348"/>
      <c r="FB26" s="348"/>
      <c r="FC26" s="348"/>
      <c r="FD26" s="348"/>
      <c r="FE26" s="348"/>
      <c r="FF26" s="348"/>
      <c r="FG26" s="348"/>
      <c r="FH26" s="348"/>
      <c r="FI26" s="348"/>
      <c r="FJ26" s="348"/>
      <c r="FK26" s="348"/>
      <c r="FL26" s="348"/>
      <c r="FM26" s="348"/>
      <c r="FN26" s="348"/>
      <c r="FO26" s="348"/>
      <c r="FP26" s="348"/>
      <c r="FQ26" s="348"/>
      <c r="FR26" s="348"/>
      <c r="FS26" s="348"/>
      <c r="FT26" s="348"/>
      <c r="FU26" s="348"/>
      <c r="FV26" s="348"/>
      <c r="FW26" s="348"/>
      <c r="FX26" s="348"/>
      <c r="FY26" s="348"/>
      <c r="FZ26" s="348"/>
      <c r="GA26" s="348"/>
      <c r="GB26" s="348"/>
      <c r="GC26" s="348"/>
      <c r="GD26" s="348"/>
      <c r="GE26" s="348"/>
      <c r="GF26" s="348"/>
      <c r="GG26" s="348"/>
      <c r="GH26" s="348"/>
      <c r="GI26" s="348"/>
      <c r="GJ26" s="348"/>
      <c r="GK26" s="348"/>
      <c r="GL26" s="348"/>
      <c r="GM26" s="348"/>
      <c r="GN26" s="348"/>
      <c r="GO26" s="348"/>
      <c r="GP26" s="348"/>
      <c r="GQ26" s="348"/>
      <c r="GR26" s="348"/>
      <c r="GS26" s="348"/>
      <c r="GT26" s="348"/>
      <c r="GU26" s="348"/>
      <c r="GV26" s="348"/>
      <c r="GW26" s="348"/>
      <c r="GX26" s="348"/>
      <c r="GY26" s="348"/>
      <c r="GZ26" s="348"/>
      <c r="HA26" s="348"/>
      <c r="HB26" s="348"/>
      <c r="HC26" s="348"/>
      <c r="HD26" s="348"/>
      <c r="HE26" s="348"/>
      <c r="HF26" s="348"/>
      <c r="HG26" s="348"/>
      <c r="HH26" s="348"/>
      <c r="HI26" s="348"/>
      <c r="HJ26" s="348"/>
      <c r="HK26" s="348"/>
      <c r="HL26" s="348"/>
      <c r="HM26" s="348"/>
      <c r="HN26" s="348"/>
      <c r="HO26" s="348"/>
      <c r="HP26" s="348"/>
      <c r="HQ26" s="348"/>
      <c r="HR26" s="348"/>
      <c r="HS26" s="348"/>
      <c r="HT26" s="348"/>
      <c r="HU26" s="348"/>
      <c r="HV26" s="348"/>
      <c r="HW26" s="348"/>
      <c r="HX26" s="348"/>
      <c r="HY26" s="348"/>
      <c r="HZ26" s="348"/>
      <c r="IA26" s="348"/>
      <c r="IB26" s="348"/>
      <c r="IC26" s="348"/>
      <c r="ID26" s="348"/>
      <c r="IE26" s="348"/>
      <c r="IF26" s="348"/>
      <c r="IG26" s="348"/>
      <c r="IH26" s="348"/>
      <c r="II26" s="348"/>
      <c r="IJ26" s="348"/>
      <c r="IK26" s="348"/>
      <c r="IL26" s="348"/>
      <c r="IM26" s="348"/>
      <c r="IN26" s="348"/>
      <c r="IO26" s="348"/>
      <c r="IP26" s="348"/>
      <c r="IQ26" s="348"/>
      <c r="IR26" s="348"/>
      <c r="IS26" s="348"/>
      <c r="IT26" s="348"/>
      <c r="IU26" s="348"/>
      <c r="IV26" s="348"/>
      <c r="IW26" s="348"/>
      <c r="IX26" s="348"/>
      <c r="IY26" s="348"/>
      <c r="IZ26" s="348"/>
      <c r="JA26" s="348"/>
      <c r="JB26" s="348"/>
      <c r="JC26" s="348"/>
      <c r="JD26" s="348"/>
      <c r="JE26" s="348"/>
      <c r="JF26" s="348"/>
      <c r="JG26" s="348"/>
      <c r="JH26" s="348"/>
      <c r="JI26" s="348"/>
      <c r="JJ26" s="348"/>
      <c r="JK26" s="348"/>
      <c r="JL26" s="348"/>
      <c r="JM26" s="348"/>
      <c r="JN26" s="348"/>
      <c r="JO26" s="348"/>
      <c r="JP26" s="348"/>
      <c r="JQ26" s="348"/>
      <c r="JR26" s="348"/>
      <c r="JS26" s="348"/>
      <c r="JT26" s="348"/>
      <c r="JU26" s="348"/>
      <c r="JV26" s="348"/>
      <c r="JW26" s="348"/>
      <c r="JX26" s="348"/>
      <c r="JY26" s="348"/>
      <c r="JZ26" s="348"/>
      <c r="KA26" s="348"/>
      <c r="KB26" s="348"/>
      <c r="KC26" s="348"/>
      <c r="KD26" s="348"/>
      <c r="KE26" s="348"/>
      <c r="KF26" s="348"/>
      <c r="KG26" s="348"/>
      <c r="KH26" s="348"/>
      <c r="KI26" s="348"/>
      <c r="KJ26" s="348"/>
      <c r="KK26" s="348"/>
      <c r="KL26" s="348"/>
      <c r="KM26" s="348"/>
      <c r="KN26" s="348"/>
      <c r="KO26" s="348"/>
      <c r="KP26" s="348"/>
      <c r="KQ26" s="348"/>
      <c r="KR26" s="348"/>
      <c r="KS26" s="348"/>
      <c r="KT26" s="348"/>
      <c r="KU26" s="348"/>
      <c r="KV26" s="348"/>
      <c r="KW26" s="348"/>
      <c r="KX26" s="348"/>
      <c r="KY26" s="348"/>
      <c r="KZ26" s="348"/>
      <c r="LA26" s="348"/>
      <c r="LB26" s="348"/>
      <c r="LC26" s="348"/>
      <c r="LD26" s="348"/>
      <c r="LE26" s="348"/>
      <c r="LF26" s="348"/>
      <c r="LG26" s="348"/>
      <c r="LH26" s="348"/>
      <c r="LI26" s="348"/>
      <c r="LJ26" s="348"/>
      <c r="LK26" s="348"/>
      <c r="LL26" s="348"/>
      <c r="LM26" s="348"/>
      <c r="LN26" s="348"/>
      <c r="LO26" s="348"/>
      <c r="LP26" s="348"/>
      <c r="LQ26" s="348"/>
      <c r="LR26" s="348"/>
      <c r="LS26" s="348"/>
      <c r="LT26" s="348"/>
      <c r="LU26" s="348"/>
      <c r="LV26" s="348"/>
      <c r="LW26" s="348"/>
      <c r="LX26" s="348"/>
      <c r="LY26" s="348"/>
      <c r="LZ26" s="348"/>
      <c r="MA26" s="348"/>
      <c r="MB26" s="348"/>
      <c r="MC26" s="348"/>
      <c r="MD26" s="348"/>
      <c r="ME26" s="348"/>
      <c r="MF26" s="348"/>
      <c r="MG26" s="348"/>
      <c r="MH26" s="348"/>
      <c r="MI26" s="348"/>
      <c r="MJ26" s="348"/>
      <c r="MK26" s="348"/>
      <c r="ML26" s="348"/>
      <c r="MM26" s="348"/>
      <c r="MN26" s="348"/>
      <c r="MO26" s="348"/>
      <c r="MP26" s="348"/>
      <c r="MQ26" s="348"/>
      <c r="MR26" s="348"/>
      <c r="MS26" s="348"/>
      <c r="MT26" s="348"/>
      <c r="MU26" s="348"/>
      <c r="MV26" s="348"/>
      <c r="MW26" s="348"/>
      <c r="MX26" s="348"/>
      <c r="MY26" s="348"/>
      <c r="MZ26" s="348"/>
      <c r="NA26" s="348"/>
      <c r="NB26" s="348"/>
      <c r="NC26" s="348"/>
      <c r="ND26" s="348"/>
      <c r="NE26" s="348"/>
      <c r="NF26" s="348"/>
      <c r="NG26" s="348"/>
      <c r="NH26" s="348"/>
      <c r="NI26" s="348"/>
      <c r="NJ26" s="348"/>
      <c r="NK26" s="348"/>
      <c r="NL26" s="348"/>
      <c r="NM26" s="348"/>
      <c r="NN26" s="348"/>
      <c r="NO26" s="348"/>
      <c r="NP26" s="348"/>
      <c r="NQ26" s="348"/>
      <c r="NR26" s="348"/>
      <c r="NS26" s="348"/>
      <c r="NT26" s="348"/>
      <c r="NU26" s="348"/>
      <c r="NV26" s="348"/>
      <c r="NW26" s="348"/>
      <c r="NX26" s="348"/>
      <c r="NY26" s="348"/>
      <c r="NZ26" s="348"/>
      <c r="OA26" s="348"/>
      <c r="OB26" s="348"/>
      <c r="OC26" s="348"/>
      <c r="OD26" s="348"/>
      <c r="OE26" s="348"/>
      <c r="OF26" s="348"/>
      <c r="OG26" s="348"/>
      <c r="OH26" s="348"/>
      <c r="OI26" s="348"/>
      <c r="OJ26" s="348"/>
      <c r="OK26" s="348"/>
      <c r="OL26" s="348"/>
      <c r="OM26" s="348"/>
      <c r="ON26" s="348"/>
      <c r="OO26" s="348"/>
      <c r="OP26" s="348"/>
      <c r="OQ26" s="348"/>
      <c r="OR26" s="348"/>
      <c r="OS26" s="348"/>
      <c r="OT26" s="348"/>
      <c r="OU26" s="348"/>
      <c r="OV26" s="348"/>
      <c r="OW26" s="348"/>
      <c r="OX26" s="348"/>
      <c r="OY26" s="348"/>
      <c r="OZ26" s="348"/>
      <c r="PA26" s="348"/>
      <c r="PB26" s="348"/>
      <c r="PC26" s="348"/>
      <c r="PD26" s="348"/>
      <c r="PE26" s="348"/>
      <c r="PF26" s="348"/>
      <c r="PG26" s="348"/>
      <c r="PH26" s="348"/>
      <c r="PI26" s="348"/>
      <c r="PJ26" s="348"/>
      <c r="PK26" s="348"/>
      <c r="PL26" s="348"/>
      <c r="PM26" s="348"/>
      <c r="PN26" s="348"/>
      <c r="PO26" s="348"/>
      <c r="PP26" s="348"/>
      <c r="PQ26" s="348"/>
      <c r="PR26" s="348"/>
      <c r="PS26" s="348"/>
      <c r="PT26" s="348"/>
      <c r="PU26" s="348"/>
      <c r="PV26" s="348"/>
      <c r="PW26" s="348"/>
      <c r="PX26" s="348"/>
      <c r="PY26" s="348"/>
      <c r="PZ26" s="348"/>
      <c r="QA26" s="348"/>
      <c r="QB26" s="348"/>
      <c r="QC26" s="348"/>
      <c r="QD26" s="348"/>
      <c r="QE26" s="348"/>
      <c r="QF26" s="348"/>
      <c r="QG26" s="348"/>
      <c r="QH26" s="348"/>
      <c r="QI26" s="348"/>
      <c r="QJ26" s="348"/>
      <c r="QK26" s="348"/>
      <c r="QL26" s="348"/>
      <c r="QM26" s="348"/>
      <c r="QN26" s="348"/>
      <c r="QO26" s="348"/>
      <c r="QP26" s="348"/>
      <c r="QQ26" s="348"/>
      <c r="QR26" s="348"/>
      <c r="QS26" s="348"/>
      <c r="QT26" s="348"/>
      <c r="QU26" s="348"/>
      <c r="QV26" s="348"/>
      <c r="QW26" s="348"/>
      <c r="QX26" s="348"/>
      <c r="QY26" s="348"/>
      <c r="QZ26" s="348"/>
      <c r="RA26" s="348"/>
      <c r="RB26" s="348"/>
      <c r="RC26" s="348"/>
      <c r="RD26" s="348"/>
      <c r="RE26" s="348"/>
      <c r="RF26" s="348"/>
      <c r="RG26" s="348"/>
      <c r="RH26" s="348"/>
      <c r="RI26" s="348"/>
      <c r="RJ26" s="348"/>
      <c r="RK26" s="348"/>
      <c r="RL26" s="348"/>
      <c r="RM26" s="348"/>
      <c r="RN26" s="348"/>
      <c r="RO26" s="348"/>
      <c r="RP26" s="348"/>
      <c r="RQ26" s="348"/>
      <c r="RR26" s="348"/>
      <c r="RS26" s="348"/>
      <c r="RT26" s="348"/>
      <c r="RU26" s="348"/>
      <c r="RV26" s="348"/>
      <c r="RW26" s="348"/>
      <c r="RX26" s="348"/>
      <c r="RY26" s="348"/>
      <c r="RZ26" s="348"/>
      <c r="SA26" s="348"/>
      <c r="SB26" s="348"/>
      <c r="SC26" s="348"/>
      <c r="SD26" s="348"/>
      <c r="SE26" s="348"/>
      <c r="SF26" s="348"/>
      <c r="SG26" s="348"/>
      <c r="SH26" s="348"/>
      <c r="SI26" s="348"/>
      <c r="SJ26" s="348"/>
      <c r="SK26" s="348"/>
      <c r="SL26" s="348"/>
      <c r="SM26" s="348"/>
      <c r="SN26" s="348"/>
      <c r="SO26" s="348"/>
      <c r="SP26" s="348"/>
      <c r="SQ26" s="348"/>
      <c r="SR26" s="348"/>
      <c r="SS26" s="348"/>
      <c r="ST26" s="348"/>
      <c r="SU26" s="348"/>
      <c r="SV26" s="348"/>
      <c r="SW26" s="348"/>
      <c r="SX26" s="348"/>
      <c r="SY26" s="348"/>
      <c r="SZ26" s="348"/>
      <c r="TA26" s="348"/>
      <c r="TB26" s="348"/>
      <c r="TC26" s="348"/>
      <c r="TD26" s="348"/>
      <c r="TE26" s="348"/>
      <c r="TF26" s="348"/>
      <c r="TG26" s="348"/>
      <c r="TH26" s="348"/>
      <c r="TI26" s="348"/>
      <c r="TJ26" s="348"/>
      <c r="TK26" s="348"/>
      <c r="TL26" s="348"/>
      <c r="TM26" s="348"/>
      <c r="TN26" s="348"/>
      <c r="TO26" s="348"/>
      <c r="TP26" s="348"/>
      <c r="TQ26" s="348"/>
      <c r="TR26" s="348"/>
      <c r="TS26" s="348"/>
      <c r="TT26" s="348"/>
      <c r="TU26" s="348"/>
      <c r="TV26" s="348"/>
      <c r="TW26" s="348"/>
      <c r="TX26" s="348"/>
      <c r="TY26" s="348"/>
      <c r="TZ26" s="348"/>
      <c r="UA26" s="348"/>
      <c r="UB26" s="348"/>
      <c r="UC26" s="348"/>
      <c r="UD26" s="348"/>
      <c r="UE26" s="348"/>
      <c r="UF26" s="348"/>
      <c r="UG26" s="348"/>
      <c r="UH26" s="348"/>
      <c r="UI26" s="348"/>
      <c r="UJ26" s="348"/>
      <c r="UK26" s="348"/>
      <c r="UL26" s="348"/>
      <c r="UM26" s="348"/>
      <c r="UN26" s="348"/>
      <c r="UO26" s="348"/>
      <c r="UP26" s="348"/>
      <c r="UQ26" s="348"/>
      <c r="UR26" s="348"/>
      <c r="US26" s="348"/>
      <c r="UT26" s="348"/>
      <c r="UU26" s="348"/>
      <c r="UV26" s="348"/>
      <c r="UW26" s="348"/>
      <c r="UX26" s="348"/>
      <c r="UY26" s="348"/>
      <c r="UZ26" s="348"/>
      <c r="VA26" s="348"/>
      <c r="VB26" s="348"/>
      <c r="VC26" s="348"/>
      <c r="VD26" s="348"/>
      <c r="VE26" s="348"/>
      <c r="VF26" s="348"/>
      <c r="VG26" s="348"/>
      <c r="VH26" s="348"/>
      <c r="VI26" s="348"/>
      <c r="VJ26" s="348"/>
      <c r="VK26" s="348"/>
      <c r="VL26" s="348"/>
      <c r="VM26" s="348"/>
      <c r="VN26" s="348"/>
      <c r="VO26" s="348"/>
      <c r="VP26" s="348"/>
      <c r="VQ26" s="348"/>
      <c r="VR26" s="348"/>
      <c r="VS26" s="348"/>
      <c r="VT26" s="348"/>
      <c r="VU26" s="348"/>
      <c r="VV26" s="348"/>
      <c r="VW26" s="348"/>
      <c r="VX26" s="348"/>
      <c r="VY26" s="348"/>
      <c r="VZ26" s="348"/>
      <c r="WA26" s="348"/>
      <c r="WB26" s="348"/>
      <c r="WC26" s="348"/>
      <c r="WD26" s="348"/>
      <c r="WE26" s="348"/>
    </row>
    <row r="27" spans="1:603" s="353" customFormat="1" x14ac:dyDescent="0.4">
      <c r="A27" s="345"/>
      <c r="B27" s="345"/>
      <c r="C27" s="345"/>
      <c r="D27" s="345"/>
      <c r="E27" s="345"/>
      <c r="F27" s="345"/>
      <c r="G27" s="345"/>
      <c r="H27" s="345"/>
      <c r="I27" s="345"/>
      <c r="J27" s="348"/>
      <c r="K27" s="348"/>
      <c r="L27" s="349"/>
      <c r="M27" s="349"/>
      <c r="N27" s="348"/>
      <c r="O27" s="348"/>
      <c r="P27" s="349"/>
      <c r="Q27" s="349"/>
      <c r="R27" s="348"/>
      <c r="S27" s="348"/>
      <c r="T27" s="349"/>
      <c r="U27" s="349"/>
      <c r="V27" s="348"/>
      <c r="W27" s="348"/>
      <c r="X27" s="349"/>
      <c r="Y27" s="349"/>
      <c r="Z27" s="348"/>
      <c r="AA27" s="348"/>
      <c r="AB27" s="349"/>
      <c r="AC27" s="349"/>
      <c r="AD27" s="348"/>
      <c r="AE27" s="348"/>
      <c r="AF27" s="349"/>
      <c r="AG27" s="349"/>
      <c r="AH27" s="348"/>
      <c r="AI27" s="348"/>
      <c r="AJ27" s="349"/>
      <c r="AK27" s="349"/>
      <c r="AL27" s="348"/>
      <c r="AM27" s="348"/>
      <c r="AN27" s="349"/>
      <c r="AO27" s="349"/>
      <c r="AP27" s="348"/>
      <c r="AQ27" s="348"/>
      <c r="AR27" s="349"/>
      <c r="AS27" s="349"/>
      <c r="AT27" s="348"/>
      <c r="AU27" s="348"/>
      <c r="AV27" s="349"/>
      <c r="AW27" s="349"/>
      <c r="AX27" s="348"/>
      <c r="AY27" s="348"/>
      <c r="AZ27" s="349"/>
      <c r="BA27" s="349"/>
      <c r="BB27" s="348"/>
      <c r="BC27" s="348"/>
      <c r="BD27" s="349"/>
      <c r="BE27" s="349"/>
      <c r="BF27" s="348"/>
      <c r="BG27" s="348"/>
      <c r="BH27" s="348"/>
      <c r="BI27" s="348"/>
      <c r="BJ27" s="348"/>
      <c r="BK27" s="348"/>
      <c r="BL27" s="348"/>
      <c r="BM27" s="348"/>
      <c r="BN27" s="348"/>
      <c r="BO27" s="348"/>
      <c r="BP27" s="348"/>
      <c r="BQ27" s="348"/>
      <c r="BR27" s="348"/>
      <c r="BS27" s="348"/>
      <c r="BT27" s="348"/>
      <c r="BU27" s="348"/>
      <c r="BV27" s="348"/>
      <c r="BW27" s="348"/>
      <c r="BX27" s="348"/>
      <c r="BY27" s="348"/>
      <c r="BZ27" s="348"/>
      <c r="CA27" s="348"/>
      <c r="CB27" s="348"/>
      <c r="CC27" s="348"/>
      <c r="CD27" s="348"/>
      <c r="CE27" s="348"/>
      <c r="CF27" s="348"/>
      <c r="CG27" s="348"/>
      <c r="CH27" s="348"/>
      <c r="CI27" s="348"/>
      <c r="CJ27" s="348"/>
      <c r="CK27" s="348"/>
      <c r="CL27" s="348"/>
      <c r="CM27" s="348"/>
      <c r="CN27" s="348"/>
      <c r="CO27" s="348"/>
      <c r="CP27" s="348"/>
      <c r="CQ27" s="348"/>
      <c r="CR27" s="348"/>
      <c r="CS27" s="348"/>
      <c r="CT27" s="348"/>
      <c r="CU27" s="348"/>
      <c r="CV27" s="348"/>
      <c r="CW27" s="348"/>
      <c r="CX27" s="348"/>
      <c r="CY27" s="348"/>
      <c r="CZ27" s="348"/>
      <c r="DA27" s="348"/>
      <c r="DB27" s="348"/>
      <c r="DC27" s="348"/>
      <c r="DD27" s="348"/>
      <c r="DE27" s="348"/>
      <c r="DF27" s="348"/>
      <c r="DG27" s="348"/>
      <c r="DH27" s="348"/>
      <c r="DI27" s="348"/>
      <c r="DJ27" s="348"/>
      <c r="DK27" s="348"/>
      <c r="DL27" s="348"/>
      <c r="DM27" s="348"/>
      <c r="DN27" s="348"/>
      <c r="DO27" s="348"/>
      <c r="DP27" s="348"/>
      <c r="DQ27" s="348"/>
      <c r="DR27" s="348"/>
      <c r="DS27" s="348"/>
      <c r="DT27" s="348"/>
      <c r="DU27" s="348"/>
      <c r="DV27" s="348"/>
      <c r="DW27" s="348"/>
      <c r="DX27" s="348"/>
      <c r="DY27" s="348"/>
      <c r="DZ27" s="348"/>
      <c r="EA27" s="348"/>
      <c r="EB27" s="348"/>
      <c r="EC27" s="348"/>
      <c r="ED27" s="348"/>
      <c r="EE27" s="348"/>
      <c r="EF27" s="348"/>
      <c r="EG27" s="348"/>
      <c r="EH27" s="348"/>
      <c r="EI27" s="348"/>
      <c r="EJ27" s="348"/>
      <c r="EK27" s="348"/>
      <c r="EL27" s="348"/>
      <c r="EM27" s="348"/>
      <c r="EN27" s="348"/>
      <c r="EO27" s="348"/>
      <c r="EP27" s="348"/>
      <c r="EQ27" s="348"/>
      <c r="ER27" s="348"/>
      <c r="ES27" s="348"/>
      <c r="ET27" s="348"/>
      <c r="EU27" s="348"/>
      <c r="EV27" s="348"/>
      <c r="EW27" s="348"/>
      <c r="EX27" s="348"/>
      <c r="EY27" s="348"/>
      <c r="EZ27" s="348"/>
      <c r="FA27" s="348"/>
      <c r="FB27" s="348"/>
      <c r="FC27" s="348"/>
      <c r="FD27" s="348"/>
      <c r="FE27" s="348"/>
      <c r="FF27" s="348"/>
      <c r="FG27" s="348"/>
      <c r="FH27" s="348"/>
      <c r="FI27" s="348"/>
      <c r="FJ27" s="348"/>
      <c r="FK27" s="348"/>
      <c r="FL27" s="348"/>
      <c r="FM27" s="348"/>
      <c r="FN27" s="348"/>
      <c r="FO27" s="348"/>
      <c r="FP27" s="348"/>
      <c r="FQ27" s="348"/>
      <c r="FR27" s="348"/>
      <c r="FS27" s="348"/>
      <c r="FT27" s="348"/>
      <c r="FU27" s="348"/>
      <c r="FV27" s="348"/>
      <c r="FW27" s="348"/>
      <c r="FX27" s="348"/>
      <c r="FY27" s="348"/>
      <c r="FZ27" s="348"/>
      <c r="GA27" s="348"/>
      <c r="GB27" s="348"/>
      <c r="GC27" s="348"/>
      <c r="GD27" s="348"/>
      <c r="GE27" s="348"/>
      <c r="GF27" s="348"/>
      <c r="GG27" s="348"/>
      <c r="GH27" s="348"/>
      <c r="GI27" s="348"/>
      <c r="GJ27" s="348"/>
      <c r="GK27" s="348"/>
      <c r="GL27" s="348"/>
      <c r="GM27" s="348"/>
      <c r="GN27" s="348"/>
      <c r="GO27" s="348"/>
      <c r="GP27" s="348"/>
      <c r="GQ27" s="348"/>
      <c r="GR27" s="348"/>
      <c r="GS27" s="348"/>
      <c r="GT27" s="348"/>
      <c r="GU27" s="348"/>
      <c r="GV27" s="348"/>
      <c r="GW27" s="348"/>
      <c r="GX27" s="348"/>
      <c r="GY27" s="348"/>
      <c r="GZ27" s="348"/>
      <c r="HA27" s="348"/>
      <c r="HB27" s="348"/>
      <c r="HC27" s="348"/>
      <c r="HD27" s="348"/>
      <c r="HE27" s="348"/>
      <c r="HF27" s="348"/>
      <c r="HG27" s="348"/>
      <c r="HH27" s="348"/>
      <c r="HI27" s="348"/>
      <c r="HJ27" s="348"/>
      <c r="HK27" s="348"/>
      <c r="HL27" s="348"/>
      <c r="HM27" s="348"/>
      <c r="HN27" s="348"/>
      <c r="HO27" s="348"/>
      <c r="HP27" s="348"/>
      <c r="HQ27" s="348"/>
      <c r="HR27" s="348"/>
      <c r="HS27" s="348"/>
      <c r="HT27" s="348"/>
      <c r="HU27" s="348"/>
      <c r="HV27" s="348"/>
      <c r="HW27" s="348"/>
      <c r="HX27" s="348"/>
      <c r="HY27" s="348"/>
      <c r="HZ27" s="348"/>
      <c r="IA27" s="348"/>
      <c r="IB27" s="348"/>
      <c r="IC27" s="348"/>
      <c r="ID27" s="348"/>
      <c r="IE27" s="348"/>
      <c r="IF27" s="348"/>
      <c r="IG27" s="348"/>
      <c r="IH27" s="348"/>
      <c r="II27" s="348"/>
      <c r="IJ27" s="348"/>
      <c r="IK27" s="348"/>
      <c r="IL27" s="348"/>
      <c r="IM27" s="348"/>
      <c r="IN27" s="348"/>
      <c r="IO27" s="348"/>
      <c r="IP27" s="348"/>
      <c r="IQ27" s="348"/>
      <c r="IR27" s="348"/>
      <c r="IS27" s="348"/>
      <c r="IT27" s="348"/>
      <c r="IU27" s="348"/>
      <c r="IV27" s="348"/>
      <c r="IW27" s="348"/>
      <c r="IX27" s="348"/>
      <c r="IY27" s="348"/>
      <c r="IZ27" s="348"/>
      <c r="JA27" s="348"/>
      <c r="JB27" s="348"/>
      <c r="JC27" s="348"/>
      <c r="JD27" s="348"/>
      <c r="JE27" s="348"/>
      <c r="JF27" s="348"/>
      <c r="JG27" s="348"/>
      <c r="JH27" s="348"/>
      <c r="JI27" s="348"/>
      <c r="JJ27" s="348"/>
      <c r="JK27" s="348"/>
      <c r="JL27" s="348"/>
      <c r="JM27" s="348"/>
      <c r="JN27" s="348"/>
      <c r="JO27" s="348"/>
      <c r="JP27" s="348"/>
      <c r="JQ27" s="348"/>
      <c r="JR27" s="348"/>
      <c r="JS27" s="348"/>
      <c r="JT27" s="348"/>
      <c r="JU27" s="348"/>
      <c r="JV27" s="348"/>
      <c r="JW27" s="348"/>
      <c r="JX27" s="348"/>
      <c r="JY27" s="348"/>
      <c r="JZ27" s="348"/>
      <c r="KA27" s="348"/>
      <c r="KB27" s="348"/>
      <c r="KC27" s="348"/>
      <c r="KD27" s="348"/>
      <c r="KE27" s="348"/>
      <c r="KF27" s="348"/>
      <c r="KG27" s="348"/>
      <c r="KH27" s="348"/>
      <c r="KI27" s="348"/>
      <c r="KJ27" s="348"/>
      <c r="KK27" s="348"/>
      <c r="KL27" s="348"/>
      <c r="KM27" s="348"/>
      <c r="KN27" s="348"/>
      <c r="KO27" s="348"/>
      <c r="KP27" s="348"/>
      <c r="KQ27" s="348"/>
      <c r="KR27" s="348"/>
      <c r="KS27" s="348"/>
      <c r="KT27" s="348"/>
      <c r="KU27" s="348"/>
      <c r="KV27" s="348"/>
      <c r="KW27" s="348"/>
      <c r="KX27" s="348"/>
      <c r="KY27" s="348"/>
      <c r="KZ27" s="348"/>
      <c r="LA27" s="348"/>
      <c r="LB27" s="348"/>
      <c r="LC27" s="348"/>
      <c r="LD27" s="348"/>
      <c r="LE27" s="348"/>
      <c r="LF27" s="348"/>
      <c r="LG27" s="348"/>
      <c r="LH27" s="348"/>
      <c r="LI27" s="348"/>
      <c r="LJ27" s="348"/>
      <c r="LK27" s="348"/>
      <c r="LL27" s="348"/>
      <c r="LM27" s="348"/>
      <c r="LN27" s="348"/>
      <c r="LO27" s="348"/>
      <c r="LP27" s="348"/>
      <c r="LQ27" s="348"/>
      <c r="LR27" s="348"/>
      <c r="LS27" s="348"/>
      <c r="LT27" s="348"/>
      <c r="LU27" s="348"/>
      <c r="LV27" s="348"/>
      <c r="LW27" s="348"/>
      <c r="LX27" s="348"/>
      <c r="LY27" s="348"/>
      <c r="LZ27" s="348"/>
      <c r="MA27" s="348"/>
      <c r="MB27" s="348"/>
      <c r="MC27" s="348"/>
      <c r="MD27" s="348"/>
      <c r="ME27" s="348"/>
      <c r="MF27" s="348"/>
      <c r="MG27" s="348"/>
      <c r="MH27" s="348"/>
      <c r="MI27" s="348"/>
      <c r="MJ27" s="348"/>
      <c r="MK27" s="348"/>
      <c r="ML27" s="348"/>
      <c r="MM27" s="348"/>
      <c r="MN27" s="348"/>
      <c r="MO27" s="348"/>
      <c r="MP27" s="348"/>
      <c r="MQ27" s="348"/>
      <c r="MR27" s="348"/>
      <c r="MS27" s="348"/>
      <c r="MT27" s="348"/>
      <c r="MU27" s="348"/>
      <c r="MV27" s="348"/>
      <c r="MW27" s="348"/>
      <c r="MX27" s="348"/>
      <c r="MY27" s="348"/>
      <c r="MZ27" s="348"/>
      <c r="NA27" s="348"/>
      <c r="NB27" s="348"/>
      <c r="NC27" s="348"/>
      <c r="ND27" s="348"/>
      <c r="NE27" s="348"/>
      <c r="NF27" s="348"/>
      <c r="NG27" s="348"/>
      <c r="NH27" s="348"/>
      <c r="NI27" s="348"/>
      <c r="NJ27" s="348"/>
      <c r="NK27" s="348"/>
      <c r="NL27" s="348"/>
      <c r="NM27" s="348"/>
      <c r="NN27" s="348"/>
      <c r="NO27" s="348"/>
      <c r="NP27" s="348"/>
      <c r="NQ27" s="348"/>
      <c r="NR27" s="348"/>
      <c r="NS27" s="348"/>
      <c r="NT27" s="348"/>
      <c r="NU27" s="348"/>
      <c r="NV27" s="348"/>
      <c r="NW27" s="348"/>
      <c r="NX27" s="348"/>
      <c r="NY27" s="348"/>
      <c r="NZ27" s="348"/>
      <c r="OA27" s="348"/>
      <c r="OB27" s="348"/>
      <c r="OC27" s="348"/>
      <c r="OD27" s="348"/>
      <c r="OE27" s="348"/>
      <c r="OF27" s="348"/>
      <c r="OG27" s="348"/>
      <c r="OH27" s="348"/>
      <c r="OI27" s="348"/>
      <c r="OJ27" s="348"/>
      <c r="OK27" s="348"/>
      <c r="OL27" s="348"/>
      <c r="OM27" s="348"/>
      <c r="ON27" s="348"/>
      <c r="OO27" s="348"/>
      <c r="OP27" s="348"/>
      <c r="OQ27" s="348"/>
      <c r="OR27" s="348"/>
      <c r="OS27" s="348"/>
      <c r="OT27" s="348"/>
      <c r="OU27" s="348"/>
      <c r="OV27" s="348"/>
      <c r="OW27" s="348"/>
      <c r="OX27" s="348"/>
      <c r="OY27" s="348"/>
      <c r="OZ27" s="348"/>
      <c r="PA27" s="348"/>
      <c r="PB27" s="348"/>
      <c r="PC27" s="348"/>
      <c r="PD27" s="348"/>
      <c r="PE27" s="348"/>
      <c r="PF27" s="348"/>
      <c r="PG27" s="348"/>
      <c r="PH27" s="348"/>
      <c r="PI27" s="348"/>
      <c r="PJ27" s="348"/>
      <c r="PK27" s="348"/>
      <c r="PL27" s="348"/>
      <c r="PM27" s="348"/>
      <c r="PN27" s="348"/>
      <c r="PO27" s="348"/>
      <c r="PP27" s="348"/>
      <c r="PQ27" s="348"/>
      <c r="PR27" s="348"/>
      <c r="PS27" s="348"/>
      <c r="PT27" s="348"/>
      <c r="PU27" s="348"/>
      <c r="PV27" s="348"/>
      <c r="PW27" s="348"/>
      <c r="PX27" s="348"/>
      <c r="PY27" s="348"/>
      <c r="PZ27" s="348"/>
      <c r="QA27" s="348"/>
      <c r="QB27" s="348"/>
      <c r="QC27" s="348"/>
      <c r="QD27" s="348"/>
      <c r="QE27" s="348"/>
      <c r="QF27" s="348"/>
      <c r="QG27" s="348"/>
      <c r="QH27" s="348"/>
      <c r="QI27" s="348"/>
      <c r="QJ27" s="348"/>
      <c r="QK27" s="348"/>
      <c r="QL27" s="348"/>
      <c r="QM27" s="348"/>
      <c r="QN27" s="348"/>
      <c r="QO27" s="348"/>
      <c r="QP27" s="348"/>
      <c r="QQ27" s="348"/>
      <c r="QR27" s="348"/>
      <c r="QS27" s="348"/>
      <c r="QT27" s="348"/>
      <c r="QU27" s="348"/>
      <c r="QV27" s="348"/>
      <c r="QW27" s="348"/>
      <c r="QX27" s="348"/>
      <c r="QY27" s="348"/>
      <c r="QZ27" s="348"/>
      <c r="RA27" s="348"/>
      <c r="RB27" s="348"/>
      <c r="RC27" s="348"/>
      <c r="RD27" s="348"/>
      <c r="RE27" s="348"/>
      <c r="RF27" s="348"/>
      <c r="RG27" s="348"/>
      <c r="RH27" s="348"/>
      <c r="RI27" s="348"/>
      <c r="RJ27" s="348"/>
      <c r="RK27" s="348"/>
      <c r="RL27" s="348"/>
      <c r="RM27" s="348"/>
      <c r="RN27" s="348"/>
      <c r="RO27" s="348"/>
      <c r="RP27" s="348"/>
      <c r="RQ27" s="348"/>
      <c r="RR27" s="348"/>
      <c r="RS27" s="348"/>
      <c r="RT27" s="348"/>
      <c r="RU27" s="348"/>
      <c r="RV27" s="348"/>
      <c r="RW27" s="348"/>
      <c r="RX27" s="348"/>
      <c r="RY27" s="348"/>
      <c r="RZ27" s="348"/>
      <c r="SA27" s="348"/>
      <c r="SB27" s="348"/>
      <c r="SC27" s="348"/>
      <c r="SD27" s="348"/>
      <c r="SE27" s="348"/>
      <c r="SF27" s="348"/>
      <c r="SG27" s="348"/>
      <c r="SH27" s="348"/>
      <c r="SI27" s="348"/>
      <c r="SJ27" s="348"/>
      <c r="SK27" s="348"/>
      <c r="SL27" s="348"/>
      <c r="SM27" s="348"/>
      <c r="SN27" s="348"/>
      <c r="SO27" s="348"/>
      <c r="SP27" s="348"/>
      <c r="SQ27" s="348"/>
      <c r="SR27" s="348"/>
      <c r="SS27" s="348"/>
      <c r="ST27" s="348"/>
      <c r="SU27" s="348"/>
      <c r="SV27" s="348"/>
      <c r="SW27" s="348"/>
      <c r="SX27" s="348"/>
      <c r="SY27" s="348"/>
      <c r="SZ27" s="348"/>
      <c r="TA27" s="348"/>
      <c r="TB27" s="348"/>
      <c r="TC27" s="348"/>
      <c r="TD27" s="348"/>
      <c r="TE27" s="348"/>
      <c r="TF27" s="348"/>
      <c r="TG27" s="348"/>
      <c r="TH27" s="348"/>
      <c r="TI27" s="348"/>
      <c r="TJ27" s="348"/>
      <c r="TK27" s="348"/>
      <c r="TL27" s="348"/>
      <c r="TM27" s="348"/>
      <c r="TN27" s="348"/>
      <c r="TO27" s="348"/>
      <c r="TP27" s="348"/>
      <c r="TQ27" s="348"/>
      <c r="TR27" s="348"/>
      <c r="TS27" s="348"/>
      <c r="TT27" s="348"/>
      <c r="TU27" s="348"/>
      <c r="TV27" s="348"/>
      <c r="TW27" s="348"/>
      <c r="TX27" s="348"/>
      <c r="TY27" s="348"/>
      <c r="TZ27" s="348"/>
      <c r="UA27" s="348"/>
      <c r="UB27" s="348"/>
      <c r="UC27" s="348"/>
      <c r="UD27" s="348"/>
      <c r="UE27" s="348"/>
      <c r="UF27" s="348"/>
      <c r="UG27" s="348"/>
      <c r="UH27" s="348"/>
      <c r="UI27" s="348"/>
      <c r="UJ27" s="348"/>
      <c r="UK27" s="348"/>
      <c r="UL27" s="348"/>
      <c r="UM27" s="348"/>
      <c r="UN27" s="348"/>
      <c r="UO27" s="348"/>
      <c r="UP27" s="348"/>
      <c r="UQ27" s="348"/>
      <c r="UR27" s="348"/>
      <c r="US27" s="348"/>
      <c r="UT27" s="348"/>
      <c r="UU27" s="348"/>
      <c r="UV27" s="348"/>
      <c r="UW27" s="348"/>
      <c r="UX27" s="348"/>
      <c r="UY27" s="348"/>
      <c r="UZ27" s="348"/>
      <c r="VA27" s="348"/>
      <c r="VB27" s="348"/>
      <c r="VC27" s="348"/>
      <c r="VD27" s="348"/>
      <c r="VE27" s="348"/>
      <c r="VF27" s="348"/>
      <c r="VG27" s="348"/>
      <c r="VH27" s="348"/>
      <c r="VI27" s="348"/>
      <c r="VJ27" s="348"/>
      <c r="VK27" s="348"/>
      <c r="VL27" s="348"/>
      <c r="VM27" s="348"/>
      <c r="VN27" s="348"/>
      <c r="VO27" s="348"/>
      <c r="VP27" s="348"/>
      <c r="VQ27" s="348"/>
      <c r="VR27" s="348"/>
      <c r="VS27" s="348"/>
      <c r="VT27" s="348"/>
      <c r="VU27" s="348"/>
      <c r="VV27" s="348"/>
      <c r="VW27" s="348"/>
      <c r="VX27" s="348"/>
      <c r="VY27" s="348"/>
      <c r="VZ27" s="348"/>
      <c r="WA27" s="348"/>
      <c r="WB27" s="348"/>
      <c r="WC27" s="348"/>
      <c r="WD27" s="348"/>
      <c r="WE27" s="34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130" zoomScaleNormal="130" workbookViewId="0">
      <selection activeCell="C30" sqref="C30:C32"/>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1"/>
      <c r="P1" s="12" t="s">
        <v>197</v>
      </c>
      <c r="Q1" s="3"/>
      <c r="R1" s="37">
        <v>34</v>
      </c>
      <c r="S1" s="13">
        <f>R1+2</f>
        <v>36</v>
      </c>
      <c r="T1" s="13">
        <f t="shared" ref="T1:AB1" si="0">S1+2</f>
        <v>38</v>
      </c>
      <c r="U1" s="13">
        <f t="shared" si="0"/>
        <v>40</v>
      </c>
      <c r="V1" s="13">
        <f t="shared" si="0"/>
        <v>42</v>
      </c>
      <c r="W1" s="13">
        <f t="shared" si="0"/>
        <v>44</v>
      </c>
      <c r="X1" s="13">
        <f t="shared" si="0"/>
        <v>46</v>
      </c>
      <c r="Y1" s="13">
        <f t="shared" si="0"/>
        <v>48</v>
      </c>
      <c r="Z1" s="13">
        <f t="shared" si="0"/>
        <v>50</v>
      </c>
      <c r="AA1" s="13">
        <f t="shared" si="0"/>
        <v>52</v>
      </c>
      <c r="AB1" s="13">
        <f t="shared" si="0"/>
        <v>54</v>
      </c>
      <c r="AC1" s="14">
        <f>AB1+2</f>
        <v>56</v>
      </c>
    </row>
    <row r="2" spans="1:29" ht="13" thickBot="1" x14ac:dyDescent="0.45">
      <c r="O2" s="2" t="s">
        <v>49</v>
      </c>
      <c r="P2" s="2" t="s">
        <v>49</v>
      </c>
      <c r="Q2" s="4"/>
      <c r="R2" s="2" t="s">
        <v>33</v>
      </c>
      <c r="S2" s="2" t="s">
        <v>34</v>
      </c>
      <c r="T2" s="2" t="s">
        <v>35</v>
      </c>
      <c r="U2" s="2" t="s">
        <v>53</v>
      </c>
      <c r="V2" s="2" t="s">
        <v>54</v>
      </c>
      <c r="W2" s="2" t="s">
        <v>55</v>
      </c>
      <c r="X2" s="2" t="s">
        <v>56</v>
      </c>
      <c r="Y2" s="2" t="s">
        <v>57</v>
      </c>
      <c r="Z2" s="2" t="s">
        <v>58</v>
      </c>
      <c r="AA2" s="2" t="s">
        <v>59</v>
      </c>
      <c r="AB2" s="2" t="s">
        <v>60</v>
      </c>
      <c r="AC2" s="15" t="s">
        <v>61</v>
      </c>
    </row>
    <row r="3" spans="1:29" ht="13" thickBot="1" x14ac:dyDescent="0.45">
      <c r="A3" s="734" t="s">
        <v>198</v>
      </c>
      <c r="B3" s="734" t="s">
        <v>199</v>
      </c>
      <c r="C3" s="734" t="s">
        <v>335</v>
      </c>
      <c r="D3" s="735" t="s">
        <v>200</v>
      </c>
      <c r="E3" s="734" t="s">
        <v>49</v>
      </c>
      <c r="F3" s="734" t="s">
        <v>49</v>
      </c>
      <c r="G3" s="735" t="s">
        <v>200</v>
      </c>
      <c r="H3" s="735" t="s">
        <v>200</v>
      </c>
      <c r="I3" s="734" t="s">
        <v>49</v>
      </c>
      <c r="O3" s="2" t="s">
        <v>201</v>
      </c>
      <c r="P3" s="2" t="s">
        <v>202</v>
      </c>
      <c r="Q3" s="16" t="s">
        <v>22</v>
      </c>
      <c r="R3" s="24" t="str">
        <f ca="1">IF(OR(INDIRECT("SYNTHESE!C"&amp;R$1)=PARAM!$O3,INDIRECT("SYNTHESE!C"&amp;R$1)=PARAM!$P3),INDIRECT("SYNTHESE!G"&amp;R$1),"")</f>
        <v/>
      </c>
      <c r="S3" s="24" t="str">
        <f ca="1">IF(OR(INDIRECT("SYNTHESE!C"&amp;S$1)=PARAM!$O3,INDIRECT("SYNTHESE!C"&amp;S$1)=PARAM!$P3),INDIRECT("SYNTHESE!G"&amp;S$1),"")</f>
        <v/>
      </c>
      <c r="T3" s="24" t="str">
        <f ca="1">IF(OR(INDIRECT("SYNTHESE!C"&amp;T$1)=PARAM!$O3,INDIRECT("SYNTHESE!C"&amp;T$1)=PARAM!$P3),INDIRECT("SYNTHESE!G"&amp;T$1),"")</f>
        <v/>
      </c>
      <c r="U3" s="24" t="str">
        <f ca="1">IF(OR(INDIRECT("SYNTHESE!C"&amp;U$1)=PARAM!$O3,INDIRECT("SYNTHESE!C"&amp;U$1)=PARAM!$P3),INDIRECT("SYNTHESE!G"&amp;U$1),"")</f>
        <v/>
      </c>
      <c r="V3" s="24" t="str">
        <f ca="1">IF(OR(INDIRECT("SYNTHESE!C"&amp;V$1)=PARAM!$O3,INDIRECT("SYNTHESE!C"&amp;V$1)=PARAM!$P3),INDIRECT("SYNTHESE!G"&amp;V$1),"")</f>
        <v/>
      </c>
      <c r="W3" s="24" t="str">
        <f ca="1">IF(OR(INDIRECT("SYNTHESE!C"&amp;W$1)=PARAM!$O3,INDIRECT("SYNTHESE!C"&amp;W$1)=PARAM!$P3),INDIRECT("SYNTHESE!G"&amp;W$1),"")</f>
        <v/>
      </c>
      <c r="X3" s="24" t="str">
        <f ca="1">IF(OR(INDIRECT("SYNTHESE!C"&amp;X$1)=PARAM!$O3,INDIRECT("SYNTHESE!C"&amp;X$1)=PARAM!$P3),INDIRECT("SYNTHESE!G"&amp;X$1),"")</f>
        <v/>
      </c>
      <c r="Y3" s="24" t="str">
        <f ca="1">IF(OR(INDIRECT("SYNTHESE!C"&amp;Y$1)=PARAM!$O3,INDIRECT("SYNTHESE!C"&amp;Y$1)=PARAM!$P3),INDIRECT("SYNTHESE!G"&amp;Y$1),"")</f>
        <v/>
      </c>
      <c r="Z3" s="24" t="str">
        <f ca="1">IF(OR(INDIRECT("SYNTHESE!C"&amp;Z$1)=PARAM!$O3,INDIRECT("SYNTHESE!C"&amp;Z$1)=PARAM!$P3),INDIRECT("SYNTHESE!G"&amp;Z$1),"")</f>
        <v/>
      </c>
      <c r="AA3" s="24" t="str">
        <f ca="1">IF(OR(INDIRECT("SYNTHESE!C"&amp;AA$1)=PARAM!$O3,INDIRECT("SYNTHESE!C"&amp;AA$1)=PARAM!$P3),INDIRECT("SYNTHESE!G"&amp;AA$1),"")</f>
        <v/>
      </c>
      <c r="AB3" s="24" t="str">
        <f ca="1">IF(OR(INDIRECT("SYNTHESE!C"&amp;AB$1)=PARAM!$O3,INDIRECT("SYNTHESE!C"&amp;AB$1)=PARAM!$P3),INDIRECT("SYNTHESE!G"&amp;AB$1),"")</f>
        <v/>
      </c>
      <c r="AC3" s="24" t="str">
        <f ca="1">IF(OR(INDIRECT("SYNTHESE!C"&amp;AC$1)=PARAM!$O3,INDIRECT("SYNTHESE!C"&amp;AC$1)=PARAM!$P3),INDIRECT("SYNTHESE!G"&amp;AC$1),"")</f>
        <v/>
      </c>
    </row>
    <row r="4" spans="1:29" ht="13" thickBot="1" x14ac:dyDescent="0.45">
      <c r="A4" t="s">
        <v>165</v>
      </c>
      <c r="B4" t="s">
        <v>174</v>
      </c>
      <c r="C4" t="s">
        <v>627</v>
      </c>
      <c r="D4" s="9" t="s">
        <v>203</v>
      </c>
      <c r="E4" s="2" t="s">
        <v>204</v>
      </c>
      <c r="F4" s="8" t="s">
        <v>205</v>
      </c>
      <c r="G4" s="2" t="s">
        <v>131</v>
      </c>
      <c r="H4" t="s">
        <v>206</v>
      </c>
      <c r="I4" s="2" t="s">
        <v>204</v>
      </c>
      <c r="O4" s="1689" t="str">
        <f ca="1">IF(COUNTIF(R3:AC4,"Non validé par absence d'équipement")&gt;0,"Non validé",IF(COUNTIF(R3:AC4,"Non validé")&gt;0,"Non validé",IF(COUNTIF(R3:AC4,"Validé avec réserve")&gt;0,"Validé avec réserve",IF(COUNTIF(R3:AC4,"Validé")&gt;0,"Validé",""))))</f>
        <v/>
      </c>
      <c r="P4" s="1694"/>
      <c r="Q4" s="18" t="s">
        <v>52</v>
      </c>
      <c r="R4" s="24" t="str">
        <f ca="1">IF(OR(INDIRECT("SYNTHESE!C"&amp;R$1)=PARAM!$O3,INDIRECT("SYNTHESE!C"&amp;R$1)=PARAM!$P3),INDIRECT("SYNTHESE!G"&amp;R$1+1),"")</f>
        <v/>
      </c>
      <c r="S4" s="24" t="str">
        <f ca="1">IF(OR(INDIRECT("SYNTHESE!C"&amp;S$1)=PARAM!$O3,INDIRECT("SYNTHESE!C"&amp;S$1)=PARAM!$P3),INDIRECT("SYNTHESE!G"&amp;S$1+1),"")</f>
        <v/>
      </c>
      <c r="T4" s="24" t="str">
        <f ca="1">IF(OR(INDIRECT("SYNTHESE!C"&amp;T$1)=PARAM!$O3,INDIRECT("SYNTHESE!C"&amp;T$1)=PARAM!$P3),INDIRECT("SYNTHESE!G"&amp;T$1+1),"")</f>
        <v/>
      </c>
      <c r="U4" s="24" t="str">
        <f ca="1">IF(OR(INDIRECT("SYNTHESE!C"&amp;U$1)=PARAM!$O3,INDIRECT("SYNTHESE!C"&amp;U$1)=PARAM!$P3),INDIRECT("SYNTHESE!G"&amp;U$1+1),"")</f>
        <v/>
      </c>
      <c r="V4" s="24" t="str">
        <f ca="1">IF(OR(INDIRECT("SYNTHESE!C"&amp;V$1)=PARAM!$O3,INDIRECT("SYNTHESE!C"&amp;V$1)=PARAM!$P3),INDIRECT("SYNTHESE!G"&amp;V$1+1),"")</f>
        <v/>
      </c>
      <c r="W4" s="24" t="str">
        <f ca="1">IF(OR(INDIRECT("SYNTHESE!C"&amp;W$1)=PARAM!$O3,INDIRECT("SYNTHESE!C"&amp;W$1)=PARAM!$P3),INDIRECT("SYNTHESE!G"&amp;W$1+1),"")</f>
        <v/>
      </c>
      <c r="X4" s="24" t="str">
        <f ca="1">IF(OR(INDIRECT("SYNTHESE!C"&amp;X$1)=PARAM!$O3,INDIRECT("SYNTHESE!C"&amp;X$1)=PARAM!$P3),INDIRECT("SYNTHESE!G"&amp;X$1+1),"")</f>
        <v/>
      </c>
      <c r="Y4" s="24" t="str">
        <f ca="1">IF(OR(INDIRECT("SYNTHESE!C"&amp;Y$1)=PARAM!$O3,INDIRECT("SYNTHESE!C"&amp;Y$1)=PARAM!$P3),INDIRECT("SYNTHESE!G"&amp;Y$1+1),"")</f>
        <v/>
      </c>
      <c r="Z4" s="24" t="str">
        <f ca="1">IF(OR(INDIRECT("SYNTHESE!C"&amp;Z$1)=PARAM!$O3,INDIRECT("SYNTHESE!C"&amp;Z$1)=PARAM!$P3),INDIRECT("SYNTHESE!G"&amp;Z$1+1),"")</f>
        <v/>
      </c>
      <c r="AA4" s="24" t="str">
        <f ca="1">IF(OR(INDIRECT("SYNTHESE!C"&amp;AA$1)=PARAM!$O3,INDIRECT("SYNTHESE!C"&amp;AA$1)=PARAM!$P3),INDIRECT("SYNTHESE!G"&amp;AA$1+1),"")</f>
        <v/>
      </c>
      <c r="AB4" s="24" t="str">
        <f ca="1">IF(OR(INDIRECT("SYNTHESE!C"&amp;AB$1)=PARAM!$O3,INDIRECT("SYNTHESE!C"&amp;AB$1)=PARAM!$P3),INDIRECT("SYNTHESE!G"&amp;AB$1+1),"")</f>
        <v/>
      </c>
      <c r="AC4" s="24" t="str">
        <f ca="1">IF(OR(INDIRECT("SYNTHESE!C"&amp;AC$1)=PARAM!$O3,INDIRECT("SYNTHESE!C"&amp;AC$1)=PARAM!$P3),INDIRECT("SYNTHESE!G"&amp;AC$1+1),"")</f>
        <v/>
      </c>
    </row>
    <row r="5" spans="1:29" ht="13" thickBot="1" x14ac:dyDescent="0.45">
      <c r="A5" t="s">
        <v>166</v>
      </c>
      <c r="B5" t="s">
        <v>175</v>
      </c>
      <c r="C5" t="s">
        <v>359</v>
      </c>
      <c r="D5" s="7" t="s">
        <v>152</v>
      </c>
      <c r="E5" s="2" t="s">
        <v>201</v>
      </c>
      <c r="F5" s="8" t="s">
        <v>207</v>
      </c>
      <c r="G5" s="2" t="s">
        <v>208</v>
      </c>
      <c r="H5" t="s">
        <v>209</v>
      </c>
      <c r="I5" s="2" t="s">
        <v>201</v>
      </c>
      <c r="O5" s="2"/>
      <c r="P5" s="8"/>
      <c r="Q5" s="4"/>
      <c r="AC5" s="5"/>
    </row>
    <row r="6" spans="1:29" ht="13" thickBot="1" x14ac:dyDescent="0.45">
      <c r="A6" t="s">
        <v>167</v>
      </c>
      <c r="B6" t="s">
        <v>176</v>
      </c>
      <c r="C6" t="s">
        <v>685</v>
      </c>
      <c r="D6" s="736" t="s">
        <v>143</v>
      </c>
      <c r="E6" s="2" t="s">
        <v>133</v>
      </c>
      <c r="F6" s="8" t="s">
        <v>210</v>
      </c>
      <c r="I6" s="2" t="s">
        <v>133</v>
      </c>
      <c r="O6" s="2" t="s">
        <v>133</v>
      </c>
      <c r="P6" s="2" t="s">
        <v>211</v>
      </c>
      <c r="Q6" s="16" t="s">
        <v>22</v>
      </c>
      <c r="R6" s="24" t="str">
        <f ca="1">IF(OR(INDIRECT("SYNTHESE!C"&amp;R$1)=PARAM!$O6,INDIRECT("SYNTHESE!C"&amp;R$1)=PARAM!$P6),INDIRECT("SYNTHESE!G"&amp;R$1),"")</f>
        <v/>
      </c>
      <c r="S6" s="24" t="str">
        <f ca="1">IF(OR(INDIRECT("SYNTHESE!C"&amp;S$1)=PARAM!$O6,INDIRECT("SYNTHESE!C"&amp;S$1)=PARAM!$P6),INDIRECT("SYNTHESE!G"&amp;S$1),"")</f>
        <v/>
      </c>
      <c r="T6" s="24" t="str">
        <f ca="1">IF(OR(INDIRECT("SYNTHESE!C"&amp;T$1)=PARAM!$O6,INDIRECT("SYNTHESE!C"&amp;T$1)=PARAM!$P6),INDIRECT("SYNTHESE!G"&amp;T$1),"")</f>
        <v/>
      </c>
      <c r="U6" s="24" t="str">
        <f ca="1">IF(OR(INDIRECT("SYNTHESE!C"&amp;U$1)=PARAM!$O6,INDIRECT("SYNTHESE!C"&amp;U$1)=PARAM!$P6),INDIRECT("SYNTHESE!G"&amp;U$1),"")</f>
        <v/>
      </c>
      <c r="V6" s="24" t="str">
        <f ca="1">IF(OR(INDIRECT("SYNTHESE!C"&amp;V$1)=PARAM!$O6,INDIRECT("SYNTHESE!C"&amp;V$1)=PARAM!$P6),INDIRECT("SYNTHESE!G"&amp;V$1),"")</f>
        <v/>
      </c>
      <c r="W6" s="24" t="str">
        <f ca="1">IF(OR(INDIRECT("SYNTHESE!C"&amp;W$1)=PARAM!$O6,INDIRECT("SYNTHESE!C"&amp;W$1)=PARAM!$P6),INDIRECT("SYNTHESE!G"&amp;W$1),"")</f>
        <v/>
      </c>
      <c r="X6" s="24" t="str">
        <f ca="1">IF(OR(INDIRECT("SYNTHESE!C"&amp;X$1)=PARAM!$O6,INDIRECT("SYNTHESE!C"&amp;X$1)=PARAM!$P6),INDIRECT("SYNTHESE!G"&amp;X$1),"")</f>
        <v/>
      </c>
      <c r="Y6" s="24" t="str">
        <f ca="1">IF(OR(INDIRECT("SYNTHESE!C"&amp;Y$1)=PARAM!$O6,INDIRECT("SYNTHESE!C"&amp;Y$1)=PARAM!$P6),INDIRECT("SYNTHESE!G"&amp;Y$1),"")</f>
        <v/>
      </c>
      <c r="Z6" s="24" t="str">
        <f ca="1">IF(OR(INDIRECT("SYNTHESE!C"&amp;Z$1)=PARAM!$O6,INDIRECT("SYNTHESE!C"&amp;Z$1)=PARAM!$P6),INDIRECT("SYNTHESE!G"&amp;Z$1),"")</f>
        <v/>
      </c>
      <c r="AA6" s="24" t="str">
        <f ca="1">IF(OR(INDIRECT("SYNTHESE!C"&amp;AA$1)=PARAM!$O6,INDIRECT("SYNTHESE!C"&amp;AA$1)=PARAM!$P6),INDIRECT("SYNTHESE!G"&amp;AA$1),"")</f>
        <v/>
      </c>
      <c r="AB6" s="24" t="str">
        <f ca="1">IF(OR(INDIRECT("SYNTHESE!C"&amp;AB$1)=PARAM!$O6,INDIRECT("SYNTHESE!C"&amp;AB$1)=PARAM!$P6),INDIRECT("SYNTHESE!G"&amp;AB$1),"")</f>
        <v/>
      </c>
      <c r="AC6" s="24" t="str">
        <f ca="1">IF(OR(INDIRECT("SYNTHESE!C"&amp;AC$1)=PARAM!$O6,INDIRECT("SYNTHESE!C"&amp;AC$1)=PARAM!$P6),INDIRECT("SYNTHESE!G"&amp;AC$1),"")</f>
        <v/>
      </c>
    </row>
    <row r="7" spans="1:29" ht="13" thickBot="1" x14ac:dyDescent="0.45">
      <c r="A7" t="s">
        <v>168</v>
      </c>
      <c r="C7" t="s">
        <v>631</v>
      </c>
      <c r="D7" s="23" t="s">
        <v>212</v>
      </c>
      <c r="E7" s="2" t="s">
        <v>213</v>
      </c>
      <c r="F7" s="8" t="s">
        <v>214</v>
      </c>
      <c r="I7" s="2" t="s">
        <v>213</v>
      </c>
      <c r="O7" s="1689" t="str">
        <f ca="1">IF(COUNTIF(R6:AC7,"Non validé par absence d'équipement")&gt;0,"Non validé",IF(COUNTIF(R6:AC7,"Non validé")&gt;0,"Non validé",IF(COUNTIF(R6:AC7,"Validé avec réserve")&gt;0,"Validé avec réserve",IF(COUNTIF(R6:AC7,"Validé")&gt;0,"Validé",""))))</f>
        <v/>
      </c>
      <c r="P7" s="1690"/>
      <c r="Q7" s="17" t="s">
        <v>52</v>
      </c>
      <c r="R7" s="24" t="str">
        <f ca="1">IF(OR(INDIRECT("SYNTHESE!C"&amp;R$1)=PARAM!$O6,INDIRECT("SYNTHESE!C"&amp;R$1)=PARAM!$P6),INDIRECT("SYNTHESE!G"&amp;R$1+1),"")</f>
        <v/>
      </c>
      <c r="S7" s="24" t="str">
        <f ca="1">IF(OR(INDIRECT("SYNTHESE!C"&amp;S$1)=PARAM!$O6,INDIRECT("SYNTHESE!C"&amp;S$1)=PARAM!$P6),INDIRECT("SYNTHESE!G"&amp;S$1+1),"")</f>
        <v/>
      </c>
      <c r="T7" s="24" t="str">
        <f ca="1">IF(OR(INDIRECT("SYNTHESE!C"&amp;T$1)=PARAM!$O6,INDIRECT("SYNTHESE!C"&amp;T$1)=PARAM!$P6),INDIRECT("SYNTHESE!G"&amp;T$1+1),"")</f>
        <v/>
      </c>
      <c r="U7" s="24" t="str">
        <f ca="1">IF(OR(INDIRECT("SYNTHESE!C"&amp;U$1)=PARAM!$O6,INDIRECT("SYNTHESE!C"&amp;U$1)=PARAM!$P6),INDIRECT("SYNTHESE!G"&amp;U$1+1),"")</f>
        <v/>
      </c>
      <c r="V7" s="24" t="str">
        <f ca="1">IF(OR(INDIRECT("SYNTHESE!C"&amp;V$1)=PARAM!$O6,INDIRECT("SYNTHESE!C"&amp;V$1)=PARAM!$P6),INDIRECT("SYNTHESE!G"&amp;V$1+1),"")</f>
        <v/>
      </c>
      <c r="W7" s="24" t="str">
        <f ca="1">IF(OR(INDIRECT("SYNTHESE!C"&amp;W$1)=PARAM!$O6,INDIRECT("SYNTHESE!C"&amp;W$1)=PARAM!$P6),INDIRECT("SYNTHESE!G"&amp;W$1+1),"")</f>
        <v/>
      </c>
      <c r="X7" s="24" t="str">
        <f ca="1">IF(OR(INDIRECT("SYNTHESE!C"&amp;X$1)=PARAM!$O6,INDIRECT("SYNTHESE!C"&amp;X$1)=PARAM!$P6),INDIRECT("SYNTHESE!G"&amp;X$1+1),"")</f>
        <v/>
      </c>
      <c r="Y7" s="24" t="str">
        <f ca="1">IF(OR(INDIRECT("SYNTHESE!C"&amp;Y$1)=PARAM!$O6,INDIRECT("SYNTHESE!C"&amp;Y$1)=PARAM!$P6),INDIRECT("SYNTHESE!G"&amp;Y$1+1),"")</f>
        <v/>
      </c>
      <c r="Z7" s="24" t="str">
        <f ca="1">IF(OR(INDIRECT("SYNTHESE!C"&amp;Z$1)=PARAM!$O6,INDIRECT("SYNTHESE!C"&amp;Z$1)=PARAM!$P6),INDIRECT("SYNTHESE!G"&amp;Z$1+1),"")</f>
        <v/>
      </c>
      <c r="AA7" s="24" t="str">
        <f ca="1">IF(OR(INDIRECT("SYNTHESE!C"&amp;AA$1)=PARAM!$O6,INDIRECT("SYNTHESE!C"&amp;AA$1)=PARAM!$P6),INDIRECT("SYNTHESE!G"&amp;AA$1+1),"")</f>
        <v/>
      </c>
      <c r="AB7" s="24" t="str">
        <f ca="1">IF(OR(INDIRECT("SYNTHESE!C"&amp;AB$1)=PARAM!$O6,INDIRECT("SYNTHESE!C"&amp;AB$1)=PARAM!$P6),INDIRECT("SYNTHESE!G"&amp;AB$1+1),"")</f>
        <v/>
      </c>
      <c r="AC7" s="24" t="str">
        <f ca="1">IF(OR(INDIRECT("SYNTHESE!C"&amp;AC$1)=PARAM!$O6,INDIRECT("SYNTHESE!C"&amp;AC$1)=PARAM!$P6),INDIRECT("SYNTHESE!G"&amp;AC$1+1),"")</f>
        <v/>
      </c>
    </row>
    <row r="8" spans="1:29" ht="13" thickBot="1" x14ac:dyDescent="0.45">
      <c r="A8" t="s">
        <v>64</v>
      </c>
      <c r="D8" s="7" t="s">
        <v>215</v>
      </c>
      <c r="E8" s="2" t="s">
        <v>216</v>
      </c>
      <c r="F8" s="10"/>
      <c r="I8" s="2" t="s">
        <v>216</v>
      </c>
      <c r="O8" s="2"/>
      <c r="Q8" s="4"/>
      <c r="AC8" s="5"/>
    </row>
    <row r="9" spans="1:29" ht="13" thickBot="1" x14ac:dyDescent="0.45">
      <c r="A9" t="s">
        <v>169</v>
      </c>
      <c r="D9" s="7" t="s">
        <v>217</v>
      </c>
      <c r="E9" s="2" t="s">
        <v>218</v>
      </c>
      <c r="F9" s="10"/>
      <c r="I9" s="2" t="s">
        <v>218</v>
      </c>
      <c r="O9" s="2" t="s">
        <v>204</v>
      </c>
      <c r="P9" s="2" t="s">
        <v>219</v>
      </c>
      <c r="Q9" s="16" t="s">
        <v>22</v>
      </c>
      <c r="R9" s="24" t="str">
        <f ca="1">IF(OR(INDIRECT("SYNTHESE!C"&amp;R$1)=PARAM!$O9,INDIRECT("SYNTHESE!C"&amp;R$1)=PARAM!$P9),INDIRECT("SYNTHESE!G"&amp;R$1),"")</f>
        <v/>
      </c>
      <c r="S9" s="24" t="str">
        <f ca="1">IF(OR(INDIRECT("SYNTHESE!C"&amp;S$1)=PARAM!$O9,INDIRECT("SYNTHESE!C"&amp;S$1)=PARAM!$P9),INDIRECT("SYNTHESE!G"&amp;S$1),"")</f>
        <v/>
      </c>
      <c r="T9" s="24" t="str">
        <f ca="1">IF(OR(INDIRECT("SYNTHESE!C"&amp;T$1)=PARAM!$O9,INDIRECT("SYNTHESE!C"&amp;T$1)=PARAM!$P9),INDIRECT("SYNTHESE!G"&amp;T$1),"")</f>
        <v/>
      </c>
      <c r="U9" s="24" t="str">
        <f ca="1">IF(OR(INDIRECT("SYNTHESE!C"&amp;U$1)=PARAM!$O9,INDIRECT("SYNTHESE!C"&amp;U$1)=PARAM!$P9),INDIRECT("SYNTHESE!G"&amp;U$1),"")</f>
        <v/>
      </c>
      <c r="V9" s="24" t="str">
        <f ca="1">IF(OR(INDIRECT("SYNTHESE!C"&amp;V$1)=PARAM!$O9,INDIRECT("SYNTHESE!C"&amp;V$1)=PARAM!$P9),INDIRECT("SYNTHESE!G"&amp;V$1),"")</f>
        <v/>
      </c>
      <c r="W9" s="24" t="str">
        <f ca="1">IF(OR(INDIRECT("SYNTHESE!C"&amp;W$1)=PARAM!$O9,INDIRECT("SYNTHESE!C"&amp;W$1)=PARAM!$P9),INDIRECT("SYNTHESE!G"&amp;W$1),"")</f>
        <v/>
      </c>
      <c r="X9" s="24" t="str">
        <f ca="1">IF(OR(INDIRECT("SYNTHESE!C"&amp;X$1)=PARAM!$O9,INDIRECT("SYNTHESE!C"&amp;X$1)=PARAM!$P9),INDIRECT("SYNTHESE!G"&amp;X$1),"")</f>
        <v/>
      </c>
      <c r="Y9" s="24" t="str">
        <f ca="1">IF(OR(INDIRECT("SYNTHESE!C"&amp;Y$1)=PARAM!$O9,INDIRECT("SYNTHESE!C"&amp;Y$1)=PARAM!$P9),INDIRECT("SYNTHESE!G"&amp;Y$1),"")</f>
        <v/>
      </c>
      <c r="Z9" s="24" t="str">
        <f ca="1">IF(OR(INDIRECT("SYNTHESE!C"&amp;Z$1)=PARAM!$O9,INDIRECT("SYNTHESE!C"&amp;Z$1)=PARAM!$P9),INDIRECT("SYNTHESE!G"&amp;Z$1),"")</f>
        <v/>
      </c>
      <c r="AA9" s="24" t="str">
        <f ca="1">IF(OR(INDIRECT("SYNTHESE!C"&amp;AA$1)=PARAM!$O9,INDIRECT("SYNTHESE!C"&amp;AA$1)=PARAM!$P9),INDIRECT("SYNTHESE!G"&amp;AA$1),"")</f>
        <v/>
      </c>
      <c r="AB9" s="24" t="str">
        <f ca="1">IF(OR(INDIRECT("SYNTHESE!C"&amp;AB$1)=PARAM!$O9,INDIRECT("SYNTHESE!C"&amp;AB$1)=PARAM!$P9),INDIRECT("SYNTHESE!G"&amp;AB$1),"")</f>
        <v/>
      </c>
      <c r="AC9" s="24" t="str">
        <f ca="1">IF(OR(INDIRECT("SYNTHESE!C"&amp;AC$1)=PARAM!$O9,INDIRECT("SYNTHESE!C"&amp;AC$1)=PARAM!$P9),INDIRECT("SYNTHESE!G"&amp;AC$1),"")</f>
        <v/>
      </c>
    </row>
    <row r="10" spans="1:29" ht="13" thickBot="1" x14ac:dyDescent="0.45">
      <c r="A10" t="s">
        <v>171</v>
      </c>
      <c r="E10" s="2" t="s">
        <v>202</v>
      </c>
      <c r="F10" s="2"/>
      <c r="I10" s="2" t="s">
        <v>220</v>
      </c>
      <c r="O10" s="1689" t="str">
        <f ca="1">IF(COUNTIF(R9:AC10,"Non validé par absence d'équipement")&gt;0,"Non validé",IF(COUNTIF(R9:AC10,"Non validé")&gt;0,"Non validé",IF(COUNTIF(R9:AC10,"Validé avec réserve")&gt;0,"Validé avec réserve",IF(COUNTIF(R9:AC10,"Validé")&gt;0,"Validé",""))))</f>
        <v/>
      </c>
      <c r="P10" s="1690"/>
      <c r="Q10" s="17" t="s">
        <v>52</v>
      </c>
      <c r="R10" s="24" t="str">
        <f ca="1">IF(OR(INDIRECT("SYNTHESE!C"&amp;R$1)=PARAM!$O9,INDIRECT("SYNTHESE!C"&amp;R$1)=PARAM!$P9),INDIRECT("SYNTHESE!G"&amp;R$1+1),"")</f>
        <v/>
      </c>
      <c r="S10" s="24" t="str">
        <f ca="1">IF(OR(INDIRECT("SYNTHESE!C"&amp;S$1)=PARAM!$O9,INDIRECT("SYNTHESE!C"&amp;S$1)=PARAM!$P9),INDIRECT("SYNTHESE!G"&amp;S$1+1),"")</f>
        <v/>
      </c>
      <c r="T10" s="24" t="str">
        <f ca="1">IF(OR(INDIRECT("SYNTHESE!C"&amp;T$1)=PARAM!$O9,INDIRECT("SYNTHESE!C"&amp;T$1)=PARAM!$P9),INDIRECT("SYNTHESE!G"&amp;T$1+1),"")</f>
        <v/>
      </c>
      <c r="U10" s="24" t="str">
        <f ca="1">IF(OR(INDIRECT("SYNTHESE!C"&amp;U$1)=PARAM!$O9,INDIRECT("SYNTHESE!C"&amp;U$1)=PARAM!$P9),INDIRECT("SYNTHESE!G"&amp;U$1+1),"")</f>
        <v/>
      </c>
      <c r="V10" s="24" t="str">
        <f ca="1">IF(OR(INDIRECT("SYNTHESE!C"&amp;V$1)=PARAM!$O9,INDIRECT("SYNTHESE!C"&amp;V$1)=PARAM!$P9),INDIRECT("SYNTHESE!G"&amp;V$1+1),"")</f>
        <v/>
      </c>
      <c r="W10" s="24" t="str">
        <f ca="1">IF(OR(INDIRECT("SYNTHESE!C"&amp;W$1)=PARAM!$O9,INDIRECT("SYNTHESE!C"&amp;W$1)=PARAM!$P9),INDIRECT("SYNTHESE!G"&amp;W$1+1),"")</f>
        <v/>
      </c>
      <c r="X10" s="24" t="str">
        <f ca="1">IF(OR(INDIRECT("SYNTHESE!C"&amp;X$1)=PARAM!$O9,INDIRECT("SYNTHESE!C"&amp;X$1)=PARAM!$P9),INDIRECT("SYNTHESE!G"&amp;X$1+1),"")</f>
        <v/>
      </c>
      <c r="Y10" s="24" t="str">
        <f ca="1">IF(OR(INDIRECT("SYNTHESE!C"&amp;Y$1)=PARAM!$O9,INDIRECT("SYNTHESE!C"&amp;Y$1)=PARAM!$P9),INDIRECT("SYNTHESE!G"&amp;Y$1+1),"")</f>
        <v/>
      </c>
      <c r="Z10" s="24" t="str">
        <f ca="1">IF(OR(INDIRECT("SYNTHESE!C"&amp;Z$1)=PARAM!$O9,INDIRECT("SYNTHESE!C"&amp;Z$1)=PARAM!$P9),INDIRECT("SYNTHESE!G"&amp;Z$1+1),"")</f>
        <v/>
      </c>
      <c r="AA10" s="24" t="str">
        <f ca="1">IF(OR(INDIRECT("SYNTHESE!C"&amp;AA$1)=PARAM!$O9,INDIRECT("SYNTHESE!C"&amp;AA$1)=PARAM!$P9),INDIRECT("SYNTHESE!G"&amp;AA$1+1),"")</f>
        <v/>
      </c>
      <c r="AB10" s="24" t="str">
        <f ca="1">IF(OR(INDIRECT("SYNTHESE!C"&amp;AB$1)=PARAM!$O9,INDIRECT("SYNTHESE!C"&amp;AB$1)=PARAM!$P9),INDIRECT("SYNTHESE!G"&amp;AB$1+1),"")</f>
        <v/>
      </c>
      <c r="AC10" s="24" t="str">
        <f ca="1">IF(OR(INDIRECT("SYNTHESE!C"&amp;AC$1)=PARAM!$O9,INDIRECT("SYNTHESE!C"&amp;AC$1)=PARAM!$P9),INDIRECT("SYNTHESE!G"&amp;AC$1+1),"")</f>
        <v/>
      </c>
    </row>
    <row r="11" spans="1:29" ht="13" thickBot="1" x14ac:dyDescent="0.45">
      <c r="A11" t="s">
        <v>65</v>
      </c>
      <c r="E11" s="2" t="s">
        <v>211</v>
      </c>
      <c r="I11" s="2" t="s">
        <v>202</v>
      </c>
      <c r="Q11" s="4"/>
      <c r="AC11" s="5"/>
    </row>
    <row r="12" spans="1:29" ht="13" thickBot="1" x14ac:dyDescent="0.45">
      <c r="A12" t="s">
        <v>173</v>
      </c>
      <c r="E12" s="2" t="s">
        <v>221</v>
      </c>
      <c r="I12" s="2" t="s">
        <v>211</v>
      </c>
      <c r="O12" s="2" t="s">
        <v>213</v>
      </c>
      <c r="P12" s="2" t="s">
        <v>221</v>
      </c>
      <c r="Q12" s="16" t="s">
        <v>22</v>
      </c>
      <c r="R12" s="24" t="str">
        <f ca="1">IF(OR(INDIRECT("SYNTHESE!C"&amp;R$1)=PARAM!$O12,INDIRECT("SYNTHESE!C"&amp;R$1)=PARAM!$P12),INDIRECT("SYNTHESE!G"&amp;R$1),"")</f>
        <v/>
      </c>
      <c r="S12" s="24" t="str">
        <f ca="1">IF(OR(INDIRECT("SYNTHESE!C"&amp;S$1)=PARAM!$O12,INDIRECT("SYNTHESE!C"&amp;S$1)=PARAM!$P12),INDIRECT("SYNTHESE!G"&amp;S$1),"")</f>
        <v/>
      </c>
      <c r="T12" s="24" t="str">
        <f ca="1">IF(OR(INDIRECT("SYNTHESE!C"&amp;T$1)=PARAM!$O12,INDIRECT("SYNTHESE!C"&amp;T$1)=PARAM!$P12),INDIRECT("SYNTHESE!G"&amp;T$1),"")</f>
        <v/>
      </c>
      <c r="U12" s="24" t="str">
        <f ca="1">IF(OR(INDIRECT("SYNTHESE!C"&amp;U$1)=PARAM!$O12,INDIRECT("SYNTHESE!C"&amp;U$1)=PARAM!$P12),INDIRECT("SYNTHESE!G"&amp;U$1),"")</f>
        <v/>
      </c>
      <c r="V12" s="24" t="str">
        <f ca="1">IF(OR(INDIRECT("SYNTHESE!C"&amp;V$1)=PARAM!$O12,INDIRECT("SYNTHESE!C"&amp;V$1)=PARAM!$P12),INDIRECT("SYNTHESE!G"&amp;V$1),"")</f>
        <v/>
      </c>
      <c r="W12" s="24" t="str">
        <f ca="1">IF(OR(INDIRECT("SYNTHESE!C"&amp;W$1)=PARAM!$O12,INDIRECT("SYNTHESE!C"&amp;W$1)=PARAM!$P12),INDIRECT("SYNTHESE!G"&amp;W$1),"")</f>
        <v/>
      </c>
      <c r="X12" s="24" t="str">
        <f ca="1">IF(OR(INDIRECT("SYNTHESE!C"&amp;X$1)=PARAM!$O12,INDIRECT("SYNTHESE!C"&amp;X$1)=PARAM!$P12),INDIRECT("SYNTHESE!G"&amp;X$1),"")</f>
        <v/>
      </c>
      <c r="Y12" s="24" t="str">
        <f ca="1">IF(OR(INDIRECT("SYNTHESE!C"&amp;Y$1)=PARAM!$O12,INDIRECT("SYNTHESE!C"&amp;Y$1)=PARAM!$P12),INDIRECT("SYNTHESE!G"&amp;Y$1),"")</f>
        <v/>
      </c>
      <c r="Z12" s="24" t="str">
        <f ca="1">IF(OR(INDIRECT("SYNTHESE!C"&amp;Z$1)=PARAM!$O12,INDIRECT("SYNTHESE!C"&amp;Z$1)=PARAM!$P12),INDIRECT("SYNTHESE!G"&amp;Z$1),"")</f>
        <v/>
      </c>
      <c r="AA12" s="24" t="str">
        <f ca="1">IF(OR(INDIRECT("SYNTHESE!C"&amp;AA$1)=PARAM!$O12,INDIRECT("SYNTHESE!C"&amp;AA$1)=PARAM!$P12),INDIRECT("SYNTHESE!G"&amp;AA$1),"")</f>
        <v/>
      </c>
      <c r="AB12" s="24" t="str">
        <f ca="1">IF(OR(INDIRECT("SYNTHESE!C"&amp;AB$1)=PARAM!$O12,INDIRECT("SYNTHESE!C"&amp;AB$1)=PARAM!$P12),INDIRECT("SYNTHESE!G"&amp;AB$1),"")</f>
        <v/>
      </c>
      <c r="AC12" s="24" t="str">
        <f ca="1">IF(OR(INDIRECT("SYNTHESE!C"&amp;AC$1)=PARAM!$O12,INDIRECT("SYNTHESE!C"&amp;AC$1)=PARAM!$P12),INDIRECT("SYNTHESE!G"&amp;AC$1),"")</f>
        <v/>
      </c>
    </row>
    <row r="13" spans="1:29" ht="13" thickBot="1" x14ac:dyDescent="0.45">
      <c r="A13" t="s">
        <v>170</v>
      </c>
      <c r="E13" s="2" t="s">
        <v>222</v>
      </c>
      <c r="I13" s="2" t="s">
        <v>221</v>
      </c>
      <c r="O13" s="1689" t="str">
        <f ca="1">IF(COUNTIF(R12:AC13,"Non validé par absence d'équipement")&gt;0,"Non validé",IF(COUNTIF(R12:AC13,"Non validé")&gt;0,"Non validé",IF(COUNTIF(R12:AC13,"Validé avec réserve")&gt;0,"Validé avec réserve",IF(COUNTIF(R12:AC13,"Validé")&gt;0,"Validé",""))))</f>
        <v/>
      </c>
      <c r="P13" s="1690"/>
      <c r="Q13" s="17" t="s">
        <v>52</v>
      </c>
      <c r="R13" s="24" t="str">
        <f ca="1">IF(OR(INDIRECT("SYNTHESE!C"&amp;R$1)=PARAM!$O12,INDIRECT("SYNTHESE!C"&amp;R$1)=PARAM!$P12),INDIRECT("SYNTHESE!G"&amp;R$1+1),"")</f>
        <v/>
      </c>
      <c r="S13" s="24" t="str">
        <f ca="1">IF(OR(INDIRECT("SYNTHESE!C"&amp;S$1)=PARAM!$O12,INDIRECT("SYNTHESE!C"&amp;S$1)=PARAM!$P12),INDIRECT("SYNTHESE!G"&amp;S$1+1),"")</f>
        <v/>
      </c>
      <c r="T13" s="24" t="str">
        <f ca="1">IF(OR(INDIRECT("SYNTHESE!C"&amp;T$1)=PARAM!$O12,INDIRECT("SYNTHESE!C"&amp;T$1)=PARAM!$P12),INDIRECT("SYNTHESE!G"&amp;T$1+1),"")</f>
        <v/>
      </c>
      <c r="U13" s="24" t="str">
        <f ca="1">IF(OR(INDIRECT("SYNTHESE!C"&amp;U$1)=PARAM!$O12,INDIRECT("SYNTHESE!C"&amp;U$1)=PARAM!$P12),INDIRECT("SYNTHESE!G"&amp;U$1+1),"")</f>
        <v/>
      </c>
      <c r="V13" s="24" t="str">
        <f ca="1">IF(OR(INDIRECT("SYNTHESE!C"&amp;V$1)=PARAM!$O12,INDIRECT("SYNTHESE!C"&amp;V$1)=PARAM!$P12),INDIRECT("SYNTHESE!G"&amp;V$1+1),"")</f>
        <v/>
      </c>
      <c r="W13" s="24" t="str">
        <f ca="1">IF(OR(INDIRECT("SYNTHESE!C"&amp;W$1)=PARAM!$O12,INDIRECT("SYNTHESE!C"&amp;W$1)=PARAM!$P12),INDIRECT("SYNTHESE!G"&amp;W$1+1),"")</f>
        <v/>
      </c>
      <c r="X13" s="24" t="str">
        <f ca="1">IF(OR(INDIRECT("SYNTHESE!C"&amp;X$1)=PARAM!$O12,INDIRECT("SYNTHESE!C"&amp;X$1)=PARAM!$P12),INDIRECT("SYNTHESE!G"&amp;X$1+1),"")</f>
        <v/>
      </c>
      <c r="Y13" s="24" t="str">
        <f ca="1">IF(OR(INDIRECT("SYNTHESE!C"&amp;Y$1)=PARAM!$O12,INDIRECT("SYNTHESE!C"&amp;Y$1)=PARAM!$P12),INDIRECT("SYNTHESE!G"&amp;Y$1+1),"")</f>
        <v/>
      </c>
      <c r="Z13" s="24" t="str">
        <f ca="1">IF(OR(INDIRECT("SYNTHESE!C"&amp;Z$1)=PARAM!$O12,INDIRECT("SYNTHESE!C"&amp;Z$1)=PARAM!$P12),INDIRECT("SYNTHESE!G"&amp;Z$1+1),"")</f>
        <v/>
      </c>
      <c r="AA13" s="24" t="str">
        <f ca="1">IF(OR(INDIRECT("SYNTHESE!C"&amp;AA$1)=PARAM!$O12,INDIRECT("SYNTHESE!C"&amp;AA$1)=PARAM!$P12),INDIRECT("SYNTHESE!G"&amp;AA$1+1),"")</f>
        <v/>
      </c>
      <c r="AB13" s="24" t="str">
        <f ca="1">IF(OR(INDIRECT("SYNTHESE!C"&amp;AB$1)=PARAM!$O12,INDIRECT("SYNTHESE!C"&amp;AB$1)=PARAM!$P12),INDIRECT("SYNTHESE!G"&amp;AB$1+1),"")</f>
        <v/>
      </c>
      <c r="AC13" s="24" t="str">
        <f ca="1">IF(OR(INDIRECT("SYNTHESE!C"&amp;AC$1)=PARAM!$O12,INDIRECT("SYNTHESE!C"&amp;AC$1)=PARAM!$P12),INDIRECT("SYNTHESE!G"&amp;AC$1+1),"")</f>
        <v/>
      </c>
    </row>
    <row r="14" spans="1:29" ht="13" thickBot="1" x14ac:dyDescent="0.45">
      <c r="A14" t="s">
        <v>172</v>
      </c>
      <c r="E14" s="2" t="s">
        <v>223</v>
      </c>
      <c r="I14" s="2" t="s">
        <v>224</v>
      </c>
      <c r="Q14" s="4"/>
      <c r="AC14" s="5"/>
    </row>
    <row r="15" spans="1:29" ht="13" thickBot="1" x14ac:dyDescent="0.45">
      <c r="A15" t="s">
        <v>225</v>
      </c>
      <c r="E15" s="8" t="s">
        <v>219</v>
      </c>
      <c r="I15" s="2" t="s">
        <v>222</v>
      </c>
      <c r="O15" s="2" t="s">
        <v>216</v>
      </c>
      <c r="P15" s="2" t="s">
        <v>224</v>
      </c>
      <c r="Q15" s="16" t="s">
        <v>22</v>
      </c>
      <c r="R15" s="24" t="str">
        <f ca="1">IF(OR(INDIRECT("SYNTHESE!C"&amp;R$1)=PARAM!$O15,INDIRECT("SYNTHESE!C"&amp;R$1)=PARAM!$P15),INDIRECT("SYNTHESE!G"&amp;R$1),"")</f>
        <v/>
      </c>
      <c r="S15" s="24" t="str">
        <f ca="1">IF(OR(INDIRECT("SYNTHESE!C"&amp;S$1)=PARAM!$O15,INDIRECT("SYNTHESE!C"&amp;S$1)=PARAM!$P15),INDIRECT("SYNTHESE!G"&amp;S$1),"")</f>
        <v/>
      </c>
      <c r="T15" s="24" t="str">
        <f ca="1">IF(OR(INDIRECT("SYNTHESE!C"&amp;T$1)=PARAM!$O15,INDIRECT("SYNTHESE!C"&amp;T$1)=PARAM!$P15),INDIRECT("SYNTHESE!G"&amp;T$1),"")</f>
        <v/>
      </c>
      <c r="U15" s="24" t="str">
        <f ca="1">IF(OR(INDIRECT("SYNTHESE!C"&amp;U$1)=PARAM!$O15,INDIRECT("SYNTHESE!C"&amp;U$1)=PARAM!$P15),INDIRECT("SYNTHESE!G"&amp;U$1),"")</f>
        <v/>
      </c>
      <c r="V15" s="24" t="str">
        <f ca="1">IF(OR(INDIRECT("SYNTHESE!C"&amp;V$1)=PARAM!$O15,INDIRECT("SYNTHESE!C"&amp;V$1)=PARAM!$P15),INDIRECT("SYNTHESE!G"&amp;V$1),"")</f>
        <v/>
      </c>
      <c r="W15" s="24" t="str">
        <f ca="1">IF(OR(INDIRECT("SYNTHESE!C"&amp;W$1)=PARAM!$O15,INDIRECT("SYNTHESE!C"&amp;W$1)=PARAM!$P15),INDIRECT("SYNTHESE!G"&amp;W$1),"")</f>
        <v/>
      </c>
      <c r="X15" s="24" t="str">
        <f ca="1">IF(OR(INDIRECT("SYNTHESE!C"&amp;X$1)=PARAM!$O15,INDIRECT("SYNTHESE!C"&amp;X$1)=PARAM!$P15),INDIRECT("SYNTHESE!G"&amp;X$1),"")</f>
        <v/>
      </c>
      <c r="Y15" s="24" t="str">
        <f ca="1">IF(OR(INDIRECT("SYNTHESE!C"&amp;Y$1)=PARAM!$O15,INDIRECT("SYNTHESE!C"&amp;Y$1)=PARAM!$P15),INDIRECT("SYNTHESE!G"&amp;Y$1),"")</f>
        <v/>
      </c>
      <c r="Z15" s="24" t="str">
        <f ca="1">IF(OR(INDIRECT("SYNTHESE!C"&amp;Z$1)=PARAM!$O15,INDIRECT("SYNTHESE!C"&amp;Z$1)=PARAM!$P15),INDIRECT("SYNTHESE!G"&amp;Z$1),"")</f>
        <v/>
      </c>
      <c r="AA15" s="24" t="str">
        <f ca="1">IF(OR(INDIRECT("SYNTHESE!C"&amp;AA$1)=PARAM!$O15,INDIRECT("SYNTHESE!C"&amp;AA$1)=PARAM!$P15),INDIRECT("SYNTHESE!G"&amp;AA$1),"")</f>
        <v/>
      </c>
      <c r="AB15" s="24" t="str">
        <f ca="1">IF(OR(INDIRECT("SYNTHESE!C"&amp;AB$1)=PARAM!$O15,INDIRECT("SYNTHESE!C"&amp;AB$1)=PARAM!$P15),INDIRECT("SYNTHESE!G"&amp;AB$1),"")</f>
        <v/>
      </c>
      <c r="AC15" s="24" t="str">
        <f ca="1">IF(OR(INDIRECT("SYNTHESE!C"&amp;AC$1)=PARAM!$O15,INDIRECT("SYNTHESE!C"&amp;AC$1)=PARAM!$P15),INDIRECT("SYNTHESE!G"&amp;AC$1),"")</f>
        <v/>
      </c>
    </row>
    <row r="16" spans="1:29" ht="13" thickBot="1" x14ac:dyDescent="0.45">
      <c r="E16" s="8" t="s">
        <v>205</v>
      </c>
      <c r="I16" s="2" t="s">
        <v>223</v>
      </c>
      <c r="O16" s="1689" t="str">
        <f ca="1">IF(COUNTIF(R15:AC16,"Non validé par absence d'équipement")&gt;0,"Non validé",IF(COUNTIF(R15:AC16,"Non validé")&gt;0,"Non validé",IF(COUNTIF(R15:AC16,"Validé avec réserve")&gt;0,"Validé avec réserve",IF(COUNTIF(R15:AC16,"Validé")&gt;0,"Validé",""))))</f>
        <v/>
      </c>
      <c r="P16" s="1690"/>
      <c r="Q16" s="17" t="s">
        <v>52</v>
      </c>
      <c r="R16" s="24" t="str">
        <f ca="1">IF(OR(INDIRECT("SYNTHESE!C"&amp;R$1)=PARAM!$O15,INDIRECT("SYNTHESE!C"&amp;R$1)=PARAM!$P15),INDIRECT("SYNTHESE!G"&amp;R$1+1),"")</f>
        <v/>
      </c>
      <c r="S16" s="24" t="str">
        <f ca="1">IF(OR(INDIRECT("SYNTHESE!C"&amp;S$1)=PARAM!$O15,INDIRECT("SYNTHESE!C"&amp;S$1)=PARAM!$P15),INDIRECT("SYNTHESE!G"&amp;S$1+1),"")</f>
        <v/>
      </c>
      <c r="T16" s="24" t="str">
        <f ca="1">IF(OR(INDIRECT("SYNTHESE!C"&amp;T$1)=PARAM!$O15,INDIRECT("SYNTHESE!C"&amp;T$1)=PARAM!$P15),INDIRECT("SYNTHESE!G"&amp;T$1+1),"")</f>
        <v/>
      </c>
      <c r="U16" s="24" t="str">
        <f ca="1">IF(OR(INDIRECT("SYNTHESE!C"&amp;U$1)=PARAM!$O15,INDIRECT("SYNTHESE!C"&amp;U$1)=PARAM!$P15),INDIRECT("SYNTHESE!G"&amp;U$1+1),"")</f>
        <v/>
      </c>
      <c r="V16" s="24" t="str">
        <f ca="1">IF(OR(INDIRECT("SYNTHESE!C"&amp;V$1)=PARAM!$O15,INDIRECT("SYNTHESE!C"&amp;V$1)=PARAM!$P15),INDIRECT("SYNTHESE!G"&amp;V$1+1),"")</f>
        <v/>
      </c>
      <c r="W16" s="24" t="str">
        <f ca="1">IF(OR(INDIRECT("SYNTHESE!C"&amp;W$1)=PARAM!$O15,INDIRECT("SYNTHESE!C"&amp;W$1)=PARAM!$P15),INDIRECT("SYNTHESE!G"&amp;W$1+1),"")</f>
        <v/>
      </c>
      <c r="X16" s="24" t="str">
        <f ca="1">IF(OR(INDIRECT("SYNTHESE!C"&amp;X$1)=PARAM!$O15,INDIRECT("SYNTHESE!C"&amp;X$1)=PARAM!$P15),INDIRECT("SYNTHESE!G"&amp;X$1+1),"")</f>
        <v/>
      </c>
      <c r="Y16" s="24" t="str">
        <f ca="1">IF(OR(INDIRECT("SYNTHESE!C"&amp;Y$1)=PARAM!$O15,INDIRECT("SYNTHESE!C"&amp;Y$1)=PARAM!$P15),INDIRECT("SYNTHESE!G"&amp;Y$1+1),"")</f>
        <v/>
      </c>
      <c r="Z16" s="24" t="str">
        <f ca="1">IF(OR(INDIRECT("SYNTHESE!C"&amp;Z$1)=PARAM!$O15,INDIRECT("SYNTHESE!C"&amp;Z$1)=PARAM!$P15),INDIRECT("SYNTHESE!G"&amp;Z$1+1),"")</f>
        <v/>
      </c>
      <c r="AA16" s="24" t="str">
        <f ca="1">IF(OR(INDIRECT("SYNTHESE!C"&amp;AA$1)=PARAM!$O15,INDIRECT("SYNTHESE!C"&amp;AA$1)=PARAM!$P15),INDIRECT("SYNTHESE!G"&amp;AA$1+1),"")</f>
        <v/>
      </c>
      <c r="AB16" s="24" t="str">
        <f ca="1">IF(OR(INDIRECT("SYNTHESE!C"&amp;AB$1)=PARAM!$O15,INDIRECT("SYNTHESE!C"&amp;AB$1)=PARAM!$P15),INDIRECT("SYNTHESE!G"&amp;AB$1+1),"")</f>
        <v/>
      </c>
      <c r="AC16" s="24" t="str">
        <f ca="1">IF(OR(INDIRECT("SYNTHESE!C"&amp;AC$1)=PARAM!$O15,INDIRECT("SYNTHESE!C"&amp;AC$1)=PARAM!$P15),INDIRECT("SYNTHESE!G"&amp;AC$1+1),"")</f>
        <v/>
      </c>
    </row>
    <row r="17" spans="1:30" ht="13" thickBot="1" x14ac:dyDescent="0.45">
      <c r="E17" s="2" t="s">
        <v>207</v>
      </c>
      <c r="I17" s="2" t="s">
        <v>226</v>
      </c>
      <c r="Q17" s="4"/>
      <c r="AC17" s="5"/>
    </row>
    <row r="18" spans="1:30" ht="13" thickBot="1" x14ac:dyDescent="0.45">
      <c r="E18" s="2" t="s">
        <v>220</v>
      </c>
      <c r="I18" s="2" t="s">
        <v>219</v>
      </c>
      <c r="O18" s="2" t="s">
        <v>218</v>
      </c>
      <c r="P18" s="2" t="s">
        <v>223</v>
      </c>
      <c r="Q18" s="16" t="s">
        <v>22</v>
      </c>
      <c r="R18" s="24" t="str">
        <f ca="1">IF(OR(INDIRECT("SYNTHESE!C"&amp;R$1)=PARAM!$O18,INDIRECT("SYNTHESE!C"&amp;R$1)=PARAM!$P18),INDIRECT("SYNTHESE!G"&amp;R$1),"")</f>
        <v/>
      </c>
      <c r="S18" s="24" t="str">
        <f ca="1">IF(OR(INDIRECT("SYNTHESE!C"&amp;S$1)=PARAM!$O18,INDIRECT("SYNTHESE!C"&amp;S$1)=PARAM!$P18),INDIRECT("SYNTHESE!G"&amp;S$1),"")</f>
        <v/>
      </c>
      <c r="T18" s="24" t="str">
        <f ca="1">IF(OR(INDIRECT("SYNTHESE!C"&amp;T$1)=PARAM!$O18,INDIRECT("SYNTHESE!C"&amp;T$1)=PARAM!$P18),INDIRECT("SYNTHESE!G"&amp;T$1),"")</f>
        <v/>
      </c>
      <c r="U18" s="24" t="str">
        <f ca="1">IF(OR(INDIRECT("SYNTHESE!C"&amp;U$1)=PARAM!$O18,INDIRECT("SYNTHESE!C"&amp;U$1)=PARAM!$P18),INDIRECT("SYNTHESE!G"&amp;U$1),"")</f>
        <v/>
      </c>
      <c r="V18" s="24" t="str">
        <f ca="1">IF(OR(INDIRECT("SYNTHESE!C"&amp;V$1)=PARAM!$O18,INDIRECT("SYNTHESE!C"&amp;V$1)=PARAM!$P18),INDIRECT("SYNTHESE!G"&amp;V$1),"")</f>
        <v/>
      </c>
      <c r="W18" s="24" t="str">
        <f ca="1">IF(OR(INDIRECT("SYNTHESE!C"&amp;W$1)=PARAM!$O18,INDIRECT("SYNTHESE!C"&amp;W$1)=PARAM!$P18),INDIRECT("SYNTHESE!G"&amp;W$1),"")</f>
        <v/>
      </c>
      <c r="X18" s="24" t="str">
        <f ca="1">IF(OR(INDIRECT("SYNTHESE!C"&amp;X$1)=PARAM!$O18,INDIRECT("SYNTHESE!C"&amp;X$1)=PARAM!$P18),INDIRECT("SYNTHESE!G"&amp;X$1),"")</f>
        <v/>
      </c>
      <c r="Y18" s="24" t="str">
        <f ca="1">IF(OR(INDIRECT("SYNTHESE!C"&amp;Y$1)=PARAM!$O18,INDIRECT("SYNTHESE!C"&amp;Y$1)=PARAM!$P18),INDIRECT("SYNTHESE!G"&amp;Y$1),"")</f>
        <v/>
      </c>
      <c r="Z18" s="24" t="str">
        <f ca="1">IF(OR(INDIRECT("SYNTHESE!C"&amp;Z$1)=PARAM!$O18,INDIRECT("SYNTHESE!C"&amp;Z$1)=PARAM!$P18),INDIRECT("SYNTHESE!G"&amp;Z$1),"")</f>
        <v/>
      </c>
      <c r="AA18" s="24" t="str">
        <f ca="1">IF(OR(INDIRECT("SYNTHESE!C"&amp;AA$1)=PARAM!$O18,INDIRECT("SYNTHESE!C"&amp;AA$1)=PARAM!$P18),INDIRECT("SYNTHESE!G"&amp;AA$1),"")</f>
        <v/>
      </c>
      <c r="AB18" s="24" t="str">
        <f ca="1">IF(OR(INDIRECT("SYNTHESE!C"&amp;AB$1)=PARAM!$O18,INDIRECT("SYNTHESE!C"&amp;AB$1)=PARAM!$P18),INDIRECT("SYNTHESE!G"&amp;AB$1),"")</f>
        <v/>
      </c>
      <c r="AC18" s="24" t="str">
        <f ca="1">IF(OR(INDIRECT("SYNTHESE!C"&amp;AC$1)=PARAM!$O18,INDIRECT("SYNTHESE!C"&amp;AC$1)=PARAM!$P18),INDIRECT("SYNTHESE!G"&amp;AC$1),"")</f>
        <v/>
      </c>
    </row>
    <row r="19" spans="1:30" ht="13" thickBot="1" x14ac:dyDescent="0.45">
      <c r="E19" s="2" t="s">
        <v>227</v>
      </c>
      <c r="I19" s="2" t="s">
        <v>227</v>
      </c>
      <c r="O19" s="1689" t="str">
        <f ca="1">IF(COUNTIF(R18:AC19,"Non validé par absence d'équipement")&gt;0,"Non validé",IF(COUNTIF(R18:AC19,"Non validé")&gt;0,"Non validé",IF(COUNTIF(R18:AC19,"Validé avec réserve")&gt;0,"Validé avec réserve",IF(COUNTIF(R18:AC19,"Validé")&gt;0,"Validé",""))))</f>
        <v/>
      </c>
      <c r="P19" s="1690"/>
      <c r="Q19" s="17" t="s">
        <v>52</v>
      </c>
      <c r="R19" s="24" t="str">
        <f ca="1">IF(OR(INDIRECT("SYNTHESE!C"&amp;R$1)=PARAM!$O18,INDIRECT("SYNTHESE!C"&amp;R$1)=PARAM!$P18),INDIRECT("SYNTHESE!G"&amp;R$1+1),"")</f>
        <v/>
      </c>
      <c r="S19" s="24" t="str">
        <f ca="1">IF(OR(INDIRECT("SYNTHESE!C"&amp;S$1)=PARAM!$O18,INDIRECT("SYNTHESE!C"&amp;S$1)=PARAM!$P18),INDIRECT("SYNTHESE!G"&amp;S$1+1),"")</f>
        <v/>
      </c>
      <c r="T19" s="24" t="str">
        <f ca="1">IF(OR(INDIRECT("SYNTHESE!C"&amp;T$1)=PARAM!$O18,INDIRECT("SYNTHESE!C"&amp;T$1)=PARAM!$P18),INDIRECT("SYNTHESE!G"&amp;T$1+1),"")</f>
        <v/>
      </c>
      <c r="U19" s="24" t="str">
        <f ca="1">IF(OR(INDIRECT("SYNTHESE!C"&amp;U$1)=PARAM!$O18,INDIRECT("SYNTHESE!C"&amp;U$1)=PARAM!$P18),INDIRECT("SYNTHESE!G"&amp;U$1+1),"")</f>
        <v/>
      </c>
      <c r="V19" s="24" t="str">
        <f ca="1">IF(OR(INDIRECT("SYNTHESE!C"&amp;V$1)=PARAM!$O18,INDIRECT("SYNTHESE!C"&amp;V$1)=PARAM!$P18),INDIRECT("SYNTHESE!G"&amp;V$1+1),"")</f>
        <v/>
      </c>
      <c r="W19" s="24" t="str">
        <f ca="1">IF(OR(INDIRECT("SYNTHESE!C"&amp;W$1)=PARAM!$O18,INDIRECT("SYNTHESE!C"&amp;W$1)=PARAM!$P18),INDIRECT("SYNTHESE!G"&amp;W$1+1),"")</f>
        <v/>
      </c>
      <c r="X19" s="24" t="str">
        <f ca="1">IF(OR(INDIRECT("SYNTHESE!C"&amp;X$1)=PARAM!$O18,INDIRECT("SYNTHESE!C"&amp;X$1)=PARAM!$P18),INDIRECT("SYNTHESE!G"&amp;X$1+1),"")</f>
        <v/>
      </c>
      <c r="Y19" s="24" t="str">
        <f ca="1">IF(OR(INDIRECT("SYNTHESE!C"&amp;Y$1)=PARAM!$O18,INDIRECT("SYNTHESE!C"&amp;Y$1)=PARAM!$P18),INDIRECT("SYNTHESE!G"&amp;Y$1+1),"")</f>
        <v/>
      </c>
      <c r="Z19" s="24" t="str">
        <f ca="1">IF(OR(INDIRECT("SYNTHESE!C"&amp;Z$1)=PARAM!$O18,INDIRECT("SYNTHESE!C"&amp;Z$1)=PARAM!$P18),INDIRECT("SYNTHESE!G"&amp;Z$1+1),"")</f>
        <v/>
      </c>
      <c r="AA19" s="24" t="str">
        <f ca="1">IF(OR(INDIRECT("SYNTHESE!C"&amp;AA$1)=PARAM!$O18,INDIRECT("SYNTHESE!C"&amp;AA$1)=PARAM!$P18),INDIRECT("SYNTHESE!G"&amp;AA$1+1),"")</f>
        <v/>
      </c>
      <c r="AB19" s="24" t="str">
        <f ca="1">IF(OR(INDIRECT("SYNTHESE!C"&amp;AB$1)=PARAM!$O18,INDIRECT("SYNTHESE!C"&amp;AB$1)=PARAM!$P18),INDIRECT("SYNTHESE!G"&amp;AB$1+1),"")</f>
        <v/>
      </c>
      <c r="AC19" s="24" t="str">
        <f ca="1">IF(OR(INDIRECT("SYNTHESE!C"&amp;AC$1)=PARAM!$O18,INDIRECT("SYNTHESE!C"&amp;AC$1)=PARAM!$P18),INDIRECT("SYNTHESE!G"&amp;AC$1+1),"")</f>
        <v/>
      </c>
    </row>
    <row r="20" spans="1:30" ht="13" thickBot="1" x14ac:dyDescent="0.45">
      <c r="A20" s="734" t="s">
        <v>193</v>
      </c>
      <c r="B20" s="734" t="s">
        <v>195</v>
      </c>
      <c r="C20" s="734" t="s">
        <v>194</v>
      </c>
      <c r="D20" s="734" t="s">
        <v>228</v>
      </c>
      <c r="E20" s="734"/>
      <c r="F20" s="734" t="s">
        <v>196</v>
      </c>
      <c r="H20" s="2"/>
      <c r="Q20" s="4"/>
      <c r="AC20" s="5"/>
    </row>
    <row r="21" spans="1:30" ht="13" thickBot="1" x14ac:dyDescent="0.45">
      <c r="A21" s="2" t="s">
        <v>131</v>
      </c>
      <c r="B21" s="2" t="s">
        <v>203</v>
      </c>
      <c r="C21" s="2" t="s">
        <v>203</v>
      </c>
      <c r="D21" s="2" t="s">
        <v>203</v>
      </c>
      <c r="F21" s="2" t="s">
        <v>203</v>
      </c>
      <c r="H21" s="2"/>
      <c r="O21" s="2" t="s">
        <v>205</v>
      </c>
      <c r="P21" s="2" t="s">
        <v>207</v>
      </c>
      <c r="Q21" s="16" t="s">
        <v>22</v>
      </c>
      <c r="R21" s="24" t="str">
        <f ca="1">IF(OR(INDIRECT("SYNTHESE_SCL!C"&amp;R$1)=PARAM!$O21,INDIRECT("SYNTHESE_SCL!C"&amp;R$1)=PARAM!$P21),INDIRECT("SYNTHESE_SCL!G"&amp;R$1),"")</f>
        <v/>
      </c>
      <c r="S21" s="24" t="str">
        <f ca="1">IF(OR(INDIRECT("SYNTHESE_SCL!C"&amp;S$1)=PARAM!$O21,INDIRECT("SYNTHESE_SCL!C"&amp;S$1)=PARAM!$P21),INDIRECT("SYNTHESE_SCL!G"&amp;S$1),"")</f>
        <v/>
      </c>
      <c r="T21" s="24" t="str">
        <f ca="1">IF(OR(INDIRECT("SYNTHESE_SCL!C"&amp;T$1)=PARAM!$O21,INDIRECT("SYNTHESE_SCL!C"&amp;T$1)=PARAM!$P21),INDIRECT("SYNTHESE_SCL!G"&amp;T$1),"")</f>
        <v/>
      </c>
      <c r="U21" s="24" t="str">
        <f ca="1">IF(OR(INDIRECT("SYNTHESE_SCL!C"&amp;U$1)=PARAM!$O21,INDIRECT("SYNTHESE_SCL!C"&amp;U$1)=PARAM!$P21),INDIRECT("SYNTHESE_SCL!G"&amp;U$1),"")</f>
        <v/>
      </c>
      <c r="V21" s="24" t="str">
        <f ca="1">IF(OR(INDIRECT("SYNTHESE_SCL!C"&amp;V$1)=PARAM!$O21,INDIRECT("SYNTHESE_SCL!C"&amp;V$1)=PARAM!$P21),INDIRECT("SYNTHESE_SCL!G"&amp;V$1),"")</f>
        <v/>
      </c>
      <c r="W21" s="24" t="str">
        <f ca="1">IF(OR(INDIRECT("SYNTHESE_SCL!C"&amp;W$1)=PARAM!$O21,INDIRECT("SYNTHESE_SCL!C"&amp;W$1)=PARAM!$P21),INDIRECT("SYNTHESE_SCL!G"&amp;W$1),"")</f>
        <v/>
      </c>
      <c r="X21" s="24" t="str">
        <f ca="1">IF(OR(INDIRECT("SYNTHESE_SCL!C"&amp;X$1)=PARAM!$O21,INDIRECT("SYNTHESE_SCL!C"&amp;X$1)=PARAM!$P21),INDIRECT("SYNTHESE_SCL!G"&amp;X$1),"")</f>
        <v/>
      </c>
      <c r="Y21" s="24" t="str">
        <f ca="1">IF(OR(INDIRECT("SYNTHESE_SCL!C"&amp;Y$1)=PARAM!$O21,INDIRECT("SYNTHESE_SCL!C"&amp;Y$1)=PARAM!$P21),INDIRECT("SYNTHESE_SCL!G"&amp;Y$1),"")</f>
        <v/>
      </c>
      <c r="Z21" s="24" t="str">
        <f ca="1">IF(OR(INDIRECT("SYNTHESE_SCL!C"&amp;Z$1)=PARAM!$O21,INDIRECT("SYNTHESE_SCL!C"&amp;Z$1)=PARAM!$P21),INDIRECT("SYNTHESE_SCL!G"&amp;Z$1),"")</f>
        <v/>
      </c>
      <c r="AA21" s="24" t="str">
        <f ca="1">IF(OR(INDIRECT("SYNTHESE_SCL!C"&amp;AA$1)=PARAM!$O21,INDIRECT("SYNTHESE_SCL!C"&amp;AA$1)=PARAM!$P21),INDIRECT("SYNTHESE_SCL!G"&amp;AA$1),"")</f>
        <v/>
      </c>
      <c r="AB21" s="24" t="str">
        <f ca="1">IF(OR(INDIRECT("SYNTHESE_SCL!C"&amp;AB$1)=PARAM!$O21,INDIRECT("SYNTHESE_SCL!C"&amp;AB$1)=PARAM!$P21),INDIRECT("SYNTHESE_SCL!G"&amp;AB$1),"")</f>
        <v/>
      </c>
      <c r="AC21" s="24" t="str">
        <f ca="1">IF(OR(INDIRECT("SYNTHESE_SCL!C"&amp;AC$1)=PARAM!$O21,INDIRECT("SYNTHESE_SCL!C"&amp;AC$1)=PARAM!$P21),INDIRECT("SYNTHESE_SCL!G"&amp;AC$1),"")</f>
        <v/>
      </c>
    </row>
    <row r="22" spans="1:30" ht="13" thickBot="1" x14ac:dyDescent="0.45">
      <c r="A22" s="2" t="s">
        <v>208</v>
      </c>
      <c r="B22" s="2" t="s">
        <v>152</v>
      </c>
      <c r="C22" s="2" t="s">
        <v>152</v>
      </c>
      <c r="D22" s="2" t="s">
        <v>152</v>
      </c>
      <c r="F22" s="2" t="s">
        <v>229</v>
      </c>
      <c r="H22" s="2"/>
      <c r="O22" s="1689" t="str">
        <f ca="1">IF(COUNTIF(R21:AC22,"Non validé par absence d'équipement")&gt;0,"Non validé",IF(COUNTIF(R21:AC22,"Non validé")&gt;0,"Non validé",IF(COUNTIF(R21:AC22,"Validé avec réserve")&gt;0,"Validé avec réserve",IF(COUNTIF(R21:AC22,"Validé")&gt;0,"Validé",""))))</f>
        <v/>
      </c>
      <c r="P22" s="1690"/>
      <c r="Q22" s="17" t="s">
        <v>52</v>
      </c>
      <c r="R22" s="24" t="str">
        <f ca="1">IF(OR(INDIRECT("SYNTHESE_SCL!C"&amp;R$1)=PARAM!$O21,INDIRECT("SYNTHESE_SCL!C"&amp;R$1)=PARAM!$P21),INDIRECT("SYNTHESE_SCL!G"&amp;R$1+1),"")</f>
        <v/>
      </c>
      <c r="S22" s="24" t="str">
        <f ca="1">IF(OR(INDIRECT("SYNTHESE_SCL!C"&amp;S$1)=PARAM!$O21,INDIRECT("SYNTHESE_SCL!C"&amp;S$1)=PARAM!$P21),INDIRECT("SYNTHESE_SCL!G"&amp;S$1+1),"")</f>
        <v/>
      </c>
      <c r="T22" s="24" t="str">
        <f ca="1">IF(OR(INDIRECT("SYNTHESE_SCL!C"&amp;T$1)=PARAM!$O21,INDIRECT("SYNTHESE_SCL!C"&amp;T$1)=PARAM!$P21),INDIRECT("SYNTHESE_SCL!G"&amp;T$1+1),"")</f>
        <v/>
      </c>
      <c r="U22" s="24" t="str">
        <f ca="1">IF(OR(INDIRECT("SYNTHESE_SCL!C"&amp;U$1)=PARAM!$O21,INDIRECT("SYNTHESE_SCL!C"&amp;U$1)=PARAM!$P21),INDIRECT("SYNTHESE_SCL!G"&amp;U$1+1),"")</f>
        <v/>
      </c>
      <c r="V22" s="24" t="str">
        <f ca="1">IF(OR(INDIRECT("SYNTHESE_SCL!C"&amp;V$1)=PARAM!$O21,INDIRECT("SYNTHESE_SCL!C"&amp;V$1)=PARAM!$P21),INDIRECT("SYNTHESE_SCL!G"&amp;V$1+1),"")</f>
        <v/>
      </c>
      <c r="W22" s="24" t="str">
        <f ca="1">IF(OR(INDIRECT("SYNTHESE_SCL!C"&amp;W$1)=PARAM!$O21,INDIRECT("SYNTHESE_SCL!C"&amp;W$1)=PARAM!$P21),INDIRECT("SYNTHESE_SCL!G"&amp;W$1+1),"")</f>
        <v/>
      </c>
      <c r="X22" s="24" t="str">
        <f ca="1">IF(OR(INDIRECT("SYNTHESE_SCL!C"&amp;X$1)=PARAM!$O21,INDIRECT("SYNTHESE_SCL!C"&amp;X$1)=PARAM!$P21),INDIRECT("SYNTHESE_SCL!G"&amp;X$1+1),"")</f>
        <v/>
      </c>
      <c r="Y22" s="24" t="str">
        <f ca="1">IF(OR(INDIRECT("SYNTHESE_SCL!C"&amp;Y$1)=PARAM!$O21,INDIRECT("SYNTHESE_SCL!C"&amp;Y$1)=PARAM!$P21),INDIRECT("SYNTHESE_SCL!G"&amp;Y$1+1),"")</f>
        <v/>
      </c>
      <c r="Z22" s="24" t="str">
        <f ca="1">IF(OR(INDIRECT("SYNTHESE_SCL!C"&amp;Z$1)=PARAM!$O21,INDIRECT("SYNTHESE_SCL!C"&amp;Z$1)=PARAM!$P21),INDIRECT("SYNTHESE_SCL!G"&amp;Z$1+1),"")</f>
        <v/>
      </c>
      <c r="AA22" s="24" t="str">
        <f ca="1">IF(OR(INDIRECT("SYNTHESE_SCL!C"&amp;AA$1)=PARAM!$O21,INDIRECT("SYNTHESE_SCL!C"&amp;AA$1)=PARAM!$P21),INDIRECT("SYNTHESE_SCL!G"&amp;AA$1+1),"")</f>
        <v/>
      </c>
      <c r="AB22" s="24" t="str">
        <f ca="1">IF(OR(INDIRECT("SYNTHESE_SCL!C"&amp;AB$1)=PARAM!$O21,INDIRECT("SYNTHESE_SCL!C"&amp;AB$1)=PARAM!$P21),INDIRECT("SYNTHESE_SCL!G"&amp;AB$1+1),"")</f>
        <v/>
      </c>
      <c r="AC22" s="24" t="str">
        <f ca="1">IF(OR(INDIRECT("SYNTHESE_SCL!C"&amp;AC$1)=PARAM!$O21,INDIRECT("SYNTHESE_SCL!C"&amp;AC$1)=PARAM!$P21),INDIRECT("SYNTHESE_SCL!G"&amp;AC$1+1),"")</f>
        <v/>
      </c>
    </row>
    <row r="23" spans="1:30" ht="13" thickBot="1" x14ac:dyDescent="0.45">
      <c r="A23" s="2"/>
      <c r="B23" s="2" t="s">
        <v>143</v>
      </c>
      <c r="C23" s="2" t="s">
        <v>143</v>
      </c>
      <c r="D23" s="2" t="s">
        <v>143</v>
      </c>
      <c r="F23" s="2" t="s">
        <v>230</v>
      </c>
      <c r="H23" s="2"/>
      <c r="O23" s="2"/>
      <c r="P23" s="2"/>
      <c r="Q23" s="73"/>
      <c r="R23" s="73"/>
      <c r="S23" s="73"/>
      <c r="T23" s="73"/>
      <c r="U23" s="73"/>
      <c r="V23" s="73"/>
      <c r="W23" s="73"/>
      <c r="X23" s="73"/>
      <c r="Y23" s="73"/>
      <c r="Z23" s="73"/>
      <c r="AA23" s="73"/>
      <c r="AB23" s="73"/>
      <c r="AC23" s="73"/>
    </row>
    <row r="24" spans="1:30" ht="13" thickBot="1" x14ac:dyDescent="0.45">
      <c r="C24" s="2" t="s">
        <v>212</v>
      </c>
      <c r="D24" s="2" t="s">
        <v>212</v>
      </c>
      <c r="F24" s="2" t="s">
        <v>143</v>
      </c>
      <c r="H24" s="2"/>
      <c r="O24" s="2" t="s">
        <v>220</v>
      </c>
      <c r="P24" s="2" t="s">
        <v>227</v>
      </c>
      <c r="Q24" s="16" t="s">
        <v>22</v>
      </c>
      <c r="R24" s="24" t="str">
        <f ca="1">IF(OR(INDIRECT("SYNTHESE!C"&amp;R$1)=PARAM!$O24,INDIRECT("SYNTHESE!C"&amp;R$1)=PARAM!$P24),INDIRECT("SYNTHESE!G"&amp;R$1),"")</f>
        <v/>
      </c>
      <c r="S24" s="24" t="str">
        <f ca="1">IF(OR(INDIRECT("SYNTHESE!C"&amp;S$1)=PARAM!$O24,INDIRECT("SYNTHESE!C"&amp;S$1)=PARAM!$P24),INDIRECT("SYNTHESE!G"&amp;S$1),"")</f>
        <v/>
      </c>
      <c r="T24" s="24" t="str">
        <f ca="1">IF(OR(INDIRECT("SYNTHESE!C"&amp;T$1)=PARAM!$O24,INDIRECT("SYNTHESE!C"&amp;T$1)=PARAM!$P24),INDIRECT("SYNTHESE!G"&amp;T$1),"")</f>
        <v/>
      </c>
      <c r="U24" s="24" t="str">
        <f ca="1">IF(OR(INDIRECT("SYNTHESE!C"&amp;U$1)=PARAM!$O24,INDIRECT("SYNTHESE!C"&amp;U$1)=PARAM!$P24),INDIRECT("SYNTHESE!G"&amp;U$1),"")</f>
        <v/>
      </c>
      <c r="V24" s="24" t="str">
        <f ca="1">IF(OR(INDIRECT("SYNTHESE!C"&amp;V$1)=PARAM!$O24,INDIRECT("SYNTHESE!C"&amp;V$1)=PARAM!$P24),INDIRECT("SYNTHESE!G"&amp;V$1),"")</f>
        <v/>
      </c>
      <c r="W24" s="24" t="str">
        <f ca="1">IF(OR(INDIRECT("SYNTHESE!C"&amp;W$1)=PARAM!$O24,INDIRECT("SYNTHESE!C"&amp;W$1)=PARAM!$P24),INDIRECT("SYNTHESE!G"&amp;W$1),"")</f>
        <v/>
      </c>
      <c r="X24" s="24" t="str">
        <f ca="1">IF(OR(INDIRECT("SYNTHESE!C"&amp;X$1)=PARAM!$O24,INDIRECT("SYNTHESE!C"&amp;X$1)=PARAM!$P24),INDIRECT("SYNTHESE!G"&amp;X$1),"")</f>
        <v/>
      </c>
      <c r="Y24" s="24" t="str">
        <f ca="1">IF(OR(INDIRECT("SYNTHESE!C"&amp;Y$1)=PARAM!$O24,INDIRECT("SYNTHESE!C"&amp;Y$1)=PARAM!$P24),INDIRECT("SYNTHESE!G"&amp;Y$1),"")</f>
        <v/>
      </c>
      <c r="Z24" s="24" t="str">
        <f ca="1">IF(OR(INDIRECT("SYNTHESE!C"&amp;Z$1)=PARAM!$O24,INDIRECT("SYNTHESE!C"&amp;Z$1)=PARAM!$P24),INDIRECT("SYNTHESE!G"&amp;Z$1),"")</f>
        <v/>
      </c>
      <c r="AA24" s="24" t="str">
        <f ca="1">IF(OR(INDIRECT("SYNTHESE!C"&amp;AA$1)=PARAM!$O24,INDIRECT("SYNTHESE!C"&amp;AA$1)=PARAM!$P24),INDIRECT("SYNTHESE!G"&amp;AA$1),"")</f>
        <v/>
      </c>
      <c r="AB24" s="24" t="str">
        <f ca="1">IF(OR(INDIRECT("SYNTHESE!C"&amp;AB$1)=PARAM!$O24,INDIRECT("SYNTHESE!C"&amp;AB$1)=PARAM!$P24),INDIRECT("SYNTHESE!G"&amp;AB$1),"")</f>
        <v/>
      </c>
      <c r="AC24" s="119" t="str">
        <f ca="1">IF(OR(INDIRECT("SYNTHESE!C"&amp;AC$1)=PARAM!$O24,INDIRECT("SYNTHESE!C"&amp;AC$1)=PARAM!$P24),INDIRECT("SYNTHESE!G"&amp;AC$1),"")</f>
        <v/>
      </c>
    </row>
    <row r="25" spans="1:30" ht="14.25" customHeight="1" thickBot="1" x14ac:dyDescent="0.45">
      <c r="D25" s="2" t="s">
        <v>215</v>
      </c>
      <c r="O25" s="1689" t="str">
        <f ca="1">IF(COUNTIF(R24:AC25,"Non validé par absence d'équipement")&gt;0,"Non validé",IF(COUNTIF(R24:AC25,"Non validé")&gt;0,"Non validé",IF(COUNTIF(R24:AC25,"Validé avec réserve")&gt;0,"Validé avec réserve",IF(COUNTIF(R24:AC25,"Validé")&gt;0,"Validé",""))))</f>
        <v/>
      </c>
      <c r="P25" s="1690"/>
      <c r="Q25" s="17" t="s">
        <v>52</v>
      </c>
      <c r="R25" s="24" t="str">
        <f ca="1">IF(OR(INDIRECT("SYNTHESE!C"&amp;R$1)=PARAM!$O24,INDIRECT("SYNTHESE!C"&amp;R$1)=PARAM!$P24),INDIRECT("SYNTHESE!G"&amp;R$1+1),"")</f>
        <v/>
      </c>
      <c r="S25" s="24" t="str">
        <f ca="1">IF(OR(INDIRECT("SYNTHESE!C"&amp;S$1)=PARAM!$O24,INDIRECT("SYNTHESE!C"&amp;S$1)=PARAM!$P24),INDIRECT("SYNTHESE!G"&amp;S$1+1),"")</f>
        <v/>
      </c>
      <c r="T25" s="24" t="str">
        <f ca="1">IF(OR(INDIRECT("SYNTHESE!C"&amp;T$1)=PARAM!$O24,INDIRECT("SYNTHESE!C"&amp;T$1)=PARAM!$P24),INDIRECT("SYNTHESE!G"&amp;T$1+1),"")</f>
        <v/>
      </c>
      <c r="U25" s="24" t="str">
        <f ca="1">IF(OR(INDIRECT("SYNTHESE!C"&amp;U$1)=PARAM!$O24,INDIRECT("SYNTHESE!C"&amp;U$1)=PARAM!$P24),INDIRECT("SYNTHESE!G"&amp;U$1+1),"")</f>
        <v/>
      </c>
      <c r="V25" s="24" t="str">
        <f ca="1">IF(OR(INDIRECT("SYNTHESE!C"&amp;V$1)=PARAM!$O24,INDIRECT("SYNTHESE!C"&amp;V$1)=PARAM!$P24),INDIRECT("SYNTHESE!G"&amp;V$1+1),"")</f>
        <v/>
      </c>
      <c r="W25" s="24" t="str">
        <f ca="1">IF(OR(INDIRECT("SYNTHESE!C"&amp;W$1)=PARAM!$O24,INDIRECT("SYNTHESE!C"&amp;W$1)=PARAM!$P24),INDIRECT("SYNTHESE!G"&amp;W$1+1),"")</f>
        <v/>
      </c>
      <c r="X25" s="24" t="str">
        <f ca="1">IF(OR(INDIRECT("SYNTHESE!C"&amp;X$1)=PARAM!$O24,INDIRECT("SYNTHESE!C"&amp;X$1)=PARAM!$P24),INDIRECT("SYNTHESE!G"&amp;X$1+1),"")</f>
        <v/>
      </c>
      <c r="Y25" s="24" t="str">
        <f ca="1">IF(OR(INDIRECT("SYNTHESE!C"&amp;Y$1)=PARAM!$O24,INDIRECT("SYNTHESE!C"&amp;Y$1)=PARAM!$P24),INDIRECT("SYNTHESE!G"&amp;Y$1+1),"")</f>
        <v/>
      </c>
      <c r="Z25" s="24" t="str">
        <f ca="1">IF(OR(INDIRECT("SYNTHESE!C"&amp;Z$1)=PARAM!$O24,INDIRECT("SYNTHESE!C"&amp;Z$1)=PARAM!$P24),INDIRECT("SYNTHESE!G"&amp;Z$1+1),"")</f>
        <v/>
      </c>
      <c r="AA25" s="24" t="str">
        <f ca="1">IF(OR(INDIRECT("SYNTHESE!C"&amp;AA$1)=PARAM!$O24,INDIRECT("SYNTHESE!C"&amp;AA$1)=PARAM!$P24),INDIRECT("SYNTHESE!G"&amp;AA$1+1),"")</f>
        <v/>
      </c>
      <c r="AB25" s="24" t="str">
        <f ca="1">IF(OR(INDIRECT("SYNTHESE!C"&amp;AB$1)=PARAM!$O24,INDIRECT("SYNTHESE!C"&amp;AB$1)=PARAM!$P24),INDIRECT("SYNTHESE!G"&amp;AB$1+1),"")</f>
        <v/>
      </c>
      <c r="AC25" s="24" t="str">
        <f ca="1">IF(OR(INDIRECT("SYNTHESE!C"&amp;AC$1)=PARAM!$O24,INDIRECT("SYNTHESE!C"&amp;AC$1)=PARAM!$P24),INDIRECT("SYNTHESE!G"&amp;AC$1+1),"")</f>
        <v/>
      </c>
    </row>
    <row r="26" spans="1:30" ht="13.35" thickTop="1" thickBot="1" x14ac:dyDescent="0.45">
      <c r="D26" s="2" t="s">
        <v>217</v>
      </c>
      <c r="O26" s="115" t="s">
        <v>49</v>
      </c>
      <c r="P26" s="115" t="s">
        <v>49</v>
      </c>
      <c r="Q26" s="116"/>
      <c r="R26" s="115" t="s">
        <v>33</v>
      </c>
      <c r="S26" s="115" t="s">
        <v>34</v>
      </c>
      <c r="T26" s="115" t="s">
        <v>35</v>
      </c>
      <c r="U26" s="115" t="s">
        <v>53</v>
      </c>
      <c r="V26" s="115" t="s">
        <v>54</v>
      </c>
      <c r="W26" s="115" t="s">
        <v>55</v>
      </c>
      <c r="X26" s="115" t="s">
        <v>56</v>
      </c>
      <c r="Y26" s="115" t="s">
        <v>57</v>
      </c>
      <c r="Z26" s="115" t="s">
        <v>58</v>
      </c>
      <c r="AA26" s="115" t="s">
        <v>59</v>
      </c>
      <c r="AB26" s="115" t="s">
        <v>60</v>
      </c>
      <c r="AC26" s="117" t="s">
        <v>61</v>
      </c>
      <c r="AD26" s="118"/>
    </row>
    <row r="27" spans="1:30" ht="13" thickBot="1" x14ac:dyDescent="0.45">
      <c r="O27" s="2" t="s">
        <v>201</v>
      </c>
      <c r="P27" s="2" t="s">
        <v>202</v>
      </c>
      <c r="Q27" s="70" t="s">
        <v>22</v>
      </c>
      <c r="R27" s="71" t="str">
        <f ca="1">IF(OR(INDIRECT("SYNTHESE!C"&amp;R$1)=PARAM!$O27,INDIRECT("SYNTHESE!C"&amp;R$1)=PARAM!$P27),INDIRECT("SYNTHESE!i"&amp;R$1),"")</f>
        <v/>
      </c>
      <c r="S27" s="71" t="str">
        <f ca="1">IF(OR(INDIRECT("SYNTHESE!C"&amp;S$1)=PARAM!$O27,INDIRECT("SYNTHESE!C"&amp;S$1)=PARAM!$P27),INDIRECT("SYNTHESE!i"&amp;S$1),"")</f>
        <v/>
      </c>
      <c r="T27" s="71" t="str">
        <f ca="1">IF(OR(INDIRECT("SYNTHESE!C"&amp;T$1)=PARAM!$O27,INDIRECT("SYNTHESE!C"&amp;T$1)=PARAM!$P27),INDIRECT("SYNTHESE!i"&amp;T$1),"")</f>
        <v/>
      </c>
      <c r="U27" s="71" t="str">
        <f ca="1">IF(OR(INDIRECT("SYNTHESE!C"&amp;U$1)=PARAM!$O27,INDIRECT("SYNTHESE!C"&amp;U$1)=PARAM!$P27),INDIRECT("SYNTHESE!i"&amp;U$1),"")</f>
        <v/>
      </c>
      <c r="V27" s="71" t="str">
        <f ca="1">IF(OR(INDIRECT("SYNTHESE!C"&amp;V$1)=PARAM!$O27,INDIRECT("SYNTHESE!C"&amp;V$1)=PARAM!$P27),INDIRECT("SYNTHESE!i"&amp;V$1),"")</f>
        <v/>
      </c>
      <c r="W27" s="71" t="str">
        <f ca="1">IF(OR(INDIRECT("SYNTHESE!C"&amp;W$1)=PARAM!$O27,INDIRECT("SYNTHESE!C"&amp;W$1)=PARAM!$P27),INDIRECT("SYNTHESE!i"&amp;W$1),"")</f>
        <v/>
      </c>
      <c r="X27" s="71" t="str">
        <f ca="1">IF(OR(INDIRECT("SYNTHESE!C"&amp;X$1)=PARAM!$O27,INDIRECT("SYNTHESE!C"&amp;X$1)=PARAM!$P27),INDIRECT("SYNTHESE!i"&amp;X$1),"")</f>
        <v/>
      </c>
      <c r="Y27" s="71" t="str">
        <f ca="1">IF(OR(INDIRECT("SYNTHESE!C"&amp;Y$1)=PARAM!$O27,INDIRECT("SYNTHESE!C"&amp;Y$1)=PARAM!$P27),INDIRECT("SYNTHESE!i"&amp;Y$1),"")</f>
        <v/>
      </c>
      <c r="Z27" s="71" t="str">
        <f ca="1">IF(OR(INDIRECT("SYNTHESE!C"&amp;Z$1)=PARAM!$O27,INDIRECT("SYNTHESE!C"&amp;Z$1)=PARAM!$P27),INDIRECT("SYNTHESE!i"&amp;Z$1),"")</f>
        <v/>
      </c>
      <c r="AA27" s="71" t="str">
        <f ca="1">IF(OR(INDIRECT("SYNTHESE!C"&amp;AA$1)=PARAM!$O27,INDIRECT("SYNTHESE!C"&amp;AA$1)=PARAM!$P27),INDIRECT("SYNTHESE!i"&amp;AA$1),"")</f>
        <v/>
      </c>
      <c r="AB27" s="71" t="str">
        <f ca="1">IF(OR(INDIRECT("SYNTHESE!C"&amp;AB$1)=PARAM!$O27,INDIRECT("SYNTHESE!C"&amp;AB$1)=PARAM!$P27),INDIRECT("SYNTHESE!i"&amp;AB$1),"")</f>
        <v/>
      </c>
      <c r="AC27" s="72" t="str">
        <f ca="1">IF(OR(INDIRECT("SYNTHESE!C"&amp;AC$1)=PARAM!$O27,INDIRECT("SYNTHESE!C"&amp;AC$1)=PARAM!$P27),INDIRECT("SYNTHESE!i"&amp;AC$1),"")</f>
        <v/>
      </c>
      <c r="AD27" s="19" t="str">
        <f t="shared" ref="AB27:AD44" ca="1" si="1">IFERROR(AVERAGE(R27:AC27),"")</f>
        <v/>
      </c>
    </row>
    <row r="28" spans="1:30" ht="13" thickBot="1" x14ac:dyDescent="0.45">
      <c r="A28" s="734" t="s">
        <v>398</v>
      </c>
      <c r="B28" s="734"/>
      <c r="C28" s="734"/>
      <c r="N28" s="25" t="s">
        <v>231</v>
      </c>
      <c r="O28" s="1689" t="str">
        <f ca="1">IFERROR(TRUNC(AVERAGE(AD28:AD28),0),"")</f>
        <v/>
      </c>
      <c r="P28" s="1690"/>
      <c r="Q28" s="64" t="s">
        <v>52</v>
      </c>
      <c r="R28" s="41" t="e">
        <f ca="1">IF(OR(INDIRECT("SYNTHESE!C"&amp;R$1)=PARAM!#REF!,INDIRECT("SYNTHESE!C"&amp;R$1)=PARAM!#REF!),INDIRECT("SYNTHESE!i"&amp;R$1+1),"")</f>
        <v>#REF!</v>
      </c>
      <c r="S28" s="41" t="e">
        <f ca="1">IF(OR(INDIRECT("SYNTHESE!C"&amp;S$1)=PARAM!#REF!,INDIRECT("SYNTHESE!C"&amp;S$1)=PARAM!#REF!),INDIRECT("SYNTHESE!i"&amp;S$1+1),"")</f>
        <v>#REF!</v>
      </c>
      <c r="T28" s="41" t="e">
        <f ca="1">IF(OR(INDIRECT("SYNTHESE!C"&amp;T$1)=PARAM!#REF!,INDIRECT("SYNTHESE!C"&amp;T$1)=PARAM!#REF!),INDIRECT("SYNTHESE!i"&amp;T$1+1),"")</f>
        <v>#REF!</v>
      </c>
      <c r="U28" s="41" t="e">
        <f ca="1">IF(OR(INDIRECT("SYNTHESE!C"&amp;U$1)=PARAM!#REF!,INDIRECT("SYNTHESE!C"&amp;U$1)=PARAM!#REF!),INDIRECT("SYNTHESE!i"&amp;U$1+1),"")</f>
        <v>#REF!</v>
      </c>
      <c r="V28" s="41" t="e">
        <f ca="1">IF(OR(INDIRECT("SYNTHESE!C"&amp;V$1)=PARAM!#REF!,INDIRECT("SYNTHESE!C"&amp;V$1)=PARAM!#REF!),INDIRECT("SYNTHESE!i"&amp;V$1+1),"")</f>
        <v>#REF!</v>
      </c>
      <c r="W28" s="41" t="e">
        <f ca="1">IF(OR(INDIRECT("SYNTHESE!C"&amp;W$1)=PARAM!#REF!,INDIRECT("SYNTHESE!C"&amp;W$1)=PARAM!#REF!),INDIRECT("SYNTHESE!i"&amp;W$1+1),"")</f>
        <v>#REF!</v>
      </c>
      <c r="X28" s="41" t="e">
        <f ca="1">IF(OR(INDIRECT("SYNTHESE!C"&amp;X$1)=PARAM!#REF!,INDIRECT("SYNTHESE!C"&amp;X$1)=PARAM!#REF!),INDIRECT("SYNTHESE!i"&amp;X$1+1),"")</f>
        <v>#REF!</v>
      </c>
      <c r="Y28" s="41" t="e">
        <f ca="1">IF(OR(INDIRECT("SYNTHESE!C"&amp;Y$1)=PARAM!#REF!,INDIRECT("SYNTHESE!C"&amp;Y$1)=PARAM!#REF!),INDIRECT("SYNTHESE!i"&amp;Y$1+1),"")</f>
        <v>#REF!</v>
      </c>
      <c r="Z28" s="41" t="e">
        <f ca="1">IF(OR(INDIRECT("SYNTHESE!C"&amp;Z$1)=PARAM!#REF!,INDIRECT("SYNTHESE!C"&amp;Z$1)=PARAM!#REF!),INDIRECT("SYNTHESE!i"&amp;Z$1+1),"")</f>
        <v>#REF!</v>
      </c>
      <c r="AA28" s="41" t="e">
        <f ca="1">IF(OR(INDIRECT("SYNTHESE!C"&amp;AA$1)=PARAM!#REF!,INDIRECT("SYNTHESE!C"&amp;AA$1)=PARAM!#REF!),INDIRECT("SYNTHESE!i"&amp;AA$1+1),"")</f>
        <v>#REF!</v>
      </c>
      <c r="AB28" s="41" t="e">
        <f ca="1">IF(OR(INDIRECT("SYNTHESE!C"&amp;AB$1)=PARAM!#REF!,INDIRECT("SYNTHESE!C"&amp;AB$1)=PARAM!#REF!),INDIRECT("SYNTHESE!i"&amp;AB$1+1),"")</f>
        <v>#REF!</v>
      </c>
      <c r="AC28" s="41" t="e">
        <f ca="1">IF(OR(INDIRECT("SYNTHESE!C"&amp;AC$1)=PARAM!#REF!,INDIRECT("SYNTHESE!C"&amp;AC$1)=PARAM!#REF!),INDIRECT("SYNTHESE!i"&amp;AC$1+1),"")</f>
        <v>#REF!</v>
      </c>
      <c r="AD28" s="19" t="str">
        <f t="shared" ca="1" si="1"/>
        <v/>
      </c>
    </row>
    <row r="29" spans="1:30" ht="13" thickBot="1" x14ac:dyDescent="0.45">
      <c r="A29" s="737" t="s">
        <v>393</v>
      </c>
      <c r="B29" s="737" t="s">
        <v>397</v>
      </c>
      <c r="C29" s="737" t="s">
        <v>687</v>
      </c>
      <c r="M29" s="25" t="s">
        <v>232</v>
      </c>
      <c r="N29" s="1691" t="str">
        <f ca="1">IF(O28="","",IF(SYNTHESE!$K$10="Non validé",0.9*TRUNC(AVERAGE(#REF!,AD28,AC29),0),TRUNC(AVERAGE(#REF!,AD28,AC29),0)))</f>
        <v/>
      </c>
      <c r="O29" s="1693"/>
      <c r="P29" s="65" t="s">
        <v>233</v>
      </c>
      <c r="Q29" s="66" t="e">
        <f ca="1">IF(OR(INDIRECT("SYNTHESE!C"&amp;R$1)=PARAM!#REF!,INDIRECT("SYNTHESE!C"&amp;R$1)=PARAM!#REF!),INDIRECT("SYNTHESE!T"&amp;R$1),"")</f>
        <v>#REF!</v>
      </c>
      <c r="R29" s="66" t="e">
        <f ca="1">IF(OR(INDIRECT("SYNTHESE!C"&amp;S$1)=PARAM!#REF!,INDIRECT("SYNTHESE!C"&amp;S$1)=PARAM!#REF!),INDIRECT("SYNTHESE!T"&amp;S$1),"")</f>
        <v>#REF!</v>
      </c>
      <c r="S29" s="66" t="e">
        <f ca="1">IF(OR(INDIRECT("SYNTHESE!C"&amp;T$1)=PARAM!#REF!,INDIRECT("SYNTHESE!C"&amp;T$1)=PARAM!#REF!),INDIRECT("SYNTHESE!T"&amp;T$1),"")</f>
        <v>#REF!</v>
      </c>
      <c r="T29" s="66" t="e">
        <f ca="1">IF(OR(INDIRECT("SYNTHESE!C"&amp;U$1)=PARAM!#REF!,INDIRECT("SYNTHESE!C"&amp;U$1)=PARAM!#REF!),INDIRECT("SYNTHESE!T"&amp;U$1),"")</f>
        <v>#REF!</v>
      </c>
      <c r="U29" s="66" t="e">
        <f ca="1">IF(OR(INDIRECT("SYNTHESE!C"&amp;V$1)=PARAM!#REF!,INDIRECT("SYNTHESE!C"&amp;V$1)=PARAM!#REF!),INDIRECT("SYNTHESE!T"&amp;V$1),"")</f>
        <v>#REF!</v>
      </c>
      <c r="V29" s="66" t="e">
        <f ca="1">IF(OR(INDIRECT("SYNTHESE!C"&amp;W$1)=PARAM!#REF!,INDIRECT("SYNTHESE!C"&amp;W$1)=PARAM!#REF!),INDIRECT("SYNTHESE!T"&amp;W$1),"")</f>
        <v>#REF!</v>
      </c>
      <c r="W29" s="66" t="e">
        <f ca="1">IF(OR(INDIRECT("SYNTHESE!C"&amp;X$1)=PARAM!#REF!,INDIRECT("SYNTHESE!C"&amp;X$1)=PARAM!#REF!),INDIRECT("SYNTHESE!T"&amp;X$1),"")</f>
        <v>#REF!</v>
      </c>
      <c r="X29" s="66" t="e">
        <f ca="1">IF(OR(INDIRECT("SYNTHESE!C"&amp;Y$1)=PARAM!#REF!,INDIRECT("SYNTHESE!C"&amp;Y$1)=PARAM!#REF!),INDIRECT("SYNTHESE!T"&amp;Y$1),"")</f>
        <v>#REF!</v>
      </c>
      <c r="Y29" s="66" t="e">
        <f ca="1">IF(OR(INDIRECT("SYNTHESE!C"&amp;Z$1)=PARAM!#REF!,INDIRECT("SYNTHESE!C"&amp;Z$1)=PARAM!#REF!),INDIRECT("SYNTHESE!T"&amp;Z$1),"")</f>
        <v>#REF!</v>
      </c>
      <c r="Z29" s="66" t="e">
        <f ca="1">IF(OR(INDIRECT("SYNTHESE!C"&amp;AA$1)=PARAM!#REF!,INDIRECT("SYNTHESE!C"&amp;AA$1)=PARAM!#REF!),INDIRECT("SYNTHESE!T"&amp;AA$1),"")</f>
        <v>#REF!</v>
      </c>
      <c r="AA29" s="66" t="e">
        <f ca="1">IF(OR(INDIRECT("SYNTHESE!C"&amp;AB$1)=PARAM!#REF!,INDIRECT("SYNTHESE!C"&amp;AB$1)=PARAM!#REF!),INDIRECT("SYNTHESE!T"&amp;AB$1),"")</f>
        <v>#REF!</v>
      </c>
      <c r="AB29" s="67" t="e">
        <f ca="1">IF(OR(INDIRECT("SYNTHESE!C"&amp;AC$1)=PARAM!#REF!,INDIRECT("SYNTHESE!C"&amp;AC$1)=PARAM!#REF!),INDIRECT("SYNTHESE!T"&amp;AC$1),"")</f>
        <v>#REF!</v>
      </c>
      <c r="AC29" s="68" t="str">
        <f t="shared" ca="1" si="1"/>
        <v/>
      </c>
    </row>
    <row r="30" spans="1:30" ht="13" thickBot="1" x14ac:dyDescent="0.45">
      <c r="A30" s="301" t="s">
        <v>166</v>
      </c>
      <c r="B30" s="307" t="s">
        <v>165</v>
      </c>
      <c r="C30" t="s">
        <v>356</v>
      </c>
      <c r="N30" s="2" t="s">
        <v>213</v>
      </c>
      <c r="O30" s="2" t="s">
        <v>221</v>
      </c>
      <c r="P30" s="42" t="s">
        <v>22</v>
      </c>
      <c r="Q30" s="43" t="str">
        <f ca="1">IF(OR(INDIRECT("SYNTHESE!C"&amp;R$1)=PARAM!$N30,INDIRECT("SYNTHESE!C"&amp;R$1)=PARAM!$O30),INDIRECT("SYNTHESE!i"&amp;R$1),"")</f>
        <v/>
      </c>
      <c r="R30" s="43" t="str">
        <f ca="1">IF(OR(INDIRECT("SYNTHESE!C"&amp;S$1)=PARAM!$N30,INDIRECT("SYNTHESE!C"&amp;S$1)=PARAM!$O30),INDIRECT("SYNTHESE!i"&amp;S$1),"")</f>
        <v/>
      </c>
      <c r="S30" s="43" t="str">
        <f ca="1">IF(OR(INDIRECT("SYNTHESE!C"&amp;T$1)=PARAM!$N30,INDIRECT("SYNTHESE!C"&amp;T$1)=PARAM!$O30),INDIRECT("SYNTHESE!i"&amp;T$1),"")</f>
        <v/>
      </c>
      <c r="T30" s="43" t="str">
        <f ca="1">IF(OR(INDIRECT("SYNTHESE!C"&amp;U$1)=PARAM!$N30,INDIRECT("SYNTHESE!C"&amp;U$1)=PARAM!$O30),INDIRECT("SYNTHESE!i"&amp;U$1),"")</f>
        <v/>
      </c>
      <c r="U30" s="43" t="str">
        <f ca="1">IF(OR(INDIRECT("SYNTHESE!C"&amp;V$1)=PARAM!$N30,INDIRECT("SYNTHESE!C"&amp;V$1)=PARAM!$O30),INDIRECT("SYNTHESE!i"&amp;V$1),"")</f>
        <v/>
      </c>
      <c r="V30" s="43" t="str">
        <f ca="1">IF(OR(INDIRECT("SYNTHESE!C"&amp;W$1)=PARAM!$N30,INDIRECT("SYNTHESE!C"&amp;W$1)=PARAM!$O30),INDIRECT("SYNTHESE!i"&amp;W$1),"")</f>
        <v/>
      </c>
      <c r="W30" s="43" t="str">
        <f ca="1">IF(OR(INDIRECT("SYNTHESE!C"&amp;X$1)=PARAM!$N30,INDIRECT("SYNTHESE!C"&amp;X$1)=PARAM!$O30),INDIRECT("SYNTHESE!i"&amp;X$1),"")</f>
        <v/>
      </c>
      <c r="X30" s="43" t="str">
        <f ca="1">IF(OR(INDIRECT("SYNTHESE!C"&amp;Y$1)=PARAM!$N30,INDIRECT("SYNTHESE!C"&amp;Y$1)=PARAM!$O30),INDIRECT("SYNTHESE!i"&amp;Y$1),"")</f>
        <v/>
      </c>
      <c r="Y30" s="43" t="str">
        <f ca="1">IF(OR(INDIRECT("SYNTHESE!C"&amp;Z$1)=PARAM!$N30,INDIRECT("SYNTHESE!C"&amp;Z$1)=PARAM!$O30),INDIRECT("SYNTHESE!i"&amp;Z$1),"")</f>
        <v/>
      </c>
      <c r="Z30" s="43" t="str">
        <f ca="1">IF(OR(INDIRECT("SYNTHESE!C"&amp;AA$1)=PARAM!$N30,INDIRECT("SYNTHESE!C"&amp;AA$1)=PARAM!$O30),INDIRECT("SYNTHESE!i"&amp;AA$1),"")</f>
        <v/>
      </c>
      <c r="AA30" s="43" t="str">
        <f ca="1">IF(OR(INDIRECT("SYNTHESE!C"&amp;AB$1)=PARAM!$N30,INDIRECT("SYNTHESE!C"&amp;AB$1)=PARAM!$O30),INDIRECT("SYNTHESE!i"&amp;AB$1),"")</f>
        <v/>
      </c>
      <c r="AB30" s="43" t="str">
        <f ca="1">IF(OR(INDIRECT("SYNTHESE!C"&amp;AC$1)=PARAM!$N30,INDIRECT("SYNTHESE!C"&amp;AC$1)=PARAM!$O30),INDIRECT("SYNTHESE!i"&amp;AC$1),"")</f>
        <v/>
      </c>
      <c r="AC30" s="47" t="str">
        <f t="shared" ca="1" si="1"/>
        <v/>
      </c>
    </row>
    <row r="31" spans="1:30" ht="13" thickBot="1" x14ac:dyDescent="0.45">
      <c r="A31" s="301" t="s">
        <v>167</v>
      </c>
      <c r="B31" s="307" t="s">
        <v>168</v>
      </c>
      <c r="C31" t="s">
        <v>688</v>
      </c>
      <c r="L31" s="25" t="s">
        <v>231</v>
      </c>
      <c r="M31" s="1689" t="str">
        <f ca="1">IFERROR(TRUNC(AVERAGE(AC30:AC31),0),"")</f>
        <v/>
      </c>
      <c r="N31" s="1690"/>
      <c r="O31" s="64" t="s">
        <v>52</v>
      </c>
      <c r="P31" s="41" t="str">
        <f ca="1">IF(OR(INDIRECT("SYNTHESE!C"&amp;R$1)=PARAM!$N30,INDIRECT("SYNTHESE!C"&amp;R$1)=PARAM!$O30),INDIRECT("SYNTHESE!i"&amp;R$1+1),"")</f>
        <v/>
      </c>
      <c r="Q31" s="41" t="str">
        <f ca="1">IF(OR(INDIRECT("SYNTHESE!C"&amp;S$1)=PARAM!$N30,INDIRECT("SYNTHESE!C"&amp;S$1)=PARAM!$O30),INDIRECT("SYNTHESE!i"&amp;S$1+1),"")</f>
        <v/>
      </c>
      <c r="R31" s="41" t="str">
        <f ca="1">IF(OR(INDIRECT("SYNTHESE!C"&amp;T$1)=PARAM!$N30,INDIRECT("SYNTHESE!C"&amp;T$1)=PARAM!$O30),INDIRECT("SYNTHESE!i"&amp;T$1+1),"")</f>
        <v/>
      </c>
      <c r="S31" s="41" t="str">
        <f ca="1">IF(OR(INDIRECT("SYNTHESE!C"&amp;U$1)=PARAM!$N30,INDIRECT("SYNTHESE!C"&amp;U$1)=PARAM!$O30),INDIRECT("SYNTHESE!i"&amp;U$1+1),"")</f>
        <v/>
      </c>
      <c r="T31" s="41" t="str">
        <f ca="1">IF(OR(INDIRECT("SYNTHESE!C"&amp;V$1)=PARAM!$N30,INDIRECT("SYNTHESE!C"&amp;V$1)=PARAM!$O30),INDIRECT("SYNTHESE!i"&amp;V$1+1),"")</f>
        <v/>
      </c>
      <c r="U31" s="41" t="str">
        <f ca="1">IF(OR(INDIRECT("SYNTHESE!C"&amp;W$1)=PARAM!$N30,INDIRECT("SYNTHESE!C"&amp;W$1)=PARAM!$O30),INDIRECT("SYNTHESE!i"&amp;W$1+1),"")</f>
        <v/>
      </c>
      <c r="V31" s="41" t="str">
        <f ca="1">IF(OR(INDIRECT("SYNTHESE!C"&amp;X$1)=PARAM!$N30,INDIRECT("SYNTHESE!C"&amp;X$1)=PARAM!$O30),INDIRECT("SYNTHESE!i"&amp;X$1+1),"")</f>
        <v/>
      </c>
      <c r="W31" s="41" t="str">
        <f ca="1">IF(OR(INDIRECT("SYNTHESE!C"&amp;Y$1)=PARAM!$N30,INDIRECT("SYNTHESE!C"&amp;Y$1)=PARAM!$O30),INDIRECT("SYNTHESE!i"&amp;Y$1+1),"")</f>
        <v/>
      </c>
      <c r="X31" s="41" t="str">
        <f ca="1">IF(OR(INDIRECT("SYNTHESE!C"&amp;Z$1)=PARAM!$N30,INDIRECT("SYNTHESE!C"&amp;Z$1)=PARAM!$O30),INDIRECT("SYNTHESE!i"&amp;Z$1+1),"")</f>
        <v/>
      </c>
      <c r="Y31" s="41" t="str">
        <f ca="1">IF(OR(INDIRECT("SYNTHESE!C"&amp;AA$1)=PARAM!$N30,INDIRECT("SYNTHESE!C"&amp;AA$1)=PARAM!$O30),INDIRECT("SYNTHESE!i"&amp;AA$1+1),"")</f>
        <v/>
      </c>
      <c r="Z31" s="41" t="str">
        <f ca="1">IF(OR(INDIRECT("SYNTHESE!C"&amp;AB$1)=PARAM!$N30,INDIRECT("SYNTHESE!C"&amp;AB$1)=PARAM!$O30),INDIRECT("SYNTHESE!i"&amp;AB$1+1),"")</f>
        <v/>
      </c>
      <c r="AA31" s="41" t="str">
        <f ca="1">IF(OR(INDIRECT("SYNTHESE!C"&amp;AC$1)=PARAM!$N30,INDIRECT("SYNTHESE!C"&amp;AC$1)=PARAM!$O30),INDIRECT("SYNTHESE!i"&amp;AC$1+1),"")</f>
        <v/>
      </c>
      <c r="AB31" s="19" t="str">
        <f t="shared" ca="1" si="1"/>
        <v/>
      </c>
    </row>
    <row r="32" spans="1:30" ht="13" thickBot="1" x14ac:dyDescent="0.45">
      <c r="A32" s="301" t="s">
        <v>392</v>
      </c>
      <c r="B32" s="307" t="s">
        <v>64</v>
      </c>
      <c r="C32" t="s">
        <v>689</v>
      </c>
      <c r="L32" s="25" t="s">
        <v>232</v>
      </c>
      <c r="M32" s="1691" t="str">
        <f ca="1">IF(M31="","",IF(SYNTHESE!$K$10="Non validé",0.9*TRUNC(AVERAGE(AC30,AB31,AB32),0),TRUNC(AVERAGE(AC30,AB31,AB32),0)))</f>
        <v/>
      </c>
      <c r="N32" s="1693"/>
      <c r="O32" s="65" t="s">
        <v>233</v>
      </c>
      <c r="P32" s="66" t="str">
        <f ca="1">IF(OR(INDIRECT("SYNTHESE!C"&amp;R$1)=PARAM!$O30,INDIRECT("SYNTHESE!C"&amp;R$1)=PARAM!$N30),INDIRECT("SYNTHESE!T"&amp;R$1),"")</f>
        <v/>
      </c>
      <c r="Q32" s="66" t="str">
        <f ca="1">IF(OR(INDIRECT("SYNTHESE!C"&amp;S$1)=PARAM!$O30,INDIRECT("SYNTHESE!C"&amp;S$1)=PARAM!$N30),INDIRECT("SYNTHESE!T"&amp;S$1),"")</f>
        <v/>
      </c>
      <c r="R32" s="66" t="str">
        <f ca="1">IF(OR(INDIRECT("SYNTHESE!C"&amp;T$1)=PARAM!$O30,INDIRECT("SYNTHESE!C"&amp;T$1)=PARAM!$N30),INDIRECT("SYNTHESE!T"&amp;T$1),"")</f>
        <v/>
      </c>
      <c r="S32" s="66" t="str">
        <f ca="1">IF(OR(INDIRECT("SYNTHESE!C"&amp;U$1)=PARAM!$O30,INDIRECT("SYNTHESE!C"&amp;U$1)=PARAM!$N30),INDIRECT("SYNTHESE!T"&amp;U$1),"")</f>
        <v/>
      </c>
      <c r="T32" s="66" t="str">
        <f ca="1">IF(OR(INDIRECT("SYNTHESE!C"&amp;V$1)=PARAM!$O30,INDIRECT("SYNTHESE!C"&amp;V$1)=PARAM!$N30),INDIRECT("SYNTHESE!T"&amp;V$1),"")</f>
        <v/>
      </c>
      <c r="U32" s="66" t="str">
        <f ca="1">IF(OR(INDIRECT("SYNTHESE!C"&amp;W$1)=PARAM!$O30,INDIRECT("SYNTHESE!C"&amp;W$1)=PARAM!$N30),INDIRECT("SYNTHESE!T"&amp;W$1),"")</f>
        <v/>
      </c>
      <c r="V32" s="66" t="str">
        <f ca="1">IF(OR(INDIRECT("SYNTHESE!C"&amp;X$1)=PARAM!$O30,INDIRECT("SYNTHESE!C"&amp;X$1)=PARAM!$N30),INDIRECT("SYNTHESE!T"&amp;X$1),"")</f>
        <v/>
      </c>
      <c r="W32" s="66" t="str">
        <f ca="1">IF(OR(INDIRECT("SYNTHESE!C"&amp;Y$1)=PARAM!$O30,INDIRECT("SYNTHESE!C"&amp;Y$1)=PARAM!$N30),INDIRECT("SYNTHESE!T"&amp;Y$1),"")</f>
        <v/>
      </c>
      <c r="X32" s="66" t="str">
        <f ca="1">IF(OR(INDIRECT("SYNTHESE!C"&amp;Z$1)=PARAM!$O30,INDIRECT("SYNTHESE!C"&amp;Z$1)=PARAM!$N30),INDIRECT("SYNTHESE!T"&amp;Z$1),"")</f>
        <v/>
      </c>
      <c r="Y32" s="66" t="str">
        <f ca="1">IF(OR(INDIRECT("SYNTHESE!C"&amp;AA$1)=PARAM!$O30,INDIRECT("SYNTHESE!C"&amp;AA$1)=PARAM!$N30),INDIRECT("SYNTHESE!T"&amp;AA$1),"")</f>
        <v/>
      </c>
      <c r="Z32" s="66" t="str">
        <f ca="1">IF(OR(INDIRECT("SYNTHESE!C"&amp;AB$1)=PARAM!$O30,INDIRECT("SYNTHESE!C"&amp;AB$1)=PARAM!$N30),INDIRECT("SYNTHESE!T"&amp;AB$1),"")</f>
        <v/>
      </c>
      <c r="AA32" s="67" t="str">
        <f ca="1">IF(OR(INDIRECT("SYNTHESE!C"&amp;AC$1)=PARAM!$O30,INDIRECT("SYNTHESE!C"&amp;AC$1)=PARAM!$N30),INDIRECT("SYNTHESE!T"&amp;AC$1),"")</f>
        <v/>
      </c>
      <c r="AB32" s="68" t="str">
        <f t="shared" ca="1" si="1"/>
        <v/>
      </c>
    </row>
    <row r="33" spans="1:30" ht="13" thickBot="1" x14ac:dyDescent="0.45">
      <c r="A33" s="301" t="s">
        <v>394</v>
      </c>
      <c r="B33" s="307" t="s">
        <v>169</v>
      </c>
      <c r="N33" s="2" t="s">
        <v>216</v>
      </c>
      <c r="O33" s="2" t="s">
        <v>224</v>
      </c>
      <c r="P33" s="42" t="s">
        <v>22</v>
      </c>
      <c r="Q33" s="43" t="str">
        <f ca="1">IF(OR(INDIRECT("SYNTHESE!C"&amp;R$1)=PARAM!$N33,INDIRECT("SYNTHESE!C"&amp;R$1)=PARAM!$O33),INDIRECT("SYNTHESE!i"&amp;R$1),"")</f>
        <v/>
      </c>
      <c r="R33" s="43" t="str">
        <f ca="1">IF(OR(INDIRECT("SYNTHESE!C"&amp;S$1)=PARAM!$N33,INDIRECT("SYNTHESE!C"&amp;S$1)=PARAM!$O33),INDIRECT("SYNTHESE!i"&amp;S$1),"")</f>
        <v/>
      </c>
      <c r="S33" s="43" t="str">
        <f ca="1">IF(OR(INDIRECT("SYNTHESE!C"&amp;T$1)=PARAM!$N33,INDIRECT("SYNTHESE!C"&amp;T$1)=PARAM!$O33),INDIRECT("SYNTHESE!i"&amp;T$1),"")</f>
        <v/>
      </c>
      <c r="T33" s="43" t="str">
        <f ca="1">IF(OR(INDIRECT("SYNTHESE!C"&amp;U$1)=PARAM!$N33,INDIRECT("SYNTHESE!C"&amp;U$1)=PARAM!$O33),INDIRECT("SYNTHESE!i"&amp;U$1),"")</f>
        <v/>
      </c>
      <c r="U33" s="43" t="str">
        <f ca="1">IF(OR(INDIRECT("SYNTHESE!C"&amp;V$1)=PARAM!$N33,INDIRECT("SYNTHESE!C"&amp;V$1)=PARAM!$O33),INDIRECT("SYNTHESE!i"&amp;V$1),"")</f>
        <v/>
      </c>
      <c r="V33" s="43" t="str">
        <f ca="1">IF(OR(INDIRECT("SYNTHESE!C"&amp;W$1)=PARAM!$N33,INDIRECT("SYNTHESE!C"&amp;W$1)=PARAM!$O33),INDIRECT("SYNTHESE!i"&amp;W$1),"")</f>
        <v/>
      </c>
      <c r="W33" s="43" t="str">
        <f ca="1">IF(OR(INDIRECT("SYNTHESE!C"&amp;X$1)=PARAM!$N33,INDIRECT("SYNTHESE!C"&amp;X$1)=PARAM!$O33),INDIRECT("SYNTHESE!i"&amp;X$1),"")</f>
        <v/>
      </c>
      <c r="X33" s="43" t="str">
        <f ca="1">IF(OR(INDIRECT("SYNTHESE!C"&amp;Y$1)=PARAM!$N33,INDIRECT("SYNTHESE!C"&amp;Y$1)=PARAM!$O33),INDIRECT("SYNTHESE!i"&amp;Y$1),"")</f>
        <v/>
      </c>
      <c r="Y33" s="43" t="str">
        <f ca="1">IF(OR(INDIRECT("SYNTHESE!C"&amp;Z$1)=PARAM!$N33,INDIRECT("SYNTHESE!C"&amp;Z$1)=PARAM!$O33),INDIRECT("SYNTHESE!i"&amp;Z$1),"")</f>
        <v/>
      </c>
      <c r="Z33" s="43" t="str">
        <f ca="1">IF(OR(INDIRECT("SYNTHESE!C"&amp;AA$1)=PARAM!$N33,INDIRECT("SYNTHESE!C"&amp;AA$1)=PARAM!$O33),INDIRECT("SYNTHESE!i"&amp;AA$1),"")</f>
        <v/>
      </c>
      <c r="AA33" s="43" t="str">
        <f ca="1">IF(OR(INDIRECT("SYNTHESE!C"&amp;AB$1)=PARAM!$N33,INDIRECT("SYNTHESE!C"&amp;AB$1)=PARAM!$O33),INDIRECT("SYNTHESE!i"&amp;AB$1),"")</f>
        <v/>
      </c>
      <c r="AB33" s="43" t="str">
        <f ca="1">IF(OR(INDIRECT("SYNTHESE!C"&amp;AC$1)=PARAM!$N33,INDIRECT("SYNTHESE!C"&amp;AC$1)=PARAM!$O33),INDIRECT("SYNTHESE!i"&amp;AC$1),"")</f>
        <v/>
      </c>
      <c r="AC33" s="47" t="str">
        <f t="shared" ca="1" si="1"/>
        <v/>
      </c>
    </row>
    <row r="34" spans="1:30" ht="13" thickBot="1" x14ac:dyDescent="0.45">
      <c r="A34" s="301" t="s">
        <v>170</v>
      </c>
      <c r="B34" s="307" t="s">
        <v>171</v>
      </c>
      <c r="M34" s="25" t="s">
        <v>231</v>
      </c>
      <c r="N34" s="1689" t="str">
        <f ca="1">IFERROR(TRUNC(AVERAGE(AC33:AC34),0),"")</f>
        <v/>
      </c>
      <c r="O34" s="1690"/>
      <c r="P34" s="64" t="s">
        <v>52</v>
      </c>
      <c r="Q34" s="41" t="str">
        <f ca="1">IF(OR(INDIRECT("SYNTHESE!C"&amp;R$1)=PARAM!$N33,INDIRECT("SYNTHESE!C"&amp;R$1)=PARAM!$O33),INDIRECT("SYNTHESE!i"&amp;R$1+1),"")</f>
        <v/>
      </c>
      <c r="R34" s="41" t="str">
        <f ca="1">IF(OR(INDIRECT("SYNTHESE!C"&amp;S$1)=PARAM!$N33,INDIRECT("SYNTHESE!C"&amp;S$1)=PARAM!$O33),INDIRECT("SYNTHESE!i"&amp;S$1+1),"")</f>
        <v/>
      </c>
      <c r="S34" s="41" t="str">
        <f ca="1">IF(OR(INDIRECT("SYNTHESE!C"&amp;T$1)=PARAM!$N33,INDIRECT("SYNTHESE!C"&amp;T$1)=PARAM!$O33),INDIRECT("SYNTHESE!i"&amp;T$1+1),"")</f>
        <v/>
      </c>
      <c r="T34" s="41" t="str">
        <f ca="1">IF(OR(INDIRECT("SYNTHESE!C"&amp;U$1)=PARAM!$N33,INDIRECT("SYNTHESE!C"&amp;U$1)=PARAM!$O33),INDIRECT("SYNTHESE!i"&amp;U$1+1),"")</f>
        <v/>
      </c>
      <c r="U34" s="41" t="str">
        <f ca="1">IF(OR(INDIRECT("SYNTHESE!C"&amp;V$1)=PARAM!$N33,INDIRECT("SYNTHESE!C"&amp;V$1)=PARAM!$O33),INDIRECT("SYNTHESE!i"&amp;V$1+1),"")</f>
        <v/>
      </c>
      <c r="V34" s="41" t="str">
        <f ca="1">IF(OR(INDIRECT("SYNTHESE!C"&amp;W$1)=PARAM!$N33,INDIRECT("SYNTHESE!C"&amp;W$1)=PARAM!$O33),INDIRECT("SYNTHESE!i"&amp;W$1+1),"")</f>
        <v/>
      </c>
      <c r="W34" s="41" t="str">
        <f ca="1">IF(OR(INDIRECT("SYNTHESE!C"&amp;X$1)=PARAM!$N33,INDIRECT("SYNTHESE!C"&amp;X$1)=PARAM!$O33),INDIRECT("SYNTHESE!i"&amp;X$1+1),"")</f>
        <v/>
      </c>
      <c r="X34" s="41" t="str">
        <f ca="1">IF(OR(INDIRECT("SYNTHESE!C"&amp;Y$1)=PARAM!$N33,INDIRECT("SYNTHESE!C"&amp;Y$1)=PARAM!$O33),INDIRECT("SYNTHESE!i"&amp;Y$1+1),"")</f>
        <v/>
      </c>
      <c r="Y34" s="41" t="str">
        <f ca="1">IF(OR(INDIRECT("SYNTHESE!C"&amp;Z$1)=PARAM!$N33,INDIRECT("SYNTHESE!C"&amp;Z$1)=PARAM!$O33),INDIRECT("SYNTHESE!i"&amp;Z$1+1),"")</f>
        <v/>
      </c>
      <c r="Z34" s="41" t="str">
        <f ca="1">IF(OR(INDIRECT("SYNTHESE!C"&amp;AA$1)=PARAM!$N33,INDIRECT("SYNTHESE!C"&amp;AA$1)=PARAM!$O33),INDIRECT("SYNTHESE!i"&amp;AA$1+1),"")</f>
        <v/>
      </c>
      <c r="AA34" s="41" t="str">
        <f ca="1">IF(OR(INDIRECT("SYNTHESE!C"&amp;AB$1)=PARAM!$N33,INDIRECT("SYNTHESE!C"&amp;AB$1)=PARAM!$O33),INDIRECT("SYNTHESE!i"&amp;AB$1+1),"")</f>
        <v/>
      </c>
      <c r="AB34" s="41" t="str">
        <f ca="1">IF(OR(INDIRECT("SYNTHESE!C"&amp;AC$1)=PARAM!$N33,INDIRECT("SYNTHESE!C"&amp;AC$1)=PARAM!$O33),INDIRECT("SYNTHESE!i"&amp;AC$1+1),"")</f>
        <v/>
      </c>
      <c r="AC34" s="19" t="str">
        <f t="shared" ca="1" si="1"/>
        <v/>
      </c>
    </row>
    <row r="35" spans="1:30" ht="13" thickBot="1" x14ac:dyDescent="0.45">
      <c r="A35" s="301" t="s">
        <v>395</v>
      </c>
      <c r="B35" s="307" t="s">
        <v>65</v>
      </c>
      <c r="M35" s="25" t="s">
        <v>232</v>
      </c>
      <c r="N35" s="1691" t="str">
        <f ca="1">IF(N34="","",IF(SYNTHESE!$K$10="Non validé",0.9*TRUNC(AVERAGE(AC33,AC34,AC35),0),TRUNC(AVERAGE(AC33,AC34,AC35),0)))</f>
        <v/>
      </c>
      <c r="O35" s="1693"/>
      <c r="P35" s="65" t="s">
        <v>233</v>
      </c>
      <c r="Q35" s="66" t="str">
        <f ca="1">IF(OR(INDIRECT("SYNTHESE!C"&amp;R$1)=PARAM!$O33,INDIRECT("SYNTHESE!C"&amp;R$1)=PARAM!$N33),INDIRECT("SYNTHESE!T"&amp;R$1),"")</f>
        <v/>
      </c>
      <c r="R35" s="66" t="str">
        <f ca="1">IF(OR(INDIRECT("SYNTHESE!C"&amp;S$1)=PARAM!$O33,INDIRECT("SYNTHESE!C"&amp;S$1)=PARAM!$N33),INDIRECT("SYNTHESE!T"&amp;S$1),"")</f>
        <v/>
      </c>
      <c r="S35" s="66" t="str">
        <f ca="1">IF(OR(INDIRECT("SYNTHESE!C"&amp;T$1)=PARAM!$O33,INDIRECT("SYNTHESE!C"&amp;T$1)=PARAM!$N33),INDIRECT("SYNTHESE!T"&amp;T$1),"")</f>
        <v/>
      </c>
      <c r="T35" s="66" t="str">
        <f ca="1">IF(OR(INDIRECT("SYNTHESE!C"&amp;U$1)=PARAM!$O33,INDIRECT("SYNTHESE!C"&amp;U$1)=PARAM!$N33),INDIRECT("SYNTHESE!T"&amp;U$1),"")</f>
        <v/>
      </c>
      <c r="U35" s="66" t="str">
        <f ca="1">IF(OR(INDIRECT("SYNTHESE!C"&amp;V$1)=PARAM!$O33,INDIRECT("SYNTHESE!C"&amp;V$1)=PARAM!$N33),INDIRECT("SYNTHESE!T"&amp;V$1),"")</f>
        <v/>
      </c>
      <c r="V35" s="66" t="str">
        <f ca="1">IF(OR(INDIRECT("SYNTHESE!C"&amp;W$1)=PARAM!$O33,INDIRECT("SYNTHESE!C"&amp;W$1)=PARAM!$N33),INDIRECT("SYNTHESE!T"&amp;W$1),"")</f>
        <v/>
      </c>
      <c r="W35" s="66" t="str">
        <f ca="1">IF(OR(INDIRECT("SYNTHESE!C"&amp;X$1)=PARAM!$O33,INDIRECT("SYNTHESE!C"&amp;X$1)=PARAM!$N33),INDIRECT("SYNTHESE!T"&amp;X$1),"")</f>
        <v/>
      </c>
      <c r="X35" s="66" t="str">
        <f ca="1">IF(OR(INDIRECT("SYNTHESE!C"&amp;Y$1)=PARAM!$O33,INDIRECT("SYNTHESE!C"&amp;Y$1)=PARAM!$N33),INDIRECT("SYNTHESE!T"&amp;Y$1),"")</f>
        <v/>
      </c>
      <c r="Y35" s="66" t="str">
        <f ca="1">IF(OR(INDIRECT("SYNTHESE!C"&amp;Z$1)=PARAM!$O33,INDIRECT("SYNTHESE!C"&amp;Z$1)=PARAM!$N33),INDIRECT("SYNTHESE!T"&amp;Z$1),"")</f>
        <v/>
      </c>
      <c r="Z35" s="66" t="str">
        <f ca="1">IF(OR(INDIRECT("SYNTHESE!C"&amp;AA$1)=PARAM!$O33,INDIRECT("SYNTHESE!C"&amp;AA$1)=PARAM!$N33),INDIRECT("SYNTHESE!T"&amp;AA$1),"")</f>
        <v/>
      </c>
      <c r="AA35" s="66" t="str">
        <f ca="1">IF(OR(INDIRECT("SYNTHESE!C"&amp;AB$1)=PARAM!$O33,INDIRECT("SYNTHESE!C"&amp;AB$1)=PARAM!$N33),INDIRECT("SYNTHESE!T"&amp;AB$1),"")</f>
        <v/>
      </c>
      <c r="AB35" s="67" t="str">
        <f ca="1">IF(OR(INDIRECT("SYNTHESE!C"&amp;AC$1)=PARAM!$O33,INDIRECT("SYNTHESE!C"&amp;AC$1)=PARAM!$N33),INDIRECT("SYNTHESE!T"&amp;AC$1),"")</f>
        <v/>
      </c>
      <c r="AC35" s="68" t="str">
        <f t="shared" ca="1" si="1"/>
        <v/>
      </c>
    </row>
    <row r="36" spans="1:30" ht="13" thickBot="1" x14ac:dyDescent="0.45">
      <c r="A36" s="301" t="s">
        <v>225</v>
      </c>
      <c r="B36" s="307" t="s">
        <v>173</v>
      </c>
      <c r="N36" s="2" t="s">
        <v>218</v>
      </c>
      <c r="O36" s="2" t="s">
        <v>223</v>
      </c>
      <c r="P36" s="42" t="s">
        <v>22</v>
      </c>
      <c r="Q36" s="43" t="str">
        <f ca="1">IF(OR(INDIRECT("SYNTHESE!C"&amp;R$1)=PARAM!$N36,INDIRECT("SYNTHESE!C"&amp;R$1)=PARAM!$O36),INDIRECT("SYNTHESE!i"&amp;R$1),"")</f>
        <v/>
      </c>
      <c r="R36" s="43" t="str">
        <f ca="1">IF(OR(INDIRECT("SYNTHESE!C"&amp;S$1)=PARAM!$N36,INDIRECT("SYNTHESE!C"&amp;S$1)=PARAM!$O36),INDIRECT("SYNTHESE!i"&amp;S$1),"")</f>
        <v/>
      </c>
      <c r="S36" s="43" t="str">
        <f ca="1">IF(OR(INDIRECT("SYNTHESE!C"&amp;T$1)=PARAM!$N36,INDIRECT("SYNTHESE!C"&amp;T$1)=PARAM!$O36),INDIRECT("SYNTHESE!i"&amp;T$1),"")</f>
        <v/>
      </c>
      <c r="T36" s="43" t="str">
        <f ca="1">IF(OR(INDIRECT("SYNTHESE!C"&amp;U$1)=PARAM!$N36,INDIRECT("SYNTHESE!C"&amp;U$1)=PARAM!$O36),INDIRECT("SYNTHESE!i"&amp;U$1),"")</f>
        <v/>
      </c>
      <c r="U36" s="43" t="str">
        <f ca="1">IF(OR(INDIRECT("SYNTHESE!C"&amp;V$1)=PARAM!$N36,INDIRECT("SYNTHESE!C"&amp;V$1)=PARAM!$O36),INDIRECT("SYNTHESE!i"&amp;V$1),"")</f>
        <v/>
      </c>
      <c r="V36" s="43" t="str">
        <f ca="1">IF(OR(INDIRECT("SYNTHESE!C"&amp;W$1)=PARAM!$N36,INDIRECT("SYNTHESE!C"&amp;W$1)=PARAM!$O36),INDIRECT("SYNTHESE!i"&amp;W$1),"")</f>
        <v/>
      </c>
      <c r="W36" s="43" t="str">
        <f ca="1">IF(OR(INDIRECT("SYNTHESE!C"&amp;X$1)=PARAM!$N36,INDIRECT("SYNTHESE!C"&amp;X$1)=PARAM!$O36),INDIRECT("SYNTHESE!i"&amp;X$1),"")</f>
        <v/>
      </c>
      <c r="X36" s="43" t="str">
        <f ca="1">IF(OR(INDIRECT("SYNTHESE!C"&amp;Y$1)=PARAM!$N36,INDIRECT("SYNTHESE!C"&amp;Y$1)=PARAM!$O36),INDIRECT("SYNTHESE!i"&amp;Y$1),"")</f>
        <v/>
      </c>
      <c r="Y36" s="43" t="str">
        <f ca="1">IF(OR(INDIRECT("SYNTHESE!C"&amp;Z$1)=PARAM!$N36,INDIRECT("SYNTHESE!C"&amp;Z$1)=PARAM!$O36),INDIRECT("SYNTHESE!i"&amp;Z$1),"")</f>
        <v/>
      </c>
      <c r="Z36" s="43" t="str">
        <f ca="1">IF(OR(INDIRECT("SYNTHESE!C"&amp;AA$1)=PARAM!$N36,INDIRECT("SYNTHESE!C"&amp;AA$1)=PARAM!$O36),INDIRECT("SYNTHESE!i"&amp;AA$1),"")</f>
        <v/>
      </c>
      <c r="AA36" s="43" t="str">
        <f ca="1">IF(OR(INDIRECT("SYNTHESE!C"&amp;AB$1)=PARAM!$N36,INDIRECT("SYNTHESE!C"&amp;AB$1)=PARAM!$O36),INDIRECT("SYNTHESE!i"&amp;AB$1),"")</f>
        <v/>
      </c>
      <c r="AB36" s="43" t="str">
        <f ca="1">IF(OR(INDIRECT("SYNTHESE!C"&amp;AC$1)=PARAM!$N36,INDIRECT("SYNTHESE!C"&amp;AC$1)=PARAM!$O36),INDIRECT("SYNTHESE!i"&amp;AC$1),"")</f>
        <v/>
      </c>
      <c r="AC36" s="47" t="str">
        <f t="shared" ca="1" si="1"/>
        <v/>
      </c>
    </row>
    <row r="37" spans="1:30" ht="13" thickBot="1" x14ac:dyDescent="0.45">
      <c r="B37" s="307" t="s">
        <v>170</v>
      </c>
      <c r="M37" s="25" t="s">
        <v>231</v>
      </c>
      <c r="N37" s="1689" t="str">
        <f ca="1">IFERROR(TRUNC(AVERAGE(AC36:AC37),0),"")</f>
        <v/>
      </c>
      <c r="O37" s="1690"/>
      <c r="P37" s="64" t="s">
        <v>52</v>
      </c>
      <c r="Q37" s="41" t="str">
        <f ca="1">IF(OR(INDIRECT("SYNTHESE!C"&amp;R$1)=PARAM!$N36,INDIRECT("SYNTHESE!C"&amp;R$1)=PARAM!$O36),INDIRECT("SYNTHESE!i"&amp;R$1+1),"")</f>
        <v/>
      </c>
      <c r="R37" s="41" t="str">
        <f ca="1">IF(OR(INDIRECT("SYNTHESE!C"&amp;S$1)=PARAM!$N36,INDIRECT("SYNTHESE!C"&amp;S$1)=PARAM!$O36),INDIRECT("SYNTHESE!i"&amp;S$1+1),"")</f>
        <v/>
      </c>
      <c r="S37" s="41" t="str">
        <f ca="1">IF(OR(INDIRECT("SYNTHESE!C"&amp;T$1)=PARAM!$N36,INDIRECT("SYNTHESE!C"&amp;T$1)=PARAM!$O36),INDIRECT("SYNTHESE!i"&amp;T$1+1),"")</f>
        <v/>
      </c>
      <c r="T37" s="41" t="str">
        <f ca="1">IF(OR(INDIRECT("SYNTHESE!C"&amp;U$1)=PARAM!$N36,INDIRECT("SYNTHESE!C"&amp;U$1)=PARAM!$O36),INDIRECT("SYNTHESE!i"&amp;U$1+1),"")</f>
        <v/>
      </c>
      <c r="U37" s="41" t="str">
        <f ca="1">IF(OR(INDIRECT("SYNTHESE!C"&amp;V$1)=PARAM!$N36,INDIRECT("SYNTHESE!C"&amp;V$1)=PARAM!$O36),INDIRECT("SYNTHESE!i"&amp;V$1+1),"")</f>
        <v/>
      </c>
      <c r="V37" s="41" t="str">
        <f ca="1">IF(OR(INDIRECT("SYNTHESE!C"&amp;W$1)=PARAM!$N36,INDIRECT("SYNTHESE!C"&amp;W$1)=PARAM!$O36),INDIRECT("SYNTHESE!i"&amp;W$1+1),"")</f>
        <v/>
      </c>
      <c r="W37" s="41" t="str">
        <f ca="1">IF(OR(INDIRECT("SYNTHESE!C"&amp;X$1)=PARAM!$N36,INDIRECT("SYNTHESE!C"&amp;X$1)=PARAM!$O36),INDIRECT("SYNTHESE!i"&amp;X$1+1),"")</f>
        <v/>
      </c>
      <c r="X37" s="41" t="str">
        <f ca="1">IF(OR(INDIRECT("SYNTHESE!C"&amp;Y$1)=PARAM!$N36,INDIRECT("SYNTHESE!C"&amp;Y$1)=PARAM!$O36),INDIRECT("SYNTHESE!i"&amp;Y$1+1),"")</f>
        <v/>
      </c>
      <c r="Y37" s="41" t="str">
        <f ca="1">IF(OR(INDIRECT("SYNTHESE!C"&amp;Z$1)=PARAM!$N36,INDIRECT("SYNTHESE!C"&amp;Z$1)=PARAM!$O36),INDIRECT("SYNTHESE!i"&amp;Z$1+1),"")</f>
        <v/>
      </c>
      <c r="Z37" s="41" t="str">
        <f ca="1">IF(OR(INDIRECT("SYNTHESE!C"&amp;AA$1)=PARAM!$N36,INDIRECT("SYNTHESE!C"&amp;AA$1)=PARAM!$O36),INDIRECT("SYNTHESE!i"&amp;AA$1+1),"")</f>
        <v/>
      </c>
      <c r="AA37" s="41" t="str">
        <f ca="1">IF(OR(INDIRECT("SYNTHESE!C"&amp;AB$1)=PARAM!$N36,INDIRECT("SYNTHESE!C"&amp;AB$1)=PARAM!$O36),INDIRECT("SYNTHESE!i"&amp;AB$1+1),"")</f>
        <v/>
      </c>
      <c r="AB37" s="41" t="str">
        <f ca="1">IF(OR(INDIRECT("SYNTHESE!C"&amp;AC$1)=PARAM!$N36,INDIRECT("SYNTHESE!C"&amp;AC$1)=PARAM!$O36),INDIRECT("SYNTHESE!i"&amp;AC$1+1),"")</f>
        <v/>
      </c>
      <c r="AC37" s="19" t="str">
        <f t="shared" ca="1" si="1"/>
        <v/>
      </c>
    </row>
    <row r="38" spans="1:30" ht="13" thickBot="1" x14ac:dyDescent="0.45">
      <c r="B38" s="307" t="s">
        <v>172</v>
      </c>
      <c r="M38" s="25" t="s">
        <v>232</v>
      </c>
      <c r="N38" s="1691" t="str">
        <f ca="1">IF(N37="","",IF(SYNTHESE!$K$10="Non validé",0.9*TRUNC(AVERAGE(AC36,AC37,AC38),0),TRUNC(AVERAGE(AC36,AC37,AC38),0)))</f>
        <v/>
      </c>
      <c r="O38" s="1693"/>
      <c r="P38" s="65" t="s">
        <v>233</v>
      </c>
      <c r="Q38" s="66" t="str">
        <f ca="1">IF(OR(INDIRECT("SYNTHESE!C"&amp;R$1)=PARAM!$O36,INDIRECT("SYNTHESE!C"&amp;R$1)=PARAM!$N36),INDIRECT("SYNTHESE!T"&amp;R$1),"")</f>
        <v/>
      </c>
      <c r="R38" s="66" t="str">
        <f ca="1">IF(OR(INDIRECT("SYNTHESE!C"&amp;S$1)=PARAM!$O36,INDIRECT("SYNTHESE!C"&amp;S$1)=PARAM!$N36),INDIRECT("SYNTHESE!T"&amp;S$1),"")</f>
        <v/>
      </c>
      <c r="S38" s="66" t="str">
        <f ca="1">IF(OR(INDIRECT("SYNTHESE!C"&amp;T$1)=PARAM!$O36,INDIRECT("SYNTHESE!C"&amp;T$1)=PARAM!$N36),INDIRECT("SYNTHESE!T"&amp;T$1),"")</f>
        <v/>
      </c>
      <c r="T38" s="66" t="str">
        <f ca="1">IF(OR(INDIRECT("SYNTHESE!C"&amp;U$1)=PARAM!$O36,INDIRECT("SYNTHESE!C"&amp;U$1)=PARAM!$N36),INDIRECT("SYNTHESE!T"&amp;U$1),"")</f>
        <v/>
      </c>
      <c r="U38" s="66" t="str">
        <f ca="1">IF(OR(INDIRECT("SYNTHESE!C"&amp;V$1)=PARAM!$O36,INDIRECT("SYNTHESE!C"&amp;V$1)=PARAM!$N36),INDIRECT("SYNTHESE!T"&amp;V$1),"")</f>
        <v/>
      </c>
      <c r="V38" s="66" t="str">
        <f ca="1">IF(OR(INDIRECT("SYNTHESE!C"&amp;W$1)=PARAM!$O36,INDIRECT("SYNTHESE!C"&amp;W$1)=PARAM!$N36),INDIRECT("SYNTHESE!T"&amp;W$1),"")</f>
        <v/>
      </c>
      <c r="W38" s="66" t="str">
        <f ca="1">IF(OR(INDIRECT("SYNTHESE!C"&amp;X$1)=PARAM!$O36,INDIRECT("SYNTHESE!C"&amp;X$1)=PARAM!$N36),INDIRECT("SYNTHESE!T"&amp;X$1),"")</f>
        <v/>
      </c>
      <c r="X38" s="66" t="str">
        <f ca="1">IF(OR(INDIRECT("SYNTHESE!C"&amp;Y$1)=PARAM!$O36,INDIRECT("SYNTHESE!C"&amp;Y$1)=PARAM!$N36),INDIRECT("SYNTHESE!T"&amp;Y$1),"")</f>
        <v/>
      </c>
      <c r="Y38" s="66" t="str">
        <f ca="1">IF(OR(INDIRECT("SYNTHESE!C"&amp;Z$1)=PARAM!$O36,INDIRECT("SYNTHESE!C"&amp;Z$1)=PARAM!$N36),INDIRECT("SYNTHESE!T"&amp;Z$1),"")</f>
        <v/>
      </c>
      <c r="Z38" s="66" t="str">
        <f ca="1">IF(OR(INDIRECT("SYNTHESE!C"&amp;AA$1)=PARAM!$O36,INDIRECT("SYNTHESE!C"&amp;AA$1)=PARAM!$N36),INDIRECT("SYNTHESE!T"&amp;AA$1),"")</f>
        <v/>
      </c>
      <c r="AA38" s="66" t="str">
        <f ca="1">IF(OR(INDIRECT("SYNTHESE!C"&amp;AB$1)=PARAM!$O36,INDIRECT("SYNTHESE!C"&amp;AB$1)=PARAM!$N36),INDIRECT("SYNTHESE!T"&amp;AB$1),"")</f>
        <v/>
      </c>
      <c r="AB38" s="67" t="str">
        <f ca="1">IF(OR(INDIRECT("SYNTHESE!C"&amp;AC$1)=PARAM!$O36,INDIRECT("SYNTHESE!C"&amp;AC$1)=PARAM!$N36),INDIRECT("SYNTHESE!T"&amp;AC$1),"")</f>
        <v/>
      </c>
      <c r="AC38" s="68" t="str">
        <f t="shared" ca="1" si="1"/>
        <v/>
      </c>
    </row>
    <row r="39" spans="1:30" ht="13" thickBot="1" x14ac:dyDescent="0.45">
      <c r="B39" s="307" t="s">
        <v>225</v>
      </c>
      <c r="N39" s="2" t="s">
        <v>205</v>
      </c>
      <c r="O39" s="2" t="s">
        <v>207</v>
      </c>
      <c r="P39" s="42" t="s">
        <v>22</v>
      </c>
      <c r="Q39" s="43" t="str">
        <f ca="1">IF(OR(INDIRECT("SYNTHESE_SCL!C"&amp;R$1)=PARAM!$N39,INDIRECT("SYNTHESE_SCL!C"&amp;R$1)=PARAM!$O39),INDIRECT("SYNTHESE_SCL!i"&amp;R$1),"")</f>
        <v/>
      </c>
      <c r="R39" s="43" t="str">
        <f ca="1">IF(OR(INDIRECT("SYNTHESE_SCL!C"&amp;S$1)=PARAM!$N39,INDIRECT("SYNTHESE_SCL!C"&amp;S$1)=PARAM!$O39),INDIRECT("SYNTHESE_SCL!i"&amp;S$1),"")</f>
        <v/>
      </c>
      <c r="S39" s="43" t="str">
        <f ca="1">IF(OR(INDIRECT("SYNTHESE_SCL!C"&amp;T$1)=PARAM!$N39,INDIRECT("SYNTHESE_SCL!C"&amp;T$1)=PARAM!$O39),INDIRECT("SYNTHESE_SCL!i"&amp;T$1),"")</f>
        <v/>
      </c>
      <c r="T39" s="43" t="str">
        <f ca="1">IF(OR(INDIRECT("SYNTHESE_SCL!C"&amp;U$1)=PARAM!$N39,INDIRECT("SYNTHESE_SCL!C"&amp;U$1)=PARAM!$O39),INDIRECT("SYNTHESE_SCL!i"&amp;U$1),"")</f>
        <v/>
      </c>
      <c r="U39" s="43" t="str">
        <f ca="1">IF(OR(INDIRECT("SYNTHESE_SCL!C"&amp;V$1)=PARAM!$N39,INDIRECT("SYNTHESE_SCL!C"&amp;V$1)=PARAM!$O39),INDIRECT("SYNTHESE_SCL!i"&amp;V$1),"")</f>
        <v/>
      </c>
      <c r="V39" s="43" t="str">
        <f ca="1">IF(OR(INDIRECT("SYNTHESE_SCL!C"&amp;W$1)=PARAM!$N39,INDIRECT("SYNTHESE_SCL!C"&amp;W$1)=PARAM!$O39),INDIRECT("SYNTHESE_SCL!i"&amp;W$1),"")</f>
        <v/>
      </c>
      <c r="W39" s="43" t="str">
        <f ca="1">IF(OR(INDIRECT("SYNTHESE_SCL!C"&amp;X$1)=PARAM!$N39,INDIRECT("SYNTHESE_SCL!C"&amp;X$1)=PARAM!$O39),INDIRECT("SYNTHESE_SCL!i"&amp;X$1),"")</f>
        <v/>
      </c>
      <c r="X39" s="43" t="str">
        <f ca="1">IF(OR(INDIRECT("SYNTHESE_SCL!C"&amp;Y$1)=PARAM!$N39,INDIRECT("SYNTHESE_SCL!C"&amp;Y$1)=PARAM!$O39),INDIRECT("SYNTHESE_SCL!i"&amp;Y$1),"")</f>
        <v/>
      </c>
      <c r="Y39" s="43" t="str">
        <f ca="1">IF(OR(INDIRECT("SYNTHESE_SCL!C"&amp;Z$1)=PARAM!$N39,INDIRECT("SYNTHESE_SCL!C"&amp;Z$1)=PARAM!$O39),INDIRECT("SYNTHESE_SCL!i"&amp;Z$1),"")</f>
        <v/>
      </c>
      <c r="Z39" s="43" t="str">
        <f ca="1">IF(OR(INDIRECT("SYNTHESE_SCL!C"&amp;AA$1)=PARAM!$N39,INDIRECT("SYNTHESE_SCL!C"&amp;AA$1)=PARAM!$O39),INDIRECT("SYNTHESE_SCL!i"&amp;AA$1),"")</f>
        <v/>
      </c>
      <c r="AA39" s="43" t="str">
        <f ca="1">IF(OR(INDIRECT("SYNTHESE_SCL!C"&amp;AB$1)=PARAM!$N39,INDIRECT("SYNTHESE_SCL!C"&amp;AB$1)=PARAM!$O39),INDIRECT("SYNTHESE_SCL!i"&amp;AB$1),"")</f>
        <v/>
      </c>
      <c r="AB39" s="43" t="str">
        <f ca="1">IF(OR(INDIRECT("SYNTHESE_SCL!C"&amp;AC$1)=PARAM!$N39,INDIRECT("SYNTHESE_SCL!C"&amp;AC$1)=PARAM!$O39),INDIRECT("SYNTHESE_SCL!i"&amp;AC$1),"")</f>
        <v/>
      </c>
      <c r="AC39" s="69" t="str">
        <f t="shared" ca="1" si="1"/>
        <v/>
      </c>
    </row>
    <row r="40" spans="1:30" ht="13" thickBot="1" x14ac:dyDescent="0.45">
      <c r="N40" s="25" t="s">
        <v>231</v>
      </c>
      <c r="O40" s="1689" t="str">
        <f ca="1">IFERROR(TRUNC(AVERAGE(AD39:AD40),0),"")</f>
        <v/>
      </c>
      <c r="P40" s="1690"/>
      <c r="Q40" s="64" t="s">
        <v>52</v>
      </c>
      <c r="R40" s="41" t="str">
        <f ca="1">IF(OR(INDIRECT("SYNTHESE_SCL!C"&amp;R$1)=PARAM!$N39,INDIRECT("SYNTHESE_SCL!C"&amp;R$1)=PARAM!$O39),INDIRECT("SYNTHESE_SCL!i"&amp;R$1+1),"")</f>
        <v/>
      </c>
      <c r="S40" s="41" t="str">
        <f ca="1">IF(OR(INDIRECT("SYNTHESE_SCL!C"&amp;S$1)=PARAM!$N39,INDIRECT("SYNTHESE_SCL!C"&amp;S$1)=PARAM!$O39),INDIRECT("SYNTHESE_SCL!i"&amp;S$1+1),"")</f>
        <v/>
      </c>
      <c r="T40" s="41" t="str">
        <f ca="1">IF(OR(INDIRECT("SYNTHESE_SCL!C"&amp;T$1)=PARAM!$N39,INDIRECT("SYNTHESE_SCL!C"&amp;T$1)=PARAM!$O39),INDIRECT("SYNTHESE_SCL!i"&amp;T$1+1),"")</f>
        <v/>
      </c>
      <c r="U40" s="41" t="str">
        <f ca="1">IF(OR(INDIRECT("SYNTHESE_SCL!C"&amp;U$1)=PARAM!$N39,INDIRECT("SYNTHESE_SCL!C"&amp;U$1)=PARAM!$O39),INDIRECT("SYNTHESE_SCL!i"&amp;U$1+1),"")</f>
        <v/>
      </c>
      <c r="V40" s="41" t="str">
        <f ca="1">IF(OR(INDIRECT("SYNTHESE_SCL!C"&amp;V$1)=PARAM!$N39,INDIRECT("SYNTHESE_SCL!C"&amp;V$1)=PARAM!$O39),INDIRECT("SYNTHESE_SCL!i"&amp;V$1+1),"")</f>
        <v/>
      </c>
      <c r="W40" s="41" t="str">
        <f ca="1">IF(OR(INDIRECT("SYNTHESE_SCL!C"&amp;W$1)=PARAM!$N39,INDIRECT("SYNTHESE_SCL!C"&amp;W$1)=PARAM!$O39),INDIRECT("SYNTHESE_SCL!i"&amp;W$1+1),"")</f>
        <v/>
      </c>
      <c r="X40" s="41" t="str">
        <f ca="1">IF(OR(INDIRECT("SYNTHESE_SCL!C"&amp;X$1)=PARAM!$N39,INDIRECT("SYNTHESE_SCL!C"&amp;X$1)=PARAM!$O39),INDIRECT("SYNTHESE_SCL!i"&amp;X$1+1),"")</f>
        <v/>
      </c>
      <c r="Y40" s="41" t="str">
        <f ca="1">IF(OR(INDIRECT("SYNTHESE_SCL!C"&amp;Y$1)=PARAM!$N39,INDIRECT("SYNTHESE_SCL!C"&amp;Y$1)=PARAM!$O39),INDIRECT("SYNTHESE_SCL!i"&amp;Y$1+1),"")</f>
        <v/>
      </c>
      <c r="Z40" s="41" t="str">
        <f ca="1">IF(OR(INDIRECT("SYNTHESE_SCL!C"&amp;Z$1)=PARAM!$N39,INDIRECT("SYNTHESE_SCL!C"&amp;Z$1)=PARAM!$O39),INDIRECT("SYNTHESE_SCL!i"&amp;Z$1+1),"")</f>
        <v/>
      </c>
      <c r="AA40" s="41" t="str">
        <f ca="1">IF(OR(INDIRECT("SYNTHESE_SCL!C"&amp;AA$1)=PARAM!$N39,INDIRECT("SYNTHESE_SCL!C"&amp;AA$1)=PARAM!$O39),INDIRECT("SYNTHESE_SCL!i"&amp;AA$1+1),"")</f>
        <v/>
      </c>
      <c r="AB40" s="41" t="str">
        <f ca="1">IF(OR(INDIRECT("SYNTHESE_SCL!C"&amp;AB$1)=PARAM!$N39,INDIRECT("SYNTHESE_SCL!C"&amp;AB$1)=PARAM!$O39),INDIRECT("SYNTHESE_SCL!i"&amp;AB$1+1),"")</f>
        <v/>
      </c>
      <c r="AC40" s="41" t="str">
        <f ca="1">IF(OR(INDIRECT("SYNTHESE_SCL!C"&amp;AC$1)=PARAM!$N39,INDIRECT("SYNTHESE_SCL!C"&amp;AC$1)=PARAM!$O39),INDIRECT("SYNTHESE_SCL!i"&amp;AC$1+1),"")</f>
        <v/>
      </c>
      <c r="AD40" s="36" t="str">
        <f t="shared" ca="1" si="1"/>
        <v/>
      </c>
    </row>
    <row r="41" spans="1:30" ht="13" thickBot="1" x14ac:dyDescent="0.45">
      <c r="N41" s="25" t="s">
        <v>232</v>
      </c>
      <c r="O41" s="1691" t="str">
        <f ca="1">IF(O40="","",IF(SYNTHESE!$K$10="Non validé",0.9*IF(AnalysesComparatives!$H$17="Oui",TRUNC(AVERAGE(AC39,AD40,AD41),0),TRUNC(AVERAGE(AC39,AD40),0)),IF(AnalysesComparatives!$H$17="Oui",TRUNC(AVERAGE(AC39,AD40,AD41),0),TRUNC(AVERAGE(AC39,AD40),0))))</f>
        <v/>
      </c>
      <c r="P41" s="1693"/>
      <c r="Q41" s="65" t="s">
        <v>233</v>
      </c>
      <c r="R41" s="66" t="str">
        <f ca="1">IF(OR(INDIRECT("SYNTHESE_scl!C"&amp;R$1)=PARAM!$O39,INDIRECT("SYNTHESE_scl!C"&amp;R$1)=PARAM!$N39),INDIRECT("SYNTHESE_scl!T"&amp;R$1),"")</f>
        <v/>
      </c>
      <c r="S41" s="66" t="str">
        <f ca="1">IF(OR(INDIRECT("SYNTHESE_scl!C"&amp;S$1)=PARAM!$O39,INDIRECT("SYNTHESE_scl!C"&amp;S$1)=PARAM!$N39),INDIRECT("SYNTHESE_scl!T"&amp;S$1),"")</f>
        <v/>
      </c>
      <c r="T41" s="66" t="str">
        <f ca="1">IF(OR(INDIRECT("SYNTHESE_scl!C"&amp;T$1)=PARAM!$O39,INDIRECT("SYNTHESE_scl!C"&amp;T$1)=PARAM!$N39),INDIRECT("SYNTHESE_scl!T"&amp;T$1),"")</f>
        <v/>
      </c>
      <c r="U41" s="66" t="str">
        <f ca="1">IF(OR(INDIRECT("SYNTHESE_scl!C"&amp;U$1)=PARAM!$O39,INDIRECT("SYNTHESE_scl!C"&amp;U$1)=PARAM!$N39),INDIRECT("SYNTHESE_scl!T"&amp;U$1),"")</f>
        <v/>
      </c>
      <c r="V41" s="66" t="str">
        <f ca="1">IF(OR(INDIRECT("SYNTHESE_scl!C"&amp;V$1)=PARAM!$O39,INDIRECT("SYNTHESE_scl!C"&amp;V$1)=PARAM!$N39),INDIRECT("SYNTHESE_scl!T"&amp;V$1),"")</f>
        <v/>
      </c>
      <c r="W41" s="66" t="str">
        <f ca="1">IF(OR(INDIRECT("SYNTHESE_scl!C"&amp;W$1)=PARAM!$O39,INDIRECT("SYNTHESE_scl!C"&amp;W$1)=PARAM!$N39),INDIRECT("SYNTHESE_scl!T"&amp;W$1),"")</f>
        <v/>
      </c>
      <c r="X41" s="66" t="str">
        <f ca="1">IF(OR(INDIRECT("SYNTHESE_scl!C"&amp;X$1)=PARAM!$O39,INDIRECT("SYNTHESE_scl!C"&amp;X$1)=PARAM!$N39),INDIRECT("SYNTHESE_scl!T"&amp;X$1),"")</f>
        <v/>
      </c>
      <c r="Y41" s="66" t="str">
        <f ca="1">IF(OR(INDIRECT("SYNTHESE_scl!C"&amp;Y$1)=PARAM!$O39,INDIRECT("SYNTHESE_scl!C"&amp;Y$1)=PARAM!$N39),INDIRECT("SYNTHESE_scl!T"&amp;Y$1),"")</f>
        <v/>
      </c>
      <c r="Z41" s="66" t="str">
        <f ca="1">IF(OR(INDIRECT("SYNTHESE_scl!C"&amp;Z$1)=PARAM!$O39,INDIRECT("SYNTHESE_scl!C"&amp;Z$1)=PARAM!$N39),INDIRECT("SYNTHESE_scl!T"&amp;Z$1),"")</f>
        <v/>
      </c>
      <c r="AA41" s="66" t="str">
        <f ca="1">IF(OR(INDIRECT("SYNTHESE_scl!C"&amp;AA$1)=PARAM!$O39,INDIRECT("SYNTHESE_scl!C"&amp;AA$1)=PARAM!$N39),INDIRECT("SYNTHESE_scl!T"&amp;AA$1),"")</f>
        <v/>
      </c>
      <c r="AB41" s="66" t="str">
        <f ca="1">IF(OR(INDIRECT("SYNTHESE_scl!C"&amp;AB$1)=PARAM!$O39,INDIRECT("SYNTHESE_scl!C"&amp;AB$1)=PARAM!$N39),INDIRECT("SYNTHESE_scl!T"&amp;AB$1),"")</f>
        <v/>
      </c>
      <c r="AC41" s="66" t="str">
        <f ca="1">IF(OR(INDIRECT("SYNTHESE_scl!C"&amp;AC$1)=PARAM!$O39,INDIRECT("SYNTHESE_scl!C"&amp;AC$1)=PARAM!$N39),INDIRECT("SYNTHESE_scl!T"&amp;AC$1),"")</f>
        <v/>
      </c>
      <c r="AD41" s="68" t="str">
        <f t="shared" ca="1" si="1"/>
        <v/>
      </c>
    </row>
    <row r="42" spans="1:30" ht="13" thickBot="1" x14ac:dyDescent="0.45">
      <c r="A42" s="734" t="s">
        <v>399</v>
      </c>
      <c r="B42" s="734"/>
      <c r="C42" s="734"/>
      <c r="D42" s="734"/>
      <c r="E42" s="734"/>
      <c r="F42" s="734"/>
      <c r="G42" s="734"/>
      <c r="O42" s="2" t="s">
        <v>220</v>
      </c>
      <c r="P42" s="2" t="s">
        <v>227</v>
      </c>
      <c r="Q42" s="70" t="s">
        <v>22</v>
      </c>
      <c r="R42" s="71" t="str">
        <f ca="1">IF(OR(INDIRECT("SYNTHESE!C"&amp;R$1)=PARAM!$O42,INDIRECT("SYNTHESE!C"&amp;R$1)=PARAM!$P42),INDIRECT("SYNTHESE!i"&amp;R$1),"")</f>
        <v/>
      </c>
      <c r="S42" s="71" t="str">
        <f ca="1">IF(OR(INDIRECT("SYNTHESE!C"&amp;S$1)=PARAM!$O42,INDIRECT("SYNTHESE!C"&amp;S$1)=PARAM!$P42),INDIRECT("SYNTHESE!i"&amp;S$1),"")</f>
        <v/>
      </c>
      <c r="T42" s="71" t="str">
        <f ca="1">IF(OR(INDIRECT("SYNTHESE!C"&amp;T$1)=PARAM!$O42,INDIRECT("SYNTHESE!C"&amp;T$1)=PARAM!$P42),INDIRECT("SYNTHESE!i"&amp;T$1),"")</f>
        <v/>
      </c>
      <c r="U42" s="71" t="str">
        <f ca="1">IF(OR(INDIRECT("SYNTHESE!C"&amp;U$1)=PARAM!$O42,INDIRECT("SYNTHESE!C"&amp;U$1)=PARAM!$P42),INDIRECT("SYNTHESE!i"&amp;U$1),"")</f>
        <v/>
      </c>
      <c r="V42" s="71" t="str">
        <f ca="1">IF(OR(INDIRECT("SYNTHESE!C"&amp;V$1)=PARAM!$O42,INDIRECT("SYNTHESE!C"&amp;V$1)=PARAM!$P42),INDIRECT("SYNTHESE!i"&amp;V$1),"")</f>
        <v/>
      </c>
      <c r="W42" s="71" t="str">
        <f ca="1">IF(OR(INDIRECT("SYNTHESE!C"&amp;W$1)=PARAM!$O42,INDIRECT("SYNTHESE!C"&amp;W$1)=PARAM!$P42),INDIRECT("SYNTHESE!i"&amp;W$1),"")</f>
        <v/>
      </c>
      <c r="X42" s="71" t="str">
        <f ca="1">IF(OR(INDIRECT("SYNTHESE!C"&amp;X$1)=PARAM!$O42,INDIRECT("SYNTHESE!C"&amp;X$1)=PARAM!$P42),INDIRECT("SYNTHESE!i"&amp;X$1),"")</f>
        <v/>
      </c>
      <c r="Y42" s="71" t="str">
        <f ca="1">IF(OR(INDIRECT("SYNTHESE!C"&amp;Y$1)=PARAM!$O42,INDIRECT("SYNTHESE!C"&amp;Y$1)=PARAM!$P42),INDIRECT("SYNTHESE!i"&amp;Y$1),"")</f>
        <v/>
      </c>
      <c r="Z42" s="71" t="str">
        <f ca="1">IF(OR(INDIRECT("SYNTHESE!C"&amp;Z$1)=PARAM!$O42,INDIRECT("SYNTHESE!C"&amp;Z$1)=PARAM!$P42),INDIRECT("SYNTHESE!i"&amp;Z$1),"")</f>
        <v/>
      </c>
      <c r="AA42" s="71" t="str">
        <f ca="1">IF(OR(INDIRECT("SYNTHESE!C"&amp;AA$1)=PARAM!$O42,INDIRECT("SYNTHESE!C"&amp;AA$1)=PARAM!$P42),INDIRECT("SYNTHESE!i"&amp;AA$1),"")</f>
        <v/>
      </c>
      <c r="AB42" s="71" t="str">
        <f ca="1">IF(OR(INDIRECT("SYNTHESE!C"&amp;AB$1)=PARAM!$O42,INDIRECT("SYNTHESE!C"&amp;AB$1)=PARAM!$P42),INDIRECT("SYNTHESE!i"&amp;AB$1),"")</f>
        <v/>
      </c>
      <c r="AC42" s="72" t="str">
        <f ca="1">IF(OR(INDIRECT("SYNTHESE!C"&amp;AC$1)=PARAM!$O42,INDIRECT("SYNTHESE!C"&amp;AC$1)=PARAM!$P42),INDIRECT("SYNTHESE!i"&amp;AC$1),"")</f>
        <v/>
      </c>
      <c r="AD42" s="19" t="str">
        <f t="shared" ca="1" si="1"/>
        <v/>
      </c>
    </row>
    <row r="43" spans="1:30" ht="13" thickBot="1" x14ac:dyDescent="0.45">
      <c r="A43" s="737" t="s">
        <v>401</v>
      </c>
      <c r="B43" s="737" t="s">
        <v>99</v>
      </c>
      <c r="C43" s="737" t="s">
        <v>406</v>
      </c>
      <c r="D43" s="737" t="s">
        <v>413</v>
      </c>
      <c r="E43" s="737" t="s">
        <v>412</v>
      </c>
      <c r="F43" s="737" t="s">
        <v>396</v>
      </c>
      <c r="G43" s="738" t="s">
        <v>515</v>
      </c>
      <c r="O43" s="1689" t="str">
        <f ca="1">IFERROR(TRUNC(AVERAGE(AD42:AD43),0),"")</f>
        <v/>
      </c>
      <c r="P43" s="1690"/>
      <c r="Q43" s="40" t="s">
        <v>52</v>
      </c>
      <c r="R43" s="41" t="str">
        <f ca="1">IF(OR(INDIRECT("SYNTHESE!C"&amp;R$1)=PARAM!$O42,INDIRECT("SYNTHESE!C"&amp;R$1)=PARAM!$P42),INDIRECT("SYNTHESE!i"&amp;R$1+1),"")</f>
        <v/>
      </c>
      <c r="S43" s="41" t="str">
        <f ca="1">IF(OR(INDIRECT("SYNTHESE!C"&amp;S$1)=PARAM!$O42,INDIRECT("SYNTHESE!C"&amp;S$1)=PARAM!$P42),INDIRECT("SYNTHESE!i"&amp;S$1+1),"")</f>
        <v/>
      </c>
      <c r="T43" s="41" t="str">
        <f ca="1">IF(OR(INDIRECT("SYNTHESE!C"&amp;T$1)=PARAM!$O42,INDIRECT("SYNTHESE!C"&amp;T$1)=PARAM!$P42),INDIRECT("SYNTHESE!i"&amp;T$1+1),"")</f>
        <v/>
      </c>
      <c r="U43" s="41" t="str">
        <f ca="1">IF(OR(INDIRECT("SYNTHESE!C"&amp;U$1)=PARAM!$O42,INDIRECT("SYNTHESE!C"&amp;U$1)=PARAM!$P42),INDIRECT("SYNTHESE!i"&amp;U$1+1),"")</f>
        <v/>
      </c>
      <c r="V43" s="41" t="str">
        <f ca="1">IF(OR(INDIRECT("SYNTHESE!C"&amp;V$1)=PARAM!$O42,INDIRECT("SYNTHESE!C"&amp;V$1)=PARAM!$P42),INDIRECT("SYNTHESE!i"&amp;V$1+1),"")</f>
        <v/>
      </c>
      <c r="W43" s="41" t="str">
        <f ca="1">IF(OR(INDIRECT("SYNTHESE!C"&amp;W$1)=PARAM!$O42,INDIRECT("SYNTHESE!C"&amp;W$1)=PARAM!$P42),INDIRECT("SYNTHESE!i"&amp;W$1+1),"")</f>
        <v/>
      </c>
      <c r="X43" s="41" t="str">
        <f ca="1">IF(OR(INDIRECT("SYNTHESE!C"&amp;X$1)=PARAM!$O42,INDIRECT("SYNTHESE!C"&amp;X$1)=PARAM!$P42),INDIRECT("SYNTHESE!i"&amp;X$1+1),"")</f>
        <v/>
      </c>
      <c r="Y43" s="41" t="str">
        <f ca="1">IF(OR(INDIRECT("SYNTHESE!C"&amp;Y$1)=PARAM!$O42,INDIRECT("SYNTHESE!C"&amp;Y$1)=PARAM!$P42),INDIRECT("SYNTHESE!i"&amp;Y$1+1),"")</f>
        <v/>
      </c>
      <c r="Z43" s="41" t="str">
        <f ca="1">IF(OR(INDIRECT("SYNTHESE!C"&amp;Z$1)=PARAM!$O42,INDIRECT("SYNTHESE!C"&amp;Z$1)=PARAM!$P42),INDIRECT("SYNTHESE!i"&amp;Z$1+1),"")</f>
        <v/>
      </c>
      <c r="AA43" s="41" t="str">
        <f ca="1">IF(OR(INDIRECT("SYNTHESE!C"&amp;AA$1)=PARAM!$O42,INDIRECT("SYNTHESE!C"&amp;AA$1)=PARAM!$P42),INDIRECT("SYNTHESE!i"&amp;AA$1+1),"")</f>
        <v/>
      </c>
      <c r="AB43" s="41" t="str">
        <f ca="1">IF(OR(INDIRECT("SYNTHESE!C"&amp;AB$1)=PARAM!$O42,INDIRECT("SYNTHESE!C"&amp;AB$1)=PARAM!$P42),INDIRECT("SYNTHESE!i"&amp;AB$1+1),"")</f>
        <v/>
      </c>
      <c r="AC43" s="41" t="str">
        <f ca="1">IF(OR(INDIRECT("SYNTHESE!C"&amp;AC$1)=PARAM!$O42,INDIRECT("SYNTHESE!C"&amp;AC$1)=PARAM!$P42),INDIRECT("SYNTHESE!i"&amp;AC$1+1),"")</f>
        <v/>
      </c>
      <c r="AD43" s="19" t="str">
        <f t="shared" ca="1" si="1"/>
        <v/>
      </c>
    </row>
    <row r="44" spans="1:30" ht="13" thickBot="1" x14ac:dyDescent="0.45">
      <c r="A44" t="s">
        <v>296</v>
      </c>
      <c r="B44" t="s">
        <v>324</v>
      </c>
      <c r="C44" t="s">
        <v>405</v>
      </c>
      <c r="D44" t="s">
        <v>357</v>
      </c>
      <c r="E44" t="s">
        <v>414</v>
      </c>
      <c r="F44" t="s">
        <v>505</v>
      </c>
      <c r="G44" t="s">
        <v>517</v>
      </c>
      <c r="O44" s="1691" t="str">
        <f ca="1">IF(O43="","",IF(SYNTHESE!$K$10="Non validé",0.9*TRUNC(AVERAGE(AD42,AD43,AD44),0),TRUNC(AVERAGE(AD42,AD43,AD44),0)))</f>
        <v/>
      </c>
      <c r="P44" s="1692"/>
      <c r="Q44" s="65" t="s">
        <v>233</v>
      </c>
      <c r="R44" s="66" t="str">
        <f ca="1">IF(OR(INDIRECT("SYNTHESE!C"&amp;R$1)=PARAM!$P42,INDIRECT("SYNTHESE!C"&amp;R$1)=PARAM!$O42),INDIRECT("SYNTHESE!T"&amp;R$1),"")</f>
        <v/>
      </c>
      <c r="S44" s="66" t="str">
        <f ca="1">IF(OR(INDIRECT("SYNTHESE!C"&amp;S$1)=PARAM!$P42,INDIRECT("SYNTHESE!C"&amp;S$1)=PARAM!$O42),INDIRECT("SYNTHESE!T"&amp;S$1),"")</f>
        <v/>
      </c>
      <c r="T44" s="66" t="str">
        <f ca="1">IF(OR(INDIRECT("SYNTHESE!C"&amp;T$1)=PARAM!$P42,INDIRECT("SYNTHESE!C"&amp;T$1)=PARAM!$O42),INDIRECT("SYNTHESE!T"&amp;T$1),"")</f>
        <v/>
      </c>
      <c r="U44" s="66" t="str">
        <f ca="1">IF(OR(INDIRECT("SYNTHESE!C"&amp;U$1)=PARAM!$P42,INDIRECT("SYNTHESE!C"&amp;U$1)=PARAM!$O42),INDIRECT("SYNTHESE!T"&amp;U$1),"")</f>
        <v/>
      </c>
      <c r="V44" s="66" t="str">
        <f ca="1">IF(OR(INDIRECT("SYNTHESE!C"&amp;V$1)=PARAM!$P42,INDIRECT("SYNTHESE!C"&amp;V$1)=PARAM!$O42),INDIRECT("SYNTHESE!T"&amp;V$1),"")</f>
        <v/>
      </c>
      <c r="W44" s="66" t="str">
        <f ca="1">IF(OR(INDIRECT("SYNTHESE!C"&amp;W$1)=PARAM!$P42,INDIRECT("SYNTHESE!C"&amp;W$1)=PARAM!$O42),INDIRECT("SYNTHESE!T"&amp;W$1),"")</f>
        <v/>
      </c>
      <c r="X44" s="66" t="str">
        <f ca="1">IF(OR(INDIRECT("SYNTHESE!C"&amp;X$1)=PARAM!$P42,INDIRECT("SYNTHESE!C"&amp;X$1)=PARAM!$O42),INDIRECT("SYNTHESE!T"&amp;X$1),"")</f>
        <v/>
      </c>
      <c r="Y44" s="66" t="str">
        <f ca="1">IF(OR(INDIRECT("SYNTHESE!C"&amp;Y$1)=PARAM!$P42,INDIRECT("SYNTHESE!C"&amp;Y$1)=PARAM!$O42),INDIRECT("SYNTHESE!T"&amp;Y$1),"")</f>
        <v/>
      </c>
      <c r="Z44" s="66" t="str">
        <f ca="1">IF(OR(INDIRECT("SYNTHESE!C"&amp;Z$1)=PARAM!$P42,INDIRECT("SYNTHESE!C"&amp;Z$1)=PARAM!$O42),INDIRECT("SYNTHESE!T"&amp;Z$1),"")</f>
        <v/>
      </c>
      <c r="AA44" s="66" t="str">
        <f ca="1">IF(OR(INDIRECT("SYNTHESE!C"&amp;AA$1)=PARAM!$P42,INDIRECT("SYNTHESE!C"&amp;AA$1)=PARAM!$O42),INDIRECT("SYNTHESE!T"&amp;AA$1),"")</f>
        <v/>
      </c>
      <c r="AB44" s="66" t="str">
        <f ca="1">IF(OR(INDIRECT("SYNTHESE!C"&amp;AB$1)=PARAM!$P42,INDIRECT("SYNTHESE!C"&amp;AB$1)=PARAM!$O42),INDIRECT("SYNTHESE!T"&amp;AB$1),"")</f>
        <v/>
      </c>
      <c r="AC44" s="67" t="str">
        <f ca="1">IF(OR(INDIRECT("SYNTHESE!C"&amp;AC$1)=PARAM!$P42,INDIRECT("SYNTHESE!C"&amp;AC$1)=PARAM!$O42),INDIRECT("SYNTHESE!T"&amp;AC$1),"")</f>
        <v/>
      </c>
      <c r="AD44" s="68" t="str">
        <f t="shared" ca="1" si="1"/>
        <v/>
      </c>
    </row>
    <row r="45" spans="1:30" x14ac:dyDescent="0.4">
      <c r="A45" t="s">
        <v>400</v>
      </c>
      <c r="B45" t="s">
        <v>402</v>
      </c>
      <c r="C45" t="s">
        <v>407</v>
      </c>
      <c r="D45" t="s">
        <v>411</v>
      </c>
      <c r="E45" t="s">
        <v>418</v>
      </c>
      <c r="F45" t="s">
        <v>506</v>
      </c>
      <c r="G45" t="s">
        <v>350</v>
      </c>
      <c r="O45" s="38">
        <f>AnalysesComparatives!H17</f>
        <v>0</v>
      </c>
    </row>
    <row r="46" spans="1:30" x14ac:dyDescent="0.4">
      <c r="A46" t="s">
        <v>419</v>
      </c>
      <c r="B46" t="s">
        <v>403</v>
      </c>
      <c r="C46" t="s">
        <v>408</v>
      </c>
      <c r="D46" t="s">
        <v>403</v>
      </c>
      <c r="E46" t="s">
        <v>358</v>
      </c>
      <c r="F46" t="s">
        <v>504</v>
      </c>
      <c r="G46" t="s">
        <v>516</v>
      </c>
    </row>
    <row r="47" spans="1:30" x14ac:dyDescent="0.4">
      <c r="B47" t="s">
        <v>404</v>
      </c>
      <c r="C47" t="s">
        <v>409</v>
      </c>
      <c r="E47" t="s">
        <v>415</v>
      </c>
    </row>
    <row r="48" spans="1:30" x14ac:dyDescent="0.4">
      <c r="C48" t="s">
        <v>410</v>
      </c>
      <c r="E48" t="s">
        <v>416</v>
      </c>
    </row>
    <row r="49" spans="5:5" x14ac:dyDescent="0.4">
      <c r="E49" t="s">
        <v>417</v>
      </c>
    </row>
    <row r="50" spans="5:5" x14ac:dyDescent="0.4">
      <c r="E50" t="s">
        <v>348</v>
      </c>
    </row>
    <row r="51" spans="5:5" x14ac:dyDescent="0.4">
      <c r="E51" t="s">
        <v>410</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8" customWidth="1"/>
    <col min="2" max="2" width="8.64453125" style="28" bestFit="1" customWidth="1"/>
    <col min="3" max="3" width="26.52734375" style="28" bestFit="1" customWidth="1"/>
    <col min="4" max="4" width="19" style="28" customWidth="1"/>
    <col min="5" max="5" width="13" style="34" customWidth="1"/>
    <col min="6" max="6" width="2.64453125" style="28" customWidth="1"/>
    <col min="7" max="7" width="12.1171875" style="28" hidden="1" customWidth="1"/>
    <col min="8" max="11" width="0" style="28" hidden="1" customWidth="1"/>
    <col min="12" max="16384" width="11.41015625" style="28" hidden="1"/>
  </cols>
  <sheetData>
    <row r="1" spans="1:6" ht="13" thickBot="1" x14ac:dyDescent="0.45">
      <c r="A1" s="538"/>
      <c r="B1" s="538"/>
      <c r="C1" s="538"/>
      <c r="D1" s="538"/>
      <c r="E1" s="691"/>
      <c r="F1" s="538"/>
    </row>
    <row r="2" spans="1:6" ht="15.7" thickBot="1" x14ac:dyDescent="0.45">
      <c r="A2" s="538"/>
      <c r="B2" s="1157" t="s">
        <v>249</v>
      </c>
      <c r="C2" s="1158"/>
      <c r="D2" s="1158"/>
      <c r="E2" s="1159"/>
      <c r="F2" s="692"/>
    </row>
    <row r="3" spans="1:6" ht="13" thickBot="1" x14ac:dyDescent="0.45">
      <c r="A3" s="538"/>
      <c r="B3" s="538"/>
      <c r="C3" s="538"/>
      <c r="D3" s="538"/>
      <c r="E3" s="691"/>
      <c r="F3" s="538"/>
    </row>
    <row r="4" spans="1:6" s="29" customFormat="1" ht="51" thickBot="1" x14ac:dyDescent="0.45">
      <c r="A4" s="693"/>
      <c r="B4" s="694" t="s">
        <v>63</v>
      </c>
      <c r="C4" s="695" t="s">
        <v>94</v>
      </c>
      <c r="D4" s="695" t="s">
        <v>236</v>
      </c>
      <c r="E4" s="696" t="s">
        <v>250</v>
      </c>
      <c r="F4" s="693"/>
    </row>
    <row r="5" spans="1:6" ht="20.100000000000001" customHeight="1" x14ac:dyDescent="0.4">
      <c r="A5" s="538"/>
      <c r="B5" s="697">
        <v>1458</v>
      </c>
      <c r="C5" s="698" t="s">
        <v>251</v>
      </c>
      <c r="D5" s="699" t="s">
        <v>252</v>
      </c>
      <c r="E5" s="700">
        <v>100</v>
      </c>
      <c r="F5" s="538"/>
    </row>
    <row r="6" spans="1:6" ht="20.100000000000001" customHeight="1" x14ac:dyDescent="0.4">
      <c r="A6" s="538"/>
      <c r="B6" s="701">
        <v>1114</v>
      </c>
      <c r="C6" s="702" t="s">
        <v>253</v>
      </c>
      <c r="D6" s="703" t="s">
        <v>254</v>
      </c>
      <c r="E6" s="704">
        <v>10</v>
      </c>
      <c r="F6" s="538"/>
    </row>
    <row r="7" spans="1:6" ht="20.100000000000001" customHeight="1" x14ac:dyDescent="0.4">
      <c r="A7" s="538"/>
      <c r="B7" s="701">
        <v>1115</v>
      </c>
      <c r="C7" s="702" t="s">
        <v>255</v>
      </c>
      <c r="D7" s="703" t="s">
        <v>252</v>
      </c>
      <c r="E7" s="704">
        <v>100</v>
      </c>
      <c r="F7" s="538"/>
    </row>
    <row r="8" spans="1:6" ht="20.100000000000001" customHeight="1" x14ac:dyDescent="0.4">
      <c r="A8" s="538"/>
      <c r="B8" s="701">
        <v>1116</v>
      </c>
      <c r="C8" s="702" t="s">
        <v>256</v>
      </c>
      <c r="D8" s="703" t="s">
        <v>257</v>
      </c>
      <c r="E8" s="704">
        <v>100</v>
      </c>
      <c r="F8" s="538"/>
    </row>
    <row r="9" spans="1:6" ht="20.100000000000001" customHeight="1" x14ac:dyDescent="0.4">
      <c r="A9" s="538"/>
      <c r="B9" s="701">
        <v>1117</v>
      </c>
      <c r="C9" s="702" t="s">
        <v>258</v>
      </c>
      <c r="D9" s="703" t="s">
        <v>257</v>
      </c>
      <c r="E9" s="704">
        <v>100</v>
      </c>
      <c r="F9" s="538"/>
    </row>
    <row r="10" spans="1:6" ht="20.100000000000001" customHeight="1" x14ac:dyDescent="0.4">
      <c r="A10" s="538"/>
      <c r="B10" s="701">
        <v>1118</v>
      </c>
      <c r="C10" s="702" t="s">
        <v>259</v>
      </c>
      <c r="D10" s="703" t="s">
        <v>257</v>
      </c>
      <c r="E10" s="704">
        <v>1000</v>
      </c>
      <c r="F10" s="538"/>
    </row>
    <row r="11" spans="1:6" ht="20.100000000000001" customHeight="1" x14ac:dyDescent="0.4">
      <c r="A11" s="538"/>
      <c r="B11" s="701">
        <v>6616</v>
      </c>
      <c r="C11" s="702" t="s">
        <v>260</v>
      </c>
      <c r="D11" s="703" t="s">
        <v>254</v>
      </c>
      <c r="E11" s="704">
        <v>10</v>
      </c>
      <c r="F11" s="538"/>
    </row>
    <row r="12" spans="1:6" ht="20.100000000000001" customHeight="1" x14ac:dyDescent="0.4">
      <c r="A12" s="538"/>
      <c r="B12" s="701">
        <v>1497</v>
      </c>
      <c r="C12" s="702" t="s">
        <v>261</v>
      </c>
      <c r="D12" s="703" t="s">
        <v>254</v>
      </c>
      <c r="E12" s="704">
        <v>10</v>
      </c>
      <c r="F12" s="538"/>
    </row>
    <row r="13" spans="1:6" ht="20.100000000000001" customHeight="1" x14ac:dyDescent="0.4">
      <c r="A13" s="538"/>
      <c r="B13" s="701">
        <v>1191</v>
      </c>
      <c r="C13" s="702" t="s">
        <v>262</v>
      </c>
      <c r="D13" s="703" t="s">
        <v>252</v>
      </c>
      <c r="E13" s="704">
        <v>100</v>
      </c>
      <c r="F13" s="538"/>
    </row>
    <row r="14" spans="1:6" ht="20.100000000000001" customHeight="1" x14ac:dyDescent="0.4">
      <c r="A14" s="538"/>
      <c r="B14" s="705">
        <v>1204</v>
      </c>
      <c r="C14" s="706" t="s">
        <v>263</v>
      </c>
      <c r="D14" s="703" t="s">
        <v>257</v>
      </c>
      <c r="E14" s="704">
        <v>1000</v>
      </c>
      <c r="F14" s="538"/>
    </row>
    <row r="15" spans="1:6" ht="20.100000000000001" customHeight="1" x14ac:dyDescent="0.4">
      <c r="A15" s="538"/>
      <c r="B15" s="705">
        <v>1517</v>
      </c>
      <c r="C15" s="706" t="s">
        <v>264</v>
      </c>
      <c r="D15" s="703" t="s">
        <v>265</v>
      </c>
      <c r="E15" s="704">
        <v>10</v>
      </c>
      <c r="F15" s="538"/>
    </row>
    <row r="16" spans="1:6" ht="20.100000000000001" customHeight="1" x14ac:dyDescent="0.4">
      <c r="A16" s="538"/>
      <c r="B16" s="705">
        <v>6598</v>
      </c>
      <c r="C16" s="706" t="s">
        <v>266</v>
      </c>
      <c r="D16" s="703" t="s">
        <v>267</v>
      </c>
      <c r="E16" s="704">
        <v>50</v>
      </c>
      <c r="F16" s="538"/>
    </row>
    <row r="17" spans="1:6" s="33" customFormat="1" ht="20.100000000000001" customHeight="1" x14ac:dyDescent="0.4">
      <c r="A17" s="707"/>
      <c r="B17" s="705">
        <v>6600</v>
      </c>
      <c r="C17" s="706" t="s">
        <v>268</v>
      </c>
      <c r="D17" s="703" t="s">
        <v>267</v>
      </c>
      <c r="E17" s="704">
        <v>100</v>
      </c>
      <c r="F17" s="707"/>
    </row>
    <row r="18" spans="1:6" ht="20.100000000000001" customHeight="1" x14ac:dyDescent="0.4">
      <c r="A18" s="538"/>
      <c r="B18" s="705">
        <v>1278</v>
      </c>
      <c r="C18" s="706" t="s">
        <v>269</v>
      </c>
      <c r="D18" s="703" t="s">
        <v>270</v>
      </c>
      <c r="E18" s="704">
        <v>10</v>
      </c>
      <c r="F18" s="538"/>
    </row>
    <row r="19" spans="1:6" ht="20.100000000000001" customHeight="1" x14ac:dyDescent="0.4">
      <c r="A19" s="538"/>
      <c r="B19" s="705">
        <v>2879</v>
      </c>
      <c r="C19" s="706" t="s">
        <v>271</v>
      </c>
      <c r="D19" s="703" t="s">
        <v>272</v>
      </c>
      <c r="E19" s="704">
        <v>1000</v>
      </c>
      <c r="F19" s="538"/>
    </row>
    <row r="20" spans="1:6" ht="20.100000000000001" customHeight="1" thickBot="1" x14ac:dyDescent="0.45">
      <c r="A20" s="538"/>
      <c r="B20" s="708">
        <v>1780</v>
      </c>
      <c r="C20" s="709" t="s">
        <v>273</v>
      </c>
      <c r="D20" s="710" t="s">
        <v>274</v>
      </c>
      <c r="E20" s="711">
        <v>10</v>
      </c>
      <c r="F20" s="538"/>
    </row>
    <row r="21" spans="1:6" ht="12.7" x14ac:dyDescent="0.4">
      <c r="A21" s="538"/>
      <c r="B21" s="538"/>
      <c r="C21" s="712"/>
      <c r="D21" s="713"/>
      <c r="E21" s="714"/>
      <c r="F21" s="538"/>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topLeftCell="A4" zoomScaleNormal="100" zoomScaleSheetLayoutView="100" workbookViewId="0">
      <selection sqref="A1:XFD29"/>
    </sheetView>
  </sheetViews>
  <sheetFormatPr baseColWidth="10" defaultColWidth="0" defaultRowHeight="12.75" customHeight="1" zeroHeight="1" x14ac:dyDescent="0.4"/>
  <cols>
    <col min="1" max="1" width="2.64453125" style="28" customWidth="1"/>
    <col min="2" max="2" width="10.1171875" style="28" bestFit="1" customWidth="1"/>
    <col min="3" max="3" width="10.52734375" style="32" bestFit="1" customWidth="1"/>
    <col min="4" max="4" width="14" style="32" bestFit="1" customWidth="1"/>
    <col min="5" max="5" width="11.87890625" style="28" bestFit="1" customWidth="1"/>
    <col min="6" max="6" width="11.52734375" style="28" bestFit="1" customWidth="1"/>
    <col min="7" max="7" width="17.87890625" style="28" customWidth="1"/>
    <col min="8" max="8" width="9.1171875" style="28" bestFit="1" customWidth="1"/>
    <col min="9" max="9" width="12.41015625" style="28" bestFit="1" customWidth="1"/>
    <col min="10" max="10" width="9.1171875" style="28" bestFit="1" customWidth="1"/>
    <col min="11" max="11" width="2.64453125" style="28" customWidth="1"/>
    <col min="12" max="14" width="0" style="28" hidden="1" customWidth="1"/>
    <col min="15" max="16384" width="11.41015625" style="28" hidden="1"/>
  </cols>
  <sheetData>
    <row r="1" spans="1:11" ht="13" thickBot="1" x14ac:dyDescent="0.45">
      <c r="A1" s="538"/>
      <c r="B1" s="538"/>
      <c r="C1" s="713"/>
      <c r="D1" s="713"/>
      <c r="E1" s="538"/>
      <c r="F1" s="538"/>
      <c r="G1" s="538"/>
      <c r="H1" s="538"/>
      <c r="I1" s="538"/>
      <c r="J1" s="538"/>
      <c r="K1" s="538"/>
    </row>
    <row r="2" spans="1:11" ht="15.7" thickBot="1" x14ac:dyDescent="0.45">
      <c r="A2" s="538"/>
      <c r="B2" s="1157" t="s">
        <v>234</v>
      </c>
      <c r="C2" s="1158"/>
      <c r="D2" s="1158"/>
      <c r="E2" s="1158"/>
      <c r="F2" s="1158"/>
      <c r="G2" s="1158"/>
      <c r="H2" s="1158"/>
      <c r="I2" s="1158"/>
      <c r="J2" s="1159"/>
      <c r="K2" s="538"/>
    </row>
    <row r="3" spans="1:11" ht="13" thickBot="1" x14ac:dyDescent="0.45">
      <c r="A3" s="538"/>
      <c r="B3" s="538"/>
      <c r="C3" s="713"/>
      <c r="D3" s="713"/>
      <c r="E3" s="538"/>
      <c r="F3" s="538"/>
      <c r="G3" s="538"/>
      <c r="H3" s="538"/>
      <c r="I3" s="538"/>
      <c r="J3" s="538"/>
      <c r="K3" s="538"/>
    </row>
    <row r="4" spans="1:11" s="29" customFormat="1" ht="51" thickBot="1" x14ac:dyDescent="0.45">
      <c r="A4" s="693"/>
      <c r="B4" s="694" t="s">
        <v>63</v>
      </c>
      <c r="C4" s="694" t="s">
        <v>94</v>
      </c>
      <c r="D4" s="694" t="s">
        <v>235</v>
      </c>
      <c r="E4" s="715" t="s">
        <v>236</v>
      </c>
      <c r="F4" s="716" t="s">
        <v>237</v>
      </c>
      <c r="G4" s="717" t="s">
        <v>238</v>
      </c>
      <c r="H4" s="718" t="s">
        <v>239</v>
      </c>
      <c r="I4" s="717" t="s">
        <v>240</v>
      </c>
      <c r="J4" s="718" t="s">
        <v>239</v>
      </c>
      <c r="K4" s="719"/>
    </row>
    <row r="5" spans="1:11" ht="14.7" x14ac:dyDescent="0.4">
      <c r="A5" s="538"/>
      <c r="B5" s="720">
        <v>1313</v>
      </c>
      <c r="C5" s="720" t="s">
        <v>100</v>
      </c>
      <c r="D5" s="721" t="s">
        <v>241</v>
      </c>
      <c r="E5" s="722">
        <v>3</v>
      </c>
      <c r="F5" s="721">
        <v>15</v>
      </c>
      <c r="G5" s="723">
        <v>80</v>
      </c>
      <c r="H5" s="724">
        <v>0.3</v>
      </c>
      <c r="I5" s="725">
        <v>80</v>
      </c>
      <c r="J5" s="726">
        <v>0.2</v>
      </c>
      <c r="K5" s="538"/>
    </row>
    <row r="6" spans="1:11" ht="14.7" x14ac:dyDescent="0.4">
      <c r="A6" s="538"/>
      <c r="B6" s="727">
        <v>1314</v>
      </c>
      <c r="C6" s="727" t="s">
        <v>101</v>
      </c>
      <c r="D6" s="728" t="s">
        <v>241</v>
      </c>
      <c r="E6" s="729">
        <v>30</v>
      </c>
      <c r="F6" s="728">
        <v>80</v>
      </c>
      <c r="G6" s="730">
        <v>250</v>
      </c>
      <c r="H6" s="731">
        <v>0.2</v>
      </c>
      <c r="I6" s="730">
        <v>250</v>
      </c>
      <c r="J6" s="731">
        <v>0.1</v>
      </c>
      <c r="K6" s="538"/>
    </row>
    <row r="7" spans="1:11" ht="14.7" x14ac:dyDescent="0.4">
      <c r="A7" s="538"/>
      <c r="B7" s="727">
        <v>6396</v>
      </c>
      <c r="C7" s="727" t="s">
        <v>102</v>
      </c>
      <c r="D7" s="728" t="s">
        <v>241</v>
      </c>
      <c r="E7" s="729">
        <v>10</v>
      </c>
      <c r="F7" s="728">
        <v>20</v>
      </c>
      <c r="G7" s="730">
        <v>150</v>
      </c>
      <c r="H7" s="731">
        <v>0.2</v>
      </c>
      <c r="I7" s="730">
        <v>150</v>
      </c>
      <c r="J7" s="731">
        <v>0.1</v>
      </c>
      <c r="K7" s="538"/>
    </row>
    <row r="8" spans="1:11" ht="12.7" x14ac:dyDescent="0.4">
      <c r="A8" s="538"/>
      <c r="B8" s="727">
        <v>1305</v>
      </c>
      <c r="C8" s="727" t="s">
        <v>104</v>
      </c>
      <c r="D8" s="728" t="s">
        <v>242</v>
      </c>
      <c r="E8" s="729">
        <v>2</v>
      </c>
      <c r="F8" s="728">
        <v>15</v>
      </c>
      <c r="G8" s="730">
        <v>60</v>
      </c>
      <c r="H8" s="731">
        <v>0.3</v>
      </c>
      <c r="I8" s="730">
        <v>60</v>
      </c>
      <c r="J8" s="731">
        <v>0.2</v>
      </c>
      <c r="K8" s="538"/>
    </row>
    <row r="9" spans="1:11" ht="12.7" x14ac:dyDescent="0.4">
      <c r="A9" s="538"/>
      <c r="B9" s="732">
        <v>1319</v>
      </c>
      <c r="C9" s="732" t="s">
        <v>105</v>
      </c>
      <c r="D9" s="728" t="s">
        <v>243</v>
      </c>
      <c r="E9" s="729">
        <v>0.5</v>
      </c>
      <c r="F9" s="728">
        <v>6</v>
      </c>
      <c r="G9" s="30"/>
      <c r="H9" s="31"/>
      <c r="I9" s="730">
        <v>6</v>
      </c>
      <c r="J9" s="731">
        <v>0.1</v>
      </c>
      <c r="K9" s="538"/>
    </row>
    <row r="10" spans="1:11" ht="12.7" x14ac:dyDescent="0.4">
      <c r="A10" s="538"/>
      <c r="B10" s="727">
        <v>1551</v>
      </c>
      <c r="C10" s="727" t="s">
        <v>109</v>
      </c>
      <c r="D10" s="728" t="s">
        <v>243</v>
      </c>
      <c r="E10" s="729">
        <v>1</v>
      </c>
      <c r="F10" s="728">
        <v>6</v>
      </c>
      <c r="G10" s="30"/>
      <c r="H10" s="31"/>
      <c r="I10" s="730">
        <v>6</v>
      </c>
      <c r="J10" s="731">
        <v>0.2</v>
      </c>
      <c r="K10" s="538"/>
    </row>
    <row r="11" spans="1:11" ht="14.7" x14ac:dyDescent="0.4">
      <c r="A11" s="538"/>
      <c r="B11" s="732">
        <v>1335</v>
      </c>
      <c r="C11" s="732" t="s">
        <v>106</v>
      </c>
      <c r="D11" s="728" t="s">
        <v>244</v>
      </c>
      <c r="E11" s="729">
        <v>0.5</v>
      </c>
      <c r="F11" s="728">
        <v>6</v>
      </c>
      <c r="G11" s="30"/>
      <c r="H11" s="31"/>
      <c r="I11" s="730">
        <v>6</v>
      </c>
      <c r="J11" s="731">
        <v>0.1</v>
      </c>
      <c r="K11" s="538"/>
    </row>
    <row r="12" spans="1:11" ht="14.7" x14ac:dyDescent="0.4">
      <c r="A12" s="538"/>
      <c r="B12" s="732">
        <v>1339</v>
      </c>
      <c r="C12" s="732" t="s">
        <v>107</v>
      </c>
      <c r="D12" s="728" t="s">
        <v>245</v>
      </c>
      <c r="E12" s="729">
        <v>0.05</v>
      </c>
      <c r="F12" s="728">
        <v>1</v>
      </c>
      <c r="G12" s="30"/>
      <c r="H12" s="31"/>
      <c r="I12" s="730">
        <v>1</v>
      </c>
      <c r="J12" s="731">
        <v>0.2</v>
      </c>
      <c r="K12" s="538"/>
    </row>
    <row r="13" spans="1:11" ht="14.7" x14ac:dyDescent="0.4">
      <c r="A13" s="538"/>
      <c r="B13" s="732">
        <v>1340</v>
      </c>
      <c r="C13" s="732" t="s">
        <v>108</v>
      </c>
      <c r="D13" s="728" t="s">
        <v>246</v>
      </c>
      <c r="E13" s="729">
        <v>1</v>
      </c>
      <c r="F13" s="728">
        <v>5</v>
      </c>
      <c r="G13" s="30"/>
      <c r="H13" s="31"/>
      <c r="I13" s="730">
        <v>5</v>
      </c>
      <c r="J13" s="731">
        <v>0.2</v>
      </c>
      <c r="K13" s="538"/>
    </row>
    <row r="14" spans="1:11" ht="12.7" x14ac:dyDescent="0.4">
      <c r="A14" s="538"/>
      <c r="B14" s="727">
        <v>1350</v>
      </c>
      <c r="C14" s="727" t="s">
        <v>110</v>
      </c>
      <c r="D14" s="728" t="s">
        <v>247</v>
      </c>
      <c r="E14" s="729">
        <v>0.05</v>
      </c>
      <c r="F14" s="728">
        <v>1</v>
      </c>
      <c r="G14" s="30"/>
      <c r="H14" s="31"/>
      <c r="I14" s="730">
        <v>1</v>
      </c>
      <c r="J14" s="731">
        <v>0.2</v>
      </c>
      <c r="K14" s="538"/>
    </row>
    <row r="15" spans="1:11" ht="12.7" x14ac:dyDescent="0.4">
      <c r="A15" s="538"/>
      <c r="B15" s="727">
        <v>1369</v>
      </c>
      <c r="C15" s="727" t="s">
        <v>112</v>
      </c>
      <c r="D15" s="733" t="s">
        <v>242</v>
      </c>
      <c r="E15" s="729">
        <v>5.0000000000000001E-3</v>
      </c>
      <c r="F15" s="728">
        <v>0.5</v>
      </c>
      <c r="G15" s="730">
        <v>1</v>
      </c>
      <c r="H15" s="731">
        <v>0.6</v>
      </c>
      <c r="I15" s="730">
        <v>1</v>
      </c>
      <c r="J15" s="731">
        <v>0.3</v>
      </c>
      <c r="K15" s="538"/>
    </row>
    <row r="16" spans="1:11" ht="12.7" x14ac:dyDescent="0.4">
      <c r="A16" s="538"/>
      <c r="B16" s="727">
        <v>1388</v>
      </c>
      <c r="C16" s="727" t="s">
        <v>113</v>
      </c>
      <c r="D16" s="733" t="s">
        <v>242</v>
      </c>
      <c r="E16" s="729">
        <v>1E-3</v>
      </c>
      <c r="F16" s="728">
        <v>0.5</v>
      </c>
      <c r="G16" s="730">
        <v>1</v>
      </c>
      <c r="H16" s="731">
        <v>0.6</v>
      </c>
      <c r="I16" s="730">
        <v>1</v>
      </c>
      <c r="J16" s="731">
        <v>0.3</v>
      </c>
      <c r="K16" s="538"/>
    </row>
    <row r="17" spans="1:11" ht="12.7" x14ac:dyDescent="0.4">
      <c r="A17" s="538"/>
      <c r="B17" s="727">
        <v>1389</v>
      </c>
      <c r="C17" s="727" t="s">
        <v>114</v>
      </c>
      <c r="D17" s="733" t="s">
        <v>242</v>
      </c>
      <c r="E17" s="729">
        <v>5.0000000000000001E-3</v>
      </c>
      <c r="F17" s="728">
        <v>0.5</v>
      </c>
      <c r="G17" s="730">
        <v>1</v>
      </c>
      <c r="H17" s="731">
        <v>0.6</v>
      </c>
      <c r="I17" s="730">
        <v>1</v>
      </c>
      <c r="J17" s="731">
        <v>0.3</v>
      </c>
      <c r="K17" s="538"/>
    </row>
    <row r="18" spans="1:11" ht="12.7" x14ac:dyDescent="0.4">
      <c r="A18" s="538"/>
      <c r="B18" s="727">
        <v>1392</v>
      </c>
      <c r="C18" s="727" t="s">
        <v>115</v>
      </c>
      <c r="D18" s="733" t="s">
        <v>242</v>
      </c>
      <c r="E18" s="729">
        <v>5.0000000000000001E-3</v>
      </c>
      <c r="F18" s="728">
        <v>0.5</v>
      </c>
      <c r="G18" s="730">
        <v>1</v>
      </c>
      <c r="H18" s="731">
        <v>0.6</v>
      </c>
      <c r="I18" s="730">
        <v>1</v>
      </c>
      <c r="J18" s="731">
        <v>0.3</v>
      </c>
      <c r="K18" s="538"/>
    </row>
    <row r="19" spans="1:11" ht="12.7" x14ac:dyDescent="0.4">
      <c r="A19" s="538"/>
      <c r="B19" s="727">
        <v>1387</v>
      </c>
      <c r="C19" s="727" t="s">
        <v>116</v>
      </c>
      <c r="D19" s="733" t="s">
        <v>242</v>
      </c>
      <c r="E19" s="729">
        <v>2.0000000000000001E-4</v>
      </c>
      <c r="F19" s="728">
        <v>5.0000000000000001E-3</v>
      </c>
      <c r="G19" s="730">
        <v>0.01</v>
      </c>
      <c r="H19" s="731">
        <v>0.6</v>
      </c>
      <c r="I19" s="730">
        <v>0.01</v>
      </c>
      <c r="J19" s="731">
        <v>0.3</v>
      </c>
      <c r="K19" s="538"/>
    </row>
    <row r="20" spans="1:11" ht="12.7" x14ac:dyDescent="0.4">
      <c r="A20" s="538"/>
      <c r="B20" s="727">
        <v>1386</v>
      </c>
      <c r="C20" s="727" t="s">
        <v>117</v>
      </c>
      <c r="D20" s="733" t="s">
        <v>242</v>
      </c>
      <c r="E20" s="729">
        <v>5.0000000000000001E-3</v>
      </c>
      <c r="F20" s="728">
        <v>0.5</v>
      </c>
      <c r="G20" s="730">
        <v>1</v>
      </c>
      <c r="H20" s="731">
        <v>0.6</v>
      </c>
      <c r="I20" s="730">
        <v>1</v>
      </c>
      <c r="J20" s="731">
        <v>0.3</v>
      </c>
      <c r="K20" s="538"/>
    </row>
    <row r="21" spans="1:11" ht="12.7" x14ac:dyDescent="0.4">
      <c r="A21" s="538"/>
      <c r="B21" s="727">
        <v>1382</v>
      </c>
      <c r="C21" s="727" t="s">
        <v>118</v>
      </c>
      <c r="D21" s="733" t="s">
        <v>242</v>
      </c>
      <c r="E21" s="729">
        <v>2E-3</v>
      </c>
      <c r="F21" s="728">
        <v>0.5</v>
      </c>
      <c r="G21" s="730">
        <v>1</v>
      </c>
      <c r="H21" s="731">
        <v>0.6</v>
      </c>
      <c r="I21" s="730">
        <v>1</v>
      </c>
      <c r="J21" s="731">
        <v>0.3</v>
      </c>
      <c r="K21" s="538"/>
    </row>
    <row r="22" spans="1:11" ht="12.7" x14ac:dyDescent="0.4">
      <c r="A22" s="538"/>
      <c r="B22" s="727">
        <v>1383</v>
      </c>
      <c r="C22" s="727" t="s">
        <v>119</v>
      </c>
      <c r="D22" s="733" t="s">
        <v>242</v>
      </c>
      <c r="E22" s="729">
        <v>5.0000000000000001E-3</v>
      </c>
      <c r="F22" s="728">
        <v>0.5</v>
      </c>
      <c r="G22" s="730">
        <v>1</v>
      </c>
      <c r="H22" s="731">
        <v>0.6</v>
      </c>
      <c r="I22" s="730">
        <v>1</v>
      </c>
      <c r="J22" s="731">
        <v>0.3</v>
      </c>
      <c r="K22" s="538"/>
    </row>
    <row r="23" spans="1:11" ht="12.7" x14ac:dyDescent="0.4">
      <c r="A23" s="538"/>
      <c r="B23" s="727">
        <v>1106</v>
      </c>
      <c r="C23" s="727" t="s">
        <v>111</v>
      </c>
      <c r="D23" s="733" t="s">
        <v>242</v>
      </c>
      <c r="E23" s="729">
        <v>0.01</v>
      </c>
      <c r="F23" s="728">
        <v>0.05</v>
      </c>
      <c r="G23" s="730">
        <v>0.5</v>
      </c>
      <c r="H23" s="731">
        <v>0.6</v>
      </c>
      <c r="I23" s="730">
        <v>0.5</v>
      </c>
      <c r="J23" s="731">
        <v>0.3</v>
      </c>
      <c r="K23" s="538"/>
    </row>
    <row r="24" spans="1:11" ht="12.7" x14ac:dyDescent="0.4">
      <c r="A24" s="538"/>
      <c r="B24" s="727">
        <v>1841</v>
      </c>
      <c r="C24" s="727" t="s">
        <v>103</v>
      </c>
      <c r="D24" s="733" t="s">
        <v>242</v>
      </c>
      <c r="E24" s="729">
        <v>0.3</v>
      </c>
      <c r="F24" s="728">
        <v>5</v>
      </c>
      <c r="G24" s="730">
        <v>15</v>
      </c>
      <c r="H24" s="731">
        <v>0.3</v>
      </c>
      <c r="I24" s="730">
        <v>15</v>
      </c>
      <c r="J24" s="731">
        <v>0.1</v>
      </c>
      <c r="K24" s="538"/>
    </row>
    <row r="25" spans="1:11" ht="12.7" x14ac:dyDescent="0.4">
      <c r="A25" s="538"/>
      <c r="B25" s="727">
        <v>1798</v>
      </c>
      <c r="C25" s="727" t="s">
        <v>670</v>
      </c>
      <c r="D25" s="733"/>
      <c r="E25" s="729"/>
      <c r="F25" s="728"/>
      <c r="G25" s="730"/>
      <c r="H25" s="731"/>
      <c r="I25" s="730"/>
      <c r="J25" s="731"/>
      <c r="K25" s="538"/>
    </row>
    <row r="26" spans="1:11" ht="13" thickBot="1" x14ac:dyDescent="0.45">
      <c r="A26" s="538"/>
      <c r="B26" s="823">
        <v>1337</v>
      </c>
      <c r="C26" s="823" t="s">
        <v>671</v>
      </c>
      <c r="D26" s="824" t="s">
        <v>242</v>
      </c>
      <c r="E26" s="825">
        <v>5</v>
      </c>
      <c r="F26" s="826"/>
      <c r="G26" s="827"/>
      <c r="H26" s="828"/>
      <c r="I26" s="827"/>
      <c r="J26" s="828"/>
      <c r="K26" s="538"/>
    </row>
    <row r="27" spans="1:11" ht="13" thickBot="1" x14ac:dyDescent="0.45">
      <c r="A27" s="538"/>
      <c r="B27" s="829"/>
      <c r="C27" s="829" t="s">
        <v>120</v>
      </c>
      <c r="D27" s="830"/>
      <c r="E27" s="829"/>
      <c r="F27" s="831"/>
      <c r="G27" s="832"/>
      <c r="H27" s="833">
        <v>0.2</v>
      </c>
      <c r="I27" s="832"/>
      <c r="J27" s="833">
        <v>0.05</v>
      </c>
      <c r="K27" s="538"/>
    </row>
    <row r="28" spans="1:11" ht="12.75" customHeight="1" x14ac:dyDescent="0.4">
      <c r="A28" s="538"/>
      <c r="B28" s="1686" t="s">
        <v>248</v>
      </c>
      <c r="C28" s="1686"/>
      <c r="D28" s="1686"/>
      <c r="E28" s="1686"/>
      <c r="F28" s="1686"/>
      <c r="G28" s="1686"/>
      <c r="H28" s="1686"/>
      <c r="I28" s="1686"/>
      <c r="J28" s="1686"/>
      <c r="K28" s="538"/>
    </row>
    <row r="29" spans="1:11" ht="14.35" customHeight="1" x14ac:dyDescent="0.4">
      <c r="A29" s="538"/>
      <c r="B29" s="1686"/>
      <c r="C29" s="1686"/>
      <c r="D29" s="1686"/>
      <c r="E29" s="1686"/>
      <c r="F29" s="1686"/>
      <c r="G29" s="1686"/>
      <c r="H29" s="1686"/>
      <c r="I29" s="1686"/>
      <c r="J29" s="1686"/>
      <c r="K29" s="538"/>
    </row>
    <row r="33" spans="4:9" ht="2" customHeight="1" x14ac:dyDescent="0.4"/>
    <row r="34" spans="4:9" ht="66.7" hidden="1" customHeight="1" x14ac:dyDescent="0.4"/>
    <row r="37" spans="4:9" ht="12.7" hidden="1" x14ac:dyDescent="0.4">
      <c r="D37" s="1687"/>
      <c r="E37" s="1688"/>
      <c r="F37" s="1688"/>
      <c r="G37" s="1688"/>
      <c r="H37" s="1688"/>
      <c r="I37" s="1688"/>
    </row>
    <row r="38" spans="4:9" ht="12.7" hidden="1" x14ac:dyDescent="0.4">
      <c r="D38" s="1688"/>
      <c r="E38" s="1688"/>
      <c r="F38" s="1688"/>
      <c r="G38" s="1688"/>
      <c r="H38" s="1688"/>
      <c r="I38" s="1688"/>
    </row>
    <row r="39" spans="4:9" ht="12.7" hidden="1" x14ac:dyDescent="0.4">
      <c r="D39" s="1688"/>
      <c r="E39" s="1688"/>
      <c r="F39" s="1688"/>
      <c r="G39" s="1688"/>
      <c r="H39" s="1688"/>
      <c r="I39" s="1688"/>
    </row>
    <row r="40" spans="4:9" ht="12.7" hidden="1" x14ac:dyDescent="0.4">
      <c r="D40" s="1688"/>
      <c r="E40" s="1688"/>
      <c r="F40" s="1688"/>
      <c r="G40" s="1688"/>
      <c r="H40" s="1688"/>
      <c r="I40" s="1688"/>
    </row>
    <row r="41" spans="4:9" ht="12.7" hidden="1" x14ac:dyDescent="0.4">
      <c r="D41" s="1688"/>
      <c r="E41" s="1688"/>
      <c r="F41" s="1688"/>
      <c r="G41" s="1688"/>
      <c r="H41" s="1688"/>
      <c r="I41" s="1688"/>
    </row>
    <row r="42" spans="4:9" ht="12.7" hidden="1" x14ac:dyDescent="0.4">
      <c r="D42" s="1688"/>
      <c r="E42" s="1688"/>
      <c r="F42" s="1688"/>
      <c r="G42" s="1688"/>
      <c r="H42" s="1688"/>
      <c r="I42" s="1688"/>
    </row>
    <row r="43" spans="4:9" ht="12.7" hidden="1" x14ac:dyDescent="0.4">
      <c r="D43" s="1688"/>
      <c r="E43" s="1688"/>
      <c r="F43" s="1688"/>
      <c r="G43" s="1688"/>
      <c r="H43" s="1688"/>
      <c r="I43" s="1688"/>
    </row>
    <row r="44" spans="4:9" ht="12.7" hidden="1" x14ac:dyDescent="0.4">
      <c r="D44" s="1688"/>
      <c r="E44" s="1688"/>
      <c r="F44" s="1688"/>
      <c r="G44" s="1688"/>
      <c r="H44" s="1688"/>
      <c r="I44" s="1688"/>
    </row>
    <row r="45" spans="4:9" ht="12.7" hidden="1" x14ac:dyDescent="0.4">
      <c r="D45" s="1688"/>
      <c r="E45" s="1688"/>
      <c r="F45" s="1688"/>
      <c r="G45" s="1688"/>
      <c r="H45" s="1688"/>
      <c r="I45" s="1688"/>
    </row>
    <row r="46" spans="4:9" ht="12.7" hidden="1" x14ac:dyDescent="0.4">
      <c r="D46" s="1688"/>
      <c r="E46" s="1688"/>
      <c r="F46" s="1688"/>
      <c r="G46" s="1688"/>
      <c r="H46" s="1688"/>
      <c r="I46" s="1688"/>
    </row>
    <row r="47" spans="4:9" ht="12.7" hidden="1" x14ac:dyDescent="0.4">
      <c r="D47" s="1688"/>
      <c r="E47" s="1688"/>
      <c r="F47" s="1688"/>
      <c r="G47" s="1688"/>
      <c r="H47" s="1688"/>
      <c r="I47" s="1688"/>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58</vt:i4>
      </vt:variant>
    </vt:vector>
  </HeadingPairs>
  <TitlesOfParts>
    <vt:vector size="78"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Qualité</vt:lpstr>
      <vt:lpstr>A1_A1_DO1_prel</vt:lpstr>
      <vt:lpstr>A3_A3_A3_dem</vt:lpstr>
      <vt:lpstr>A3_A3_A3_prel</vt:lpstr>
      <vt:lpstr>PLUVIO_SCL_1</vt:lpstr>
      <vt:lpstr>PLUVIO_station</vt:lpstr>
      <vt:lpstr>Critères</vt:lpstr>
      <vt:lpstr>PARAM</vt:lpstr>
      <vt:lpstr>LimitequantificationSDE</vt:lpstr>
      <vt:lpstr>SeuilsComparaison-EMT</vt:lpstr>
      <vt:lpstr>A1_A1_DO1_prel!Asservissement</vt:lpstr>
      <vt:lpstr>A3_A3_A3_prel!Asservissement</vt:lpstr>
      <vt:lpstr>Asservissement</vt:lpstr>
      <vt:lpstr>CODE_SANDRE_3</vt:lpstr>
      <vt:lpstr>A1_A1_DO1_prel!CODE_SANDRE_SCL</vt:lpstr>
      <vt:lpstr>A3_A3_A3_dem!CODE_SANDRE_SCL</vt:lpstr>
      <vt:lpstr>A3_A3_A3_prel!CODE_SANDRE_SCL</vt:lpstr>
      <vt:lpstr>CODE_SANDRE_SCL</vt:lpstr>
      <vt:lpstr>PLUVIO_SCL_1!CODE_SANDRE_STEU</vt:lpstr>
      <vt:lpstr>PLUVIO_station!CODE_SANDRE_STEU</vt:lpstr>
      <vt:lpstr>CODE_SANDRE_STEU</vt:lpstr>
      <vt:lpstr>conditions_meteo</vt:lpstr>
      <vt:lpstr>Conformité</vt:lpstr>
      <vt:lpstr>Eq_h_controle</vt:lpstr>
      <vt:lpstr>A1_A1_DO1_prel!EQUIPEMENT_PREL</vt:lpstr>
      <vt:lpstr>A3_A3_A3_dem!EQUIPEMENT_PREL</vt:lpstr>
      <vt:lpstr>A3_A3_A3_prel!EQUIPEMENT_PREL</vt:lpstr>
      <vt:lpstr>EQUIPEMENT_PREL</vt:lpstr>
      <vt:lpstr>A1_A1_DO1_prel!EQUIPEMENT_Q</vt:lpstr>
      <vt:lpstr>A3_A3_A3_dem!EQUIPEMENT_Q</vt:lpstr>
      <vt:lpstr>A3_A3_A3_prel!EQUIPEMENT_Q</vt:lpstr>
      <vt:lpstr>EQUIPEMENT_Q</vt:lpstr>
      <vt:lpstr>A3_A3_A3_dem!Frequence</vt:lpstr>
      <vt:lpstr>Frequence</vt:lpstr>
      <vt:lpstr>A1_A1_DO1_prel!LISTE_1</vt:lpstr>
      <vt:lpstr>A3_A3_A3_dem!LISTE_1</vt:lpstr>
      <vt:lpstr>A3_A3_A3_prel!LISTE_1</vt:lpstr>
      <vt:lpstr>PLUVIO_SCL_1!LISTE_1</vt:lpstr>
      <vt:lpstr>PLUVIO_station!LISTE_1</vt:lpstr>
      <vt:lpstr>LISTE_1</vt:lpstr>
      <vt:lpstr>A1_A1_DO1_prel!LISTE_2</vt:lpstr>
      <vt:lpstr>A3_A3_A3_dem!LISTE_2</vt:lpstr>
      <vt:lpstr>A3_A3_A3_prel!LISTE_2</vt:lpstr>
      <vt:lpstr>PLUVIO_SCL_1!LISTE_2</vt:lpstr>
      <vt:lpstr>PLUVIO_station!LISTE_2</vt:lpstr>
      <vt:lpstr>LISTE_2</vt:lpstr>
      <vt:lpstr>A1_A1_DO1_prel!LISTE_3</vt:lpstr>
      <vt:lpstr>A3_A3_A3_dem!LISTE_3</vt:lpstr>
      <vt:lpstr>A3_A3_A3_prel!LISTE_3</vt:lpstr>
      <vt:lpstr>PLUVIO_SCL_1!LISTE_3</vt:lpstr>
      <vt:lpstr>PLUVIO_station!LISTE_3</vt:lpstr>
      <vt:lpstr>LISTE_3</vt:lpstr>
      <vt:lpstr>PLUVIO_SCL_1!LISTE_4</vt:lpstr>
      <vt:lpstr>PLUVIO_station!LISTE_4</vt:lpstr>
      <vt:lpstr>LISTE_4</vt:lpstr>
      <vt:lpstr>LISTE_5</vt:lpstr>
      <vt:lpstr>A3_A3_A3_dem!Montage_sonde</vt:lpstr>
      <vt:lpstr>Montage_sonde</vt:lpstr>
      <vt:lpstr>AnalysesComparatives!Print_Area</vt:lpstr>
      <vt:lpstr>AnalysesComparatives_SCL!Print_Area</vt:lpstr>
      <vt:lpstr>LimitequantificationSDE!Print_Area</vt:lpstr>
      <vt:lpstr>'SeuilsComparaison-EMT'!Print_Area</vt:lpstr>
      <vt:lpstr>A3_A3_A3_dem!Q_en_charge</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2025-08-19T14:11:18Z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