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00F913B1-BCDE-4087-9814-BAD56887290F}" xr6:coauthVersionLast="47" xr6:coauthVersionMax="47" xr10:uidLastSave="{00000000-0000-0000-0000-000000000000}"/>
  <bookViews>
    <workbookView xWindow="-28920" yWindow="3135" windowWidth="29040" windowHeight="15720" tabRatio="777" firstSheet="11" activeTab="23"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Descriptif" sheetId="30" r:id="rId6"/>
    <sheet name="SYNTHESE" sheetId="1" r:id="rId7"/>
    <sheet name="AnalysesComparatives" sheetId="7" state="hidden" r:id="rId8"/>
    <sheet name="AnalysesComparatives_SCL" sheetId="24" state="hidden" r:id="rId9"/>
    <sheet name="DO1_Prel_1" sheetId="27" r:id="rId10"/>
    <sheet name="DO1_Q_DEM_1" sheetId="36" r:id="rId11"/>
    <sheet name="DO1_Q_G2" sheetId="37" r:id="rId12"/>
    <sheet name="A3_Prel_1" sheetId="38" state="hidden" r:id="rId13"/>
    <sheet name="A3_Q_G1" sheetId="40" r:id="rId14"/>
    <sheet name="A4_Prel_1" sheetId="39" r:id="rId15"/>
    <sheet name="A4_Q_DEM_1" sheetId="41" r:id="rId16"/>
    <sheet name="Pluvio_1" sheetId="28" r:id="rId17"/>
    <sheet name="Thermo_1" sheetId="35" r:id="rId18"/>
    <sheet name="DO3_prel_3" sheetId="43" r:id="rId19"/>
    <sheet name="tttt_eeeee" sheetId="46" r:id="rId20"/>
    <sheet name="LimitequantificationSDE" sheetId="9" r:id="rId21"/>
    <sheet name="SeuilsComparaison-EMT" sheetId="8" r:id="rId22"/>
    <sheet name="TAB_Critères" sheetId="6" r:id="rId23"/>
    <sheet name="PARAM" sheetId="5" r:id="rId24"/>
  </sheets>
  <definedNames>
    <definedName name="CODE_SANDRE_3">PARAM!$I$4:$I$19</definedName>
    <definedName name="CODE_SANDRE_SCL" localSheetId="12">PARAM!$F$4:$F$7</definedName>
    <definedName name="CODE_SANDRE_SCL" localSheetId="13">PARAM!$F$4:$F$7</definedName>
    <definedName name="CODE_SANDRE_SCL" localSheetId="14">PARAM!$F$4:$F$7</definedName>
    <definedName name="CODE_SANDRE_SCL" localSheetId="15">PARAM!$F$4:$F$7</definedName>
    <definedName name="CODE_SANDRE_SCL" localSheetId="9">PARAM!$F$4:$F$7</definedName>
    <definedName name="CODE_SANDRE_SCL" localSheetId="10">PARAM!$F$4:$F$7</definedName>
    <definedName name="CODE_SANDRE_SCL" localSheetId="11">PARAM!$F$4:$F$7</definedName>
    <definedName name="CODE_SANDRE_SCL" localSheetId="18">PARAM!$F$4:$F$7</definedName>
    <definedName name="CODE_SANDRE_SCL" localSheetId="19">PARAM!$F$4:$F$7</definedName>
    <definedName name="CODE_SANDRE_SCL">PARAM!$F$4:$F$7</definedName>
    <definedName name="CODE_SANDRE_STEU" localSheetId="16">PARAM!$E$4:$E$19</definedName>
    <definedName name="CODE_SANDRE_STEU">PARAM!$E$4:$E$19</definedName>
    <definedName name="EQUIPEMENT_PREL" localSheetId="12">PARAM!$B$4:$B$6</definedName>
    <definedName name="EQUIPEMENT_PREL" localSheetId="13">PARAM!$B$4:$B$6</definedName>
    <definedName name="EQUIPEMENT_PREL" localSheetId="14">PARAM!$B$4:$B$6</definedName>
    <definedName name="EQUIPEMENT_PREL" localSheetId="15">PARAM!$B$4:$B$6</definedName>
    <definedName name="EQUIPEMENT_PREL" localSheetId="9">PARAM!$B$4:$B$6</definedName>
    <definedName name="EQUIPEMENT_PREL" localSheetId="10">PARAM!$B$4:$B$6</definedName>
    <definedName name="EQUIPEMENT_PREL" localSheetId="11">PARAM!$B$4:$B$6</definedName>
    <definedName name="EQUIPEMENT_PREL" localSheetId="18">PARAM!$B$4:$B$6</definedName>
    <definedName name="EQUIPEMENT_PREL" localSheetId="19">PARAM!$B$4:$B$6</definedName>
    <definedName name="EQUIPEMENT_PREL">PARAM!$B$4:$B$6</definedName>
    <definedName name="EQUIPEMENT_Q" localSheetId="12">PARAM!$A$4:$A$15</definedName>
    <definedName name="EQUIPEMENT_Q" localSheetId="13">PARAM!$A$4:$A$15</definedName>
    <definedName name="EQUIPEMENT_Q" localSheetId="14">PARAM!$A$4:$A$15</definedName>
    <definedName name="EQUIPEMENT_Q" localSheetId="15">PARAM!$A$4:$A$15</definedName>
    <definedName name="EQUIPEMENT_Q" localSheetId="9">PARAM!$A$4:$A$15</definedName>
    <definedName name="EQUIPEMENT_Q" localSheetId="10">PARAM!$A$4:$A$15</definedName>
    <definedName name="EQUIPEMENT_Q" localSheetId="11">PARAM!$A$4:$A$15</definedName>
    <definedName name="EQUIPEMENT_Q" localSheetId="18">PARAM!$A$4:$A$15</definedName>
    <definedName name="EQUIPEMENT_Q" localSheetId="19">PARAM!$A$4:$A$15</definedName>
    <definedName name="EQUIPEMENT_Q">PARAM!$A$4:$A$15</definedName>
    <definedName name="LISTE_1" localSheetId="18">PARAM!$A$21:$A$22</definedName>
    <definedName name="LISTE_1" localSheetId="16">PARAM!$A$21:$A$22</definedName>
    <definedName name="LISTE_1" localSheetId="19">PARAM!$A$21:$A$22</definedName>
    <definedName name="LISTE_1">PARAM!$A$21:$A$22</definedName>
    <definedName name="LISTE_1_a">#REF!</definedName>
    <definedName name="LISTE_2" localSheetId="18">PARAM!$B$21:$B$23</definedName>
    <definedName name="LISTE_2" localSheetId="19">PARAM!$B$21:$B$23</definedName>
    <definedName name="LISTE_2">PARAM!$B$21:$B$23</definedName>
    <definedName name="LISTE_3" localSheetId="18">PARAM!$C$21:$C$24</definedName>
    <definedName name="LISTE_3" localSheetId="16">PARAM!$C$21:$C$24</definedName>
    <definedName name="LISTE_3" localSheetId="19">PARAM!$C$21:$C$24</definedName>
    <definedName name="LISTE_3">PARAM!$C$21:$C$24</definedName>
    <definedName name="LISTE_4" localSheetId="16">PARAM!$D$21:$D$26</definedName>
    <definedName name="LISTE_4">PARAM!$D$21:$D$23</definedName>
    <definedName name="LISTE_5">PARAM!$F$21:$F$24</definedName>
    <definedName name="Print_Area" localSheetId="7">AnalysesComparatives!$A$1:$V$29</definedName>
    <definedName name="Print_Area" localSheetId="8">AnalysesComparatives_SCL!$A$1:$V$34</definedName>
    <definedName name="Print_Area" localSheetId="20">LimitequantificationSDE!$A$1:$F$21</definedName>
    <definedName name="Print_Area" localSheetId="21">'SeuilsComparaison-EMT'!$A$1:$K$27</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46" l="1"/>
  <c r="J4" i="46"/>
  <c r="J3" i="46"/>
  <c r="H7" i="46"/>
  <c r="H6" i="46"/>
  <c r="H5" i="46"/>
  <c r="H4" i="46"/>
  <c r="H3" i="46"/>
  <c r="F2" i="46"/>
  <c r="F3" i="46"/>
  <c r="I26" i="30"/>
  <c r="G26" i="30"/>
  <c r="K65" i="46"/>
  <c r="H65" i="46"/>
  <c r="E65" i="46"/>
  <c r="K64" i="46"/>
  <c r="H64" i="46"/>
  <c r="E64" i="46"/>
  <c r="K63" i="46"/>
  <c r="H63" i="46"/>
  <c r="E63" i="46"/>
  <c r="K62" i="46"/>
  <c r="H62" i="46"/>
  <c r="E62" i="46"/>
  <c r="K61" i="46"/>
  <c r="H61" i="46"/>
  <c r="E61" i="46"/>
  <c r="K60" i="46"/>
  <c r="H60" i="46"/>
  <c r="E60" i="46"/>
  <c r="K59" i="46"/>
  <c r="H59" i="46"/>
  <c r="E59" i="46"/>
  <c r="K58" i="46"/>
  <c r="H58" i="46"/>
  <c r="E58" i="46"/>
  <c r="K57" i="46"/>
  <c r="H57" i="46"/>
  <c r="E57" i="46"/>
  <c r="K56" i="46"/>
  <c r="H56" i="46"/>
  <c r="E56" i="46"/>
  <c r="K55" i="46"/>
  <c r="H55" i="46"/>
  <c r="E55" i="46"/>
  <c r="H67" i="46"/>
  <c r="J46" i="46"/>
  <c r="I46" i="46"/>
  <c r="G46" i="46"/>
  <c r="J45" i="46"/>
  <c r="I45" i="46"/>
  <c r="G45" i="46"/>
  <c r="K41" i="46"/>
  <c r="L41" i="46" s="1"/>
  <c r="H41" i="46"/>
  <c r="I41" i="46" s="1"/>
  <c r="L40" i="46"/>
  <c r="K40" i="46"/>
  <c r="H40" i="46"/>
  <c r="I40" i="46" s="1"/>
  <c r="K39" i="46"/>
  <c r="L39" i="46" s="1"/>
  <c r="H39" i="46"/>
  <c r="I39" i="46" s="1"/>
  <c r="K38" i="46"/>
  <c r="L38" i="46" s="1"/>
  <c r="H38" i="46"/>
  <c r="I38" i="46" s="1"/>
  <c r="K33" i="46"/>
  <c r="L33" i="46" s="1"/>
  <c r="H33" i="46"/>
  <c r="I33" i="46" s="1"/>
  <c r="F33" i="46"/>
  <c r="K32" i="46"/>
  <c r="L32" i="46" s="1"/>
  <c r="H32" i="46"/>
  <c r="I32" i="46" s="1"/>
  <c r="F32" i="46"/>
  <c r="L31" i="46"/>
  <c r="K31" i="46"/>
  <c r="H31" i="46"/>
  <c r="I31" i="46" s="1"/>
  <c r="F31" i="46"/>
  <c r="K30" i="46"/>
  <c r="L30" i="46" s="1"/>
  <c r="H30" i="46"/>
  <c r="I30" i="46" s="1"/>
  <c r="F30" i="46"/>
  <c r="J5" i="43" l="1"/>
  <c r="J4" i="43"/>
  <c r="J3" i="43"/>
  <c r="H7" i="43"/>
  <c r="H6" i="43"/>
  <c r="H5" i="43"/>
  <c r="H4" i="43"/>
  <c r="H3" i="43"/>
  <c r="F2" i="43"/>
  <c r="F3" i="43"/>
  <c r="I25" i="30"/>
  <c r="G25" i="30"/>
  <c r="K65" i="43"/>
  <c r="H65" i="43"/>
  <c r="E65" i="43"/>
  <c r="K64" i="43"/>
  <c r="H64" i="43"/>
  <c r="E64" i="43"/>
  <c r="K63" i="43"/>
  <c r="H63" i="43"/>
  <c r="E63" i="43"/>
  <c r="K62" i="43"/>
  <c r="H62" i="43"/>
  <c r="E62" i="43"/>
  <c r="K61" i="43"/>
  <c r="H61" i="43"/>
  <c r="E61" i="43"/>
  <c r="K60" i="43"/>
  <c r="H60" i="43"/>
  <c r="E60" i="43"/>
  <c r="K59" i="43"/>
  <c r="H59" i="43"/>
  <c r="E59" i="43"/>
  <c r="K58" i="43"/>
  <c r="H58" i="43"/>
  <c r="E58" i="43"/>
  <c r="K57" i="43"/>
  <c r="H57" i="43"/>
  <c r="E57" i="43"/>
  <c r="K56" i="43"/>
  <c r="H56" i="43"/>
  <c r="E56" i="43"/>
  <c r="K55" i="43"/>
  <c r="H55" i="43"/>
  <c r="E55" i="43"/>
  <c r="H67" i="43"/>
  <c r="J46" i="43"/>
  <c r="I46" i="43"/>
  <c r="G46" i="43"/>
  <c r="J45" i="43"/>
  <c r="I45" i="43"/>
  <c r="G45" i="43"/>
  <c r="K41" i="43"/>
  <c r="L41" i="43" s="1"/>
  <c r="H41" i="43"/>
  <c r="I41" i="43" s="1"/>
  <c r="K40" i="43"/>
  <c r="L40" i="43" s="1"/>
  <c r="H40" i="43"/>
  <c r="I40" i="43" s="1"/>
  <c r="K39" i="43"/>
  <c r="L39" i="43" s="1"/>
  <c r="H39" i="43"/>
  <c r="I39" i="43" s="1"/>
  <c r="K38" i="43"/>
  <c r="L38" i="43" s="1"/>
  <c r="H38" i="43"/>
  <c r="I38" i="43" s="1"/>
  <c r="K33" i="43"/>
  <c r="L33" i="43" s="1"/>
  <c r="H33" i="43"/>
  <c r="I33" i="43" s="1"/>
  <c r="F33" i="43"/>
  <c r="K32" i="43"/>
  <c r="L32" i="43" s="1"/>
  <c r="H32" i="43"/>
  <c r="I32" i="43" s="1"/>
  <c r="F32" i="43"/>
  <c r="K31" i="43"/>
  <c r="L31" i="43" s="1"/>
  <c r="H31" i="43"/>
  <c r="I31" i="43" s="1"/>
  <c r="F31" i="43"/>
  <c r="K30" i="43"/>
  <c r="L30" i="43" s="1"/>
  <c r="H30" i="43"/>
  <c r="I30" i="43" s="1"/>
  <c r="F30" i="43"/>
  <c r="H7" i="41" l="1"/>
  <c r="H6" i="41"/>
  <c r="J5" i="41"/>
  <c r="H5" i="41"/>
  <c r="J4" i="41"/>
  <c r="H4" i="41"/>
  <c r="J3" i="41"/>
  <c r="H3" i="41"/>
  <c r="F3" i="41"/>
  <c r="F2" i="41"/>
  <c r="H7" i="40"/>
  <c r="H6" i="40"/>
  <c r="J5" i="40"/>
  <c r="H5" i="40"/>
  <c r="J4" i="40"/>
  <c r="H4" i="40"/>
  <c r="J3" i="40"/>
  <c r="H3" i="40"/>
  <c r="F3" i="40"/>
  <c r="F2" i="40"/>
  <c r="H7" i="36"/>
  <c r="H6" i="36"/>
  <c r="J5" i="36"/>
  <c r="H5" i="36"/>
  <c r="J4" i="36"/>
  <c r="H4" i="36"/>
  <c r="J3" i="36"/>
  <c r="H3" i="36"/>
  <c r="F3" i="36"/>
  <c r="F2" i="36"/>
  <c r="H4" i="37"/>
  <c r="H5" i="37"/>
  <c r="H6" i="37"/>
  <c r="H7" i="37"/>
  <c r="H3" i="37"/>
  <c r="J4" i="37"/>
  <c r="J5" i="37"/>
  <c r="J3" i="37"/>
  <c r="J7" i="39"/>
  <c r="J6" i="39"/>
  <c r="M5" i="39"/>
  <c r="J5" i="39"/>
  <c r="M4" i="39"/>
  <c r="J4" i="39"/>
  <c r="M3" i="39"/>
  <c r="J3" i="39"/>
  <c r="F3" i="39"/>
  <c r="F2" i="39"/>
  <c r="J7" i="38"/>
  <c r="J6" i="38"/>
  <c r="M5" i="38"/>
  <c r="J5" i="38"/>
  <c r="M4" i="38"/>
  <c r="J4" i="38"/>
  <c r="M3" i="38"/>
  <c r="J3" i="38"/>
  <c r="F3" i="38"/>
  <c r="F2" i="38"/>
  <c r="M4" i="27"/>
  <c r="M5" i="27"/>
  <c r="M3" i="27"/>
  <c r="J5" i="27"/>
  <c r="J6" i="27"/>
  <c r="J7" i="27"/>
  <c r="J3" i="27"/>
  <c r="J4" i="27"/>
  <c r="L55" i="30"/>
  <c r="L54" i="30"/>
  <c r="L53" i="30"/>
  <c r="L51" i="30"/>
  <c r="K31" i="40"/>
  <c r="L31" i="40" s="1"/>
  <c r="K32" i="40"/>
  <c r="L32" i="40" s="1"/>
  <c r="K33" i="40"/>
  <c r="L33" i="40" s="1"/>
  <c r="K30" i="40"/>
  <c r="L30" i="40" s="1"/>
  <c r="H30" i="40"/>
  <c r="H31" i="40"/>
  <c r="I31" i="40" s="1"/>
  <c r="H32" i="40"/>
  <c r="H33" i="40"/>
  <c r="I33" i="40" s="1"/>
  <c r="I32" i="40"/>
  <c r="I30" i="40"/>
  <c r="H49" i="41"/>
  <c r="K47" i="41"/>
  <c r="H47" i="41"/>
  <c r="E47" i="41"/>
  <c r="K46" i="41"/>
  <c r="H46" i="41"/>
  <c r="E46" i="41"/>
  <c r="K45" i="41"/>
  <c r="H45" i="41"/>
  <c r="E45" i="41"/>
  <c r="K44" i="41"/>
  <c r="H44" i="41"/>
  <c r="E44" i="41"/>
  <c r="K43" i="41"/>
  <c r="H43" i="41"/>
  <c r="E43" i="41"/>
  <c r="K42" i="41"/>
  <c r="H42" i="41"/>
  <c r="E42" i="41"/>
  <c r="K41" i="41"/>
  <c r="H41" i="41"/>
  <c r="E41" i="41"/>
  <c r="K40" i="41"/>
  <c r="H40" i="41"/>
  <c r="E40" i="41"/>
  <c r="K39" i="41"/>
  <c r="H39" i="41"/>
  <c r="E39" i="41"/>
  <c r="K38" i="41"/>
  <c r="H38" i="41"/>
  <c r="E38" i="41"/>
  <c r="K37" i="41"/>
  <c r="H37" i="41"/>
  <c r="E37" i="41"/>
  <c r="H27" i="41"/>
  <c r="I27" i="41" s="1"/>
  <c r="J27" i="41" s="1"/>
  <c r="F27" i="41"/>
  <c r="H26" i="41"/>
  <c r="I26" i="41" s="1"/>
  <c r="J26" i="41" s="1"/>
  <c r="F26" i="41"/>
  <c r="H67" i="40"/>
  <c r="K65" i="40"/>
  <c r="H65" i="40"/>
  <c r="E65" i="40"/>
  <c r="K64" i="40"/>
  <c r="H64" i="40"/>
  <c r="E64" i="40"/>
  <c r="K63" i="40"/>
  <c r="H63" i="40"/>
  <c r="E63" i="40"/>
  <c r="K62" i="40"/>
  <c r="H62" i="40"/>
  <c r="E62" i="40"/>
  <c r="K61" i="40"/>
  <c r="H61" i="40"/>
  <c r="E61" i="40"/>
  <c r="K60" i="40"/>
  <c r="H60" i="40"/>
  <c r="E60" i="40"/>
  <c r="K59" i="40"/>
  <c r="H59" i="40"/>
  <c r="E59" i="40"/>
  <c r="K58" i="40"/>
  <c r="H58" i="40"/>
  <c r="E58" i="40"/>
  <c r="K57" i="40"/>
  <c r="H57" i="40"/>
  <c r="E57" i="40"/>
  <c r="K56" i="40"/>
  <c r="H56" i="40"/>
  <c r="E56" i="40"/>
  <c r="K55" i="40"/>
  <c r="H55" i="40"/>
  <c r="E55" i="40"/>
  <c r="I46" i="40"/>
  <c r="J46" i="40" s="1"/>
  <c r="G46" i="40"/>
  <c r="I45" i="40"/>
  <c r="J45" i="40" s="1"/>
  <c r="G45" i="40"/>
  <c r="K41" i="40"/>
  <c r="L41" i="40" s="1"/>
  <c r="H41" i="40"/>
  <c r="I41" i="40" s="1"/>
  <c r="K40" i="40"/>
  <c r="L40" i="40" s="1"/>
  <c r="H40" i="40"/>
  <c r="I40" i="40" s="1"/>
  <c r="K39" i="40"/>
  <c r="L39" i="40" s="1"/>
  <c r="H39" i="40"/>
  <c r="I39" i="40" s="1"/>
  <c r="K38" i="40"/>
  <c r="L38" i="40" s="1"/>
  <c r="H38" i="40"/>
  <c r="I38" i="40" s="1"/>
  <c r="F33" i="40"/>
  <c r="F32" i="40"/>
  <c r="F31" i="40"/>
  <c r="F30" i="40"/>
  <c r="K77" i="39"/>
  <c r="J77" i="39"/>
  <c r="J71" i="39"/>
  <c r="N69" i="39"/>
  <c r="J69" i="39"/>
  <c r="E69" i="39"/>
  <c r="N68" i="39"/>
  <c r="J68" i="39"/>
  <c r="E68" i="39"/>
  <c r="N67" i="39"/>
  <c r="J67" i="39"/>
  <c r="E67" i="39"/>
  <c r="N66" i="39"/>
  <c r="J66" i="39"/>
  <c r="E66" i="39"/>
  <c r="N65" i="39"/>
  <c r="J65" i="39"/>
  <c r="E65" i="39"/>
  <c r="N64" i="39"/>
  <c r="J64" i="39"/>
  <c r="E64" i="39"/>
  <c r="N63" i="39"/>
  <c r="J63" i="39"/>
  <c r="E63" i="39"/>
  <c r="N62" i="39"/>
  <c r="J62" i="39"/>
  <c r="E62" i="39"/>
  <c r="N61" i="39"/>
  <c r="J61" i="39"/>
  <c r="E61" i="39"/>
  <c r="N60" i="39"/>
  <c r="J60" i="39"/>
  <c r="E60" i="39"/>
  <c r="N59" i="39"/>
  <c r="J59" i="39"/>
  <c r="E59" i="39"/>
  <c r="L50" i="39"/>
  <c r="H38" i="39"/>
  <c r="J30" i="39"/>
  <c r="J24" i="39"/>
  <c r="H24" i="39"/>
  <c r="F24" i="39"/>
  <c r="K23" i="39"/>
  <c r="L18" i="39"/>
  <c r="K18" i="39"/>
  <c r="K77" i="38"/>
  <c r="J71" i="38"/>
  <c r="N69" i="38"/>
  <c r="J69" i="38"/>
  <c r="E69" i="38"/>
  <c r="N68" i="38"/>
  <c r="J68" i="38"/>
  <c r="E68" i="38"/>
  <c r="N67" i="38"/>
  <c r="J67" i="38"/>
  <c r="E67" i="38"/>
  <c r="N66" i="38"/>
  <c r="J66" i="38"/>
  <c r="E66" i="38"/>
  <c r="N65" i="38"/>
  <c r="J65" i="38"/>
  <c r="E65" i="38"/>
  <c r="N64" i="38"/>
  <c r="J64" i="38"/>
  <c r="E64" i="38"/>
  <c r="N63" i="38"/>
  <c r="J63" i="38"/>
  <c r="E63" i="38"/>
  <c r="N62" i="38"/>
  <c r="J62" i="38"/>
  <c r="E62" i="38"/>
  <c r="N61" i="38"/>
  <c r="J61" i="38"/>
  <c r="E61" i="38"/>
  <c r="N60" i="38"/>
  <c r="J60" i="38"/>
  <c r="E60" i="38"/>
  <c r="N59" i="38"/>
  <c r="J59" i="38"/>
  <c r="E59" i="38"/>
  <c r="L50" i="38"/>
  <c r="H38" i="38"/>
  <c r="J30" i="38"/>
  <c r="J33" i="38" s="1"/>
  <c r="J24" i="38"/>
  <c r="H24" i="38"/>
  <c r="F24" i="38"/>
  <c r="K23" i="38"/>
  <c r="L18" i="38"/>
  <c r="K18" i="38"/>
  <c r="I51" i="37"/>
  <c r="J51" i="37" s="1"/>
  <c r="G51" i="37"/>
  <c r="I50" i="37"/>
  <c r="J50" i="37" s="1"/>
  <c r="G50" i="37"/>
  <c r="H43" i="37"/>
  <c r="I43" i="37" s="1"/>
  <c r="K43" i="37"/>
  <c r="L43" i="37" s="1"/>
  <c r="H44" i="37"/>
  <c r="I44" i="37" s="1"/>
  <c r="K44" i="37"/>
  <c r="L44" i="37" s="1"/>
  <c r="H45" i="37"/>
  <c r="I45" i="37" s="1"/>
  <c r="K45" i="37"/>
  <c r="L45" i="37" s="1"/>
  <c r="H46" i="37"/>
  <c r="I46" i="37" s="1"/>
  <c r="K46" i="37"/>
  <c r="L46" i="37" s="1"/>
  <c r="K38" i="37"/>
  <c r="L38" i="37" s="1"/>
  <c r="H38" i="37"/>
  <c r="I38" i="37" s="1"/>
  <c r="F38" i="37"/>
  <c r="K37" i="37"/>
  <c r="L37" i="37" s="1"/>
  <c r="H37" i="37"/>
  <c r="I37" i="37" s="1"/>
  <c r="F37" i="37"/>
  <c r="K36" i="37"/>
  <c r="L36" i="37" s="1"/>
  <c r="H36" i="37"/>
  <c r="I36" i="37" s="1"/>
  <c r="F36" i="37"/>
  <c r="K35" i="37"/>
  <c r="L35" i="37" s="1"/>
  <c r="H35" i="37"/>
  <c r="I35" i="37" s="1"/>
  <c r="F35" i="37"/>
  <c r="H72" i="37"/>
  <c r="K70" i="37"/>
  <c r="H70" i="37"/>
  <c r="E70" i="37"/>
  <c r="K69" i="37"/>
  <c r="H69" i="37"/>
  <c r="E69" i="37"/>
  <c r="K68" i="37"/>
  <c r="H68" i="37"/>
  <c r="E68" i="37"/>
  <c r="K67" i="37"/>
  <c r="H67" i="37"/>
  <c r="E67" i="37"/>
  <c r="K66" i="37"/>
  <c r="H66" i="37"/>
  <c r="E66" i="37"/>
  <c r="K65" i="37"/>
  <c r="H65" i="37"/>
  <c r="E65" i="37"/>
  <c r="K64" i="37"/>
  <c r="H64" i="37"/>
  <c r="E64" i="37"/>
  <c r="K63" i="37"/>
  <c r="H63" i="37"/>
  <c r="E63" i="37"/>
  <c r="K62" i="37"/>
  <c r="H62" i="37"/>
  <c r="E62" i="37"/>
  <c r="K61" i="37"/>
  <c r="H61" i="37"/>
  <c r="E61" i="37"/>
  <c r="K60" i="37"/>
  <c r="H60" i="37"/>
  <c r="E60" i="37"/>
  <c r="F3" i="37"/>
  <c r="F2" i="37"/>
  <c r="G5" i="35"/>
  <c r="G4" i="35"/>
  <c r="H3" i="35"/>
  <c r="G3" i="35"/>
  <c r="E3" i="35"/>
  <c r="E2" i="35"/>
  <c r="G5" i="28"/>
  <c r="G4" i="28"/>
  <c r="H3" i="28"/>
  <c r="G3" i="28"/>
  <c r="E3" i="28"/>
  <c r="E2" i="28"/>
  <c r="E47" i="36"/>
  <c r="H47" i="36"/>
  <c r="K47" i="36"/>
  <c r="H27" i="36"/>
  <c r="I27" i="36" s="1"/>
  <c r="J27" i="36" s="1"/>
  <c r="F27" i="36"/>
  <c r="H26" i="36"/>
  <c r="I26" i="36" s="1"/>
  <c r="J26" i="36" s="1"/>
  <c r="F26" i="36"/>
  <c r="F3" i="27"/>
  <c r="F2" i="27"/>
  <c r="H49" i="36"/>
  <c r="K46" i="36"/>
  <c r="H46" i="36"/>
  <c r="E46" i="36"/>
  <c r="K45" i="36"/>
  <c r="H45" i="36"/>
  <c r="E45" i="36"/>
  <c r="K44" i="36"/>
  <c r="H44" i="36"/>
  <c r="E44" i="36"/>
  <c r="K43" i="36"/>
  <c r="H43" i="36"/>
  <c r="E43" i="36"/>
  <c r="K42" i="36"/>
  <c r="H42" i="36"/>
  <c r="E42" i="36"/>
  <c r="K41" i="36"/>
  <c r="H41" i="36"/>
  <c r="E41" i="36"/>
  <c r="K40" i="36"/>
  <c r="H40" i="36"/>
  <c r="E40" i="36"/>
  <c r="K39" i="36"/>
  <c r="H39" i="36"/>
  <c r="E39" i="36"/>
  <c r="K38" i="36"/>
  <c r="H38" i="36"/>
  <c r="E38" i="36"/>
  <c r="K37" i="36"/>
  <c r="H37" i="36"/>
  <c r="E37" i="36"/>
  <c r="G19" i="28"/>
  <c r="G18" i="28"/>
  <c r="J81" i="27"/>
  <c r="J82" i="27"/>
  <c r="J83" i="27"/>
  <c r="J84" i="27"/>
  <c r="J85" i="27"/>
  <c r="J86" i="27"/>
  <c r="J87" i="27"/>
  <c r="J88" i="27"/>
  <c r="J89" i="27"/>
  <c r="J90" i="27"/>
  <c r="J91" i="27"/>
  <c r="J92" i="27"/>
  <c r="J93" i="27"/>
  <c r="J94" i="27"/>
  <c r="J95" i="27"/>
  <c r="J80" i="27"/>
  <c r="K77" i="27"/>
  <c r="N69" i="27"/>
  <c r="J69" i="27"/>
  <c r="E69" i="27"/>
  <c r="J24" i="27"/>
  <c r="H24" i="27"/>
  <c r="F24" i="27"/>
  <c r="K23" i="27"/>
  <c r="L50" i="27"/>
  <c r="H38" i="27"/>
  <c r="J30" i="27"/>
  <c r="J33" i="27" s="1"/>
  <c r="L18" i="27"/>
  <c r="K18" i="27"/>
  <c r="I19" i="35"/>
  <c r="I18" i="35"/>
  <c r="I17" i="35"/>
  <c r="E95" i="27"/>
  <c r="E94" i="27"/>
  <c r="E93" i="27"/>
  <c r="E92" i="27"/>
  <c r="E90" i="27"/>
  <c r="E89" i="27"/>
  <c r="E88" i="27"/>
  <c r="E87" i="27"/>
  <c r="E86" i="27"/>
  <c r="E85" i="27"/>
  <c r="E84" i="27"/>
  <c r="E83" i="27"/>
  <c r="E82" i="27"/>
  <c r="E81" i="27"/>
  <c r="E80" i="27"/>
  <c r="K24" i="38" l="1"/>
  <c r="M18" i="39"/>
  <c r="K24" i="39"/>
  <c r="F44" i="39"/>
  <c r="H44" i="39" s="1"/>
  <c r="J33" i="39"/>
  <c r="F44" i="38"/>
  <c r="H44" i="38" s="1"/>
  <c r="J77" i="38"/>
  <c r="M18" i="38"/>
  <c r="J77" i="27"/>
  <c r="K24" i="27"/>
  <c r="F44" i="27"/>
  <c r="H44" i="27" s="1"/>
  <c r="M18" i="27"/>
  <c r="N59" i="27" l="1"/>
  <c r="N68" i="27" l="1"/>
  <c r="J68" i="27"/>
  <c r="E68" i="27"/>
  <c r="N67" i="27"/>
  <c r="J67" i="27"/>
  <c r="E67" i="27"/>
  <c r="N66" i="27"/>
  <c r="J66" i="27"/>
  <c r="E66" i="27"/>
  <c r="N65" i="27"/>
  <c r="J65" i="27"/>
  <c r="E65" i="27"/>
  <c r="N64" i="27"/>
  <c r="J64" i="27"/>
  <c r="E64" i="27"/>
  <c r="N63" i="27"/>
  <c r="J63" i="27"/>
  <c r="E63" i="27"/>
  <c r="N62" i="27"/>
  <c r="J62" i="27"/>
  <c r="E62" i="27"/>
  <c r="N61" i="27"/>
  <c r="J61" i="27"/>
  <c r="E61" i="27"/>
  <c r="N60" i="27"/>
  <c r="J60" i="27"/>
  <c r="J71" i="27" s="1"/>
  <c r="E60" i="27"/>
  <c r="J59" i="27"/>
  <c r="E59" i="27"/>
  <c r="E8" i="19" l="1"/>
  <c r="E8" i="3"/>
  <c r="B8" i="3" l="1"/>
  <c r="B10" i="3" l="1"/>
  <c r="M18" i="10"/>
  <c r="U13" i="1"/>
  <c r="F43" i="10"/>
  <c r="F42" i="10"/>
  <c r="F43" i="1"/>
  <c r="F42"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U57" i="1"/>
  <c r="U56" i="1"/>
  <c r="F57" i="1"/>
  <c r="F56" i="1"/>
  <c r="D56" i="1"/>
  <c r="S57" i="1"/>
  <c r="R57" i="1"/>
  <c r="Q57" i="1"/>
  <c r="P57" i="1"/>
  <c r="O57" i="1"/>
  <c r="N57" i="1"/>
  <c r="M57" i="1"/>
  <c r="L57" i="1"/>
  <c r="K57" i="1"/>
  <c r="J57" i="1"/>
  <c r="S56" i="1"/>
  <c r="R56" i="1"/>
  <c r="Q56" i="1"/>
  <c r="P56" i="1"/>
  <c r="O56" i="1"/>
  <c r="N56" i="1"/>
  <c r="M56" i="1"/>
  <c r="L56" i="1"/>
  <c r="K56" i="1"/>
  <c r="J56" i="1"/>
  <c r="G57" i="1"/>
  <c r="G56" i="1"/>
  <c r="C56" i="1"/>
  <c r="U55" i="1"/>
  <c r="U54" i="1"/>
  <c r="F55" i="1"/>
  <c r="F54" i="1"/>
  <c r="D54" i="1"/>
  <c r="S55" i="1"/>
  <c r="R55" i="1"/>
  <c r="Q55" i="1"/>
  <c r="P55" i="1"/>
  <c r="O55" i="1"/>
  <c r="N55" i="1"/>
  <c r="M55" i="1"/>
  <c r="L55" i="1"/>
  <c r="K55" i="1"/>
  <c r="J55" i="1"/>
  <c r="S54" i="1"/>
  <c r="R54" i="1"/>
  <c r="Q54" i="1"/>
  <c r="P54" i="1"/>
  <c r="O54" i="1"/>
  <c r="N54" i="1"/>
  <c r="M54" i="1"/>
  <c r="L54" i="1"/>
  <c r="K54" i="1"/>
  <c r="J54" i="1"/>
  <c r="G55" i="1"/>
  <c r="G54" i="1"/>
  <c r="C54" i="1"/>
  <c r="D52" i="1"/>
  <c r="U53" i="1"/>
  <c r="U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U51" i="1"/>
  <c r="U50" i="1"/>
  <c r="F51" i="1"/>
  <c r="F50" i="1"/>
  <c r="D50" i="1"/>
  <c r="S51" i="1"/>
  <c r="R51" i="1"/>
  <c r="Q51" i="1"/>
  <c r="P51" i="1"/>
  <c r="O51" i="1"/>
  <c r="N51" i="1"/>
  <c r="M51" i="1"/>
  <c r="L51" i="1"/>
  <c r="K51" i="1"/>
  <c r="J51" i="1"/>
  <c r="S50" i="1"/>
  <c r="R50" i="1"/>
  <c r="Q50" i="1"/>
  <c r="P50" i="1"/>
  <c r="O50" i="1"/>
  <c r="N50" i="1"/>
  <c r="M50" i="1"/>
  <c r="L50" i="1"/>
  <c r="K50" i="1"/>
  <c r="J50" i="1"/>
  <c r="G51" i="1"/>
  <c r="G50" i="1"/>
  <c r="C50" i="1"/>
  <c r="U49" i="1"/>
  <c r="U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U47" i="1"/>
  <c r="U46" i="1"/>
  <c r="S47" i="1"/>
  <c r="R47" i="1"/>
  <c r="Q47" i="1"/>
  <c r="P47" i="1"/>
  <c r="O47" i="1"/>
  <c r="N47" i="1"/>
  <c r="M47" i="1"/>
  <c r="L47" i="1"/>
  <c r="K47" i="1"/>
  <c r="J47" i="1"/>
  <c r="S46" i="1"/>
  <c r="R46" i="1"/>
  <c r="Q46" i="1"/>
  <c r="P46" i="1"/>
  <c r="O46" i="1"/>
  <c r="N46" i="1"/>
  <c r="M46" i="1"/>
  <c r="L46" i="1"/>
  <c r="K46" i="1"/>
  <c r="J46" i="1"/>
  <c r="G47" i="1"/>
  <c r="G46" i="1"/>
  <c r="U45" i="1"/>
  <c r="U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U43" i="1"/>
  <c r="U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23"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6" i="1"/>
  <c r="I54" i="1"/>
  <c r="I52" i="1"/>
  <c r="I45" i="1"/>
  <c r="AC19" i="3"/>
  <c r="I43" i="1"/>
  <c r="O45" i="5"/>
  <c r="Q39" i="5"/>
  <c r="I48" i="1" l="1"/>
  <c r="I50" i="1"/>
  <c r="I51" i="1"/>
  <c r="I46" i="1"/>
  <c r="I44" i="1"/>
  <c r="I42" i="1"/>
  <c r="U39" i="1"/>
  <c r="P14" i="7" l="1"/>
  <c r="F13" i="7"/>
  <c r="P16" i="7"/>
  <c r="T56" i="1" s="1"/>
  <c r="P13" i="7"/>
  <c r="T50" i="1" s="1"/>
  <c r="P12" i="7"/>
  <c r="T48" i="1" s="1"/>
  <c r="P11" i="7"/>
  <c r="T46" i="1" s="1"/>
  <c r="F16" i="7"/>
  <c r="T44" i="1" s="1"/>
  <c r="F15" i="7"/>
  <c r="T42" i="1" s="1"/>
  <c r="F14" i="7"/>
  <c r="T40" i="1" s="1"/>
  <c r="P15" i="7"/>
  <c r="T54" i="1" s="1"/>
  <c r="F12" i="7"/>
  <c r="T36" i="1" s="1"/>
  <c r="F11" i="7"/>
  <c r="T34" i="1" s="1"/>
  <c r="T52" i="1"/>
  <c r="T38" i="1" l="1"/>
  <c r="S34" i="3"/>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U41" i="1"/>
  <c r="U40" i="1"/>
  <c r="G41" i="1"/>
  <c r="G40" i="1"/>
  <c r="F41" i="1"/>
  <c r="F40" i="1"/>
  <c r="U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S40" i="5"/>
  <c r="S21" i="5"/>
  <c r="S41" i="5"/>
  <c r="R39" i="5"/>
  <c r="S22" i="5"/>
  <c r="C41" i="1" l="1"/>
  <c r="C39" i="1"/>
  <c r="T1" i="5"/>
  <c r="D36" i="1"/>
  <c r="C36" i="1"/>
  <c r="G37" i="1"/>
  <c r="G36" i="1"/>
  <c r="F37" i="1"/>
  <c r="F36" i="1"/>
  <c r="U37" i="1"/>
  <c r="U35" i="1"/>
  <c r="U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C34" i="1"/>
  <c r="D34" i="1"/>
  <c r="F34" i="1"/>
  <c r="U34" i="1"/>
  <c r="Q34" i="1"/>
  <c r="P34" i="1"/>
  <c r="O34" i="1"/>
  <c r="N34" i="1"/>
  <c r="M34" i="1"/>
  <c r="L34" i="1"/>
  <c r="K34" i="1"/>
  <c r="J34" i="1"/>
  <c r="R34" i="1"/>
  <c r="S34" i="1"/>
  <c r="D6" i="1"/>
  <c r="D4" i="1"/>
  <c r="T24" i="5"/>
  <c r="T44" i="5"/>
  <c r="T42" i="5"/>
  <c r="R25" i="5"/>
  <c r="R44" i="5"/>
  <c r="S24" i="5"/>
  <c r="T21" i="5"/>
  <c r="S44" i="5"/>
  <c r="S7" i="5"/>
  <c r="S35" i="5"/>
  <c r="S39" i="5"/>
  <c r="S29" i="5"/>
  <c r="T43" i="5"/>
  <c r="T41" i="5"/>
  <c r="T40" i="5"/>
  <c r="T25" i="5"/>
  <c r="S42" i="5"/>
  <c r="S38" i="5"/>
  <c r="R32" i="5"/>
  <c r="T22" i="5"/>
  <c r="S25" i="5"/>
  <c r="S6" i="5"/>
  <c r="U1" i="5" l="1"/>
  <c r="C37" i="1"/>
  <c r="C35" i="1"/>
  <c r="U15" i="5"/>
  <c r="U18" i="5"/>
  <c r="R36" i="5"/>
  <c r="T15" i="5"/>
  <c r="Q34" i="5"/>
  <c r="R30" i="5"/>
  <c r="U19" i="5"/>
  <c r="S32" i="5"/>
  <c r="T37" i="5"/>
  <c r="U41" i="5"/>
  <c r="T9" i="5"/>
  <c r="T10" i="5"/>
  <c r="S36" i="5"/>
  <c r="U12" i="5"/>
  <c r="U4" i="5"/>
  <c r="P31" i="5"/>
  <c r="S3" i="5"/>
  <c r="U7" i="5"/>
  <c r="Q36" i="5"/>
  <c r="T16" i="5"/>
  <c r="S9" i="5"/>
  <c r="T19" i="5"/>
  <c r="U44" i="5"/>
  <c r="S12" i="5"/>
  <c r="S16" i="5"/>
  <c r="T36" i="5"/>
  <c r="T7" i="5"/>
  <c r="T35" i="5"/>
  <c r="T12" i="5"/>
  <c r="R15" i="5"/>
  <c r="Q33" i="5"/>
  <c r="T18" i="5"/>
  <c r="P32" i="5"/>
  <c r="U13" i="5"/>
  <c r="T33" i="5"/>
  <c r="S15" i="5"/>
  <c r="S37" i="5"/>
  <c r="R6" i="5"/>
  <c r="T29" i="5"/>
  <c r="R19" i="5"/>
  <c r="S34" i="5"/>
  <c r="S30" i="5"/>
  <c r="R10" i="5"/>
  <c r="R13" i="5"/>
  <c r="U21" i="5"/>
  <c r="S19" i="5"/>
  <c r="U6" i="5"/>
  <c r="T27" i="5"/>
  <c r="S18" i="5"/>
  <c r="R12" i="5"/>
  <c r="R9" i="5"/>
  <c r="U16" i="5"/>
  <c r="Q38" i="5"/>
  <c r="T39" i="5"/>
  <c r="R38" i="5"/>
  <c r="T13" i="5"/>
  <c r="U27" i="5"/>
  <c r="S13" i="5"/>
  <c r="U9" i="5"/>
  <c r="R29" i="5"/>
  <c r="T30" i="5"/>
  <c r="S33" i="5"/>
  <c r="U25" i="5"/>
  <c r="U22" i="5"/>
  <c r="Q32" i="5"/>
  <c r="U42" i="5"/>
  <c r="R37" i="5"/>
  <c r="U43" i="5"/>
  <c r="Q29" i="5"/>
  <c r="Q35" i="5"/>
  <c r="U24" i="5"/>
  <c r="T4" i="5"/>
  <c r="R16" i="5"/>
  <c r="Q37" i="5"/>
  <c r="U3" i="5"/>
  <c r="R34" i="5"/>
  <c r="R4" i="5"/>
  <c r="S4" i="5"/>
  <c r="R18" i="5"/>
  <c r="S10" i="5"/>
  <c r="U10" i="5"/>
  <c r="T3" i="5"/>
  <c r="R31" i="5"/>
  <c r="R33" i="5"/>
  <c r="T38" i="5"/>
  <c r="R7" i="5"/>
  <c r="S27" i="5"/>
  <c r="R35" i="5"/>
  <c r="T6" i="5"/>
  <c r="Q31" i="5"/>
  <c r="U40" i="5"/>
  <c r="V1" i="5" l="1"/>
  <c r="U30" i="5"/>
  <c r="U38" i="5"/>
  <c r="V24" i="5"/>
  <c r="V22" i="5"/>
  <c r="V42" i="5"/>
  <c r="U33" i="5"/>
  <c r="V19" i="5"/>
  <c r="U29" i="5"/>
  <c r="V15" i="5"/>
  <c r="V4" i="5"/>
  <c r="V44" i="5"/>
  <c r="V25" i="5"/>
  <c r="V40" i="5"/>
  <c r="V43" i="5"/>
  <c r="V27" i="5"/>
  <c r="V21" i="5"/>
  <c r="T32" i="5"/>
  <c r="U39" i="5"/>
  <c r="U35" i="5"/>
  <c r="V41" i="5"/>
  <c r="W1" i="5" l="1"/>
  <c r="W15" i="5"/>
  <c r="U32" i="5"/>
  <c r="W44" i="5"/>
  <c r="W16" i="5"/>
  <c r="V9" i="5"/>
  <c r="U37" i="5"/>
  <c r="W28" i="5"/>
  <c r="W42" i="5"/>
  <c r="U34" i="5"/>
  <c r="W9" i="5"/>
  <c r="V6" i="5"/>
  <c r="U36" i="5"/>
  <c r="W13" i="5"/>
  <c r="T31" i="5"/>
  <c r="V7" i="5"/>
  <c r="V29" i="5"/>
  <c r="W22" i="5"/>
  <c r="W43" i="5"/>
  <c r="W19" i="5"/>
  <c r="W25" i="5"/>
  <c r="V33" i="5"/>
  <c r="V13" i="5"/>
  <c r="W40" i="5"/>
  <c r="W7" i="5"/>
  <c r="W21" i="5"/>
  <c r="U31" i="5"/>
  <c r="W12" i="5"/>
  <c r="V3" i="5"/>
  <c r="W27" i="5"/>
  <c r="W6" i="5"/>
  <c r="V30" i="5"/>
  <c r="V39" i="5"/>
  <c r="V16" i="5"/>
  <c r="V18" i="5"/>
  <c r="W24" i="5"/>
  <c r="W3" i="5"/>
  <c r="V12" i="5"/>
  <c r="W41" i="5"/>
  <c r="V37" i="5"/>
  <c r="V28" i="5"/>
  <c r="V35" i="5"/>
  <c r="V38" i="5"/>
  <c r="W18" i="5"/>
  <c r="V10" i="5"/>
  <c r="W4" i="5"/>
  <c r="X1" i="5" l="1"/>
  <c r="W39" i="5"/>
  <c r="V34" i="5"/>
  <c r="X21" i="5"/>
  <c r="X44" i="5"/>
  <c r="V36" i="5"/>
  <c r="W29" i="5"/>
  <c r="X24" i="5"/>
  <c r="X19" i="5"/>
  <c r="W38" i="5"/>
  <c r="V32" i="5"/>
  <c r="X22" i="5"/>
  <c r="X25" i="5"/>
  <c r="X42" i="5"/>
  <c r="X41" i="5"/>
  <c r="W10" i="5"/>
  <c r="X43" i="5"/>
  <c r="X40" i="5"/>
  <c r="X18" i="5"/>
  <c r="V31" i="5"/>
  <c r="W35" i="5"/>
  <c r="Y1" i="5" l="1"/>
  <c r="Y41" i="5"/>
  <c r="X13" i="5"/>
  <c r="Y25" i="5"/>
  <c r="W30" i="5"/>
  <c r="X3" i="5"/>
  <c r="X35" i="5"/>
  <c r="Y22" i="5"/>
  <c r="Y40" i="5"/>
  <c r="Y12" i="5"/>
  <c r="W37" i="5"/>
  <c r="X12" i="5"/>
  <c r="X16" i="5"/>
  <c r="Y15" i="5"/>
  <c r="Y43" i="5"/>
  <c r="W31" i="5"/>
  <c r="Y27" i="5"/>
  <c r="X10" i="5"/>
  <c r="Y10" i="5"/>
  <c r="Y21" i="5"/>
  <c r="X27" i="5"/>
  <c r="Y7" i="5"/>
  <c r="Y16" i="5"/>
  <c r="Y4" i="5"/>
  <c r="X37" i="5"/>
  <c r="X4" i="5"/>
  <c r="Y24" i="5"/>
  <c r="X39" i="5"/>
  <c r="X6" i="5"/>
  <c r="X9" i="5"/>
  <c r="Y6" i="5"/>
  <c r="X7" i="5"/>
  <c r="Y42" i="5"/>
  <c r="X33" i="5"/>
  <c r="X30" i="5"/>
  <c r="Y44" i="5"/>
  <c r="W36" i="5"/>
  <c r="W32" i="5"/>
  <c r="X34" i="5"/>
  <c r="X29" i="5"/>
  <c r="W33" i="5"/>
  <c r="Y13" i="5"/>
  <c r="W34" i="5"/>
  <c r="X38" i="5"/>
  <c r="Y9" i="5"/>
  <c r="X28" i="5"/>
  <c r="X15" i="5"/>
  <c r="Z1" i="5" l="1"/>
  <c r="Z41" i="5"/>
  <c r="X36" i="5"/>
  <c r="Y34" i="5"/>
  <c r="Z12" i="5"/>
  <c r="Z19" i="5"/>
  <c r="Y33" i="5"/>
  <c r="Z43" i="5"/>
  <c r="Y37" i="5"/>
  <c r="Z4" i="5"/>
  <c r="Z10" i="5"/>
  <c r="Y28" i="5"/>
  <c r="Y19" i="5"/>
  <c r="Y39" i="5"/>
  <c r="Z27" i="5"/>
  <c r="Y18" i="5"/>
  <c r="X32" i="5"/>
  <c r="Z28" i="5"/>
  <c r="Z44" i="5"/>
  <c r="Z16" i="5"/>
  <c r="Z40" i="5"/>
  <c r="Z9" i="5"/>
  <c r="Y3" i="5"/>
  <c r="Z24" i="5"/>
  <c r="Y35" i="5"/>
  <c r="Y29" i="5"/>
  <c r="Z42" i="5"/>
  <c r="Z22" i="5"/>
  <c r="Z25" i="5"/>
  <c r="Z21" i="5"/>
  <c r="Z13" i="5"/>
  <c r="X31" i="5"/>
  <c r="Y38" i="5"/>
  <c r="Z3" i="5"/>
  <c r="Y36" i="5"/>
  <c r="Z6" i="5"/>
  <c r="Z7" i="5"/>
  <c r="AA1" i="5" l="1"/>
  <c r="AA42" i="5"/>
  <c r="Z34" i="5"/>
  <c r="Z38" i="5"/>
  <c r="Z15" i="5"/>
  <c r="AA24" i="5"/>
  <c r="Y32" i="5"/>
  <c r="Z18" i="5"/>
  <c r="Z36" i="5"/>
  <c r="AA43" i="5"/>
  <c r="AA40" i="5"/>
  <c r="AA16" i="5"/>
  <c r="AA12" i="5"/>
  <c r="AA41" i="5"/>
  <c r="AA13" i="5"/>
  <c r="AA21" i="5"/>
  <c r="Y31" i="5"/>
  <c r="AA25" i="5"/>
  <c r="Z39" i="5"/>
  <c r="AA4" i="5"/>
  <c r="AA3" i="5"/>
  <c r="Z29" i="5"/>
  <c r="AA22" i="5"/>
  <c r="Z35" i="5"/>
  <c r="Y30" i="5"/>
  <c r="AA44" i="5"/>
  <c r="AB1" i="5" l="1"/>
  <c r="AA38" i="5"/>
  <c r="AA39" i="5"/>
  <c r="AA37" i="5"/>
  <c r="AA36" i="5"/>
  <c r="AB21" i="5"/>
  <c r="AB24" i="5"/>
  <c r="AA33" i="5"/>
  <c r="AB16" i="5"/>
  <c r="AB12" i="5"/>
  <c r="AB44" i="5"/>
  <c r="AA19" i="5"/>
  <c r="AB27" i="5"/>
  <c r="AB4" i="5"/>
  <c r="Z37" i="5"/>
  <c r="AA30" i="5"/>
  <c r="AA15" i="5"/>
  <c r="AB41" i="5"/>
  <c r="Z32" i="5"/>
  <c r="AB3" i="5"/>
  <c r="Z33" i="5"/>
  <c r="AA6" i="5"/>
  <c r="AB22" i="5"/>
  <c r="AB25" i="5"/>
  <c r="AB19" i="5"/>
  <c r="AA29" i="5"/>
  <c r="AA9" i="5"/>
  <c r="AA27" i="5"/>
  <c r="AB18" i="5"/>
  <c r="AB9" i="5"/>
  <c r="AB15" i="5"/>
  <c r="AA34" i="5"/>
  <c r="AB43" i="5"/>
  <c r="AA35" i="5"/>
  <c r="AB42" i="5"/>
  <c r="Z31" i="5"/>
  <c r="AB13" i="5"/>
  <c r="AB6" i="5"/>
  <c r="AA10" i="5"/>
  <c r="AA18" i="5"/>
  <c r="AA7" i="5"/>
  <c r="AB10" i="5"/>
  <c r="Z30" i="5"/>
  <c r="AB40" i="5"/>
  <c r="AB7" i="5"/>
  <c r="AC1" i="5" l="1"/>
  <c r="AC13" i="5"/>
  <c r="AC40" i="5"/>
  <c r="AB29" i="5"/>
  <c r="AC19" i="5"/>
  <c r="AC24" i="5"/>
  <c r="AB34" i="5"/>
  <c r="AC44" i="5"/>
  <c r="AC22" i="5"/>
  <c r="AC10" i="5"/>
  <c r="AB39" i="5"/>
  <c r="AB35" i="5"/>
  <c r="AC18" i="5"/>
  <c r="AC4" i="5"/>
  <c r="AC16" i="5"/>
  <c r="AA31" i="5"/>
  <c r="AC6" i="5"/>
  <c r="AB36" i="5"/>
  <c r="AC3" i="5"/>
  <c r="AB38" i="5"/>
  <c r="AC41" i="5"/>
  <c r="AB30" i="5"/>
  <c r="AC28" i="5"/>
  <c r="AC21" i="5"/>
  <c r="AC12" i="5"/>
  <c r="AC42" i="5"/>
  <c r="AC27" i="5"/>
  <c r="AB33" i="5"/>
  <c r="AC43" i="5"/>
  <c r="AB37" i="5"/>
  <c r="AC15" i="5"/>
  <c r="AA32" i="5"/>
  <c r="AC9" i="5"/>
  <c r="AC7" i="5"/>
  <c r="AC25" i="5"/>
  <c r="AD44" i="5" l="1"/>
  <c r="AD41" i="5"/>
  <c r="AC35" i="5"/>
  <c r="AC38" i="5"/>
  <c r="AB32" i="5"/>
  <c r="AC29" i="5"/>
  <c r="O22" i="5"/>
  <c r="O16" i="5"/>
  <c r="D18" i="1" s="1"/>
  <c r="AC33" i="5"/>
  <c r="AC36" i="5"/>
  <c r="AC37" i="5"/>
  <c r="O7" i="5"/>
  <c r="D11" i="1" s="1"/>
  <c r="O19" i="5"/>
  <c r="O13" i="5"/>
  <c r="O10" i="5"/>
  <c r="N37" i="5" l="1"/>
  <c r="N38" i="5" s="1"/>
  <c r="D19" i="1"/>
  <c r="D15" i="1"/>
  <c r="D14" i="1"/>
  <c r="AC39" i="5"/>
  <c r="E19" i="1" l="1"/>
  <c r="S37" i="3"/>
  <c r="I41" i="1" l="1"/>
  <c r="S31" i="5"/>
  <c r="T34" i="5"/>
  <c r="U28" i="5"/>
  <c r="AB31" i="5" l="1"/>
  <c r="N37" i="3"/>
  <c r="AC34" i="5"/>
  <c r="N34" i="5" s="1"/>
  <c r="N35" i="5" s="1"/>
  <c r="I39" i="1" l="1"/>
  <c r="T28" i="5"/>
  <c r="E18" i="1" l="1"/>
  <c r="S28" i="5"/>
  <c r="R40" i="5"/>
  <c r="AD40" i="5" l="1"/>
  <c r="O40" i="5" s="1"/>
  <c r="O41" i="5" s="1"/>
  <c r="S43" i="5"/>
  <c r="D19" i="3" l="1"/>
  <c r="I34" i="1" s="1"/>
  <c r="G34" i="1"/>
  <c r="R24" i="5"/>
  <c r="R27" i="5"/>
  <c r="R3" i="5"/>
  <c r="Q30" i="5"/>
  <c r="R42" i="5"/>
  <c r="AC30" i="5" l="1"/>
  <c r="M31" i="5" s="1"/>
  <c r="O25" i="5"/>
  <c r="AD42" i="5"/>
  <c r="O4" i="5"/>
  <c r="D10" i="1" s="1"/>
  <c r="AD27" i="5"/>
  <c r="D37" i="3"/>
  <c r="I35" i="1" s="1"/>
  <c r="R43" i="5"/>
  <c r="R28" i="5"/>
  <c r="AD43" i="5" l="1"/>
  <c r="O43" i="5" s="1"/>
  <c r="O44" i="5" s="1"/>
  <c r="M32" i="5"/>
  <c r="E15" i="1"/>
  <c r="I37" i="3"/>
  <c r="I37" i="1" s="1"/>
  <c r="BG37" i="3" l="1"/>
  <c r="I57" i="1" s="1"/>
  <c r="AW37" i="3" l="1"/>
  <c r="I53" i="1" s="1"/>
  <c r="AA28" i="5"/>
  <c r="BB37" i="3" l="1"/>
  <c r="I55" i="1" s="1"/>
  <c r="AB28" i="5"/>
  <c r="E10" i="1" l="1"/>
  <c r="AD28" i="5"/>
  <c r="O28" i="5" s="1"/>
  <c r="N29" i="5" s="1"/>
  <c r="E11" i="1" l="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<sst xmlns="http://schemas.openxmlformats.org/spreadsheetml/2006/main" count="2777" uniqueCount="635">
  <si>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</si>
  <si>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</si>
  <si>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</si>
  <si>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</si>
  <si>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</si>
  <si>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</si>
  <si>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</si>
  <si>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</si>
  <si>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</si>
  <si>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</si>
  <si>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</si>
  <si>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</si>
  <si>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</si>
  <si>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</si>
  <si>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</si>
  <si>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</si>
  <si>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</si>
  <si>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</si>
  <si>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</si>
  <si>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</si>
  <si>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</si>
  <si>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</si>
  <si>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</si>
  <si>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</si>
  <si>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</si>
  <si>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</si>
  <si>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</si>
  <si>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</si>
  <si>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</si>
  <si>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</si>
  <si>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</si>
  <si>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</si>
  <si>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</si>
  <si>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</si>
  <si>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</si>
  <si>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</si>
  <si>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</si>
  <si>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</si>
  <si>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</si>
  <si>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</si>
  <si>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</si>
  <si>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</si>
  <si>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</si>
  <si>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</si>
  <si>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</si>
  <si>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</si>
  <si>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</si>
  <si>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</si>
  <si>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</si>
  <si>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</si>
  <si>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</si>
  <si>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</si>
  <si>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</si>
  <si>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</si>
  <si>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</si>
  <si>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</si>
  <si>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</si>
  <si>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</si>
  <si>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</si>
  <si>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</si>
  <si>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</si>
  <si>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</si>
  <si>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</si>
  <si>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</si>
  <si>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</si>
  <si>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</si>
  <si>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</si>
  <si>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</si>
  <si>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</si>
  <si>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</si>
  <si>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</si>
  <si>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</si>
  <si>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</si>
  <si>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</si>
  <si>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</si>
  <si>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</si>
  <si>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</si>
  <si>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</si>
  <si>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</si>
  <si>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</si>
  <si>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</si>
  <si>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</si>
  <si>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</si>
  <si>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</si>
  <si>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</si>
  <si>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</si>
  <si>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</si>
  <si>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</si>
  <si>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</si>
  <si>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</si>
  <si>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</si>
  <si>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</si>
  <si>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</si>
  <si>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</si>
  <si>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</si>
  <si>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</si>
  <si>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</si>
  <si>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</si>
  <si>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</si>
  <si>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</si>
  <si>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</si>
  <si>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</si>
  <si>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</si>
  <si>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</si>
  <si>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</si>
  <si>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</si>
  <si>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</si>
  <si>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</si>
  <si>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</si>
  <si>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</si>
  <si>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</si>
  <si>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</si>
  <si>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</si>
  <si>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</si>
  <si>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</si>
  <si>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</si>
  <si>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</si>
  <si>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</si>
  <si>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</si>
  <si>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</si>
  <si>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</si>
  <si>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Conductivité</t>
  </si>
  <si>
    <t>Cl</t>
  </si>
  <si>
    <t>MS</t>
  </si>
  <si>
    <t>Nombre d'analyses MS</t>
  </si>
  <si>
    <t>Nombre conformes 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</si>
  <si>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</si>
  <si>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</si>
  <si>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</si>
  <si>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</si>
  <si>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</si>
  <si>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</si>
  <si>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</si>
  <si>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</si>
  <si>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</si>
  <si>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</si>
  <si>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</si>
  <si>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</si>
  <si>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</si>
  <si>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</si>
  <si>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</si>
  <si>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</si>
  <si>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</si>
  <si>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</si>
  <si>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</si>
  <si>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</si>
  <si>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</si>
  <si>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</si>
  <si>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</si>
  <si>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</si>
  <si>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</si>
  <si>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</si>
  <si>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</si>
  <si>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</si>
  <si>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</si>
  <si>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</si>
  <si>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</si>
  <si>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</si>
  <si>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</si>
  <si>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</si>
  <si>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</si>
  <si>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</si>
  <si>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</si>
  <si>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</si>
  <si>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</si>
  <si>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</si>
  <si>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</si>
  <si>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</si>
  <si>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</si>
  <si>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</si>
  <si>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</si>
  <si>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</si>
  <si>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</si>
  <si>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</si>
  <si>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</si>
  <si>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</si>
  <si>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</si>
  <si>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</si>
  <si>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</si>
  <si>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</si>
  <si>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</si>
  <si>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</si>
  <si>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</si>
  <si>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</si>
  <si>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</si>
  <si>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</si>
  <si>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</si>
  <si>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</si>
  <si>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</si>
  <si>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</si>
  <si>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</si>
  <si>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</si>
  <si>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</si>
  <si>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</si>
  <si>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</si>
  <si>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</si>
  <si>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</si>
  <si>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</si>
  <si>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</si>
  <si>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</si>
  <si>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</si>
  <si>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</si>
  <si>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</si>
  <si>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</si>
  <si>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</si>
  <si>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</si>
  <si>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</si>
  <si>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</si>
  <si>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</si>
  <si>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</si>
  <si>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</si>
  <si>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</si>
  <si>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</si>
  <si>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</si>
  <si>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</si>
  <si>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</si>
  <si>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</si>
  <si>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</si>
  <si>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</si>
  <si>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</si>
  <si>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</si>
  <si>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</si>
  <si>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</si>
  <si>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</si>
  <si>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</si>
  <si>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</si>
  <si>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</si>
  <si>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</si>
  <si>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</si>
  <si>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</si>
  <si>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</si>
  <si>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</si>
  <si>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</si>
  <si>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</si>
  <si>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</si>
  <si>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</si>
  <si>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</si>
  <si>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</si>
  <si>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</si>
  <si>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</si>
  <si>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</si>
  <si>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</si>
  <si>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</si>
  <si>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</si>
  <si>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</si>
  <si>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</si>
  <si>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</si>
  <si>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</si>
  <si>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</si>
  <si>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</si>
  <si>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</si>
  <si>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</si>
  <si>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</si>
  <si>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</si>
  <si>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</si>
  <si>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</si>
  <si>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</si>
  <si>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</si>
  <si>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</si>
  <si>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</si>
  <si>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</si>
  <si>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</si>
  <si>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</si>
  <si>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</si>
  <si>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</si>
  <si>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</si>
  <si>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</si>
  <si>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</si>
  <si>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</si>
  <si>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</si>
  <si>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</si>
  <si>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</si>
  <si>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</si>
  <si>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</si>
  <si>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</si>
  <si>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</si>
  <si>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</si>
  <si>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</si>
  <si>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</si>
  <si>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</si>
  <si>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</si>
  <si>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</si>
  <si>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</si>
  <si>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</si>
  <si>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</si>
  <si>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</si>
  <si>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</si>
  <si>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</si>
  <si>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</si>
  <si>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</si>
  <si>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</si>
  <si>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</si>
  <si>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</si>
  <si>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</si>
  <si>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</si>
  <si>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</si>
  <si>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</si>
  <si>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</si>
  <si>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</si>
  <si>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</si>
  <si>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</si>
  <si>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</si>
  <si>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</si>
  <si>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</si>
  <si>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</si>
  <si>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</si>
  <si>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</si>
  <si>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</si>
  <si>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</si>
  <si>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</si>
  <si>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</si>
  <si>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</si>
  <si>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</si>
  <si>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</si>
  <si>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</si>
  <si>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</si>
  <si>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</si>
  <si>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</si>
  <si>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</si>
  <si>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</si>
  <si>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</si>
  <si>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</si>
  <si>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</si>
  <si>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</si>
  <si>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</si>
  <si>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</si>
  <si>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</si>
  <si>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</si>
  <si>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</si>
  <si>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</si>
  <si>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</si>
  <si>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</si>
  <si>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</si>
  <si>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</si>
  <si>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</si>
  <si>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</si>
  <si>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</si>
  <si>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</si>
  <si>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</si>
  <si>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</si>
  <si>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</si>
  <si>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</si>
  <si>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</si>
  <si>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</si>
  <si>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</si>
  <si>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</si>
  <si>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</si>
  <si>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</si>
  <si>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</si>
  <si>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</si>
  <si>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</si>
  <si>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test</t>
  </si>
  <si>
    <r>
      <t xml:space="preserve">Réalisation d'un comparatif - sur un volume connu représentatif (EMT 5% sur la hauteur reportée en supervision) </t>
    </r>
    <r>
      <rPr>
        <i/>
        <sz val="11"/>
        <color rgb="FF000000"/>
        <rFont val="Arial"/>
        <family val="2"/>
      </rPr>
      <t>-se reporter aux consignes constructeurs</t>
    </r>
  </si>
  <si>
    <t>Localisation</t>
  </si>
  <si>
    <t>Sonde de température</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</si>
  <si>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</si>
  <si>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</si>
  <si>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</si>
  <si>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</si>
  <si>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</si>
  <si>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</si>
  <si>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</si>
  <si>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</si>
  <si>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Code SANDRE :</t>
  </si>
  <si>
    <t xml:space="preserve">Etablissement Concentration
en mg/l </t>
  </si>
  <si>
    <t xml:space="preserve">Labo
 de contrôle Concentration
en mg/l </t>
  </si>
  <si>
    <r>
      <t>Équipement existant sur site :</t>
    </r>
    <r>
      <rPr>
        <sz val="12"/>
        <rFont val="Arial"/>
        <family val="2"/>
      </rPr>
      <t xml:space="preserve"> </t>
    </r>
  </si>
  <si>
    <t>TESTO avec sonde externe</t>
  </si>
  <si>
    <t>N° :</t>
  </si>
  <si>
    <r>
      <t>Équipement de contrôle installé :</t>
    </r>
    <r>
      <rPr>
        <sz val="12"/>
        <rFont val="Arial"/>
        <family val="2"/>
      </rPr>
      <t xml:space="preserve"> </t>
    </r>
  </si>
  <si>
    <t>T22</t>
  </si>
  <si>
    <t>Vérification de la température aux points d'autosurveillance</t>
  </si>
  <si>
    <t>Type de mesure</t>
  </si>
  <si>
    <t>Température extérieure</t>
  </si>
  <si>
    <t>Mesure Exploitant
Te en °C</t>
  </si>
  <si>
    <t>Mesure Intervenant
Ti en °C</t>
  </si>
  <si>
    <r>
      <t xml:space="preserve">Écart en °C
</t>
    </r>
    <r>
      <rPr>
        <b/>
        <sz val="11"/>
        <color indexed="8"/>
        <rFont val="Arial"/>
        <family val="2"/>
      </rPr>
      <t>Te - Ti</t>
    </r>
    <r>
      <rPr>
        <b/>
        <sz val="11"/>
        <rFont val="Arial"/>
        <family val="2"/>
      </rPr>
      <t xml:space="preserve">
EMT ± 1°C</t>
    </r>
  </si>
  <si>
    <t>Eau d'alimentation</t>
  </si>
  <si>
    <t>Ponctuelle</t>
  </si>
  <si>
    <t>Rejet (A4, SRR)</t>
  </si>
  <si>
    <t>Moyenne 24h</t>
  </si>
  <si>
    <t>EVALUATION</t>
  </si>
  <si>
    <t>Localisation exacte du dispositif</t>
  </si>
  <si>
    <t>Contrôle de l'équipement</t>
  </si>
  <si>
    <t>Evaluation</t>
  </si>
  <si>
    <t>ÉCHANTILLONNAGE</t>
  </si>
  <si>
    <t>Point de prélèvement :</t>
  </si>
  <si>
    <t>Regard aval Venturi</t>
  </si>
  <si>
    <t>Asservissement :</t>
  </si>
  <si>
    <t>Au débit</t>
  </si>
  <si>
    <t>Marque et type d'échantilonneur :</t>
  </si>
  <si>
    <t>BAMO 4250</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</si>
  <si>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</si>
  <si>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</si>
  <si>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</si>
  <si>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</si>
  <si>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</si>
  <si>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</si>
  <si>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</si>
  <si>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</si>
  <si>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</si>
  <si>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</si>
  <si>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</si>
  <si>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</si>
  <si>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</si>
  <si>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</si>
  <si>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</si>
  <si>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</si>
  <si>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</si>
  <si>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</si>
  <si>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</si>
  <si>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</si>
  <si>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</si>
  <si>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</si>
  <si>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</si>
  <si>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Minuit / Minuit</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</si>
  <si>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</si>
  <si>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</si>
  <si>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</si>
  <si>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</si>
  <si>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</si>
  <si>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</si>
  <si>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</si>
  <si>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</si>
  <si>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</si>
  <si>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</si>
  <si>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</si>
  <si>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</si>
  <si>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</si>
  <si>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</si>
  <si>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</si>
  <si>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</si>
  <si>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</si>
  <si>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</si>
  <si>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poid de l'impulsion</t>
  </si>
  <si>
    <t>diametre du pluviomètre</t>
  </si>
  <si>
    <t xml:space="preserve">Mesure Exploitant
</t>
  </si>
  <si>
    <t>Volume</t>
  </si>
  <si>
    <t>Type</t>
  </si>
  <si>
    <t>Type équipement</t>
  </si>
  <si>
    <t>DO1</t>
  </si>
  <si>
    <t>DO1_Prel_1</t>
  </si>
  <si>
    <t>caisson</t>
  </si>
  <si>
    <t xml:space="preserve">Libellé du point : </t>
  </si>
  <si>
    <t>Code du point :</t>
  </si>
  <si>
    <t>Liste des pluviométres du réseau</t>
  </si>
  <si>
    <t>Point</t>
  </si>
  <si>
    <t>Pluvio_1</t>
  </si>
  <si>
    <t>Thermo_1</t>
  </si>
  <si>
    <t>-</t>
  </si>
  <si>
    <t>Pluviométre de référence</t>
  </si>
  <si>
    <t>si oui, merci d'indiquer l'identifiant du pluviomètre</t>
  </si>
  <si>
    <t>Système de traitement</t>
  </si>
  <si>
    <t>Liste des équipements du système de traitement</t>
  </si>
  <si>
    <t>Système test</t>
  </si>
  <si>
    <t>code_test</t>
  </si>
  <si>
    <t>Satese XX</t>
  </si>
  <si>
    <t>Eaux de France</t>
  </si>
  <si>
    <t>DEM Endress+Hauser 2600</t>
  </si>
  <si>
    <r>
      <t>Plage de mesure (m</t>
    </r>
    <r>
      <rPr>
        <b/>
        <vertAlign val="superscript"/>
        <sz val="12"/>
        <rFont val="Arial"/>
        <family val="2"/>
      </rPr>
      <t>3</t>
    </r>
    <r>
      <rPr>
        <b/>
        <sz val="12"/>
        <rFont val="Arial"/>
        <family val="2"/>
      </rPr>
      <t>/h) :</t>
    </r>
    <r>
      <rPr>
        <sz val="12"/>
        <rFont val="Arial"/>
        <family val="2"/>
      </rPr>
      <t xml:space="preserve"> </t>
    </r>
  </si>
  <si>
    <t>35 à 1 100</t>
  </si>
  <si>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</si>
  <si>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</si>
  <si>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</si>
  <si>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</si>
  <si>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</si>
  <si>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</si>
  <si>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Annuelle</t>
  </si>
  <si>
    <t>Date de la derniére vérification :</t>
  </si>
  <si>
    <t>Équipement de contrôle installé :</t>
  </si>
  <si>
    <t>Q13 UF 801 P</t>
  </si>
  <si>
    <r>
      <t xml:space="preserve">Date du dernier étalonnage : </t>
    </r>
    <r>
      <rPr>
        <sz val="12"/>
        <rFont val="Arial"/>
        <family val="2"/>
      </rPr>
      <t xml:space="preserve"> </t>
    </r>
  </si>
  <si>
    <r>
      <t xml:space="preserve">Principe de mesure : </t>
    </r>
    <r>
      <rPr>
        <sz val="12"/>
        <rFont val="Arial"/>
        <family val="2"/>
      </rPr>
      <t xml:space="preserve"> </t>
    </r>
  </si>
  <si>
    <t>Débitmètre Ultrasons portable</t>
  </si>
  <si>
    <r>
      <t xml:space="preserve">Positionnement : </t>
    </r>
    <r>
      <rPr>
        <sz val="12"/>
        <rFont val="Arial"/>
        <family val="2"/>
      </rPr>
      <t xml:space="preserve"> </t>
    </r>
  </si>
  <si>
    <t>Amont DEM</t>
  </si>
  <si>
    <r>
      <t xml:space="preserve">Type de montage des sondes : </t>
    </r>
    <r>
      <rPr>
        <sz val="12"/>
        <rFont val="Arial"/>
        <family val="2"/>
      </rPr>
      <t xml:space="preserve"> </t>
    </r>
  </si>
  <si>
    <t>En V</t>
  </si>
  <si>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</si>
  <si>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</si>
  <si>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</si>
  <si>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</si>
  <si>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</si>
  <si>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</si>
  <si>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</si>
  <si>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</si>
  <si>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</si>
  <si>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</si>
  <si>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</si>
  <si>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</si>
  <si>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 xml:space="preserve">Référence : </t>
  </si>
  <si>
    <t>MESURE DE DÉBIT - DEM</t>
  </si>
  <si>
    <t>Préléveur automatique</t>
  </si>
  <si>
    <t>DO1_Q_DEM_1</t>
  </si>
  <si>
    <t>Thermo_2</t>
  </si>
  <si>
    <t>Gravitaire</t>
  </si>
  <si>
    <t>DO1_Q_G_2</t>
  </si>
  <si>
    <t>MESURE DE DÉBIT - Gravitaire</t>
  </si>
  <si>
    <t>Q33 ISCO 4230</t>
  </si>
  <si>
    <t>Date du dernier étalonnage :</t>
  </si>
  <si>
    <r>
      <t xml:space="preserve">Loi hydraulique utilisée : </t>
    </r>
    <r>
      <rPr>
        <sz val="12"/>
        <rFont val="Arial"/>
        <family val="2"/>
      </rPr>
      <t xml:space="preserve"> </t>
    </r>
  </si>
  <si>
    <t>Tableau de corrélation H/Q</t>
  </si>
  <si>
    <t>Matériel de contrôle de la hauteur :</t>
  </si>
  <si>
    <t>Réglet</t>
  </si>
  <si>
    <t>Canal Venturi Qv305</t>
  </si>
  <si>
    <t>Planéité, horizontalité :</t>
  </si>
  <si>
    <t>25 à 360</t>
  </si>
  <si>
    <r>
      <t>Type de capteur de mesure :</t>
    </r>
    <r>
      <rPr>
        <sz val="12"/>
        <rFont val="Arial"/>
        <family val="2"/>
      </rPr>
      <t xml:space="preserve"> </t>
    </r>
  </si>
  <si>
    <t>Débitmètre à ultrasons E+H FMU 861</t>
  </si>
  <si>
    <r>
      <t>Positionnement :</t>
    </r>
    <r>
      <rPr>
        <sz val="12"/>
        <rFont val="Arial"/>
        <family val="2"/>
      </rPr>
      <t xml:space="preserve"> </t>
    </r>
  </si>
  <si>
    <r>
      <t>Adapté au type d'effluents :</t>
    </r>
    <r>
      <rPr>
        <sz val="12"/>
        <rFont val="Arial"/>
        <family val="2"/>
      </rPr>
      <t xml:space="preserve"> </t>
    </r>
  </si>
  <si>
    <t>Non, présence de mousses</t>
  </si>
  <si>
    <r>
      <t>Fonctionnement hydraulique :</t>
    </r>
    <r>
      <rPr>
        <sz val="12"/>
        <rFont val="Arial"/>
        <family val="2"/>
      </rPr>
      <t xml:space="preserve"> </t>
    </r>
  </si>
  <si>
    <t>Bon</t>
  </si>
  <si>
    <r>
      <t>Loi hydraulique utilisée :</t>
    </r>
    <r>
      <rPr>
        <sz val="12"/>
        <rFont val="Arial"/>
        <family val="2"/>
      </rPr>
      <t xml:space="preserve"> </t>
    </r>
  </si>
  <si>
    <t>Cf. formule en annexe</t>
  </si>
  <si>
    <t>Cohérente :</t>
  </si>
  <si>
    <r>
      <t>Dispositif de contrôle :</t>
    </r>
    <r>
      <rPr>
        <sz val="12"/>
        <rFont val="Arial"/>
        <family val="2"/>
      </rPr>
      <t xml:space="preserve"> </t>
    </r>
  </si>
  <si>
    <t>Absent</t>
  </si>
  <si>
    <t>Adapté :</t>
  </si>
  <si>
    <r>
      <t>Étanchéité, propreté, entretien :</t>
    </r>
    <r>
      <rPr>
        <sz val="12"/>
        <rFont val="Arial"/>
        <family val="2"/>
      </rPr>
      <t xml:space="preserve"> </t>
    </r>
  </si>
  <si>
    <t>Satisfaisant</t>
  </si>
  <si>
    <t>Mensuelle</t>
  </si>
  <si>
    <t>Comparaison des Hauteurs d'eau en mm</t>
  </si>
  <si>
    <t>Valeur lue sur le réglet de contrôle</t>
  </si>
  <si>
    <t>Valeurs mesurées</t>
  </si>
  <si>
    <t>Site</t>
  </si>
  <si>
    <t>Écart en mm
 / Réglet</t>
  </si>
  <si>
    <t>Écart en % 
/ Réglet</t>
  </si>
  <si>
    <t>Contrôle</t>
  </si>
  <si>
    <t>Écart en mm
/ Réglet</t>
  </si>
  <si>
    <t>Écart en %
/ Loi hydraulique</t>
  </si>
  <si>
    <r>
      <t>Écart en m</t>
    </r>
    <r>
      <rPr>
        <b/>
        <vertAlign val="superscript"/>
        <sz val="11"/>
        <rFont val="Arial"/>
        <family val="2"/>
      </rPr>
      <t>3</t>
    </r>
    <r>
      <rPr>
        <b/>
        <sz val="11"/>
        <rFont val="Arial"/>
        <family val="2"/>
      </rPr>
      <t>/h
/ Loi hydraulique</t>
    </r>
  </si>
  <si>
    <t>Valeur ldonnée par la loi hydraulique</t>
  </si>
  <si>
    <r>
      <t>Comparaison des Débits d'eau en m</t>
    </r>
    <r>
      <rPr>
        <b/>
        <vertAlign val="superscript"/>
        <sz val="12"/>
        <rFont val="Arial"/>
        <family val="2"/>
      </rPr>
      <t>3</t>
    </r>
    <r>
      <rPr>
        <b/>
        <sz val="12"/>
        <rFont val="Arial"/>
        <family val="2"/>
      </rPr>
      <t>/h</t>
    </r>
  </si>
  <si>
    <t>A3_Prel_1</t>
  </si>
  <si>
    <t>A4_Prel_1</t>
  </si>
  <si>
    <t>Sortie</t>
  </si>
  <si>
    <t>A3_Q_G1</t>
  </si>
  <si>
    <t>A4_Q_DEM_1</t>
  </si>
  <si>
    <t>Débimètre DEM</t>
  </si>
  <si>
    <t>Débimètre gravitaire</t>
  </si>
  <si>
    <t>Préléveur</t>
  </si>
  <si>
    <t>François</t>
  </si>
  <si>
    <t>Liste des thermométres de la station</t>
  </si>
  <si>
    <t>DO2</t>
  </si>
  <si>
    <r>
      <t xml:space="preserve">Note forcée à </t>
    </r>
    <r>
      <rPr>
        <b/>
        <sz val="9"/>
        <rFont val="Arial"/>
        <family val="2"/>
      </rPr>
      <t>10</t>
    </r>
    <r>
      <rPr>
        <sz val="9"/>
        <rFont val="Arial"/>
        <family val="2"/>
      </rPr>
      <t xml:space="preserve"> en cas de rendu </t>
    </r>
    <r>
      <rPr>
        <b/>
        <sz val="9"/>
        <rFont val="Arial"/>
        <family val="2"/>
      </rPr>
      <t>sous agrément</t>
    </r>
  </si>
  <si>
    <t>Attention : si réponse non alors note à zéro</t>
  </si>
  <si>
    <t>Laboratoire agréé ?</t>
  </si>
  <si>
    <t xml:space="preserve">Liste de paramètres </t>
  </si>
  <si>
    <t>Liste des labos</t>
  </si>
  <si>
    <t>Agrément ?</t>
  </si>
  <si>
    <t>Point de mesure</t>
  </si>
  <si>
    <t>Oui/non</t>
  </si>
  <si>
    <t>Construction automatique à partir du premier paramètre (résultat dupliquer à l'ensemble des paramètres)</t>
  </si>
  <si>
    <t>LABO</t>
  </si>
  <si>
    <t>…</t>
  </si>
  <si>
    <t>Cases cochées d'office</t>
  </si>
  <si>
    <t>si non agréés alors nécessité de renseigner le comparatif</t>
  </si>
  <si>
    <t>Conséquence : si paramètre agréé alors le comparatif est à la note maximale (valeur 10), pas de tableau, uniquement la note</t>
  </si>
  <si>
    <t>Ajouter note (à 10 si labo agréé ou bénéficiant d'un essai interlabo concluant)</t>
  </si>
  <si>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</si>
  <si>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</si>
  <si>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</si>
  <si>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</si>
  <si>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</si>
  <si>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Laboratoire</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</si>
  <si>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</si>
  <si>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</si>
  <si>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</si>
  <si>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</si>
  <si>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</si>
  <si>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</si>
  <si>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</si>
  <si>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</si>
  <si>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</si>
  <si>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</si>
  <si>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</si>
  <si>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</si>
  <si>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</si>
  <si>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</si>
  <si>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</si>
  <si>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</si>
  <si>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Ajouter un pluviomètre</t>
  </si>
  <si>
    <t>Ajouter une sonde</t>
  </si>
  <si>
    <t>Voir si on ne pourrait pas créer un onglet "labo"</t>
  </si>
  <si>
    <t>Note</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</si>
  <si>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</si>
  <si>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</si>
  <si>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</si>
  <si>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</si>
  <si>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</si>
  <si>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</si>
  <si>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</si>
  <si>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</si>
  <si>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</si>
  <si>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</si>
  <si>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Date de la mesure</t>
  </si>
  <si>
    <t>Valeur lue sur le matériel de contrôle</t>
  </si>
  <si>
    <t>Valeur donnée par la loi hydraulique</t>
  </si>
  <si>
    <t>DO3_prel_3</t>
  </si>
  <si>
    <t>DO3</t>
  </si>
  <si>
    <t>Débimètre en gravitaire</t>
  </si>
  <si>
    <t xml:space="preserve">Code SCL : </t>
  </si>
  <si>
    <t>Organe deprimogène (pito...)</t>
  </si>
  <si>
    <t>Q en charge</t>
  </si>
  <si>
    <t>Débitmètre Ultrason</t>
  </si>
  <si>
    <t>compteur mécanique</t>
  </si>
  <si>
    <t>Conditions météo</t>
  </si>
  <si>
    <t>sec/pluie</t>
  </si>
  <si>
    <t>tttt_eeeee</t>
  </si>
  <si>
    <t>tttt</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</si>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</sst>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67" formatCode="#,##0.000"/>
    <numFmt numFmtId="168" formatCode="0&quot; heure&quot;"/>
    <numFmt numFmtId="169" formatCode="&quot;± &quot;0%"/>
  </numFmts>
  <fonts count="113"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8"/>
      <color indexed="8"/>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sz val="11"/>
      <color rgb="FF000000"/>
      <name val="Arial"/>
      <family val="2"/>
    </font>
    <font>
      <b/>
      <sz val="18"/>
      <color theme="0"/>
      <name val="Arial"/>
      <family val="2"/>
    </font>
    <font>
      <b/>
      <sz val="14"/>
      <color theme="0"/>
      <name val="Arial"/>
      <family val="2"/>
    </font>
    <font>
      <b/>
      <sz val="11"/>
      <color theme="1"/>
      <name val="Arial"/>
      <family val="2"/>
    </font>
    <font>
      <b/>
      <sz val="14"/>
      <name val="Calibri"/>
      <family val="2"/>
      <scheme val="minor"/>
    </font>
    <font>
      <sz val="12"/>
      <color indexed="8"/>
      <name val="Arial"/>
      <family val="2"/>
    </font>
    <font>
      <sz val="14"/>
      <color theme="1"/>
      <name val="Arial"/>
      <family val="2"/>
    </font>
    <font>
      <sz val="16"/>
      <color theme="0"/>
      <name val="Arial"/>
      <family val="2"/>
    </font>
    <font>
      <sz val="11"/>
      <color theme="0"/>
      <name val="Arial"/>
      <family val="2"/>
    </font>
    <font>
      <sz val="12"/>
      <name val="Arial"/>
      <family val="2"/>
    </font>
    <font>
      <b/>
      <sz val="11"/>
      <color indexed="8"/>
      <name val="Arial"/>
      <family val="2"/>
    </font>
    <font>
      <b/>
      <sz val="18"/>
      <name val="Calibri"/>
      <family val="2"/>
      <scheme val="minor"/>
    </font>
    <font>
      <b/>
      <sz val="11"/>
      <name val="Calibri"/>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
      <b/>
      <sz val="8"/>
      <color indexed="8"/>
      <name val="Arial"/>
      <family val="2"/>
    </font>
    <font>
      <i/>
      <sz val="8"/>
      <color theme="1"/>
      <name val="Arial"/>
      <family val="2"/>
    </font>
    <font>
      <b/>
      <sz val="12"/>
      <color rgb="FFFF0000"/>
      <name val="Arial"/>
      <family val="2"/>
    </font>
  </fonts>
  <fills count="40">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rgb="FFFFDBC9"/>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7"/>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theme="3"/>
        <bgColor indexed="64"/>
      </patternFill>
    </fill>
    <fill>
      <patternFill patternType="solid">
        <fgColor rgb="FFFFFFB9"/>
        <bgColor indexed="64"/>
      </patternFill>
    </fill>
  </fills>
  <borders count="2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medium">
        <color indexed="64"/>
      </right>
      <top style="dotted">
        <color indexed="64"/>
      </top>
      <bottom/>
      <diagonal/>
    </border>
    <border>
      <left style="medium">
        <color indexed="64"/>
      </left>
      <right/>
      <top style="dotted">
        <color indexed="64"/>
      </top>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style="medium">
        <color indexed="64"/>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top style="double">
        <color indexed="64"/>
      </top>
      <bottom style="medium">
        <color indexed="64"/>
      </bottom>
      <diagonal/>
    </border>
    <border>
      <left style="medium">
        <color indexed="64"/>
      </left>
      <right style="medium">
        <color indexed="64"/>
      </right>
      <top style="dashDotDot">
        <color indexed="64"/>
      </top>
      <bottom/>
      <diagonal/>
    </border>
    <border>
      <left style="medium">
        <color indexed="64"/>
      </left>
      <right style="medium">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medium">
        <color indexed="64"/>
      </left>
      <right/>
      <top style="dashDotDot">
        <color indexed="64"/>
      </top>
      <bottom style="dashDotDot">
        <color indexed="64"/>
      </bottom>
      <diagonal/>
    </border>
    <border>
      <left style="medium">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thin">
        <color indexed="64"/>
      </left>
      <right style="medium">
        <color indexed="64"/>
      </right>
      <top style="dashDotDot">
        <color indexed="64"/>
      </top>
      <bottom style="dashDotDot">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right/>
      <top style="double">
        <color indexed="64"/>
      </top>
      <bottom/>
      <diagonal/>
    </border>
    <border>
      <left style="medium">
        <color indexed="64"/>
      </left>
      <right style="medium">
        <color indexed="64"/>
      </right>
      <top style="thin">
        <color indexed="64"/>
      </top>
      <bottom style="thin">
        <color indexed="64"/>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style="mediumDashed">
        <color indexed="64"/>
      </right>
      <top style="thin">
        <color indexed="64"/>
      </top>
      <bottom style="medium">
        <color indexed="64"/>
      </bottom>
      <diagonal/>
    </border>
    <border>
      <left style="mediumDashed">
        <color indexed="64"/>
      </left>
      <right/>
      <top style="thin">
        <color indexed="64"/>
      </top>
      <bottom/>
      <diagonal/>
    </border>
    <border>
      <left style="thin">
        <color indexed="64"/>
      </left>
      <right style="medium">
        <color indexed="64"/>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style="mediumDashed">
        <color indexed="64"/>
      </right>
      <top style="thin">
        <color indexed="64"/>
      </top>
      <bottom/>
      <diagonal/>
    </border>
    <border>
      <left style="mediumDashed">
        <color indexed="64"/>
      </left>
      <right/>
      <top/>
      <bottom style="medium">
        <color indexed="64"/>
      </bottom>
      <diagonal/>
    </border>
  </borders>
  <cellStyleXfs count="4">
    <xf numFmtId="0" fontId="0" fillId="0" borderId="0"/>
    <xf numFmtId="0" fontId="16" fillId="0" borderId="0" applyNumberFormat="0" applyFill="0" applyBorder="0" applyAlignment="0" applyProtection="0"/>
    <xf numFmtId="0" fontId="15" fillId="0" borderId="0"/>
    <xf numFmtId="9" fontId="15" fillId="0" borderId="0" applyFont="0" applyFill="0" applyBorder="0" applyAlignment="0" applyProtection="0"/>
  </cellStyleXfs>
  <cellXfs count="1523">
    <xf numFmtId="0" fontId="0" fillId="0" borderId="0" xfId="0"/>
    <xf numFmtId="0" fontId="0" fillId="2" borderId="0" xfId="0" applyFill="1"/>
    <xf numFmtId="0" fontId="6" fillId="2" borderId="0" xfId="0" applyFont="1" applyFill="1"/>
    <xf numFmtId="0" fontId="13" fillId="2" borderId="0" xfId="0" applyFont="1" applyFill="1" applyAlignment="1" applyProtection="1">
      <alignment horizontal="left"/>
      <protection hidden="1"/>
    </xf>
    <xf numFmtId="0" fontId="10" fillId="3" borderId="29" xfId="1" applyFont="1" applyFill="1" applyBorder="1" applyAlignment="1" applyProtection="1">
      <alignment horizontal="center"/>
    </xf>
    <xf numFmtId="0" fontId="10" fillId="3" borderId="30" xfId="1" applyFont="1" applyFill="1" applyBorder="1" applyAlignment="1" applyProtection="1">
      <alignment horizontal="center"/>
    </xf>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8" fillId="5" borderId="3" xfId="0" applyFont="1" applyFill="1" applyBorder="1" applyAlignment="1" applyProtection="1">
      <alignment horizontal="left" vertical="top" wrapText="1"/>
      <protection hidden="1"/>
    </xf>
    <xf numFmtId="0" fontId="0" fillId="0" borderId="0" xfId="0" applyAlignment="1">
      <alignment horizontal="center" vertical="center"/>
    </xf>
    <xf numFmtId="0" fontId="26"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0" fillId="0" borderId="44" xfId="0" applyBorder="1"/>
    <xf numFmtId="0" fontId="19" fillId="0" borderId="44" xfId="0" applyFont="1" applyBorder="1" applyAlignment="1">
      <alignment horizontal="right"/>
    </xf>
    <xf numFmtId="0" fontId="19" fillId="0" borderId="44" xfId="0" applyFont="1" applyBorder="1" applyAlignment="1">
      <alignment horizontal="center"/>
    </xf>
    <xf numFmtId="0" fontId="19" fillId="0" borderId="45" xfId="0" applyFont="1" applyBorder="1" applyAlignment="1">
      <alignment horizontal="center"/>
    </xf>
    <xf numFmtId="0" fontId="0" fillId="0" borderId="47" xfId="0" applyBorder="1" applyAlignment="1">
      <alignment horizontal="center"/>
    </xf>
    <xf numFmtId="0" fontId="14" fillId="7" borderId="11" xfId="0" applyFont="1" applyFill="1" applyBorder="1" applyAlignment="1">
      <alignment horizontal="center" vertical="center"/>
    </xf>
    <xf numFmtId="0" fontId="14" fillId="7" borderId="51" xfId="0" applyFont="1" applyFill="1" applyBorder="1" applyAlignment="1">
      <alignment horizontal="center" vertical="center"/>
    </xf>
    <xf numFmtId="0" fontId="14" fillId="7" borderId="18"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4" fillId="0" borderId="50"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4" fillId="0" borderId="51"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2"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20" fillId="0" borderId="0" xfId="0" applyFont="1" applyAlignment="1">
      <alignment vertical="center"/>
    </xf>
    <xf numFmtId="0" fontId="15" fillId="0" borderId="0" xfId="2" applyAlignment="1">
      <alignment vertical="center"/>
    </xf>
    <xf numFmtId="0" fontId="5" fillId="2" borderId="44" xfId="2" applyFont="1" applyFill="1" applyBorder="1" applyAlignment="1" applyProtection="1">
      <alignment horizontal="right" vertical="center"/>
      <protection hidden="1"/>
    </xf>
    <xf numFmtId="0" fontId="5" fillId="2" borderId="44" xfId="2" applyFont="1" applyFill="1" applyBorder="1" applyAlignment="1" applyProtection="1">
      <alignment horizontal="center" vertical="center"/>
      <protection hidden="1"/>
    </xf>
    <xf numFmtId="0" fontId="36" fillId="3" borderId="0" xfId="2" applyFont="1" applyFill="1" applyAlignment="1" applyProtection="1">
      <alignment vertical="center"/>
      <protection hidden="1"/>
    </xf>
    <xf numFmtId="0" fontId="15" fillId="2" borderId="0" xfId="2" applyFill="1" applyAlignment="1" applyProtection="1">
      <alignment vertical="center"/>
      <protection hidden="1"/>
    </xf>
    <xf numFmtId="0" fontId="5" fillId="2" borderId="0" xfId="2" applyFont="1" applyFill="1" applyAlignment="1" applyProtection="1">
      <alignment horizontal="right" vertical="center"/>
      <protection hidden="1"/>
    </xf>
    <xf numFmtId="1" fontId="38" fillId="2" borderId="0" xfId="2" applyNumberFormat="1" applyFont="1" applyFill="1" applyAlignment="1" applyProtection="1">
      <alignment horizontal="center" vertical="center"/>
      <protection hidden="1"/>
    </xf>
    <xf numFmtId="0" fontId="5" fillId="2" borderId="0" xfId="2" applyFont="1" applyFill="1" applyAlignment="1" applyProtection="1">
      <alignment vertical="center"/>
      <protection hidden="1"/>
    </xf>
    <xf numFmtId="0" fontId="5" fillId="2" borderId="0" xfId="2" applyFont="1" applyFill="1" applyAlignment="1" applyProtection="1">
      <alignment horizontal="center" vertical="center"/>
      <protection hidden="1"/>
    </xf>
    <xf numFmtId="1" fontId="2" fillId="2" borderId="0" xfId="2" applyNumberFormat="1" applyFont="1" applyFill="1" applyAlignment="1" applyProtection="1">
      <alignment horizontal="center" vertical="center"/>
      <protection hidden="1"/>
    </xf>
    <xf numFmtId="0" fontId="43" fillId="4" borderId="25" xfId="2" applyFont="1" applyFill="1" applyBorder="1" applyAlignment="1" applyProtection="1">
      <alignment horizontal="center" vertical="center"/>
      <protection hidden="1"/>
    </xf>
    <xf numFmtId="0" fontId="8" fillId="0" borderId="64" xfId="2" applyFont="1" applyBorder="1" applyAlignment="1" applyProtection="1">
      <alignment horizontal="center" vertical="center"/>
      <protection locked="0"/>
    </xf>
    <xf numFmtId="0" fontId="8" fillId="18" borderId="65" xfId="2" applyFont="1" applyFill="1" applyBorder="1" applyAlignment="1" applyProtection="1">
      <alignment horizontal="center" vertical="center"/>
      <protection locked="0"/>
    </xf>
    <xf numFmtId="165" fontId="8" fillId="0" borderId="65" xfId="2" applyNumberFormat="1" applyFont="1" applyBorder="1" applyAlignment="1" applyProtection="1">
      <alignment horizontal="center" vertical="center"/>
      <protection hidden="1"/>
    </xf>
    <xf numFmtId="164" fontId="8" fillId="4" borderId="66" xfId="2" applyNumberFormat="1" applyFont="1" applyFill="1" applyBorder="1" applyAlignment="1" applyProtection="1">
      <alignment horizontal="center" vertical="center"/>
      <protection hidden="1"/>
    </xf>
    <xf numFmtId="0" fontId="8" fillId="4" borderId="68" xfId="2" applyFont="1" applyFill="1" applyBorder="1" applyAlignment="1" applyProtection="1">
      <alignment horizontal="center" vertical="center"/>
      <protection hidden="1"/>
    </xf>
    <xf numFmtId="0" fontId="8" fillId="0" borderId="69" xfId="2" applyFont="1" applyBorder="1" applyAlignment="1" applyProtection="1">
      <alignment horizontal="center" vertical="center"/>
      <protection locked="0"/>
    </xf>
    <xf numFmtId="0" fontId="8" fillId="0" borderId="70" xfId="2" applyFont="1" applyBorder="1" applyAlignment="1" applyProtection="1">
      <alignment horizontal="center" vertical="center"/>
      <protection locked="0"/>
    </xf>
    <xf numFmtId="0" fontId="8" fillId="18" borderId="71" xfId="2" applyFont="1" applyFill="1" applyBorder="1" applyAlignment="1" applyProtection="1">
      <alignment horizontal="center" vertical="center"/>
      <protection locked="0"/>
    </xf>
    <xf numFmtId="165" fontId="8" fillId="0" borderId="71" xfId="2" applyNumberFormat="1" applyFont="1" applyBorder="1" applyAlignment="1" applyProtection="1">
      <alignment horizontal="center" vertical="center"/>
      <protection hidden="1"/>
    </xf>
    <xf numFmtId="164" fontId="8" fillId="4" borderId="72" xfId="2" applyNumberFormat="1" applyFont="1" applyFill="1" applyBorder="1" applyAlignment="1" applyProtection="1">
      <alignment horizontal="center" vertical="center"/>
      <protection hidden="1"/>
    </xf>
    <xf numFmtId="0" fontId="8" fillId="4" borderId="73" xfId="2" applyFont="1" applyFill="1" applyBorder="1" applyAlignment="1" applyProtection="1">
      <alignment horizontal="center" vertical="center"/>
      <protection hidden="1"/>
    </xf>
    <xf numFmtId="0" fontId="8" fillId="0" borderId="74" xfId="2" applyFont="1" applyBorder="1" applyAlignment="1" applyProtection="1">
      <alignment horizontal="center" vertical="center"/>
      <protection locked="0"/>
    </xf>
    <xf numFmtId="0" fontId="8" fillId="4" borderId="71" xfId="2" applyFont="1" applyFill="1" applyBorder="1" applyAlignment="1" applyProtection="1">
      <alignment horizontal="center" vertical="center"/>
      <protection locked="0"/>
    </xf>
    <xf numFmtId="0" fontId="8" fillId="0" borderId="71" xfId="2" applyFont="1" applyBorder="1" applyAlignment="1" applyProtection="1">
      <alignment horizontal="center" vertical="center"/>
      <protection locked="0"/>
    </xf>
    <xf numFmtId="0" fontId="43" fillId="4" borderId="73" xfId="2" applyFont="1" applyFill="1" applyBorder="1" applyAlignment="1" applyProtection="1">
      <alignment horizontal="center" vertical="center"/>
      <protection hidden="1"/>
    </xf>
    <xf numFmtId="0" fontId="43" fillId="4" borderId="71" xfId="2" applyFont="1" applyFill="1" applyBorder="1" applyAlignment="1" applyProtection="1">
      <alignment horizontal="center" vertical="center"/>
      <protection locked="0"/>
    </xf>
    <xf numFmtId="0" fontId="43" fillId="4" borderId="76" xfId="2" applyFont="1" applyFill="1" applyBorder="1" applyAlignment="1" applyProtection="1">
      <alignment horizontal="center" vertical="center"/>
      <protection hidden="1"/>
    </xf>
    <xf numFmtId="0" fontId="8" fillId="0" borderId="77" xfId="2" applyFont="1" applyBorder="1" applyAlignment="1" applyProtection="1">
      <alignment horizontal="center" vertical="center"/>
      <protection locked="0"/>
    </xf>
    <xf numFmtId="0" fontId="43" fillId="4" borderId="78" xfId="2" applyFont="1" applyFill="1" applyBorder="1" applyAlignment="1" applyProtection="1">
      <alignment horizontal="center" vertical="center"/>
      <protection locked="0"/>
    </xf>
    <xf numFmtId="0" fontId="8" fillId="0" borderId="78" xfId="2" applyFont="1" applyBorder="1" applyAlignment="1" applyProtection="1">
      <alignment horizontal="center" vertical="center"/>
      <protection locked="0"/>
    </xf>
    <xf numFmtId="0" fontId="8" fillId="18" borderId="78" xfId="2" applyFont="1" applyFill="1" applyBorder="1" applyAlignment="1" applyProtection="1">
      <alignment horizontal="center" vertical="center"/>
      <protection locked="0"/>
    </xf>
    <xf numFmtId="165" fontId="8" fillId="0" borderId="78" xfId="2" applyNumberFormat="1" applyFont="1" applyBorder="1" applyAlignment="1" applyProtection="1">
      <alignment horizontal="center" vertical="center"/>
      <protection hidden="1"/>
    </xf>
    <xf numFmtId="164" fontId="8" fillId="4" borderId="79" xfId="2" applyNumberFormat="1" applyFont="1" applyFill="1" applyBorder="1" applyAlignment="1" applyProtection="1">
      <alignment horizontal="center" vertical="center"/>
      <protection hidden="1"/>
    </xf>
    <xf numFmtId="0" fontId="15" fillId="2" borderId="0" xfId="2" applyFill="1" applyAlignment="1" applyProtection="1">
      <alignment horizontal="center" vertical="center"/>
      <protection hidden="1"/>
    </xf>
    <xf numFmtId="0" fontId="15" fillId="0" borderId="0" xfId="2" applyAlignment="1" applyProtection="1">
      <alignment vertical="center"/>
      <protection hidden="1"/>
    </xf>
    <xf numFmtId="0" fontId="15" fillId="2" borderId="0" xfId="2" applyFill="1" applyAlignment="1" applyProtection="1">
      <alignment vertical="center" wrapText="1"/>
      <protection hidden="1"/>
    </xf>
    <xf numFmtId="0" fontId="44" fillId="6" borderId="61" xfId="2" applyFont="1" applyFill="1" applyBorder="1" applyAlignment="1" applyProtection="1">
      <alignment horizontal="center" vertical="center" wrapText="1"/>
      <protection hidden="1"/>
    </xf>
    <xf numFmtId="0" fontId="44" fillId="6" borderId="5" xfId="2" applyFont="1" applyFill="1" applyBorder="1" applyAlignment="1" applyProtection="1">
      <alignment horizontal="center" vertical="center" wrapText="1"/>
      <protection hidden="1"/>
    </xf>
    <xf numFmtId="0" fontId="44" fillId="6" borderId="8" xfId="2" applyFont="1" applyFill="1" applyBorder="1" applyAlignment="1" applyProtection="1">
      <alignment horizontal="center" vertical="center" wrapText="1"/>
      <protection hidden="1"/>
    </xf>
    <xf numFmtId="0" fontId="44" fillId="6" borderId="80" xfId="2" applyFont="1" applyFill="1" applyBorder="1" applyAlignment="1" applyProtection="1">
      <alignment horizontal="center" vertical="center" wrapText="1"/>
      <protection hidden="1"/>
    </xf>
    <xf numFmtId="0" fontId="3" fillId="3" borderId="81" xfId="2" applyFont="1" applyFill="1" applyBorder="1" applyAlignment="1" applyProtection="1">
      <alignment horizontal="center" vertical="center" wrapText="1"/>
      <protection hidden="1"/>
    </xf>
    <xf numFmtId="0" fontId="15" fillId="2" borderId="46" xfId="2" applyFill="1" applyBorder="1" applyAlignment="1" applyProtection="1">
      <alignment vertical="center" wrapText="1"/>
      <protection hidden="1"/>
    </xf>
    <xf numFmtId="0" fontId="15" fillId="0" borderId="0" xfId="2" applyAlignment="1" applyProtection="1">
      <alignment vertical="center" wrapText="1"/>
      <protection hidden="1"/>
    </xf>
    <xf numFmtId="0" fontId="15" fillId="18" borderId="82" xfId="2" applyFill="1" applyBorder="1" applyAlignment="1" applyProtection="1">
      <alignment horizontal="center" vertical="center"/>
      <protection hidden="1"/>
    </xf>
    <xf numFmtId="0" fontId="15" fillId="4" borderId="83" xfId="2" applyFill="1" applyBorder="1" applyAlignment="1" applyProtection="1">
      <alignment horizontal="center" vertical="center"/>
      <protection hidden="1"/>
    </xf>
    <xf numFmtId="0" fontId="27" fillId="4" borderId="82" xfId="2" applyFont="1" applyFill="1" applyBorder="1" applyAlignment="1" applyProtection="1">
      <alignment horizontal="center" vertical="center"/>
      <protection hidden="1"/>
    </xf>
    <xf numFmtId="0" fontId="15" fillId="4" borderId="84" xfId="2" applyFill="1" applyBorder="1" applyAlignment="1" applyProtection="1">
      <alignment horizontal="center" vertical="center"/>
      <protection hidden="1"/>
    </xf>
    <xf numFmtId="9" fontId="15" fillId="4" borderId="85" xfId="2" applyNumberFormat="1" applyFill="1" applyBorder="1" applyAlignment="1" applyProtection="1">
      <alignment horizontal="center" vertical="center"/>
      <protection hidden="1"/>
    </xf>
    <xf numFmtId="0" fontId="15" fillId="4" borderId="86" xfId="2" applyFill="1" applyBorder="1" applyAlignment="1" applyProtection="1">
      <alignment horizontal="center" vertical="center"/>
      <protection hidden="1"/>
    </xf>
    <xf numFmtId="9" fontId="15" fillId="4" borderId="87" xfId="2" applyNumberFormat="1" applyFill="1" applyBorder="1" applyAlignment="1" applyProtection="1">
      <alignment horizontal="center" vertical="center"/>
      <protection hidden="1"/>
    </xf>
    <xf numFmtId="0" fontId="15" fillId="18" borderId="88" xfId="2" applyFill="1" applyBorder="1" applyAlignment="1" applyProtection="1">
      <alignment horizontal="center" vertical="center"/>
      <protection hidden="1"/>
    </xf>
    <xf numFmtId="0" fontId="15" fillId="4" borderId="89" xfId="2" applyFill="1" applyBorder="1" applyAlignment="1" applyProtection="1">
      <alignment horizontal="center" vertical="center"/>
      <protection hidden="1"/>
    </xf>
    <xf numFmtId="0" fontId="27" fillId="4" borderId="88" xfId="2" applyFont="1" applyFill="1" applyBorder="1" applyAlignment="1" applyProtection="1">
      <alignment horizontal="center" vertical="center"/>
      <protection hidden="1"/>
    </xf>
    <xf numFmtId="0" fontId="15" fillId="4" borderId="90" xfId="2" applyFill="1" applyBorder="1" applyAlignment="1" applyProtection="1">
      <alignment horizontal="center" vertical="center"/>
      <protection hidden="1"/>
    </xf>
    <xf numFmtId="9" fontId="15" fillId="4" borderId="91" xfId="2" applyNumberFormat="1" applyFill="1" applyBorder="1" applyAlignment="1" applyProtection="1">
      <alignment horizontal="center" vertical="center"/>
      <protection hidden="1"/>
    </xf>
    <xf numFmtId="0" fontId="46" fillId="18" borderId="89" xfId="2" applyFont="1" applyFill="1" applyBorder="1" applyAlignment="1" applyProtection="1">
      <alignment horizontal="center" vertical="center"/>
      <protection hidden="1"/>
    </xf>
    <xf numFmtId="0" fontId="15" fillId="19" borderId="90" xfId="2" applyFill="1" applyBorder="1" applyAlignment="1" applyProtection="1">
      <alignment vertical="center"/>
      <protection hidden="1"/>
    </xf>
    <xf numFmtId="0" fontId="15" fillId="19" borderId="91" xfId="2" applyFill="1" applyBorder="1" applyAlignment="1" applyProtection="1">
      <alignment vertical="center"/>
      <protection hidden="1"/>
    </xf>
    <xf numFmtId="0" fontId="15" fillId="4" borderId="89" xfId="2" applyFill="1" applyBorder="1" applyAlignment="1" applyProtection="1">
      <alignment horizontal="center" vertical="center" wrapText="1"/>
      <protection hidden="1"/>
    </xf>
    <xf numFmtId="0" fontId="15" fillId="18"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wrapText="1"/>
      <protection hidden="1"/>
    </xf>
    <xf numFmtId="0" fontId="15" fillId="4"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protection hidden="1"/>
    </xf>
    <xf numFmtId="0" fontId="15" fillId="4" borderId="94" xfId="2" applyFill="1" applyBorder="1" applyAlignment="1" applyProtection="1">
      <alignment horizontal="center" vertical="center"/>
      <protection hidden="1"/>
    </xf>
    <xf numFmtId="9" fontId="15" fillId="4" borderId="95" xfId="2" applyNumberFormat="1" applyFill="1" applyBorder="1" applyAlignment="1" applyProtection="1">
      <alignment horizontal="center" vertical="center"/>
      <protection hidden="1"/>
    </xf>
    <xf numFmtId="0" fontId="15" fillId="0" borderId="0" xfId="2" applyAlignment="1" applyProtection="1">
      <alignment horizontal="center" vertical="center"/>
      <protection hidden="1"/>
    </xf>
    <xf numFmtId="3" fontId="15" fillId="2" borderId="0" xfId="2" applyNumberFormat="1" applyFill="1" applyAlignment="1" applyProtection="1">
      <alignment vertical="center"/>
      <protection hidden="1"/>
    </xf>
    <xf numFmtId="0" fontId="38" fillId="2" borderId="0" xfId="2" applyFont="1" applyFill="1" applyAlignment="1" applyProtection="1">
      <alignment vertical="center"/>
      <protection hidden="1"/>
    </xf>
    <xf numFmtId="0" fontId="44" fillId="6" borderId="62" xfId="2" applyFont="1" applyFill="1" applyBorder="1" applyAlignment="1" applyProtection="1">
      <alignment horizontal="center" vertical="center" wrapText="1"/>
      <protection hidden="1"/>
    </xf>
    <xf numFmtId="3" fontId="44" fillId="6" borderId="7" xfId="2" applyNumberFormat="1" applyFont="1" applyFill="1" applyBorder="1" applyAlignment="1" applyProtection="1">
      <alignment horizontal="center" vertical="center" wrapText="1"/>
      <protection hidden="1"/>
    </xf>
    <xf numFmtId="0" fontId="15" fillId="4" borderId="15" xfId="2" applyFill="1" applyBorder="1" applyAlignment="1" applyProtection="1">
      <alignment horizontal="center" vertical="center"/>
      <protection hidden="1"/>
    </xf>
    <xf numFmtId="0" fontId="15" fillId="4" borderId="16" xfId="2" applyFill="1" applyBorder="1" applyAlignment="1" applyProtection="1">
      <alignment horizontal="center" vertical="center"/>
      <protection hidden="1"/>
    </xf>
    <xf numFmtId="0" fontId="27" fillId="4" borderId="16" xfId="2" applyFont="1" applyFill="1" applyBorder="1" applyAlignment="1" applyProtection="1">
      <alignment horizontal="center" vertical="center"/>
      <protection hidden="1"/>
    </xf>
    <xf numFmtId="3" fontId="15" fillId="4" borderId="17"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protection hidden="1"/>
    </xf>
    <xf numFmtId="0" fontId="15" fillId="4" borderId="4" xfId="2" applyFill="1" applyBorder="1" applyAlignment="1" applyProtection="1">
      <alignment horizontal="center" vertical="center"/>
      <protection hidden="1"/>
    </xf>
    <xf numFmtId="0" fontId="27" fillId="4" borderId="4" xfId="2" applyFont="1" applyFill="1" applyBorder="1" applyAlignment="1" applyProtection="1">
      <alignment horizontal="center" vertical="center"/>
      <protection hidden="1"/>
    </xf>
    <xf numFmtId="3" fontId="15" fillId="4" borderId="48"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wrapText="1"/>
      <protection hidden="1"/>
    </xf>
    <xf numFmtId="0" fontId="15" fillId="4" borderId="4" xfId="2" applyFill="1" applyBorder="1" applyAlignment="1" applyProtection="1">
      <alignment horizontal="center" vertical="center" wrapText="1"/>
      <protection hidden="1"/>
    </xf>
    <xf numFmtId="0" fontId="5" fillId="0" borderId="0" xfId="2" applyFont="1" applyAlignment="1" applyProtection="1">
      <alignment vertical="center"/>
      <protection hidden="1"/>
    </xf>
    <xf numFmtId="0" fontId="15" fillId="4" borderId="51"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protection hidden="1"/>
    </xf>
    <xf numFmtId="3" fontId="15" fillId="4" borderId="10" xfId="2" applyNumberFormat="1" applyFill="1" applyBorder="1" applyAlignment="1" applyProtection="1">
      <alignment horizontal="center" vertical="center"/>
      <protection hidden="1"/>
    </xf>
    <xf numFmtId="0" fontId="15" fillId="2" borderId="0" xfId="2" applyFill="1" applyAlignment="1" applyProtection="1">
      <alignment horizontal="left" vertical="center"/>
      <protection hidden="1"/>
    </xf>
    <xf numFmtId="3" fontId="15" fillId="2" borderId="0" xfId="2" applyNumberFormat="1" applyFill="1" applyAlignment="1" applyProtection="1">
      <alignment horizontal="center" vertical="center"/>
      <protection hidden="1"/>
    </xf>
    <xf numFmtId="3" fontId="15" fillId="0" borderId="0" xfId="2" applyNumberFormat="1" applyAlignment="1" applyProtection="1">
      <alignment vertical="center"/>
      <protection hidden="1"/>
    </xf>
    <xf numFmtId="0" fontId="8" fillId="2" borderId="0" xfId="0" applyFont="1" applyFill="1"/>
    <xf numFmtId="1" fontId="0" fillId="0" borderId="8" xfId="0" applyNumberFormat="1" applyBorder="1" applyAlignment="1">
      <alignment horizontal="center"/>
    </xf>
    <xf numFmtId="0" fontId="19" fillId="9" borderId="8" xfId="0" applyFont="1" applyFill="1" applyBorder="1" applyAlignment="1">
      <alignment horizontal="center"/>
    </xf>
    <xf numFmtId="0" fontId="29" fillId="2" borderId="0" xfId="0" applyFont="1" applyFill="1"/>
    <xf numFmtId="0" fontId="0" fillId="12" borderId="4" xfId="0" applyFill="1" applyBorder="1" applyAlignment="1">
      <alignment horizontal="center"/>
    </xf>
    <xf numFmtId="0" fontId="43" fillId="4" borderId="101" xfId="2" applyFont="1" applyFill="1" applyBorder="1" applyAlignment="1" applyProtection="1">
      <alignment horizontal="center" vertical="center"/>
      <protection locked="0"/>
    </xf>
    <xf numFmtId="0" fontId="43" fillId="4" borderId="102" xfId="2"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19" fillId="2" borderId="29" xfId="0" applyFont="1" applyFill="1" applyBorder="1" applyAlignment="1">
      <alignment wrapText="1"/>
    </xf>
    <xf numFmtId="0" fontId="52" fillId="2" borderId="0" xfId="0" applyFont="1" applyFill="1"/>
    <xf numFmtId="0" fontId="21" fillId="2" borderId="0" xfId="0" applyFont="1" applyFill="1" applyAlignment="1">
      <alignment vertical="center"/>
    </xf>
    <xf numFmtId="0" fontId="19" fillId="2" borderId="0" xfId="0" applyFont="1" applyFill="1" applyAlignment="1">
      <alignment wrapText="1"/>
    </xf>
    <xf numFmtId="0" fontId="5" fillId="0" borderId="4" xfId="2" applyFont="1" applyBorder="1" applyAlignment="1" applyProtection="1">
      <alignment horizontal="center" vertical="center"/>
      <protection locked="0"/>
    </xf>
    <xf numFmtId="0" fontId="14" fillId="7" borderId="106" xfId="0" applyFont="1" applyFill="1" applyBorder="1" applyAlignment="1">
      <alignment horizontal="center" vertical="center"/>
    </xf>
    <xf numFmtId="0" fontId="0" fillId="0" borderId="14" xfId="0" applyBorder="1" applyAlignment="1">
      <alignment horizontal="center"/>
    </xf>
    <xf numFmtId="0" fontId="14" fillId="7" borderId="46" xfId="0" applyFont="1" applyFill="1" applyBorder="1" applyAlignment="1">
      <alignment horizontal="center" vertical="center"/>
    </xf>
    <xf numFmtId="0" fontId="0" fillId="0" borderId="103" xfId="0" applyBorder="1" applyAlignment="1">
      <alignment horizontal="center"/>
    </xf>
    <xf numFmtId="0" fontId="8" fillId="5" borderId="0" xfId="0" applyFont="1" applyFill="1" applyAlignment="1" applyProtection="1">
      <alignment horizontal="left" vertical="top" wrapText="1"/>
      <protection hidden="1"/>
    </xf>
    <xf numFmtId="0" fontId="8" fillId="0" borderId="33" xfId="2" applyFont="1" applyBorder="1" applyAlignment="1" applyProtection="1">
      <alignment horizontal="center" vertical="center"/>
      <protection locked="0"/>
    </xf>
    <xf numFmtId="0" fontId="14" fillId="7" borderId="109"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100" xfId="0" applyFont="1" applyFill="1" applyBorder="1" applyAlignment="1" applyProtection="1">
      <alignment horizontal="left" vertical="top" wrapText="1"/>
      <protection hidden="1"/>
    </xf>
    <xf numFmtId="0" fontId="0" fillId="0" borderId="31" xfId="0" applyBorder="1" applyAlignment="1">
      <alignment horizontal="center"/>
    </xf>
    <xf numFmtId="0" fontId="43" fillId="4" borderId="11" xfId="2" applyFont="1" applyFill="1" applyBorder="1" applyAlignment="1" applyProtection="1">
      <alignment horizontal="center" vertical="center"/>
      <protection hidden="1"/>
    </xf>
    <xf numFmtId="165" fontId="8" fillId="0" borderId="33" xfId="2" applyNumberFormat="1" applyFont="1" applyBorder="1" applyAlignment="1" applyProtection="1">
      <alignment horizontal="center" vertical="center"/>
      <protection hidden="1"/>
    </xf>
    <xf numFmtId="164" fontId="8" fillId="4" borderId="34" xfId="2" applyNumberFormat="1" applyFont="1" applyFill="1" applyBorder="1" applyAlignment="1" applyProtection="1">
      <alignment horizontal="center" vertical="center"/>
      <protection hidden="1"/>
    </xf>
    <xf numFmtId="1" fontId="28" fillId="14" borderId="126" xfId="2" applyNumberFormat="1" applyFont="1" applyFill="1" applyBorder="1" applyAlignment="1" applyProtection="1">
      <alignment horizontal="center" vertical="center"/>
      <protection hidden="1"/>
    </xf>
    <xf numFmtId="0" fontId="43" fillId="4" borderId="131" xfId="2" applyFont="1" applyFill="1" applyBorder="1" applyAlignment="1" applyProtection="1">
      <alignment horizontal="center" vertical="center"/>
      <protection hidden="1"/>
    </xf>
    <xf numFmtId="165" fontId="8" fillId="0" borderId="133" xfId="2" applyNumberFormat="1" applyFont="1" applyBorder="1" applyAlignment="1" applyProtection="1">
      <alignment horizontal="center" vertical="center"/>
      <protection hidden="1"/>
    </xf>
    <xf numFmtId="164" fontId="8" fillId="4" borderId="134" xfId="2" applyNumberFormat="1" applyFont="1" applyFill="1" applyBorder="1" applyAlignment="1" applyProtection="1">
      <alignment horizontal="center" vertical="center"/>
      <protection hidden="1"/>
    </xf>
    <xf numFmtId="0" fontId="62" fillId="5" borderId="0" xfId="0" applyFont="1" applyFill="1" applyAlignment="1">
      <alignment horizontal="center" vertical="center" wrapText="1"/>
    </xf>
    <xf numFmtId="0" fontId="63" fillId="2" borderId="48" xfId="0" applyFont="1" applyFill="1" applyBorder="1" applyAlignment="1">
      <alignment horizontal="center" vertical="center" wrapText="1"/>
    </xf>
    <xf numFmtId="0" fontId="64" fillId="5" borderId="0" xfId="0" applyFont="1" applyFill="1" applyAlignment="1">
      <alignment horizontal="center" vertical="center" wrapText="1"/>
    </xf>
    <xf numFmtId="0" fontId="65" fillId="5" borderId="0" xfId="0" applyFont="1" applyFill="1" applyAlignment="1">
      <alignment vertical="center" wrapText="1"/>
    </xf>
    <xf numFmtId="0" fontId="65" fillId="5" borderId="0" xfId="0" applyFont="1" applyFill="1" applyAlignment="1">
      <alignment horizontal="center" vertical="center"/>
    </xf>
    <xf numFmtId="0" fontId="65" fillId="5" borderId="0" xfId="0" applyFont="1" applyFill="1" applyAlignment="1">
      <alignment vertical="center"/>
    </xf>
    <xf numFmtId="0" fontId="66" fillId="2" borderId="40" xfId="0" applyFont="1" applyFill="1" applyBorder="1" applyAlignment="1">
      <alignment horizontal="center" vertical="center"/>
    </xf>
    <xf numFmtId="0" fontId="60" fillId="0" borderId="0" xfId="0" applyFont="1" applyAlignment="1">
      <alignment vertical="center" wrapText="1"/>
    </xf>
    <xf numFmtId="14" fontId="39" fillId="5" borderId="0" xfId="0" applyNumberFormat="1" applyFont="1" applyFill="1" applyAlignment="1" applyProtection="1">
      <alignment vertical="center"/>
      <protection locked="0"/>
    </xf>
    <xf numFmtId="0" fontId="67" fillId="3" borderId="97" xfId="0" applyFont="1" applyFill="1" applyBorder="1" applyAlignment="1">
      <alignment horizontal="center" vertical="center" wrapText="1"/>
    </xf>
    <xf numFmtId="0" fontId="39" fillId="4" borderId="141"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9" fillId="5" borderId="53" xfId="0" applyFont="1" applyFill="1" applyBorder="1" applyAlignment="1">
      <alignment vertical="center" wrapText="1"/>
    </xf>
    <xf numFmtId="0" fontId="69" fillId="5" borderId="18" xfId="0" applyFont="1" applyFill="1" applyBorder="1" applyAlignment="1">
      <alignment vertical="center" wrapText="1"/>
    </xf>
    <xf numFmtId="0" fontId="69" fillId="5" borderId="53" xfId="0" applyFont="1" applyFill="1" applyBorder="1" applyAlignment="1">
      <alignment horizontal="justify" vertical="center" wrapText="1"/>
    </xf>
    <xf numFmtId="0" fontId="69" fillId="5" borderId="106" xfId="0" applyFont="1" applyFill="1" applyBorder="1" applyAlignment="1">
      <alignment horizontal="justify" vertical="center" wrapText="1"/>
    </xf>
    <xf numFmtId="0" fontId="70" fillId="0" borderId="0" xfId="0" applyFont="1"/>
    <xf numFmtId="0" fontId="70" fillId="0" borderId="0" xfId="0" quotePrefix="1" applyFont="1"/>
    <xf numFmtId="0" fontId="71" fillId="2" borderId="16" xfId="0" applyFont="1" applyFill="1" applyBorder="1" applyAlignment="1">
      <alignment horizontal="center" vertical="center"/>
    </xf>
    <xf numFmtId="0" fontId="14" fillId="7" borderId="49" xfId="0" applyFont="1" applyFill="1" applyBorder="1" applyAlignment="1">
      <alignment horizontal="center" vertical="center"/>
    </xf>
    <xf numFmtId="0" fontId="14" fillId="7" borderId="145" xfId="0" applyFont="1" applyFill="1" applyBorder="1" applyAlignment="1">
      <alignment horizontal="center" vertical="center"/>
    </xf>
    <xf numFmtId="0" fontId="0" fillId="0" borderId="146" xfId="0" applyBorder="1" applyAlignment="1">
      <alignment horizontal="center"/>
    </xf>
    <xf numFmtId="0" fontId="0" fillId="0" borderId="147" xfId="0" applyBorder="1" applyAlignment="1">
      <alignment horizontal="center"/>
    </xf>
    <xf numFmtId="0" fontId="0" fillId="0" borderId="148" xfId="0" applyBorder="1" applyAlignment="1">
      <alignment horizontal="center"/>
    </xf>
    <xf numFmtId="1" fontId="0" fillId="0" borderId="31" xfId="0" applyNumberFormat="1" applyBorder="1" applyAlignment="1">
      <alignment horizontal="center"/>
    </xf>
    <xf numFmtId="0" fontId="14" fillId="7"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74" fillId="2" borderId="0" xfId="2" applyFont="1" applyFill="1" applyAlignment="1" applyProtection="1">
      <alignment vertical="center"/>
      <protection hidden="1"/>
    </xf>
    <xf numFmtId="0" fontId="0" fillId="0" borderId="2" xfId="0" applyBorder="1" applyAlignment="1">
      <alignment horizontal="center"/>
    </xf>
    <xf numFmtId="0" fontId="8" fillId="5" borderId="22"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3" fillId="0" borderId="0" xfId="0" applyFont="1" applyAlignment="1">
      <alignment horizontal="left" vertical="center"/>
    </xf>
    <xf numFmtId="0" fontId="22"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2"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6"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2" applyFont="1" applyFill="1" applyBorder="1" applyAlignment="1" applyProtection="1">
      <alignment horizontal="left" vertical="center" wrapText="1"/>
      <protection hidden="1"/>
    </xf>
    <xf numFmtId="0" fontId="32"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2" fillId="2" borderId="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2" fillId="2" borderId="4" xfId="0" applyFont="1" applyFill="1" applyBorder="1" applyAlignment="1">
      <alignment horizontal="center" vertical="center" wrapText="1"/>
    </xf>
    <xf numFmtId="0" fontId="8" fillId="5" borderId="100"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9" fillId="5" borderId="22" xfId="0" applyFont="1" applyFill="1" applyBorder="1" applyAlignment="1" applyProtection="1">
      <alignment horizontal="left" vertical="center" wrapText="1"/>
      <protection hidden="1"/>
    </xf>
    <xf numFmtId="0" fontId="19" fillId="5" borderId="2" xfId="0" applyFont="1" applyFill="1" applyBorder="1" applyAlignment="1" applyProtection="1">
      <alignment horizontal="left" vertical="center" wrapText="1"/>
      <protection hidden="1"/>
    </xf>
    <xf numFmtId="0" fontId="19" fillId="5" borderId="0" xfId="0" applyFont="1" applyFill="1" applyAlignment="1" applyProtection="1">
      <alignment horizontal="left" vertical="center" wrapText="1"/>
      <protection hidden="1"/>
    </xf>
    <xf numFmtId="0" fontId="39" fillId="5" borderId="37" xfId="0" applyFont="1" applyFill="1" applyBorder="1" applyAlignment="1" applyProtection="1">
      <alignment horizontal="center" vertical="center"/>
      <protection locked="0"/>
    </xf>
    <xf numFmtId="0" fontId="63" fillId="27" borderId="31" xfId="0" applyFont="1" applyFill="1" applyBorder="1" applyAlignment="1">
      <alignment horizontal="center" vertical="center" wrapText="1"/>
    </xf>
    <xf numFmtId="0" fontId="82" fillId="3" borderId="40" xfId="0" applyFont="1" applyFill="1" applyBorder="1" applyAlignment="1">
      <alignment horizontal="center" vertical="center" wrapText="1"/>
    </xf>
    <xf numFmtId="0" fontId="71" fillId="2" borderId="43" xfId="0" applyFont="1" applyFill="1" applyBorder="1" applyAlignment="1">
      <alignment horizontal="center" vertical="center"/>
    </xf>
    <xf numFmtId="0" fontId="73" fillId="2" borderId="0" xfId="0" applyFont="1" applyFill="1" applyAlignment="1">
      <alignment vertical="center"/>
    </xf>
    <xf numFmtId="0" fontId="67" fillId="28" borderId="97" xfId="0" applyFont="1" applyFill="1" applyBorder="1" applyAlignment="1">
      <alignment horizontal="center" vertical="center" wrapText="1"/>
    </xf>
    <xf numFmtId="0" fontId="82" fillId="28" borderId="40" xfId="0" applyFont="1" applyFill="1" applyBorder="1" applyAlignment="1">
      <alignment horizontal="center" vertical="center" wrapText="1"/>
    </xf>
    <xf numFmtId="0" fontId="49" fillId="0" borderId="106" xfId="0" applyFont="1" applyBorder="1" applyAlignment="1">
      <alignment vertical="center" wrapText="1"/>
    </xf>
    <xf numFmtId="0" fontId="49" fillId="5" borderId="53" xfId="0" applyFont="1" applyFill="1" applyBorder="1" applyAlignment="1">
      <alignment horizontal="justify" vertical="center" wrapText="1"/>
    </xf>
    <xf numFmtId="0" fontId="49" fillId="5" borderId="106" xfId="0" applyFont="1" applyFill="1" applyBorder="1" applyAlignment="1">
      <alignment horizontal="justify" vertical="center" wrapText="1"/>
    </xf>
    <xf numFmtId="0" fontId="30" fillId="2" borderId="0" xfId="0" applyFont="1" applyFill="1"/>
    <xf numFmtId="0" fontId="5" fillId="0" borderId="103" xfId="2" applyFont="1" applyBorder="1" applyAlignment="1" applyProtection="1">
      <alignment horizontal="center" vertical="center"/>
      <protection locked="0"/>
    </xf>
    <xf numFmtId="0" fontId="5" fillId="2" borderId="0" xfId="0" applyFont="1" applyFill="1"/>
    <xf numFmtId="0" fontId="7" fillId="3" borderId="24" xfId="0" applyFont="1" applyFill="1" applyBorder="1" applyAlignment="1">
      <alignment horizontal="center" vertical="center" textRotation="90" wrapText="1"/>
    </xf>
    <xf numFmtId="0" fontId="50" fillId="2" borderId="0" xfId="0" applyFont="1" applyFill="1" applyAlignment="1">
      <alignment wrapText="1"/>
    </xf>
    <xf numFmtId="0" fontId="11" fillId="3" borderId="61" xfId="0" applyFont="1" applyFill="1" applyBorder="1" applyAlignment="1">
      <alignment horizontal="center" vertical="center" textRotation="90" wrapText="1"/>
    </xf>
    <xf numFmtId="0" fontId="11" fillId="3" borderId="7" xfId="0" applyFont="1" applyFill="1" applyBorder="1" applyAlignment="1">
      <alignment horizontal="center" vertical="center" textRotation="90" wrapText="1"/>
    </xf>
    <xf numFmtId="0" fontId="51" fillId="2" borderId="0" xfId="0" applyFont="1" applyFill="1" applyAlignment="1">
      <alignment vertical="center"/>
    </xf>
    <xf numFmtId="0" fontId="2" fillId="2" borderId="0" xfId="0" applyFont="1" applyFill="1" applyAlignment="1">
      <alignment vertical="center"/>
    </xf>
    <xf numFmtId="0" fontId="11" fillId="24" borderId="61" xfId="0" applyFont="1" applyFill="1" applyBorder="1" applyAlignment="1">
      <alignment horizontal="center" vertical="center" textRotation="90" wrapText="1"/>
    </xf>
    <xf numFmtId="0" fontId="11" fillId="24" borderId="62" xfId="0" applyFont="1" applyFill="1" applyBorder="1" applyAlignment="1">
      <alignment horizontal="center" vertical="center" textRotation="90" wrapText="1"/>
    </xf>
    <xf numFmtId="0" fontId="11" fillId="21" borderId="7" xfId="0" applyFont="1" applyFill="1" applyBorder="1" applyAlignment="1">
      <alignment horizontal="center" vertical="center" textRotation="90" wrapText="1"/>
    </xf>
    <xf numFmtId="0" fontId="11" fillId="3" borderId="8" xfId="0" applyFont="1" applyFill="1" applyBorder="1" applyAlignment="1">
      <alignment horizontal="center" vertical="center" textRotation="90" wrapText="1"/>
    </xf>
    <xf numFmtId="14" fontId="11" fillId="3" borderId="61" xfId="0" applyNumberFormat="1" applyFont="1" applyFill="1" applyBorder="1" applyAlignment="1">
      <alignment horizontal="center" vertical="center" textRotation="90" wrapText="1"/>
    </xf>
    <xf numFmtId="14" fontId="11" fillId="3" borderId="62" xfId="0" applyNumberFormat="1" applyFont="1" applyFill="1" applyBorder="1" applyAlignment="1">
      <alignment horizontal="center" vertical="center" textRotation="90" wrapText="1"/>
    </xf>
    <xf numFmtId="14" fontId="11" fillId="3" borderId="7" xfId="0" applyNumberFormat="1" applyFont="1" applyFill="1" applyBorder="1" applyAlignment="1">
      <alignment horizontal="center" vertical="center" textRotation="90" wrapText="1"/>
    </xf>
    <xf numFmtId="0" fontId="7" fillId="3" borderId="29" xfId="0" applyFont="1" applyFill="1" applyBorder="1" applyAlignment="1">
      <alignment horizontal="center" vertical="center" wrapText="1"/>
    </xf>
    <xf numFmtId="0" fontId="7" fillId="3" borderId="29" xfId="0" applyFont="1" applyFill="1" applyBorder="1" applyAlignment="1">
      <alignment vertical="center" wrapText="1"/>
    </xf>
    <xf numFmtId="0" fontId="66" fillId="5" borderId="139" xfId="0" applyFont="1" applyFill="1" applyBorder="1" applyAlignment="1" applyProtection="1">
      <alignment horizontal="center" vertical="center"/>
      <protection locked="0"/>
    </xf>
    <xf numFmtId="0" fontId="65" fillId="5" borderId="54" xfId="0" applyFont="1" applyFill="1" applyBorder="1" applyAlignment="1" applyProtection="1">
      <alignment vertical="center"/>
      <protection locked="0"/>
    </xf>
    <xf numFmtId="0" fontId="65" fillId="5" borderId="42" xfId="0" applyFont="1" applyFill="1" applyBorder="1" applyAlignment="1" applyProtection="1">
      <alignment vertical="center"/>
      <protection locked="0"/>
    </xf>
    <xf numFmtId="0" fontId="65" fillId="5" borderId="139" xfId="0" applyFont="1" applyFill="1" applyBorder="1" applyAlignment="1" applyProtection="1">
      <alignment vertical="center"/>
      <protection locked="0"/>
    </xf>
    <xf numFmtId="0" fontId="64" fillId="5" borderId="20" xfId="0" applyFont="1" applyFill="1" applyBorder="1" applyAlignment="1" applyProtection="1">
      <alignment horizontal="center" vertical="center" wrapText="1"/>
      <protection locked="0"/>
    </xf>
    <xf numFmtId="0" fontId="66" fillId="5" borderId="139" xfId="0" applyFont="1" applyFill="1" applyBorder="1" applyAlignment="1" applyProtection="1">
      <alignment horizontal="left" vertical="center"/>
      <protection locked="0"/>
    </xf>
    <xf numFmtId="0" fontId="65" fillId="5" borderId="54" xfId="0" applyFont="1" applyFill="1" applyBorder="1" applyAlignment="1" applyProtection="1">
      <alignment horizontal="left" vertical="center"/>
      <protection locked="0"/>
    </xf>
    <xf numFmtId="0" fontId="65" fillId="5" borderId="42" xfId="0" applyFont="1" applyFill="1" applyBorder="1" applyAlignment="1" applyProtection="1">
      <alignment horizontal="left" vertical="center"/>
      <protection locked="0"/>
    </xf>
    <xf numFmtId="0" fontId="65" fillId="0" borderId="54" xfId="0" applyFont="1" applyBorder="1" applyAlignment="1" applyProtection="1">
      <alignment horizontal="left" vertical="center"/>
      <protection locked="0"/>
    </xf>
    <xf numFmtId="0" fontId="65" fillId="0" borderId="170" xfId="0" applyFont="1" applyBorder="1" applyAlignment="1" applyProtection="1">
      <alignment horizontal="left" vertical="center"/>
      <protection locked="0"/>
    </xf>
    <xf numFmtId="0" fontId="64" fillId="5" borderId="19" xfId="0" applyFont="1" applyFill="1" applyBorder="1" applyAlignment="1" applyProtection="1">
      <alignment horizontal="center" vertical="center" wrapText="1"/>
      <protection locked="0"/>
    </xf>
    <xf numFmtId="0" fontId="65" fillId="0" borderId="139" xfId="0" applyFont="1" applyBorder="1" applyAlignment="1" applyProtection="1">
      <alignment horizontal="left" vertical="center"/>
      <protection locked="0"/>
    </xf>
    <xf numFmtId="0" fontId="66" fillId="5" borderId="42" xfId="0" applyFont="1" applyFill="1" applyBorder="1" applyAlignment="1" applyProtection="1">
      <alignment horizontal="left" vertical="center"/>
      <protection locked="0"/>
    </xf>
    <xf numFmtId="0" fontId="65" fillId="5" borderId="139" xfId="0" applyFont="1" applyFill="1" applyBorder="1" applyAlignment="1" applyProtection="1">
      <alignment horizontal="left" vertical="center"/>
      <protection locked="0"/>
    </xf>
    <xf numFmtId="0" fontId="85" fillId="0" borderId="4" xfId="0" applyFont="1" applyBorder="1" applyAlignment="1" applyProtection="1">
      <alignment horizontal="center" vertical="center" wrapText="1"/>
      <protection locked="0"/>
    </xf>
    <xf numFmtId="164" fontId="71" fillId="5" borderId="178" xfId="0" applyNumberFormat="1" applyFont="1" applyFill="1" applyBorder="1" applyAlignment="1" applyProtection="1">
      <alignment horizontal="center" vertical="center" wrapText="1"/>
      <protection locked="0"/>
    </xf>
    <xf numFmtId="164" fontId="71" fillId="5" borderId="179" xfId="0" applyNumberFormat="1" applyFont="1" applyFill="1" applyBorder="1" applyAlignment="1" applyProtection="1">
      <alignment horizontal="center" vertical="center" wrapText="1"/>
      <protection locked="0"/>
    </xf>
    <xf numFmtId="164" fontId="64" fillId="5" borderId="180" xfId="0" applyNumberFormat="1" applyFont="1" applyFill="1" applyBorder="1" applyAlignment="1" applyProtection="1">
      <alignment horizontal="center" vertical="center" wrapText="1"/>
      <protection locked="0"/>
    </xf>
    <xf numFmtId="0" fontId="64" fillId="5" borderId="36" xfId="0" applyFont="1" applyFill="1" applyBorder="1" applyAlignment="1" applyProtection="1">
      <alignment horizontal="center" vertical="center"/>
      <protection locked="0"/>
    </xf>
    <xf numFmtId="0" fontId="86" fillId="5" borderId="36" xfId="0" applyFont="1" applyFill="1" applyBorder="1" applyAlignment="1" applyProtection="1">
      <alignment horizontal="center" vertical="center"/>
      <protection locked="0"/>
    </xf>
    <xf numFmtId="0" fontId="64" fillId="5" borderId="156" xfId="0" applyFont="1" applyFill="1" applyBorder="1" applyAlignment="1" applyProtection="1">
      <alignment horizontal="center" vertical="center"/>
      <protection locked="0"/>
    </xf>
    <xf numFmtId="0" fontId="11" fillId="3" borderId="62" xfId="0" applyFont="1" applyFill="1" applyBorder="1" applyAlignment="1">
      <alignment horizontal="center" vertical="center" textRotation="90" wrapText="1"/>
    </xf>
    <xf numFmtId="0" fontId="0" fillId="0" borderId="195" xfId="0" applyBorder="1" applyAlignment="1">
      <alignment horizontal="center"/>
    </xf>
    <xf numFmtId="0" fontId="0" fillId="0" borderId="196" xfId="0" applyBorder="1"/>
    <xf numFmtId="0" fontId="0" fillId="0" borderId="197" xfId="0" applyBorder="1" applyAlignment="1">
      <alignment horizontal="center"/>
    </xf>
    <xf numFmtId="0" fontId="0" fillId="0" borderId="195" xfId="0" applyBorder="1"/>
    <xf numFmtId="0" fontId="0" fillId="0" borderId="48" xfId="0" applyBorder="1" applyAlignment="1">
      <alignment horizontal="center"/>
    </xf>
    <xf numFmtId="0" fontId="15" fillId="2" borderId="0" xfId="2" applyFill="1" applyAlignment="1">
      <alignment vertical="center"/>
    </xf>
    <xf numFmtId="0" fontId="36" fillId="2" borderId="0" xfId="2" applyFont="1" applyFill="1" applyAlignment="1">
      <alignment vertical="center"/>
    </xf>
    <xf numFmtId="0" fontId="35" fillId="2" borderId="0" xfId="2" applyFont="1" applyFill="1" applyAlignment="1">
      <alignment vertical="center"/>
    </xf>
    <xf numFmtId="0" fontId="27" fillId="2" borderId="0" xfId="2" applyFont="1" applyFill="1" applyAlignment="1">
      <alignment vertical="center"/>
    </xf>
    <xf numFmtId="0" fontId="76" fillId="2" borderId="0" xfId="2" applyFont="1" applyFill="1" applyAlignment="1">
      <alignment horizontal="left" vertical="center"/>
    </xf>
    <xf numFmtId="0" fontId="35" fillId="2" borderId="0" xfId="2" applyFont="1" applyFill="1" applyAlignment="1">
      <alignment horizontal="right" vertical="center"/>
    </xf>
    <xf numFmtId="0" fontId="35" fillId="2" borderId="0" xfId="2" applyFont="1" applyFill="1" applyAlignment="1">
      <alignment horizontal="center" vertical="center"/>
    </xf>
    <xf numFmtId="0" fontId="5" fillId="2" borderId="0" xfId="2" applyFont="1" applyFill="1" applyAlignment="1">
      <alignment wrapText="1"/>
    </xf>
    <xf numFmtId="0" fontId="5" fillId="2" borderId="0" xfId="2" applyFont="1" applyFill="1" applyAlignment="1">
      <alignment vertical="center" wrapText="1"/>
    </xf>
    <xf numFmtId="0" fontId="15" fillId="2" borderId="0" xfId="2" applyFill="1"/>
    <xf numFmtId="0" fontId="15" fillId="9" borderId="0" xfId="2" applyFill="1" applyAlignment="1">
      <alignment vertical="center"/>
    </xf>
    <xf numFmtId="0" fontId="11" fillId="3" borderId="171" xfId="0" applyFont="1" applyFill="1" applyBorder="1" applyAlignment="1">
      <alignment horizontal="center" vertical="center" wrapText="1"/>
    </xf>
    <xf numFmtId="0" fontId="41" fillId="3" borderId="0" xfId="2" applyFont="1" applyFill="1" applyAlignment="1">
      <alignment horizontal="center" vertical="center"/>
    </xf>
    <xf numFmtId="0" fontId="11" fillId="3" borderId="105" xfId="0" applyFont="1" applyFill="1" applyBorder="1" applyAlignment="1">
      <alignment horizontal="center" vertical="center" wrapText="1"/>
    </xf>
    <xf numFmtId="164" fontId="5" fillId="2" borderId="0" xfId="2" quotePrefix="1" applyNumberFormat="1" applyFont="1" applyFill="1" applyAlignment="1">
      <alignment horizontal="center" vertical="center"/>
    </xf>
    <xf numFmtId="0" fontId="42" fillId="2" borderId="0" xfId="2" applyFont="1" applyFill="1" applyAlignment="1">
      <alignment vertical="center"/>
    </xf>
    <xf numFmtId="0" fontId="36" fillId="29" borderId="0" xfId="2" applyFont="1" applyFill="1" applyAlignment="1" applyProtection="1">
      <alignment vertical="center"/>
      <protection hidden="1"/>
    </xf>
    <xf numFmtId="0" fontId="76" fillId="2" borderId="0" xfId="2" applyFont="1" applyFill="1" applyAlignment="1">
      <alignment vertical="center"/>
    </xf>
    <xf numFmtId="0" fontId="19" fillId="5" borderId="22" xfId="0" applyFont="1" applyFill="1" applyBorder="1" applyAlignment="1" applyProtection="1">
      <alignment horizontal="left" vertical="top" wrapText="1"/>
      <protection hidden="1"/>
    </xf>
    <xf numFmtId="0" fontId="19" fillId="5" borderId="2" xfId="0" applyFont="1" applyFill="1" applyBorder="1" applyAlignment="1" applyProtection="1">
      <alignment horizontal="left" vertical="top" wrapText="1"/>
      <protection hidden="1"/>
    </xf>
    <xf numFmtId="0" fontId="19"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5" fillId="0" borderId="4" xfId="0" quotePrefix="1" applyFont="1" applyBorder="1" applyAlignment="1">
      <alignment horizontal="left" vertical="center"/>
    </xf>
    <xf numFmtId="0" fontId="26" fillId="31" borderId="4" xfId="0" applyFont="1" applyFill="1" applyBorder="1" applyAlignment="1" applyProtection="1">
      <alignment horizontal="left" vertical="center" wrapText="1"/>
      <protection hidden="1"/>
    </xf>
    <xf numFmtId="1" fontId="5" fillId="2" borderId="4" xfId="2" applyNumberFormat="1" applyFont="1"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5" fillId="2" borderId="103" xfId="2" applyFill="1" applyBorder="1" applyAlignment="1" applyProtection="1">
      <alignment horizontal="center" vertical="center"/>
      <protection hidden="1"/>
    </xf>
    <xf numFmtId="0" fontId="8" fillId="0" borderId="32" xfId="2" applyFont="1" applyBorder="1" applyAlignment="1" applyProtection="1">
      <alignment horizontal="center" vertical="center"/>
      <protection locked="0" hidden="1"/>
    </xf>
    <xf numFmtId="0" fontId="43" fillId="4" borderId="33" xfId="2" applyFont="1" applyFill="1" applyBorder="1" applyAlignment="1" applyProtection="1">
      <alignment horizontal="center" vertical="center"/>
      <protection locked="0" hidden="1"/>
    </xf>
    <xf numFmtId="0" fontId="8" fillId="0" borderId="33" xfId="2" applyFont="1" applyBorder="1" applyAlignment="1" applyProtection="1">
      <alignment horizontal="center" vertical="center"/>
      <protection locked="0" hidden="1"/>
    </xf>
    <xf numFmtId="0" fontId="8" fillId="18" borderId="33" xfId="2" applyFont="1" applyFill="1" applyBorder="1" applyAlignment="1" applyProtection="1">
      <alignment horizontal="center" vertical="center"/>
      <protection locked="0" hidden="1"/>
    </xf>
    <xf numFmtId="0" fontId="8" fillId="0" borderId="132" xfId="2" applyFont="1" applyBorder="1" applyAlignment="1" applyProtection="1">
      <alignment horizontal="center" vertical="center"/>
      <protection locked="0" hidden="1"/>
    </xf>
    <xf numFmtId="0" fontId="43" fillId="4" borderId="133" xfId="2" applyFont="1" applyFill="1" applyBorder="1" applyAlignment="1" applyProtection="1">
      <alignment horizontal="center" vertical="center"/>
      <protection locked="0" hidden="1"/>
    </xf>
    <xf numFmtId="0" fontId="8" fillId="0" borderId="133" xfId="2" applyFont="1" applyBorder="1" applyAlignment="1" applyProtection="1">
      <alignment horizontal="center" vertical="center"/>
      <protection locked="0" hidden="1"/>
    </xf>
    <xf numFmtId="0" fontId="8" fillId="18" borderId="133" xfId="2" applyFont="1" applyFill="1" applyBorder="1" applyAlignment="1" applyProtection="1">
      <alignment horizontal="center" vertical="center"/>
      <protection locked="0" hidden="1"/>
    </xf>
    <xf numFmtId="0" fontId="28" fillId="5" borderId="127" xfId="2" applyFont="1" applyFill="1" applyBorder="1" applyAlignment="1" applyProtection="1">
      <alignment horizontal="center" vertical="center"/>
      <protection hidden="1"/>
    </xf>
    <xf numFmtId="164" fontId="28" fillId="7" borderId="55" xfId="0" applyNumberFormat="1" applyFont="1" applyFill="1" applyBorder="1" applyAlignment="1" applyProtection="1">
      <alignment horizontal="center" vertical="center" wrapText="1"/>
      <protection hidden="1"/>
    </xf>
    <xf numFmtId="1" fontId="14" fillId="7" borderId="56" xfId="0" applyNumberFormat="1" applyFont="1" applyFill="1" applyBorder="1" applyAlignment="1" applyProtection="1">
      <alignment horizontal="center" vertical="center"/>
      <protection hidden="1"/>
    </xf>
    <xf numFmtId="164" fontId="12" fillId="7" borderId="62" xfId="0" applyNumberFormat="1" applyFont="1" applyFill="1" applyBorder="1" applyAlignment="1" applyProtection="1">
      <alignment horizontal="center" vertical="center" textRotation="90" wrapText="1"/>
      <protection hidden="1"/>
    </xf>
    <xf numFmtId="164" fontId="12" fillId="7" borderId="7" xfId="0" applyNumberFormat="1" applyFont="1" applyFill="1" applyBorder="1" applyAlignment="1" applyProtection="1">
      <alignment horizontal="center" vertical="center" textRotation="90" wrapText="1"/>
      <protection hidden="1"/>
    </xf>
    <xf numFmtId="0" fontId="54" fillId="7" borderId="33" xfId="0" applyFont="1" applyFill="1" applyBorder="1" applyAlignment="1" applyProtection="1">
      <alignment horizontal="center"/>
      <protection hidden="1"/>
    </xf>
    <xf numFmtId="0" fontId="14" fillId="7" borderId="13" xfId="0" applyFont="1" applyFill="1" applyBorder="1" applyAlignment="1" applyProtection="1">
      <alignment horizontal="center" vertical="center"/>
      <protection hidden="1"/>
    </xf>
    <xf numFmtId="0" fontId="12" fillId="7" borderId="13" xfId="0" applyFont="1" applyFill="1" applyBorder="1" applyAlignment="1" applyProtection="1">
      <alignment horizontal="center" vertical="center" wrapText="1"/>
      <protection hidden="1"/>
    </xf>
    <xf numFmtId="0" fontId="9" fillId="7" borderId="16" xfId="0" applyFont="1" applyFill="1" applyBorder="1" applyAlignment="1" applyProtection="1">
      <alignment horizontal="center" vertical="center"/>
      <protection hidden="1"/>
    </xf>
    <xf numFmtId="0" fontId="8" fillId="7" borderId="33" xfId="0" applyFont="1" applyFill="1" applyBorder="1" applyAlignment="1" applyProtection="1">
      <alignment horizontal="center" vertical="center" textRotation="90" wrapText="1"/>
      <protection hidden="1"/>
    </xf>
    <xf numFmtId="0" fontId="8" fillId="7" borderId="107" xfId="0" applyFont="1" applyFill="1" applyBorder="1" applyAlignment="1" applyProtection="1">
      <alignment horizontal="center" vertical="center" textRotation="90" wrapText="1"/>
      <protection hidden="1"/>
    </xf>
    <xf numFmtId="0" fontId="8" fillId="7" borderId="153" xfId="0" applyFont="1" applyFill="1" applyBorder="1" applyAlignment="1" applyProtection="1">
      <alignment horizontal="center" vertical="center" textRotation="90" wrapText="1"/>
      <protection hidden="1"/>
    </xf>
    <xf numFmtId="0" fontId="55" fillId="7" borderId="36" xfId="0" applyFont="1" applyFill="1" applyBorder="1" applyAlignment="1" applyProtection="1">
      <alignment horizontal="center"/>
      <protection hidden="1"/>
    </xf>
    <xf numFmtId="0" fontId="14" fillId="7" borderId="20" xfId="0" applyFont="1" applyFill="1" applyBorder="1" applyAlignment="1" applyProtection="1">
      <alignment horizontal="center" vertical="center"/>
      <protection hidden="1"/>
    </xf>
    <xf numFmtId="0" fontId="12" fillId="7" borderId="20" xfId="0" applyFont="1" applyFill="1" applyBorder="1" applyAlignment="1" applyProtection="1">
      <alignment horizontal="center" vertical="center" wrapText="1"/>
      <protection hidden="1"/>
    </xf>
    <xf numFmtId="0" fontId="9" fillId="7" borderId="20" xfId="0" applyFont="1" applyFill="1" applyBorder="1" applyAlignment="1" applyProtection="1">
      <alignment horizontal="center" vertical="center"/>
      <protection hidden="1"/>
    </xf>
    <xf numFmtId="0" fontId="8" fillId="7" borderId="20" xfId="0" applyFont="1" applyFill="1" applyBorder="1" applyAlignment="1" applyProtection="1">
      <alignment horizontal="center" vertical="center" textRotation="90" wrapText="1"/>
      <protection hidden="1"/>
    </xf>
    <xf numFmtId="0" fontId="8" fillId="7" borderId="108" xfId="0" applyFont="1" applyFill="1" applyBorder="1" applyAlignment="1" applyProtection="1">
      <alignment horizontal="center" vertical="center" textRotation="90" wrapText="1"/>
      <protection hidden="1"/>
    </xf>
    <xf numFmtId="0" fontId="8" fillId="7" borderId="154"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9" fillId="5" borderId="37" xfId="0" applyFont="1" applyFill="1" applyBorder="1" applyAlignment="1" applyProtection="1">
      <alignment horizontal="center" vertical="center"/>
      <protection hidden="1"/>
    </xf>
    <xf numFmtId="0" fontId="73" fillId="2" borderId="44" xfId="0" applyFont="1" applyFill="1" applyBorder="1" applyAlignment="1" applyProtection="1">
      <alignment vertical="center" wrapText="1"/>
      <protection hidden="1"/>
    </xf>
    <xf numFmtId="0" fontId="6" fillId="2" borderId="0" xfId="0" applyFont="1" applyFill="1" applyProtection="1">
      <protection hidden="1"/>
    </xf>
    <xf numFmtId="0" fontId="21" fillId="2" borderId="0" xfId="0" applyFont="1" applyFill="1" applyAlignment="1" applyProtection="1">
      <alignment vertical="center"/>
      <protection hidden="1"/>
    </xf>
    <xf numFmtId="0" fontId="30" fillId="2" borderId="0" xfId="0" applyFont="1" applyFill="1" applyProtection="1">
      <protection hidden="1"/>
    </xf>
    <xf numFmtId="0" fontId="19" fillId="2" borderId="0" xfId="0" applyFont="1" applyFill="1" applyAlignment="1" applyProtection="1">
      <alignment wrapText="1"/>
      <protection hidden="1"/>
    </xf>
    <xf numFmtId="0" fontId="52" fillId="2" borderId="0" xfId="0" applyFont="1" applyFill="1" applyProtection="1">
      <protection hidden="1"/>
    </xf>
    <xf numFmtId="0" fontId="29" fillId="2" borderId="0" xfId="0" applyFont="1" applyFill="1" applyProtection="1">
      <protection hidden="1"/>
    </xf>
    <xf numFmtId="0" fontId="50"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84" fillId="2" borderId="0" xfId="0" applyFont="1" applyFill="1" applyAlignment="1" applyProtection="1">
      <alignment horizontal="left"/>
      <protection hidden="1"/>
    </xf>
    <xf numFmtId="0" fontId="11" fillId="29" borderId="61" xfId="0" applyFont="1" applyFill="1" applyBorder="1" applyAlignment="1" applyProtection="1">
      <alignment horizontal="center" vertical="center" textRotation="90" wrapText="1"/>
      <protection hidden="1"/>
    </xf>
    <xf numFmtId="0" fontId="11" fillId="29" borderId="62" xfId="0" applyFont="1" applyFill="1" applyBorder="1" applyAlignment="1" applyProtection="1">
      <alignment horizontal="center" vertical="center" textRotation="90" wrapText="1"/>
      <protection hidden="1"/>
    </xf>
    <xf numFmtId="0" fontId="11" fillId="29"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9" borderId="29" xfId="0" applyFont="1" applyFill="1" applyBorder="1" applyAlignment="1" applyProtection="1">
      <alignment horizontal="center" vertical="center" wrapText="1"/>
      <protection hidden="1"/>
    </xf>
    <xf numFmtId="0" fontId="7" fillId="29" borderId="29" xfId="0" applyFont="1" applyFill="1" applyBorder="1" applyAlignment="1" applyProtection="1">
      <alignment vertical="center" wrapText="1"/>
      <protection hidden="1"/>
    </xf>
    <xf numFmtId="0" fontId="15" fillId="7" borderId="13" xfId="0" applyFont="1" applyFill="1" applyBorder="1" applyAlignment="1" applyProtection="1">
      <alignment horizontal="center" vertical="center" wrapText="1"/>
      <protection hidden="1"/>
    </xf>
    <xf numFmtId="0" fontId="15" fillId="7" borderId="20" xfId="0" applyFont="1" applyFill="1" applyBorder="1" applyAlignment="1" applyProtection="1">
      <alignment horizontal="center" vertical="center" wrapText="1"/>
      <protection hidden="1"/>
    </xf>
    <xf numFmtId="164" fontId="5" fillId="5" borderId="13" xfId="0" applyNumberFormat="1" applyFont="1" applyFill="1" applyBorder="1" applyAlignment="1" applyProtection="1">
      <alignment horizontal="center" vertical="center" wrapText="1"/>
      <protection locked="0" hidden="1"/>
    </xf>
    <xf numFmtId="164" fontId="5" fillId="5" borderId="152" xfId="0" applyNumberFormat="1" applyFont="1" applyFill="1" applyBorder="1" applyAlignment="1" applyProtection="1">
      <alignment horizontal="center" vertical="center" wrapText="1"/>
      <protection locked="0" hidden="1"/>
    </xf>
    <xf numFmtId="0" fontId="53" fillId="0" borderId="0" xfId="0" applyFont="1" applyProtection="1">
      <protection hidden="1"/>
    </xf>
    <xf numFmtId="0" fontId="0" fillId="0" borderId="0" xfId="0" applyAlignment="1" applyProtection="1">
      <alignment horizontal="center" vertical="center"/>
      <protection hidden="1"/>
    </xf>
    <xf numFmtId="0" fontId="73" fillId="0" borderId="0" xfId="0" applyFont="1" applyProtection="1">
      <protection hidden="1"/>
    </xf>
    <xf numFmtId="0" fontId="25" fillId="0" borderId="46" xfId="0" applyFont="1" applyBorder="1" applyAlignment="1" applyProtection="1">
      <alignment horizontal="right" vertical="center"/>
      <protection hidden="1"/>
    </xf>
    <xf numFmtId="0" fontId="25"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5" fillId="0" borderId="22" xfId="0" applyFont="1" applyBorder="1" applyAlignment="1" applyProtection="1">
      <alignment horizontal="center" vertical="center"/>
      <protection hidden="1"/>
    </xf>
    <xf numFmtId="0" fontId="25" fillId="0" borderId="57" xfId="0" applyFont="1" applyBorder="1" applyAlignment="1" applyProtection="1">
      <alignment horizontal="center" vertical="center"/>
      <protection hidden="1"/>
    </xf>
    <xf numFmtId="0" fontId="10" fillId="3" borderId="114" xfId="0" applyFont="1" applyFill="1" applyBorder="1" applyAlignment="1" applyProtection="1">
      <alignment horizontal="center" vertical="center" wrapText="1"/>
      <protection hidden="1"/>
    </xf>
    <xf numFmtId="0" fontId="10" fillId="3" borderId="166" xfId="0" applyFont="1" applyFill="1" applyBorder="1" applyAlignment="1" applyProtection="1">
      <alignment horizontal="center" vertical="center" wrapText="1"/>
      <protection hidden="1"/>
    </xf>
    <xf numFmtId="0" fontId="19" fillId="0" borderId="2" xfId="0" applyFont="1" applyBorder="1" applyAlignment="1" applyProtection="1">
      <alignment wrapText="1"/>
      <protection hidden="1"/>
    </xf>
    <xf numFmtId="0" fontId="10" fillId="3" borderId="54" xfId="0" applyFont="1" applyFill="1" applyBorder="1" applyAlignment="1" applyProtection="1">
      <alignment horizontal="center" vertical="center" wrapText="1"/>
      <protection hidden="1"/>
    </xf>
    <xf numFmtId="0" fontId="19" fillId="0" borderId="0" xfId="0" applyFont="1" applyAlignment="1" applyProtection="1">
      <alignment wrapText="1"/>
      <protection hidden="1"/>
    </xf>
    <xf numFmtId="0" fontId="58" fillId="2" borderId="140" xfId="0" applyFont="1" applyFill="1" applyBorder="1" applyAlignment="1" applyProtection="1">
      <alignment horizontal="center" vertical="center"/>
      <protection hidden="1"/>
    </xf>
    <xf numFmtId="0" fontId="19" fillId="5" borderId="2" xfId="0" applyFont="1" applyFill="1" applyBorder="1" applyAlignment="1" applyProtection="1">
      <alignment horizontal="center" vertical="center" textRotation="90"/>
      <protection hidden="1"/>
    </xf>
    <xf numFmtId="0" fontId="26" fillId="5" borderId="54" xfId="0" applyFont="1" applyFill="1" applyBorder="1" applyAlignment="1" applyProtection="1">
      <alignment horizontal="center" vertical="center"/>
      <protection hidden="1"/>
    </xf>
    <xf numFmtId="0" fontId="3" fillId="0" borderId="54" xfId="0" applyFont="1" applyBorder="1" applyProtection="1">
      <protection hidden="1"/>
    </xf>
    <xf numFmtId="0" fontId="19" fillId="5" borderId="0" xfId="0" applyFont="1" applyFill="1" applyAlignment="1" applyProtection="1">
      <alignment horizontal="center" vertical="center" textRotation="90"/>
      <protection hidden="1"/>
    </xf>
    <xf numFmtId="0" fontId="58" fillId="2" borderId="50" xfId="0" applyFont="1" applyFill="1" applyBorder="1" applyAlignment="1" applyProtection="1">
      <alignment horizontal="center" vertical="center"/>
      <protection hidden="1"/>
    </xf>
    <xf numFmtId="0" fontId="26" fillId="0" borderId="54" xfId="0" applyFont="1" applyBorder="1" applyAlignment="1" applyProtection="1">
      <alignment horizontal="center" vertical="center"/>
      <protection hidden="1"/>
    </xf>
    <xf numFmtId="0" fontId="10" fillId="3" borderId="113" xfId="0" applyFont="1" applyFill="1" applyBorder="1" applyAlignment="1" applyProtection="1">
      <alignment horizontal="center" vertical="center" wrapText="1"/>
      <protection hidden="1"/>
    </xf>
    <xf numFmtId="0" fontId="10" fillId="3" borderId="165"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5" xfId="0" applyFont="1" applyFill="1" applyBorder="1" applyAlignment="1" applyProtection="1">
      <alignment horizontal="right"/>
      <protection hidden="1"/>
    </xf>
    <xf numFmtId="1" fontId="12" fillId="5" borderId="30"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8" xfId="0" applyFont="1" applyFill="1" applyBorder="1" applyAlignment="1" applyProtection="1">
      <alignment horizontal="right"/>
      <protection hidden="1"/>
    </xf>
    <xf numFmtId="0" fontId="12" fillId="2" borderId="31" xfId="0" applyFont="1" applyFill="1" applyBorder="1" applyAlignment="1" applyProtection="1">
      <alignment horizontal="right"/>
      <protection hidden="1"/>
    </xf>
    <xf numFmtId="0" fontId="12" fillId="2" borderId="28" xfId="0" applyFont="1" applyFill="1" applyBorder="1" applyProtection="1">
      <protection hidden="1"/>
    </xf>
    <xf numFmtId="0" fontId="12" fillId="0" borderId="0" xfId="0" applyFont="1" applyProtection="1">
      <protection hidden="1"/>
    </xf>
    <xf numFmtId="0" fontId="29" fillId="22" borderId="0" xfId="0" applyFont="1" applyFill="1" applyAlignment="1" applyProtection="1">
      <alignment horizontal="right"/>
      <protection hidden="1"/>
    </xf>
    <xf numFmtId="0" fontId="29"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9"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9" fillId="0" borderId="0" xfId="0" applyFont="1" applyProtection="1">
      <protection hidden="1"/>
    </xf>
    <xf numFmtId="0" fontId="0" fillId="0" borderId="6" xfId="0" applyBorder="1" applyProtection="1">
      <protection hidden="1"/>
    </xf>
    <xf numFmtId="0" fontId="25" fillId="0" borderId="47" xfId="0" applyFont="1" applyBorder="1" applyAlignment="1" applyProtection="1">
      <alignment horizontal="center" vertical="center"/>
      <protection hidden="1"/>
    </xf>
    <xf numFmtId="0" fontId="10" fillId="26" borderId="114" xfId="0" applyFont="1" applyFill="1" applyBorder="1" applyAlignment="1" applyProtection="1">
      <alignment horizontal="center" vertical="center" wrapText="1"/>
      <protection hidden="1"/>
    </xf>
    <xf numFmtId="0" fontId="10" fillId="26" borderId="54"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0" fontId="10" fillId="26" borderId="198" xfId="0" applyFont="1" applyFill="1" applyBorder="1" applyAlignment="1" applyProtection="1">
      <alignment horizontal="center" vertical="center" wrapText="1"/>
      <protection hidden="1"/>
    </xf>
    <xf numFmtId="0" fontId="58" fillId="2" borderId="118" xfId="0" applyFont="1" applyFill="1" applyBorder="1" applyAlignment="1" applyProtection="1">
      <alignment horizontal="center" vertical="center"/>
      <protection hidden="1"/>
    </xf>
    <xf numFmtId="0" fontId="3" fillId="5" borderId="143" xfId="0" applyFont="1" applyFill="1" applyBorder="1" applyProtection="1">
      <protection hidden="1"/>
    </xf>
    <xf numFmtId="0" fontId="3" fillId="5" borderId="57" xfId="0" applyFont="1" applyFill="1" applyBorder="1" applyProtection="1">
      <protection hidden="1"/>
    </xf>
    <xf numFmtId="0" fontId="58" fillId="7" borderId="118" xfId="0" applyFont="1" applyFill="1" applyBorder="1" applyAlignment="1" applyProtection="1">
      <alignment horizontal="center" vertical="center"/>
      <protection hidden="1"/>
    </xf>
    <xf numFmtId="0" fontId="3" fillId="5" borderId="57" xfId="0" applyFont="1" applyFill="1" applyBorder="1" applyAlignment="1" applyProtection="1">
      <alignment vertical="center"/>
      <protection hidden="1"/>
    </xf>
    <xf numFmtId="0" fontId="3" fillId="0" borderId="57" xfId="0" applyFont="1" applyBorder="1" applyAlignment="1" applyProtection="1">
      <alignment vertical="center"/>
      <protection hidden="1"/>
    </xf>
    <xf numFmtId="0" fontId="0" fillId="0" borderId="0" xfId="0" applyAlignment="1" applyProtection="1">
      <alignment vertical="top"/>
      <protection hidden="1"/>
    </xf>
    <xf numFmtId="0" fontId="58" fillId="2" borderId="117" xfId="0" applyFont="1" applyFill="1" applyBorder="1" applyAlignment="1" applyProtection="1">
      <alignment horizontal="center" vertical="center"/>
      <protection hidden="1"/>
    </xf>
    <xf numFmtId="0" fontId="58" fillId="7" borderId="117" xfId="0" applyFont="1" applyFill="1" applyBorder="1" applyAlignment="1" applyProtection="1">
      <alignment horizontal="center" vertical="center"/>
      <protection hidden="1"/>
    </xf>
    <xf numFmtId="0" fontId="20" fillId="2" borderId="38" xfId="0" applyFont="1" applyFill="1" applyBorder="1" applyAlignment="1" applyProtection="1">
      <alignment horizontal="right" vertical="top"/>
      <protection hidden="1"/>
    </xf>
    <xf numFmtId="0" fontId="26" fillId="5" borderId="47" xfId="0" applyFont="1" applyFill="1" applyBorder="1" applyAlignment="1" applyProtection="1">
      <alignment horizontal="center" vertical="center"/>
      <protection hidden="1"/>
    </xf>
    <xf numFmtId="0" fontId="20" fillId="0" borderId="38" xfId="0" applyFont="1" applyBorder="1" applyAlignment="1" applyProtection="1">
      <alignment horizontal="right" vertical="top"/>
      <protection hidden="1"/>
    </xf>
    <xf numFmtId="0" fontId="20" fillId="0" borderId="38" xfId="0" applyFont="1" applyBorder="1" applyAlignment="1" applyProtection="1">
      <alignment horizontal="center" vertical="top"/>
      <protection hidden="1"/>
    </xf>
    <xf numFmtId="0" fontId="20" fillId="2" borderId="38" xfId="0" applyFont="1" applyFill="1" applyBorder="1" applyAlignment="1" applyProtection="1">
      <alignment horizontal="center" vertical="top"/>
      <protection hidden="1"/>
    </xf>
    <xf numFmtId="0" fontId="26"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9" xfId="0" applyFont="1" applyBorder="1" applyProtection="1">
      <protection hidden="1"/>
    </xf>
    <xf numFmtId="0" fontId="14" fillId="0" borderId="28" xfId="0" applyFont="1" applyBorder="1" applyAlignment="1" applyProtection="1">
      <alignment horizontal="right"/>
      <protection hidden="1"/>
    </xf>
    <xf numFmtId="0" fontId="14" fillId="0" borderId="28"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9" fillId="0" borderId="0" xfId="0" applyFont="1" applyProtection="1">
      <protection hidden="1"/>
    </xf>
    <xf numFmtId="164" fontId="14" fillId="5" borderId="116" xfId="0" applyNumberFormat="1" applyFont="1" applyFill="1" applyBorder="1" applyAlignment="1" applyProtection="1">
      <alignment horizontal="center" vertical="center" wrapText="1"/>
      <protection locked="0" hidden="1"/>
    </xf>
    <xf numFmtId="164" fontId="12" fillId="5" borderId="114" xfId="0" applyNumberFormat="1" applyFont="1" applyFill="1" applyBorder="1" applyAlignment="1" applyProtection="1">
      <alignment horizontal="center" vertical="center" wrapText="1"/>
      <protection locked="0" hidden="1"/>
    </xf>
    <xf numFmtId="164" fontId="12" fillId="5" borderId="115" xfId="0" applyNumberFormat="1" applyFont="1" applyFill="1" applyBorder="1" applyAlignment="1" applyProtection="1">
      <alignment horizontal="center" vertical="center" wrapText="1"/>
      <protection locked="0" hidden="1"/>
    </xf>
    <xf numFmtId="0" fontId="12" fillId="0" borderId="152" xfId="0" applyFont="1" applyBorder="1" applyProtection="1">
      <protection locked="0" hidden="1"/>
    </xf>
    <xf numFmtId="164" fontId="12" fillId="5" borderId="167" xfId="0" applyNumberFormat="1" applyFont="1" applyFill="1" applyBorder="1" applyAlignment="1" applyProtection="1">
      <alignment horizontal="center" vertical="center" wrapText="1"/>
      <protection locked="0" hidden="1"/>
    </xf>
    <xf numFmtId="0" fontId="12" fillId="0" borderId="152" xfId="0" applyFont="1" applyBorder="1" applyAlignment="1" applyProtection="1">
      <alignment horizontal="left" vertical="top"/>
      <protection locked="0" hidden="1"/>
    </xf>
    <xf numFmtId="164" fontId="14" fillId="5" borderId="114" xfId="0" applyNumberFormat="1" applyFont="1" applyFill="1" applyBorder="1" applyAlignment="1" applyProtection="1">
      <alignment horizontal="center" vertical="center" wrapText="1"/>
      <protection locked="0" hidden="1"/>
    </xf>
    <xf numFmtId="0" fontId="12" fillId="0" borderId="36" xfId="0" applyFont="1" applyBorder="1" applyProtection="1">
      <protection locked="0" hidden="1"/>
    </xf>
    <xf numFmtId="0" fontId="12" fillId="0" borderId="36" xfId="0" applyFont="1" applyBorder="1" applyAlignment="1" applyProtection="1">
      <alignment horizontal="left" vertical="top"/>
      <protection locked="0" hidden="1"/>
    </xf>
    <xf numFmtId="0" fontId="0" fillId="0" borderId="0" xfId="0" applyProtection="1">
      <protection locked="0" hidden="1"/>
    </xf>
    <xf numFmtId="0" fontId="73" fillId="0" borderId="0" xfId="0" applyFont="1" applyProtection="1">
      <protection locked="0" hidden="1"/>
    </xf>
    <xf numFmtId="164" fontId="58" fillId="5" borderId="116" xfId="0" applyNumberFormat="1" applyFont="1" applyFill="1" applyBorder="1" applyAlignment="1" applyProtection="1">
      <alignment horizontal="center" vertical="center" wrapText="1"/>
      <protection locked="0" hidden="1"/>
    </xf>
    <xf numFmtId="164" fontId="29" fillId="5" borderId="114" xfId="0" applyNumberFormat="1" applyFont="1" applyFill="1" applyBorder="1" applyAlignment="1" applyProtection="1">
      <alignment horizontal="center" vertical="center" wrapText="1"/>
      <protection locked="0" hidden="1"/>
    </xf>
    <xf numFmtId="164" fontId="29" fillId="5" borderId="115" xfId="0" applyNumberFormat="1" applyFont="1" applyFill="1" applyBorder="1" applyAlignment="1" applyProtection="1">
      <alignment horizontal="center" vertical="center" wrapText="1"/>
      <protection locked="0" hidden="1"/>
    </xf>
    <xf numFmtId="0" fontId="12" fillId="0" borderId="163" xfId="0" applyFont="1" applyBorder="1" applyAlignment="1" applyProtection="1">
      <alignment horizontal="left" vertical="top"/>
      <protection locked="0" hidden="1"/>
    </xf>
    <xf numFmtId="0" fontId="12" fillId="0" borderId="163" xfId="0" applyFont="1" applyBorder="1" applyProtection="1">
      <protection locked="0" hidden="1"/>
    </xf>
    <xf numFmtId="0" fontId="0" fillId="29" borderId="0" xfId="0" applyFill="1" applyProtection="1">
      <protection hidden="1"/>
    </xf>
    <xf numFmtId="0" fontId="10" fillId="29" borderId="114" xfId="0" applyFont="1" applyFill="1" applyBorder="1" applyAlignment="1" applyProtection="1">
      <alignment horizontal="center" vertical="center" wrapText="1"/>
      <protection hidden="1"/>
    </xf>
    <xf numFmtId="0" fontId="10" fillId="29" borderId="166" xfId="0" applyFont="1" applyFill="1" applyBorder="1" applyAlignment="1" applyProtection="1">
      <alignment horizontal="center" vertical="center" wrapText="1"/>
      <protection hidden="1"/>
    </xf>
    <xf numFmtId="0" fontId="10" fillId="29" borderId="54" xfId="0" applyFont="1" applyFill="1" applyBorder="1" applyAlignment="1" applyProtection="1">
      <alignment horizontal="center" vertical="center" wrapText="1"/>
      <protection hidden="1"/>
    </xf>
    <xf numFmtId="0" fontId="10" fillId="29" borderId="113" xfId="0" applyFont="1" applyFill="1" applyBorder="1" applyAlignment="1" applyProtection="1">
      <alignment horizontal="center" vertical="center" wrapText="1"/>
      <protection hidden="1"/>
    </xf>
    <xf numFmtId="0" fontId="10" fillId="29" borderId="165" xfId="0" applyFont="1" applyFill="1" applyBorder="1" applyAlignment="1" applyProtection="1">
      <alignment horizontal="center" vertical="center" wrapText="1"/>
      <protection hidden="1"/>
    </xf>
    <xf numFmtId="0" fontId="0" fillId="29" borderId="2" xfId="0" applyFill="1" applyBorder="1" applyAlignment="1" applyProtection="1">
      <alignment horizontal="center"/>
      <protection hidden="1"/>
    </xf>
    <xf numFmtId="0" fontId="0" fillId="2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6" fillId="2" borderId="0" xfId="2" applyFont="1" applyFill="1" applyAlignment="1" applyProtection="1">
      <alignment vertical="center"/>
      <protection hidden="1"/>
    </xf>
    <xf numFmtId="0" fontId="1" fillId="16" borderId="8" xfId="2" applyFont="1" applyFill="1" applyBorder="1" applyAlignment="1" applyProtection="1">
      <alignment horizontal="center" vertical="center"/>
      <protection hidden="1"/>
    </xf>
    <xf numFmtId="0" fontId="35" fillId="16" borderId="0" xfId="2" applyFont="1" applyFill="1" applyAlignment="1" applyProtection="1">
      <alignment vertical="center"/>
      <protection hidden="1"/>
    </xf>
    <xf numFmtId="0" fontId="15" fillId="16" borderId="0" xfId="2" applyFill="1" applyAlignment="1" applyProtection="1">
      <alignment vertical="center"/>
      <protection hidden="1"/>
    </xf>
    <xf numFmtId="0" fontId="2" fillId="16" borderId="0" xfId="2" applyFont="1" applyFill="1" applyAlignment="1" applyProtection="1">
      <alignment horizontal="right" vertical="center"/>
      <protection hidden="1"/>
    </xf>
    <xf numFmtId="0" fontId="27" fillId="2" borderId="0" xfId="2" applyFont="1" applyFill="1" applyAlignment="1" applyProtection="1">
      <alignment vertical="center"/>
      <protection hidden="1"/>
    </xf>
    <xf numFmtId="0" fontId="35" fillId="2" borderId="0" xfId="2" applyFont="1" applyFill="1" applyAlignment="1" applyProtection="1">
      <alignment vertical="center"/>
      <protection hidden="1"/>
    </xf>
    <xf numFmtId="0" fontId="48" fillId="2" borderId="0" xfId="2" applyFont="1" applyFill="1" applyAlignment="1" applyProtection="1">
      <alignment vertical="center"/>
      <protection hidden="1"/>
    </xf>
    <xf numFmtId="0" fontId="2" fillId="2" borderId="0" xfId="2" applyFont="1" applyFill="1" applyAlignment="1" applyProtection="1">
      <alignment horizontal="right" vertical="center"/>
      <protection hidden="1"/>
    </xf>
    <xf numFmtId="9" fontId="15" fillId="2" borderId="0" xfId="3" applyFont="1" applyFill="1" applyBorder="1" applyAlignment="1" applyProtection="1">
      <alignment horizontal="center" vertical="center"/>
      <protection hidden="1"/>
    </xf>
    <xf numFmtId="0" fontId="76" fillId="2" borderId="0" xfId="2" applyFont="1" applyFill="1" applyAlignment="1" applyProtection="1">
      <alignment horizontal="left" vertical="center"/>
      <protection hidden="1"/>
    </xf>
    <xf numFmtId="9" fontId="74" fillId="2" borderId="0" xfId="3" applyFont="1" applyFill="1" applyBorder="1" applyAlignment="1" applyProtection="1">
      <alignment horizontal="center" vertical="center"/>
      <protection hidden="1"/>
    </xf>
    <xf numFmtId="0" fontId="35" fillId="2" borderId="0" xfId="2" applyFont="1" applyFill="1" applyAlignment="1" applyProtection="1">
      <alignment horizontal="right" vertical="center"/>
      <protection hidden="1"/>
    </xf>
    <xf numFmtId="0" fontId="35" fillId="2" borderId="0" xfId="2" applyFont="1" applyFill="1" applyAlignment="1" applyProtection="1">
      <alignment horizontal="center" vertical="center"/>
      <protection hidden="1"/>
    </xf>
    <xf numFmtId="0" fontId="76" fillId="2" borderId="0" xfId="2" applyFont="1" applyFill="1" applyAlignment="1" applyProtection="1">
      <alignment vertical="center"/>
      <protection hidden="1"/>
    </xf>
    <xf numFmtId="0" fontId="5" fillId="2" borderId="0" xfId="2" applyFont="1" applyFill="1" applyAlignment="1" applyProtection="1">
      <alignment wrapText="1"/>
      <protection hidden="1"/>
    </xf>
    <xf numFmtId="0" fontId="5" fillId="2" borderId="0" xfId="2" applyFont="1" applyFill="1" applyAlignment="1" applyProtection="1">
      <alignment vertical="center" wrapText="1"/>
      <protection hidden="1"/>
    </xf>
    <xf numFmtId="0" fontId="15" fillId="2" borderId="0" xfId="2" applyFill="1" applyProtection="1">
      <protection hidden="1"/>
    </xf>
    <xf numFmtId="0" fontId="15" fillId="9" borderId="0" xfId="2" applyFill="1" applyAlignment="1" applyProtection="1">
      <alignment vertical="center"/>
      <protection hidden="1"/>
    </xf>
    <xf numFmtId="0" fontId="11" fillId="29" borderId="171" xfId="0" applyFont="1" applyFill="1" applyBorder="1" applyAlignment="1" applyProtection="1">
      <alignment horizontal="center" vertical="center" wrapText="1"/>
      <protection hidden="1"/>
    </xf>
    <xf numFmtId="0" fontId="41" fillId="29" borderId="0" xfId="2" applyFont="1" applyFill="1" applyAlignment="1" applyProtection="1">
      <alignment horizontal="center" vertical="center"/>
      <protection hidden="1"/>
    </xf>
    <xf numFmtId="0" fontId="11" fillId="29" borderId="105" xfId="0" applyFont="1" applyFill="1" applyBorder="1" applyAlignment="1" applyProtection="1">
      <alignment horizontal="center" vertical="center" wrapText="1"/>
      <protection hidden="1"/>
    </xf>
    <xf numFmtId="0" fontId="14" fillId="7" borderId="96" xfId="0" applyFont="1" applyFill="1" applyBorder="1" applyAlignment="1" applyProtection="1">
      <alignment horizontal="center" vertical="center"/>
      <protection locked="0" hidden="1"/>
    </xf>
    <xf numFmtId="0" fontId="14" fillId="7" borderId="107" xfId="0" applyFont="1" applyFill="1" applyBorder="1" applyAlignment="1" applyProtection="1">
      <alignment horizontal="center" vertical="center"/>
      <protection locked="0" hidden="1"/>
    </xf>
    <xf numFmtId="0" fontId="14" fillId="7" borderId="109" xfId="0" applyFont="1" applyFill="1" applyBorder="1" applyAlignment="1" applyProtection="1">
      <alignment horizontal="center" vertical="center"/>
      <protection locked="0" hidden="1"/>
    </xf>
    <xf numFmtId="0" fontId="14" fillId="7" borderId="110" xfId="0" applyFont="1" applyFill="1" applyBorder="1" applyAlignment="1" applyProtection="1">
      <alignment horizontal="center" vertical="center"/>
      <protection locked="0" hidden="1"/>
    </xf>
    <xf numFmtId="0" fontId="5" fillId="0" borderId="4" xfId="2" applyFont="1" applyBorder="1" applyAlignment="1" applyProtection="1">
      <alignment horizontal="center" vertical="center"/>
      <protection locked="0" hidden="1"/>
    </xf>
    <xf numFmtId="0" fontId="5" fillId="0" borderId="103" xfId="2" applyFont="1" applyBorder="1" applyAlignment="1" applyProtection="1">
      <alignment horizontal="center" vertical="center"/>
      <protection locked="0" hidden="1"/>
    </xf>
    <xf numFmtId="0" fontId="49" fillId="32" borderId="53" xfId="0" applyFont="1" applyFill="1" applyBorder="1" applyAlignment="1">
      <alignment vertical="center" wrapText="1"/>
    </xf>
    <xf numFmtId="0" fontId="87" fillId="32" borderId="106" xfId="0" applyFont="1" applyFill="1" applyBorder="1" applyAlignment="1">
      <alignment vertical="center" wrapText="1"/>
    </xf>
    <xf numFmtId="1" fontId="14" fillId="7" borderId="199" xfId="0" applyNumberFormat="1" applyFont="1" applyFill="1" applyBorder="1" applyAlignment="1" applyProtection="1">
      <alignment horizontal="center" vertical="center"/>
      <protection hidden="1"/>
    </xf>
    <xf numFmtId="0" fontId="7" fillId="29" borderId="24" xfId="0" applyFont="1" applyFill="1" applyBorder="1" applyAlignment="1" applyProtection="1">
      <alignment horizontal="center" vertical="center" wrapText="1"/>
      <protection hidden="1"/>
    </xf>
    <xf numFmtId="0" fontId="0" fillId="5" borderId="54" xfId="0" applyFill="1" applyBorder="1" applyProtection="1">
      <protection hidden="1"/>
    </xf>
    <xf numFmtId="0" fontId="19" fillId="5" borderId="54" xfId="0" applyFont="1" applyFill="1" applyBorder="1" applyAlignment="1" applyProtection="1">
      <alignment horizontal="center" vertical="center"/>
      <protection hidden="1"/>
    </xf>
    <xf numFmtId="164" fontId="5" fillId="5" borderId="53" xfId="0" applyNumberFormat="1" applyFont="1" applyFill="1" applyBorder="1" applyAlignment="1" applyProtection="1">
      <alignment horizontal="center" vertical="center" wrapText="1"/>
      <protection locked="0" hidden="1"/>
    </xf>
    <xf numFmtId="1" fontId="14" fillId="7" borderId="200" xfId="0" applyNumberFormat="1" applyFont="1" applyFill="1" applyBorder="1" applyAlignment="1" applyProtection="1">
      <alignment horizontal="center" vertical="center"/>
      <protection hidden="1"/>
    </xf>
    <xf numFmtId="1" fontId="14" fillId="7" borderId="201" xfId="0" applyNumberFormat="1" applyFont="1" applyFill="1" applyBorder="1" applyAlignment="1" applyProtection="1">
      <alignment horizontal="center" vertical="center"/>
      <protection hidden="1"/>
    </xf>
    <xf numFmtId="1" fontId="14" fillId="7" borderId="202" xfId="0" applyNumberFormat="1" applyFont="1" applyFill="1" applyBorder="1" applyAlignment="1" applyProtection="1">
      <alignment horizontal="center" vertical="center"/>
      <protection hidden="1"/>
    </xf>
    <xf numFmtId="0" fontId="89" fillId="5" borderId="4" xfId="0" applyFont="1" applyFill="1" applyBorder="1" applyAlignment="1" applyProtection="1">
      <alignment horizontal="left" vertical="center" wrapText="1"/>
      <protection hidden="1"/>
    </xf>
    <xf numFmtId="0" fontId="91" fillId="5" borderId="54" xfId="0" applyFont="1" applyFill="1" applyBorder="1" applyProtection="1">
      <protection hidden="1"/>
    </xf>
    <xf numFmtId="0" fontId="92" fillId="5" borderId="54" xfId="0" applyFont="1" applyFill="1" applyBorder="1" applyAlignment="1" applyProtection="1">
      <alignment horizontal="center" vertical="center"/>
      <protection hidden="1"/>
    </xf>
    <xf numFmtId="0" fontId="8" fillId="5" borderId="54" xfId="0" applyFont="1" applyFill="1" applyBorder="1" applyAlignment="1" applyProtection="1">
      <alignment horizontal="center" vertical="center"/>
      <protection hidden="1"/>
    </xf>
    <xf numFmtId="0" fontId="93" fillId="32" borderId="106" xfId="0" applyFont="1" applyFill="1" applyBorder="1" applyAlignment="1">
      <alignment vertical="center" wrapText="1"/>
    </xf>
    <xf numFmtId="0" fontId="2" fillId="2" borderId="106" xfId="0" applyFont="1" applyFill="1" applyBorder="1" applyAlignment="1" applyProtection="1">
      <alignment horizontal="left" vertical="center"/>
      <protection hidden="1"/>
    </xf>
    <xf numFmtId="0" fontId="73" fillId="0" borderId="0" xfId="0" applyFont="1" applyAlignment="1" applyProtection="1">
      <alignment horizontal="left"/>
      <protection locked="0" hidden="1"/>
    </xf>
    <xf numFmtId="0" fontId="0" fillId="0" borderId="29" xfId="0" applyBorder="1" applyProtection="1">
      <protection hidden="1"/>
    </xf>
    <xf numFmtId="0" fontId="0" fillId="5" borderId="0" xfId="0" applyFill="1" applyAlignment="1" applyProtection="1">
      <alignment horizontal="center" vertical="center"/>
      <protection locked="0" hidden="1"/>
    </xf>
    <xf numFmtId="0" fontId="53" fillId="5" borderId="0" xfId="0" applyFont="1" applyFill="1" applyProtection="1">
      <protection hidden="1"/>
    </xf>
    <xf numFmtId="0" fontId="1" fillId="29" borderId="8" xfId="0" applyFont="1" applyFill="1" applyBorder="1" applyAlignment="1">
      <alignment horizontal="center" vertical="center"/>
    </xf>
    <xf numFmtId="0" fontId="0" fillId="5" borderId="0" xfId="0" applyFill="1"/>
    <xf numFmtId="0" fontId="0" fillId="5" borderId="11" xfId="0" applyFill="1" applyBorder="1"/>
    <xf numFmtId="0" fontId="0" fillId="5" borderId="46" xfId="0" applyFill="1" applyBorder="1"/>
    <xf numFmtId="0" fontId="0" fillId="5" borderId="47" xfId="0" applyFill="1" applyBorder="1"/>
    <xf numFmtId="0" fontId="0" fillId="5" borderId="29" xfId="0" applyFill="1" applyBorder="1"/>
    <xf numFmtId="0" fontId="0" fillId="5" borderId="30" xfId="0" applyFill="1" applyBorder="1"/>
    <xf numFmtId="0" fontId="2" fillId="33" borderId="4" xfId="0" applyFont="1" applyFill="1" applyBorder="1" applyAlignment="1">
      <alignment vertical="center"/>
    </xf>
    <xf numFmtId="0" fontId="16" fillId="5" borderId="4" xfId="1" applyFill="1" applyBorder="1"/>
    <xf numFmtId="0" fontId="0" fillId="5" borderId="4" xfId="0" applyFill="1" applyBorder="1"/>
    <xf numFmtId="0" fontId="1" fillId="29" borderId="4" xfId="0" applyFont="1" applyFill="1" applyBorder="1" applyAlignment="1">
      <alignment horizontal="center" vertical="center"/>
    </xf>
    <xf numFmtId="0" fontId="0" fillId="5" borderId="29" xfId="0" applyFill="1" applyBorder="1" applyAlignment="1" applyProtection="1">
      <alignment horizontal="center"/>
      <protection hidden="1"/>
    </xf>
    <xf numFmtId="0" fontId="9" fillId="9" borderId="16" xfId="0" applyFont="1" applyFill="1" applyBorder="1" applyAlignment="1" applyProtection="1">
      <alignment horizontal="center" vertical="center"/>
      <protection hidden="1"/>
    </xf>
    <xf numFmtId="0" fontId="0" fillId="9" borderId="0" xfId="0" applyFill="1"/>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0" fillId="5" borderId="4" xfId="0" applyFill="1" applyBorder="1" applyAlignment="1">
      <alignment horizontal="center"/>
    </xf>
    <xf numFmtId="0" fontId="39" fillId="4" borderId="67" xfId="2" applyFont="1" applyFill="1" applyBorder="1" applyAlignment="1" applyProtection="1">
      <alignment horizontal="center" vertical="center"/>
      <protection hidden="1"/>
    </xf>
    <xf numFmtId="0" fontId="13" fillId="4" borderId="67" xfId="2" applyFont="1" applyFill="1" applyBorder="1" applyAlignment="1" applyProtection="1">
      <alignment horizontal="center" vertical="center"/>
      <protection hidden="1"/>
    </xf>
    <xf numFmtId="0" fontId="13" fillId="4" borderId="135" xfId="2" applyFont="1" applyFill="1" applyBorder="1" applyAlignment="1" applyProtection="1">
      <alignment horizontal="center" vertical="center"/>
      <protection hidden="1"/>
    </xf>
    <xf numFmtId="0" fontId="102" fillId="4" borderId="68" xfId="2" applyFont="1" applyFill="1" applyBorder="1" applyAlignment="1" applyProtection="1">
      <alignment horizontal="center" vertical="center"/>
      <protection hidden="1"/>
    </xf>
    <xf numFmtId="0" fontId="102" fillId="0" borderId="69" xfId="2" applyFont="1" applyBorder="1" applyAlignment="1" applyProtection="1">
      <alignment horizontal="center" vertical="center"/>
      <protection locked="0" hidden="1"/>
    </xf>
    <xf numFmtId="0" fontId="98" fillId="4" borderId="102" xfId="2" applyFont="1" applyFill="1" applyBorder="1" applyAlignment="1" applyProtection="1">
      <alignment horizontal="center" vertical="center"/>
      <protection locked="0" hidden="1"/>
    </xf>
    <xf numFmtId="0" fontId="102" fillId="0" borderId="71" xfId="2" applyFont="1" applyBorder="1" applyAlignment="1" applyProtection="1">
      <alignment horizontal="center" vertical="center"/>
      <protection locked="0" hidden="1"/>
    </xf>
    <xf numFmtId="0" fontId="102" fillId="18" borderId="71" xfId="2" applyFont="1" applyFill="1" applyBorder="1" applyAlignment="1" applyProtection="1">
      <alignment horizontal="center" vertical="center"/>
      <protection locked="0" hidden="1"/>
    </xf>
    <xf numFmtId="0" fontId="102" fillId="4" borderId="73" xfId="2" applyFont="1" applyFill="1" applyBorder="1" applyAlignment="1" applyProtection="1">
      <alignment horizontal="center" vertical="center"/>
      <protection hidden="1"/>
    </xf>
    <xf numFmtId="0" fontId="102" fillId="0" borderId="74" xfId="2" applyFont="1" applyBorder="1" applyAlignment="1" applyProtection="1">
      <alignment horizontal="center" vertical="center"/>
      <protection locked="0" hidden="1"/>
    </xf>
    <xf numFmtId="0" fontId="102" fillId="4" borderId="71" xfId="2" applyFont="1" applyFill="1" applyBorder="1" applyAlignment="1" applyProtection="1">
      <alignment horizontal="center" vertical="center"/>
      <protection locked="0" hidden="1"/>
    </xf>
    <xf numFmtId="0" fontId="102" fillId="0" borderId="70" xfId="2" applyFont="1" applyBorder="1" applyAlignment="1" applyProtection="1">
      <alignment horizontal="center" vertical="center"/>
      <protection locked="0" hidden="1"/>
    </xf>
    <xf numFmtId="0" fontId="98" fillId="4" borderId="73" xfId="2" applyFont="1" applyFill="1" applyBorder="1" applyAlignment="1" applyProtection="1">
      <alignment horizontal="center" vertical="center"/>
      <protection hidden="1"/>
    </xf>
    <xf numFmtId="0" fontId="98" fillId="4" borderId="71" xfId="2" applyFont="1" applyFill="1" applyBorder="1" applyAlignment="1" applyProtection="1">
      <alignment horizontal="center" vertical="center"/>
      <protection locked="0" hidden="1"/>
    </xf>
    <xf numFmtId="0" fontId="98" fillId="4" borderId="59" xfId="2" applyFont="1" applyFill="1" applyBorder="1" applyAlignment="1" applyProtection="1">
      <alignment horizontal="center" vertical="center"/>
      <protection hidden="1"/>
    </xf>
    <xf numFmtId="0" fontId="102" fillId="0" borderId="136" xfId="2" applyFont="1" applyBorder="1" applyAlignment="1" applyProtection="1">
      <alignment horizontal="center" vertical="center"/>
      <protection locked="0" hidden="1"/>
    </xf>
    <xf numFmtId="0" fontId="98" fillId="4" borderId="137" xfId="2" applyFont="1" applyFill="1" applyBorder="1" applyAlignment="1" applyProtection="1">
      <alignment horizontal="center" vertical="center"/>
      <protection locked="0" hidden="1"/>
    </xf>
    <xf numFmtId="0" fontId="102" fillId="0" borderId="137" xfId="2" applyFont="1" applyBorder="1" applyAlignment="1" applyProtection="1">
      <alignment horizontal="center" vertical="center"/>
      <protection locked="0" hidden="1"/>
    </xf>
    <xf numFmtId="0" fontId="102" fillId="18" borderId="137" xfId="2" applyFont="1" applyFill="1" applyBorder="1" applyAlignment="1" applyProtection="1">
      <alignment horizontal="center" vertical="center"/>
      <protection locked="0" hidden="1"/>
    </xf>
    <xf numFmtId="0" fontId="102" fillId="0" borderId="0" xfId="0" applyFont="1" applyAlignment="1">
      <alignment vertical="center"/>
    </xf>
    <xf numFmtId="0" fontId="39" fillId="0" borderId="0" xfId="0" applyFont="1" applyAlignment="1">
      <alignment vertical="center"/>
    </xf>
    <xf numFmtId="0" fontId="39" fillId="0" borderId="0" xfId="0" applyFont="1" applyAlignment="1">
      <alignment horizontal="right" vertical="center"/>
    </xf>
    <xf numFmtId="0" fontId="28" fillId="2" borderId="5" xfId="0" applyFont="1" applyFill="1" applyBorder="1" applyAlignment="1">
      <alignment horizontal="center" vertical="center" wrapText="1"/>
    </xf>
    <xf numFmtId="164" fontId="69" fillId="37" borderId="56" xfId="0" applyNumberFormat="1" applyFont="1" applyFill="1" applyBorder="1" applyAlignment="1" applyProtection="1">
      <alignment horizontal="center" vertical="center" wrapText="1"/>
      <protection locked="0"/>
    </xf>
    <xf numFmtId="166" fontId="69" fillId="37" borderId="52" xfId="0" applyNumberFormat="1" applyFont="1" applyFill="1" applyBorder="1" applyAlignment="1" applyProtection="1">
      <alignment horizontal="center" vertical="center" wrapText="1"/>
      <protection locked="0"/>
    </xf>
    <xf numFmtId="164" fontId="69" fillId="37" borderId="205" xfId="0" applyNumberFormat="1" applyFont="1" applyFill="1" applyBorder="1" applyAlignment="1" applyProtection="1">
      <alignment horizontal="center" vertical="center" wrapText="1"/>
      <protection locked="0"/>
    </xf>
    <xf numFmtId="166" fontId="69" fillId="37" borderId="53" xfId="0" applyNumberFormat="1" applyFont="1" applyFill="1" applyBorder="1" applyAlignment="1" applyProtection="1">
      <alignment horizontal="center" vertical="center" wrapText="1"/>
      <protection locked="0"/>
    </xf>
    <xf numFmtId="0" fontId="69" fillId="2" borderId="144" xfId="0" applyFont="1" applyFill="1" applyBorder="1" applyAlignment="1" applyProtection="1">
      <alignment horizontal="center" vertical="center" wrapText="1"/>
      <protection locked="0"/>
    </xf>
    <xf numFmtId="166" fontId="69" fillId="37" borderId="18" xfId="0" applyNumberFormat="1" applyFont="1" applyFill="1" applyBorder="1" applyAlignment="1" applyProtection="1">
      <alignment horizontal="center" vertical="center" wrapText="1"/>
      <protection locked="0"/>
    </xf>
    <xf numFmtId="0" fontId="28" fillId="2" borderId="5" xfId="0" applyFont="1" applyFill="1" applyBorder="1" applyAlignment="1">
      <alignment vertical="center" wrapText="1"/>
    </xf>
    <xf numFmtId="0" fontId="96" fillId="2" borderId="52" xfId="0" applyFont="1" applyFill="1" applyBorder="1" applyAlignment="1">
      <alignment horizontal="center" vertical="center" wrapText="1"/>
    </xf>
    <xf numFmtId="0" fontId="96" fillId="2" borderId="53" xfId="0" applyFont="1" applyFill="1" applyBorder="1" applyAlignment="1">
      <alignment horizontal="center" vertical="center" wrapText="1"/>
    </xf>
    <xf numFmtId="0" fontId="96" fillId="2" borderId="18" xfId="0" applyFont="1" applyFill="1" applyBorder="1" applyAlignment="1">
      <alignment horizontal="center" vertical="center" wrapText="1"/>
    </xf>
    <xf numFmtId="0" fontId="53" fillId="37" borderId="0" xfId="0" applyFont="1" applyFill="1" applyAlignment="1" applyProtection="1">
      <alignment vertical="center"/>
      <protection locked="0"/>
    </xf>
    <xf numFmtId="0" fontId="53" fillId="37" borderId="204" xfId="0" applyFont="1" applyFill="1" applyBorder="1" applyAlignment="1" applyProtection="1">
      <alignment vertical="center"/>
      <protection locked="0"/>
    </xf>
    <xf numFmtId="0" fontId="69" fillId="37" borderId="18" xfId="0" applyFont="1" applyFill="1" applyBorder="1" applyAlignment="1" applyProtection="1">
      <alignment vertical="center" wrapText="1"/>
      <protection locked="0"/>
    </xf>
    <xf numFmtId="0" fontId="69" fillId="37" borderId="52" xfId="0" applyFont="1" applyFill="1" applyBorder="1" applyAlignment="1" applyProtection="1">
      <alignment vertical="center" wrapText="1"/>
      <protection locked="0"/>
    </xf>
    <xf numFmtId="0" fontId="69" fillId="37" borderId="53" xfId="0" applyFont="1" applyFill="1" applyBorder="1" applyAlignment="1" applyProtection="1">
      <alignment vertical="center" wrapText="1"/>
      <protection locked="0"/>
    </xf>
    <xf numFmtId="0" fontId="63" fillId="2" borderId="4" xfId="0" applyFont="1" applyFill="1" applyBorder="1" applyAlignment="1">
      <alignment horizontal="right" vertical="center" wrapText="1"/>
    </xf>
    <xf numFmtId="0" fontId="28" fillId="2" borderId="4" xfId="0" applyFont="1" applyFill="1" applyBorder="1" applyAlignment="1">
      <alignment vertical="center" wrapText="1"/>
    </xf>
    <xf numFmtId="166" fontId="69" fillId="37" borderId="4" xfId="0" applyNumberFormat="1" applyFont="1" applyFill="1" applyBorder="1" applyAlignment="1" applyProtection="1">
      <alignment vertical="center" wrapText="1"/>
      <protection locked="0"/>
    </xf>
    <xf numFmtId="166" fontId="28" fillId="0" borderId="4" xfId="0" applyNumberFormat="1" applyFont="1" applyBorder="1" applyAlignment="1">
      <alignment vertical="center"/>
    </xf>
    <xf numFmtId="0" fontId="63" fillId="36" borderId="40" xfId="0" applyFont="1" applyFill="1" applyBorder="1" applyAlignment="1">
      <alignment horizontal="center" vertical="center" wrapText="1"/>
    </xf>
    <xf numFmtId="0" fontId="97" fillId="35" borderId="40" xfId="0" applyFont="1" applyFill="1" applyBorder="1" applyAlignment="1">
      <alignment horizontal="center" vertical="center" wrapText="1"/>
    </xf>
    <xf numFmtId="0" fontId="64" fillId="5" borderId="0" xfId="0" applyFont="1" applyFill="1" applyAlignment="1" applyProtection="1">
      <alignment horizontal="center" vertical="center" wrapText="1"/>
      <protection locked="0"/>
    </xf>
    <xf numFmtId="0" fontId="64" fillId="5" borderId="0" xfId="0" applyFont="1" applyFill="1" applyAlignment="1" applyProtection="1">
      <alignment horizontal="left" vertical="center" wrapText="1"/>
      <protection locked="0"/>
    </xf>
    <xf numFmtId="0" fontId="64" fillId="28" borderId="0" xfId="0" applyFont="1" applyFill="1" applyAlignment="1" applyProtection="1">
      <alignment horizontal="center" vertical="center" wrapText="1"/>
      <protection locked="0"/>
    </xf>
    <xf numFmtId="0" fontId="64" fillId="28" borderId="0" xfId="0" applyFont="1" applyFill="1" applyAlignment="1" applyProtection="1">
      <alignment horizontal="left" vertical="center" wrapText="1"/>
      <protection locked="0"/>
    </xf>
    <xf numFmtId="0" fontId="67" fillId="28" borderId="0" xfId="0" applyFont="1" applyFill="1" applyAlignment="1" applyProtection="1">
      <alignment horizontal="center" vertical="center" wrapText="1"/>
      <protection locked="0"/>
    </xf>
    <xf numFmtId="0" fontId="28" fillId="2" borderId="55"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10" fontId="49" fillId="0" borderId="0" xfId="3" applyNumberFormat="1" applyFont="1" applyBorder="1" applyAlignment="1" applyProtection="1">
      <alignment horizontal="center" vertical="center" wrapText="1"/>
    </xf>
    <xf numFmtId="2" fontId="28" fillId="0" borderId="0" xfId="0" applyNumberFormat="1" applyFont="1" applyAlignment="1">
      <alignment horizontal="center" vertical="center" wrapText="1"/>
    </xf>
    <xf numFmtId="165" fontId="49" fillId="0" borderId="0" xfId="0" applyNumberFormat="1" applyFont="1" applyAlignment="1">
      <alignment vertical="center"/>
    </xf>
    <xf numFmtId="0" fontId="69" fillId="37" borderId="55" xfId="0" applyFont="1" applyFill="1" applyBorder="1" applyAlignment="1" applyProtection="1">
      <alignment vertical="center"/>
      <protection locked="0"/>
    </xf>
    <xf numFmtId="164" fontId="28" fillId="5" borderId="0" xfId="0" applyNumberFormat="1" applyFont="1" applyFill="1" applyAlignment="1">
      <alignment horizontal="center" vertical="center"/>
    </xf>
    <xf numFmtId="0" fontId="39" fillId="0" borderId="204" xfId="0" applyFont="1" applyBorder="1" applyAlignment="1">
      <alignment vertical="center"/>
    </xf>
    <xf numFmtId="1" fontId="28" fillId="2" borderId="5" xfId="0" applyNumberFormat="1" applyFont="1" applyFill="1" applyBorder="1" applyAlignment="1">
      <alignment vertical="center" wrapText="1"/>
    </xf>
    <xf numFmtId="0" fontId="69" fillId="37" borderId="5" xfId="0" applyFont="1" applyFill="1" applyBorder="1" applyAlignment="1" applyProtection="1">
      <alignment vertical="center"/>
      <protection locked="0"/>
    </xf>
    <xf numFmtId="2" fontId="28" fillId="2" borderId="5" xfId="0" applyNumberFormat="1" applyFont="1" applyFill="1" applyBorder="1" applyAlignment="1">
      <alignment vertical="center"/>
    </xf>
    <xf numFmtId="0" fontId="39" fillId="2" borderId="23" xfId="0" applyFont="1" applyFill="1" applyBorder="1" applyAlignment="1">
      <alignment vertical="center"/>
    </xf>
    <xf numFmtId="0" fontId="69" fillId="37" borderId="6" xfId="0" applyFont="1" applyFill="1" applyBorder="1" applyAlignment="1" applyProtection="1">
      <alignment vertical="center"/>
      <protection locked="0"/>
    </xf>
    <xf numFmtId="0" fontId="2" fillId="2" borderId="98" xfId="0" applyFont="1" applyFill="1" applyBorder="1" applyAlignment="1" applyProtection="1">
      <alignment horizontal="left" vertical="center"/>
      <protection hidden="1"/>
    </xf>
    <xf numFmtId="0" fontId="69" fillId="37" borderId="4" xfId="0" applyFont="1" applyFill="1" applyBorder="1" applyAlignment="1" applyProtection="1">
      <alignment horizontal="center" vertical="center"/>
      <protection locked="0"/>
    </xf>
    <xf numFmtId="0" fontId="39" fillId="33" borderId="6" xfId="0" applyFont="1" applyFill="1" applyBorder="1" applyAlignment="1">
      <alignment vertical="center"/>
    </xf>
    <xf numFmtId="0" fontId="0" fillId="5" borderId="0" xfId="0" applyFill="1" applyAlignment="1" applyProtection="1">
      <alignment horizontal="left"/>
      <protection hidden="1"/>
    </xf>
    <xf numFmtId="0" fontId="28" fillId="2" borderId="16" xfId="0" applyFont="1" applyFill="1" applyBorder="1" applyAlignment="1">
      <alignment horizontal="center" vertical="center"/>
    </xf>
    <xf numFmtId="164" fontId="28" fillId="2" borderId="20" xfId="0" applyNumberFormat="1" applyFont="1" applyFill="1" applyBorder="1" applyAlignment="1">
      <alignment horizontal="center" vertical="center"/>
    </xf>
    <xf numFmtId="0" fontId="39" fillId="33" borderId="8" xfId="0" applyFont="1" applyFill="1" applyBorder="1" applyAlignment="1">
      <alignment vertical="center"/>
    </xf>
    <xf numFmtId="0" fontId="2" fillId="2" borderId="98" xfId="0" applyFont="1" applyFill="1" applyBorder="1" applyAlignment="1" applyProtection="1">
      <alignment horizontal="center" vertical="center"/>
      <protection hidden="1"/>
    </xf>
    <xf numFmtId="0" fontId="0" fillId="5" borderId="29" xfId="0" applyFill="1" applyBorder="1" applyProtection="1">
      <protection hidden="1"/>
    </xf>
    <xf numFmtId="0" fontId="0" fillId="5" borderId="30" xfId="0" applyFill="1" applyBorder="1" applyProtection="1">
      <protection hidden="1"/>
    </xf>
    <xf numFmtId="0" fontId="13" fillId="4" borderId="209" xfId="2" applyFont="1" applyFill="1" applyBorder="1" applyAlignment="1" applyProtection="1">
      <alignment horizontal="center" vertical="center"/>
      <protection hidden="1"/>
    </xf>
    <xf numFmtId="0" fontId="98" fillId="4" borderId="68" xfId="2" applyFont="1" applyFill="1" applyBorder="1" applyAlignment="1" applyProtection="1">
      <alignment horizontal="center" vertical="center"/>
      <protection hidden="1"/>
    </xf>
    <xf numFmtId="0" fontId="102" fillId="0" borderId="155" xfId="2" applyFont="1" applyBorder="1" applyAlignment="1" applyProtection="1">
      <alignment horizontal="center" vertical="center"/>
      <protection locked="0" hidden="1"/>
    </xf>
    <xf numFmtId="0" fontId="102" fillId="18" borderId="70" xfId="2" applyFont="1" applyFill="1" applyBorder="1" applyAlignment="1" applyProtection="1">
      <alignment horizontal="center" vertical="center"/>
      <protection locked="0" hidden="1"/>
    </xf>
    <xf numFmtId="165" fontId="102" fillId="0" borderId="70" xfId="2" applyNumberFormat="1" applyFont="1" applyBorder="1" applyAlignment="1" applyProtection="1">
      <alignment horizontal="center" vertical="center"/>
      <protection hidden="1"/>
    </xf>
    <xf numFmtId="0" fontId="1" fillId="3" borderId="16" xfId="0" applyFont="1" applyFill="1" applyBorder="1" applyAlignment="1" applyProtection="1">
      <alignment vertical="center"/>
      <protection hidden="1"/>
    </xf>
    <xf numFmtId="0" fontId="1" fillId="3" borderId="17" xfId="0" applyFont="1" applyFill="1" applyBorder="1" applyAlignment="1" applyProtection="1">
      <alignment vertical="center"/>
      <protection hidden="1"/>
    </xf>
    <xf numFmtId="0" fontId="39" fillId="9" borderId="0" xfId="0" applyFont="1" applyFill="1" applyAlignment="1">
      <alignment horizontal="right" vertical="center"/>
    </xf>
    <xf numFmtId="0" fontId="64" fillId="9" borderId="0" xfId="0" applyFont="1" applyFill="1" applyAlignment="1" applyProtection="1">
      <alignment horizontal="right" vertical="center" wrapText="1"/>
      <protection locked="0"/>
    </xf>
    <xf numFmtId="0" fontId="94" fillId="5" borderId="0" xfId="0" applyFont="1" applyFill="1" applyAlignment="1" applyProtection="1">
      <alignment horizontal="center" vertical="center" wrapText="1"/>
      <protection hidden="1"/>
    </xf>
    <xf numFmtId="0" fontId="98" fillId="4" borderId="66" xfId="2" applyFont="1" applyFill="1" applyBorder="1" applyAlignment="1" applyProtection="1">
      <alignment horizontal="center" vertical="center"/>
      <protection locked="0" hidden="1"/>
    </xf>
    <xf numFmtId="0" fontId="98" fillId="4" borderId="210" xfId="2" applyFont="1" applyFill="1" applyBorder="1" applyAlignment="1" applyProtection="1">
      <alignment horizontal="center" vertical="center"/>
      <protection locked="0" hidden="1"/>
    </xf>
    <xf numFmtId="165" fontId="102" fillId="0" borderId="36" xfId="2" applyNumberFormat="1" applyFont="1" applyBorder="1" applyAlignment="1" applyProtection="1">
      <alignment horizontal="center" vertical="center"/>
      <protection hidden="1"/>
    </xf>
    <xf numFmtId="0" fontId="98" fillId="4" borderId="104" xfId="2" applyFont="1" applyFill="1" applyBorder="1" applyAlignment="1" applyProtection="1">
      <alignment horizontal="center" vertical="center"/>
      <protection locked="0" hidden="1"/>
    </xf>
    <xf numFmtId="0" fontId="39" fillId="4" borderId="53" xfId="0" applyFont="1" applyFill="1" applyBorder="1" applyAlignment="1">
      <alignment vertical="center" wrapText="1"/>
    </xf>
    <xf numFmtId="14" fontId="39" fillId="5" borderId="1" xfId="0" applyNumberFormat="1" applyFont="1" applyFill="1" applyBorder="1" applyAlignment="1" applyProtection="1">
      <alignment vertical="center"/>
      <protection locked="0"/>
    </xf>
    <xf numFmtId="0" fontId="39" fillId="4" borderId="1" xfId="0" applyFont="1" applyFill="1" applyBorder="1" applyAlignment="1">
      <alignment vertical="center" wrapText="1"/>
    </xf>
    <xf numFmtId="0" fontId="39" fillId="5" borderId="1" xfId="0" applyFont="1" applyFill="1" applyBorder="1" applyAlignment="1" applyProtection="1">
      <alignment vertical="center" wrapText="1"/>
      <protection locked="0"/>
    </xf>
    <xf numFmtId="0" fontId="54" fillId="5" borderId="1" xfId="0" applyFont="1" applyFill="1" applyBorder="1" applyAlignment="1" applyProtection="1">
      <alignment vertical="center"/>
      <protection locked="0"/>
    </xf>
    <xf numFmtId="0" fontId="39" fillId="4" borderId="52" xfId="0" applyFont="1" applyFill="1" applyBorder="1" applyAlignment="1">
      <alignment vertical="center" wrapText="1"/>
    </xf>
    <xf numFmtId="0" fontId="32" fillId="5" borderId="21" xfId="0" applyFont="1" applyFill="1" applyBorder="1" applyAlignment="1" applyProtection="1">
      <alignment vertical="center"/>
      <protection locked="0"/>
    </xf>
    <xf numFmtId="0" fontId="32" fillId="5" borderId="22" xfId="0" applyFont="1" applyFill="1" applyBorder="1" applyAlignment="1" applyProtection="1">
      <alignment vertical="center"/>
      <protection locked="0"/>
    </xf>
    <xf numFmtId="0" fontId="4" fillId="5" borderId="0" xfId="0" applyFont="1" applyFill="1" applyAlignment="1">
      <alignment vertical="center" wrapText="1"/>
    </xf>
    <xf numFmtId="0" fontId="39" fillId="5" borderId="0" xfId="0" applyFont="1" applyFill="1" applyAlignment="1">
      <alignment vertical="center" wrapText="1"/>
    </xf>
    <xf numFmtId="0" fontId="32" fillId="5" borderId="0" xfId="0" applyFont="1" applyFill="1" applyAlignment="1" applyProtection="1">
      <alignment vertical="center"/>
      <protection locked="0"/>
    </xf>
    <xf numFmtId="0" fontId="39" fillId="5" borderId="0" xfId="0" applyFont="1" applyFill="1" applyAlignment="1" applyProtection="1">
      <alignment vertical="center" wrapText="1"/>
      <protection locked="0"/>
    </xf>
    <xf numFmtId="0" fontId="28" fillId="5" borderId="0" xfId="0" applyFont="1" applyFill="1" applyAlignment="1" applyProtection="1">
      <alignment vertical="center" wrapText="1"/>
      <protection locked="0"/>
    </xf>
    <xf numFmtId="0" fontId="94" fillId="5" borderId="47" xfId="0" applyFont="1" applyFill="1" applyBorder="1" applyAlignment="1" applyProtection="1">
      <alignment horizontal="center" vertical="center" wrapText="1"/>
      <protection hidden="1"/>
    </xf>
    <xf numFmtId="0" fontId="0" fillId="5" borderId="47" xfId="0" applyFill="1" applyBorder="1" applyProtection="1">
      <protection hidden="1"/>
    </xf>
    <xf numFmtId="0" fontId="102" fillId="0" borderId="47" xfId="0" applyFont="1" applyBorder="1" applyAlignment="1">
      <alignment vertical="center"/>
    </xf>
    <xf numFmtId="0" fontId="39" fillId="33" borderId="23" xfId="0" applyFont="1" applyFill="1" applyBorder="1" applyAlignment="1">
      <alignment vertical="center"/>
    </xf>
    <xf numFmtId="0" fontId="0" fillId="5" borderId="46" xfId="0" applyFill="1" applyBorder="1" applyProtection="1">
      <protection hidden="1"/>
    </xf>
    <xf numFmtId="0" fontId="28" fillId="2" borderId="8" xfId="0" applyFont="1" applyFill="1" applyBorder="1" applyAlignment="1">
      <alignment vertical="center" wrapText="1"/>
    </xf>
    <xf numFmtId="10" fontId="28" fillId="2" borderId="8" xfId="0" applyNumberFormat="1" applyFont="1" applyFill="1" applyBorder="1" applyAlignment="1">
      <alignment vertical="center"/>
    </xf>
    <xf numFmtId="164" fontId="28" fillId="5" borderId="47" xfId="0" applyNumberFormat="1" applyFont="1" applyFill="1" applyBorder="1" applyAlignment="1">
      <alignment horizontal="center" vertical="center"/>
    </xf>
    <xf numFmtId="0" fontId="15" fillId="0" borderId="0" xfId="0" applyFont="1" applyAlignment="1">
      <alignment vertical="center"/>
    </xf>
    <xf numFmtId="0" fontId="5" fillId="0" borderId="47" xfId="0" applyFont="1" applyBorder="1" applyAlignment="1">
      <alignment vertical="center"/>
    </xf>
    <xf numFmtId="0" fontId="5" fillId="0" borderId="0" xfId="0" applyFont="1" applyAlignment="1">
      <alignment horizontal="center" vertical="center" wrapText="1"/>
    </xf>
    <xf numFmtId="0" fontId="49" fillId="0" borderId="0" xfId="0" applyFont="1" applyAlignment="1">
      <alignment vertical="center" wrapText="1"/>
    </xf>
    <xf numFmtId="2" fontId="28" fillId="0" borderId="47" xfId="0" applyNumberFormat="1" applyFont="1" applyBorder="1" applyAlignment="1">
      <alignment horizontal="center" vertical="center" wrapText="1"/>
    </xf>
    <xf numFmtId="165" fontId="28" fillId="0" borderId="0" xfId="0" applyNumberFormat="1" applyFont="1" applyAlignment="1">
      <alignment horizontal="center" vertical="center"/>
    </xf>
    <xf numFmtId="0" fontId="73" fillId="0" borderId="47" xfId="0" applyFont="1" applyBorder="1" applyProtection="1">
      <protection locked="0" hidden="1"/>
    </xf>
    <xf numFmtId="0" fontId="0" fillId="0" borderId="47" xfId="0" applyBorder="1" applyAlignment="1" applyProtection="1">
      <alignment vertical="top"/>
      <protection hidden="1"/>
    </xf>
    <xf numFmtId="0" fontId="4" fillId="5" borderId="45" xfId="0" applyFont="1" applyFill="1" applyBorder="1" applyAlignment="1">
      <alignment vertical="center" wrapText="1"/>
    </xf>
    <xf numFmtId="0" fontId="32" fillId="5" borderId="47" xfId="0" applyFont="1" applyFill="1" applyBorder="1" applyAlignment="1" applyProtection="1">
      <alignment vertical="center"/>
      <protection locked="0"/>
    </xf>
    <xf numFmtId="0" fontId="39" fillId="5" borderId="47" xfId="0" applyFont="1" applyFill="1" applyBorder="1" applyAlignment="1">
      <alignment vertical="center" wrapText="1"/>
    </xf>
    <xf numFmtId="0" fontId="4" fillId="0" borderId="0" xfId="0" applyFont="1" applyAlignment="1">
      <alignment vertical="center" wrapText="1"/>
    </xf>
    <xf numFmtId="0" fontId="32" fillId="0" borderId="0" xfId="0" applyFont="1" applyAlignment="1" applyProtection="1">
      <alignment vertical="center"/>
      <protection locked="0"/>
    </xf>
    <xf numFmtId="0" fontId="28" fillId="0" borderId="0" xfId="0" applyFont="1" applyAlignment="1">
      <alignment vertical="center" wrapText="1"/>
    </xf>
    <xf numFmtId="0" fontId="39" fillId="0" borderId="0" xfId="0" applyFont="1" applyAlignment="1" applyProtection="1">
      <alignment vertical="center" wrapText="1"/>
      <protection locked="0"/>
    </xf>
    <xf numFmtId="0" fontId="28" fillId="0" borderId="0" xfId="0" applyFont="1" applyAlignment="1" applyProtection="1">
      <alignment vertical="center" wrapText="1"/>
      <protection locked="0"/>
    </xf>
    <xf numFmtId="0" fontId="39" fillId="0" borderId="0" xfId="0" applyFont="1" applyAlignment="1" applyProtection="1">
      <alignment horizontal="center" vertical="center"/>
      <protection locked="0"/>
    </xf>
    <xf numFmtId="0" fontId="0" fillId="3" borderId="11" xfId="0" applyFill="1" applyBorder="1"/>
    <xf numFmtId="0" fontId="0" fillId="3" borderId="5" xfId="0" applyFill="1" applyBorder="1"/>
    <xf numFmtId="0" fontId="0" fillId="30" borderId="53" xfId="0" applyFill="1" applyBorder="1"/>
    <xf numFmtId="0" fontId="0" fillId="30" borderId="52" xfId="0" applyFill="1" applyBorder="1"/>
    <xf numFmtId="0" fontId="0" fillId="30" borderId="18" xfId="0" applyFill="1" applyBorder="1"/>
    <xf numFmtId="0" fontId="16" fillId="5" borderId="4" xfId="1" applyFill="1" applyBorder="1" applyAlignment="1">
      <alignment horizontal="center"/>
    </xf>
    <xf numFmtId="0" fontId="2" fillId="5" borderId="4" xfId="0" applyFont="1" applyFill="1" applyBorder="1" applyAlignment="1">
      <alignment horizontal="center"/>
    </xf>
    <xf numFmtId="0" fontId="0" fillId="7" borderId="46" xfId="0" applyFill="1" applyBorder="1"/>
    <xf numFmtId="0" fontId="0" fillId="7" borderId="47" xfId="0" applyFill="1" applyBorder="1"/>
    <xf numFmtId="0" fontId="0" fillId="33" borderId="48" xfId="0" applyFill="1" applyBorder="1"/>
    <xf numFmtId="0" fontId="1" fillId="33" borderId="4" xfId="0" applyFont="1" applyFill="1" applyBorder="1" applyAlignment="1">
      <alignment horizontal="center" vertical="center"/>
    </xf>
    <xf numFmtId="0" fontId="0" fillId="7" borderId="30" xfId="0" applyFill="1" applyBorder="1"/>
    <xf numFmtId="0" fontId="0" fillId="7" borderId="28" xfId="0" applyFill="1" applyBorder="1"/>
    <xf numFmtId="1" fontId="99" fillId="5" borderId="4" xfId="0" applyNumberFormat="1" applyFont="1" applyFill="1" applyBorder="1" applyAlignment="1" applyProtection="1">
      <alignment horizontal="center"/>
      <protection hidden="1"/>
    </xf>
    <xf numFmtId="0" fontId="99" fillId="5" borderId="48" xfId="0" applyFont="1" applyFill="1" applyBorder="1" applyAlignment="1" applyProtection="1">
      <alignment horizontal="center"/>
      <protection hidden="1"/>
    </xf>
    <xf numFmtId="0" fontId="39" fillId="23" borderId="30" xfId="0" applyFont="1" applyFill="1" applyBorder="1" applyAlignment="1" applyProtection="1">
      <alignment vertical="center" wrapText="1"/>
      <protection locked="0"/>
    </xf>
    <xf numFmtId="0" fontId="39" fillId="23" borderId="97" xfId="0" applyFont="1" applyFill="1" applyBorder="1" applyAlignment="1" applyProtection="1">
      <alignment vertical="center" wrapText="1"/>
      <protection locked="0"/>
    </xf>
    <xf numFmtId="0" fontId="39" fillId="23" borderId="149" xfId="0" applyFont="1" applyFill="1" applyBorder="1" applyAlignment="1" applyProtection="1">
      <alignment vertical="center" wrapText="1"/>
      <protection locked="0"/>
    </xf>
    <xf numFmtId="0" fontId="53"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5" borderId="46" xfId="0" applyFill="1" applyBorder="1" applyAlignment="1" applyProtection="1">
      <alignment horizontal="center" vertical="center"/>
      <protection locked="0" hidden="1"/>
    </xf>
    <xf numFmtId="0" fontId="39" fillId="23" borderId="139" xfId="0" applyFont="1" applyFill="1" applyBorder="1" applyAlignment="1" applyProtection="1">
      <alignment vertical="center" wrapText="1"/>
      <protection locked="0"/>
    </xf>
    <xf numFmtId="0" fontId="39" fillId="23" borderId="47" xfId="0" applyFont="1" applyFill="1" applyBorder="1" applyAlignment="1" applyProtection="1">
      <alignment vertical="center" wrapText="1"/>
      <protection locked="0"/>
    </xf>
    <xf numFmtId="0" fontId="73" fillId="0" borderId="46" xfId="0" applyFont="1" applyBorder="1" applyProtection="1">
      <protection locked="0" hidden="1"/>
    </xf>
    <xf numFmtId="0" fontId="73" fillId="5" borderId="0" xfId="0" applyFont="1" applyFill="1" applyAlignment="1" applyProtection="1">
      <alignment horizontal="left"/>
      <protection locked="0" hidden="1"/>
    </xf>
    <xf numFmtId="0" fontId="0" fillId="5" borderId="0" xfId="0" applyFill="1" applyAlignment="1" applyProtection="1">
      <alignment vertical="top" textRotation="90"/>
      <protection hidden="1"/>
    </xf>
    <xf numFmtId="0" fontId="29" fillId="0" borderId="46" xfId="0" applyFont="1" applyBorder="1" applyProtection="1">
      <protection hidden="1"/>
    </xf>
    <xf numFmtId="0" fontId="102" fillId="0" borderId="0" xfId="0" applyFont="1" applyAlignment="1">
      <alignment horizontal="center" vertical="center"/>
    </xf>
    <xf numFmtId="0" fontId="0" fillId="0" borderId="28" xfId="0" applyBorder="1" applyProtection="1">
      <protection hidden="1"/>
    </xf>
    <xf numFmtId="0" fontId="0" fillId="0" borderId="29" xfId="0" applyBorder="1" applyAlignment="1" applyProtection="1">
      <alignment horizontal="right"/>
      <protection hidden="1"/>
    </xf>
    <xf numFmtId="0" fontId="19" fillId="0" borderId="29" xfId="0" applyFont="1" applyBorder="1" applyProtection="1">
      <protection hidden="1"/>
    </xf>
    <xf numFmtId="0" fontId="39" fillId="23" borderId="152" xfId="0" applyFont="1" applyFill="1" applyBorder="1" applyAlignment="1" applyProtection="1">
      <alignment vertical="center" wrapText="1"/>
      <protection locked="0"/>
    </xf>
    <xf numFmtId="0" fontId="69" fillId="37" borderId="20" xfId="0" applyFont="1" applyFill="1" applyBorder="1" applyAlignment="1" applyProtection="1">
      <alignment horizontal="center" vertical="center"/>
      <protection locked="0"/>
    </xf>
    <xf numFmtId="169" fontId="69" fillId="2" borderId="20" xfId="0" applyNumberFormat="1" applyFont="1" applyFill="1" applyBorder="1" applyAlignment="1">
      <alignment horizontal="center" vertical="center"/>
    </xf>
    <xf numFmtId="0" fontId="96" fillId="2" borderId="144" xfId="0" applyFont="1" applyFill="1" applyBorder="1" applyAlignment="1">
      <alignment horizontal="center" vertical="center"/>
    </xf>
    <xf numFmtId="0" fontId="96" fillId="2" borderId="19" xfId="0" applyFont="1" applyFill="1" applyBorder="1" applyAlignment="1">
      <alignment horizontal="center" vertical="center" wrapText="1"/>
    </xf>
    <xf numFmtId="10" fontId="96" fillId="2" borderId="10" xfId="0" applyNumberFormat="1" applyFont="1" applyFill="1" applyBorder="1" applyAlignment="1">
      <alignment horizontal="center" vertical="center" wrapText="1"/>
    </xf>
    <xf numFmtId="0" fontId="102" fillId="37" borderId="0" xfId="0" applyFont="1" applyFill="1" applyAlignment="1" applyProtection="1">
      <alignment vertical="center"/>
      <protection locked="0"/>
    </xf>
    <xf numFmtId="0" fontId="95" fillId="5" borderId="0" xfId="0" applyFont="1" applyFill="1" applyAlignment="1">
      <alignment horizontal="center" vertical="center"/>
    </xf>
    <xf numFmtId="0" fontId="39" fillId="4" borderId="4" xfId="0" applyFont="1" applyFill="1" applyBorder="1" applyAlignment="1">
      <alignment vertical="center" wrapText="1"/>
    </xf>
    <xf numFmtId="0" fontId="39" fillId="4" borderId="152" xfId="0" applyFont="1" applyFill="1" applyBorder="1" applyAlignment="1">
      <alignment vertical="center" wrapText="1"/>
    </xf>
    <xf numFmtId="0" fontId="28" fillId="4" borderId="211" xfId="0" applyFont="1" applyFill="1" applyBorder="1" applyAlignment="1">
      <alignment vertical="center" wrapText="1"/>
    </xf>
    <xf numFmtId="0" fontId="28" fillId="4" borderId="40" xfId="0" applyFont="1" applyFill="1" applyBorder="1" applyAlignment="1">
      <alignment vertical="center" wrapText="1"/>
    </xf>
    <xf numFmtId="14" fontId="39" fillId="5" borderId="213" xfId="0" applyNumberFormat="1" applyFont="1" applyFill="1" applyBorder="1" applyAlignment="1" applyProtection="1">
      <alignment vertical="center" wrapText="1"/>
      <protection locked="0"/>
    </xf>
    <xf numFmtId="0" fontId="39" fillId="5" borderId="139" xfId="0" applyFont="1" applyFill="1" applyBorder="1" applyAlignment="1" applyProtection="1">
      <alignment vertical="center" wrapText="1"/>
      <protection locked="0"/>
    </xf>
    <xf numFmtId="0" fontId="39" fillId="5" borderId="4" xfId="0" applyFont="1" applyFill="1" applyBorder="1" applyAlignment="1" applyProtection="1">
      <alignment horizontal="center" vertical="center" wrapText="1"/>
      <protection locked="0"/>
    </xf>
    <xf numFmtId="14" fontId="39" fillId="5" borderId="4" xfId="0" applyNumberFormat="1" applyFont="1" applyFill="1" applyBorder="1" applyAlignment="1" applyProtection="1">
      <alignment vertical="center"/>
      <protection locked="0"/>
    </xf>
    <xf numFmtId="0" fontId="0" fillId="5" borderId="44" xfId="0" applyFill="1" applyBorder="1" applyProtection="1">
      <protection hidden="1"/>
    </xf>
    <xf numFmtId="0" fontId="0" fillId="5" borderId="45" xfId="0" applyFill="1" applyBorder="1" applyProtection="1">
      <protection hidden="1"/>
    </xf>
    <xf numFmtId="0" fontId="95" fillId="5" borderId="47" xfId="0" applyFont="1" applyFill="1" applyBorder="1" applyAlignment="1">
      <alignment horizontal="center" vertical="center"/>
    </xf>
    <xf numFmtId="0" fontId="39" fillId="2" borderId="0" xfId="0" applyFont="1" applyFill="1" applyAlignment="1">
      <alignment horizontal="left" vertical="center"/>
    </xf>
    <xf numFmtId="0" fontId="15" fillId="5" borderId="0" xfId="0" applyFont="1" applyFill="1" applyAlignment="1">
      <alignment vertical="center"/>
    </xf>
    <xf numFmtId="0" fontId="50" fillId="5" borderId="0" xfId="0" applyFont="1" applyFill="1" applyAlignment="1" applyProtection="1">
      <alignment horizontal="right" vertical="center"/>
      <protection hidden="1"/>
    </xf>
    <xf numFmtId="0" fontId="102" fillId="0" borderId="0" xfId="0" applyFont="1" applyAlignment="1">
      <alignment horizontal="centerContinuous" vertical="center"/>
    </xf>
    <xf numFmtId="3" fontId="102" fillId="37" borderId="0" xfId="0" applyNumberFormat="1" applyFont="1" applyFill="1" applyAlignment="1" applyProtection="1">
      <alignment horizontal="center" vertical="center"/>
      <protection locked="0"/>
    </xf>
    <xf numFmtId="0" fontId="102" fillId="37" borderId="0" xfId="0" applyFont="1" applyFill="1" applyAlignment="1" applyProtection="1">
      <alignment horizontal="center" vertical="center"/>
      <protection locked="0"/>
    </xf>
    <xf numFmtId="0" fontId="39" fillId="5" borderId="0" xfId="0" applyFont="1" applyFill="1" applyAlignment="1">
      <alignment horizontal="right" vertical="center"/>
    </xf>
    <xf numFmtId="0" fontId="102" fillId="5" borderId="0" xfId="0" applyFont="1" applyFill="1" applyAlignment="1" applyProtection="1">
      <alignment vertical="center"/>
      <protection locked="0"/>
    </xf>
    <xf numFmtId="0" fontId="102" fillId="5" borderId="0" xfId="0" applyFont="1" applyFill="1" applyAlignment="1" applyProtection="1">
      <alignment horizontal="center" vertical="center"/>
      <protection locked="0"/>
    </xf>
    <xf numFmtId="0" fontId="102" fillId="2" borderId="0" xfId="0" applyFont="1" applyFill="1" applyAlignment="1">
      <alignment horizontal="centerContinuous" vertical="center"/>
    </xf>
    <xf numFmtId="0" fontId="102" fillId="2" borderId="0" xfId="0" applyFont="1" applyFill="1" applyAlignment="1">
      <alignment horizontal="center" vertical="center"/>
    </xf>
    <xf numFmtId="14" fontId="102" fillId="37" borderId="0" xfId="0" applyNumberFormat="1" applyFont="1" applyFill="1" applyAlignment="1" applyProtection="1">
      <alignment horizontal="center" vertical="center"/>
      <protection locked="0"/>
    </xf>
    <xf numFmtId="9" fontId="102" fillId="37" borderId="0" xfId="0" applyNumberFormat="1" applyFont="1" applyFill="1" applyAlignment="1" applyProtection="1">
      <alignment horizontal="center" vertical="center"/>
      <protection locked="0"/>
    </xf>
    <xf numFmtId="0" fontId="73" fillId="5" borderId="0" xfId="0" applyFont="1" applyFill="1" applyProtection="1">
      <protection locked="0" hidden="1"/>
    </xf>
    <xf numFmtId="0" fontId="73" fillId="0" borderId="47" xfId="0" applyFont="1" applyBorder="1" applyAlignment="1" applyProtection="1">
      <alignment horizontal="left"/>
      <protection locked="0" hidden="1"/>
    </xf>
    <xf numFmtId="0" fontId="0" fillId="5" borderId="47" xfId="0" applyFill="1" applyBorder="1" applyAlignment="1" applyProtection="1">
      <alignment horizontal="center"/>
      <protection hidden="1"/>
    </xf>
    <xf numFmtId="0" fontId="12" fillId="0" borderId="46" xfId="0" applyFont="1" applyBorder="1" applyProtection="1">
      <protection hidden="1"/>
    </xf>
    <xf numFmtId="0" fontId="12" fillId="0" borderId="47" xfId="0" applyFont="1" applyBorder="1" applyProtection="1">
      <protection hidden="1"/>
    </xf>
    <xf numFmtId="0" fontId="29" fillId="0" borderId="47" xfId="0" applyFont="1" applyBorder="1" applyProtection="1">
      <protection hidden="1"/>
    </xf>
    <xf numFmtId="0" fontId="28" fillId="2" borderId="103" xfId="0" applyFont="1" applyFill="1" applyBorder="1" applyAlignment="1">
      <alignment horizontal="center" vertical="center" wrapText="1"/>
    </xf>
    <xf numFmtId="0" fontId="69" fillId="37" borderId="103" xfId="0" applyFont="1" applyFill="1" applyBorder="1" applyAlignment="1" applyProtection="1">
      <alignment horizontal="center" vertical="center" wrapText="1"/>
      <protection locked="0"/>
    </xf>
    <xf numFmtId="169" fontId="69" fillId="2" borderId="103" xfId="0" applyNumberFormat="1" applyFont="1" applyFill="1" applyBorder="1" applyAlignment="1">
      <alignment horizontal="center" vertical="center" wrapText="1"/>
    </xf>
    <xf numFmtId="0" fontId="96" fillId="2" borderId="138" xfId="0" applyFont="1" applyFill="1" applyBorder="1" applyAlignment="1">
      <alignment horizontal="center" vertical="center" wrapText="1"/>
    </xf>
    <xf numFmtId="0" fontId="96" fillId="2" borderId="100" xfId="0" applyFont="1" applyFill="1" applyBorder="1" applyAlignment="1">
      <alignment horizontal="center" vertical="center" wrapText="1"/>
    </xf>
    <xf numFmtId="10" fontId="96" fillId="2" borderId="143" xfId="0" applyNumberFormat="1" applyFont="1" applyFill="1" applyBorder="1" applyAlignment="1">
      <alignment horizontal="center" vertical="center" wrapText="1"/>
    </xf>
    <xf numFmtId="0" fontId="28" fillId="5" borderId="152" xfId="0" applyFont="1" applyFill="1" applyBorder="1" applyAlignment="1" applyProtection="1">
      <alignment vertical="center" wrapText="1"/>
      <protection locked="0"/>
    </xf>
    <xf numFmtId="0" fontId="60" fillId="4" borderId="50" xfId="0" applyFont="1" applyFill="1" applyBorder="1" applyAlignment="1">
      <alignment vertical="center" wrapText="1"/>
    </xf>
    <xf numFmtId="0" fontId="60" fillId="4" borderId="28" xfId="0" applyFont="1" applyFill="1" applyBorder="1" applyAlignment="1">
      <alignment vertical="center" wrapText="1"/>
    </xf>
    <xf numFmtId="14" fontId="39" fillId="5" borderId="152" xfId="0" applyNumberFormat="1" applyFont="1" applyFill="1" applyBorder="1" applyAlignment="1" applyProtection="1">
      <alignment vertical="center"/>
      <protection locked="0"/>
    </xf>
    <xf numFmtId="0" fontId="95" fillId="34" borderId="5" xfId="0" applyFont="1" applyFill="1" applyBorder="1" applyAlignment="1">
      <alignment vertical="center"/>
    </xf>
    <xf numFmtId="0" fontId="73" fillId="34" borderId="6" xfId="0" applyFont="1" applyFill="1" applyBorder="1" applyAlignment="1">
      <alignment vertical="center"/>
    </xf>
    <xf numFmtId="0" fontId="39" fillId="34" borderId="6" xfId="0" applyFont="1" applyFill="1" applyBorder="1" applyAlignment="1">
      <alignment horizontal="right" vertical="center"/>
    </xf>
    <xf numFmtId="0" fontId="102" fillId="34" borderId="23" xfId="0" applyFont="1" applyFill="1" applyBorder="1" applyAlignment="1">
      <alignment horizontal="left" vertical="center"/>
    </xf>
    <xf numFmtId="0" fontId="0" fillId="34" borderId="6" xfId="0" applyFill="1" applyBorder="1"/>
    <xf numFmtId="0" fontId="0" fillId="34" borderId="23" xfId="0" applyFill="1" applyBorder="1"/>
    <xf numFmtId="0" fontId="28" fillId="2" borderId="48" xfId="0" applyFont="1" applyFill="1" applyBorder="1" applyAlignment="1">
      <alignment vertical="center" wrapText="1"/>
    </xf>
    <xf numFmtId="166" fontId="28" fillId="0" borderId="48" xfId="0" applyNumberFormat="1" applyFont="1" applyBorder="1" applyAlignment="1">
      <alignment vertical="center"/>
    </xf>
    <xf numFmtId="0" fontId="70" fillId="5" borderId="28" xfId="0" applyFont="1" applyFill="1" applyBorder="1"/>
    <xf numFmtId="14" fontId="39" fillId="5" borderId="20" xfId="0" applyNumberFormat="1" applyFont="1" applyFill="1" applyBorder="1" applyAlignment="1" applyProtection="1">
      <alignment vertical="center"/>
      <protection locked="0"/>
    </xf>
    <xf numFmtId="0" fontId="39" fillId="4" borderId="20" xfId="0" applyFont="1" applyFill="1" applyBorder="1" applyAlignment="1">
      <alignment vertical="center" wrapText="1"/>
    </xf>
    <xf numFmtId="0" fontId="0" fillId="3" borderId="5" xfId="0" applyFill="1" applyBorder="1" applyProtection="1">
      <protection hidden="1"/>
    </xf>
    <xf numFmtId="0" fontId="57" fillId="3" borderId="6" xfId="0" applyFont="1" applyFill="1" applyBorder="1" applyAlignment="1" applyProtection="1">
      <alignment horizontal="left" vertical="center"/>
      <protection hidden="1"/>
    </xf>
    <xf numFmtId="0" fontId="100" fillId="3" borderId="6" xfId="0" applyFont="1" applyFill="1" applyBorder="1" applyAlignment="1" applyProtection="1">
      <alignment horizontal="center" vertical="center"/>
      <protection hidden="1"/>
    </xf>
    <xf numFmtId="0" fontId="100" fillId="3" borderId="23" xfId="0" applyFont="1" applyFill="1" applyBorder="1" applyAlignment="1" applyProtection="1">
      <alignment horizontal="center" vertical="center"/>
      <protection hidden="1"/>
    </xf>
    <xf numFmtId="0" fontId="95" fillId="3" borderId="6" xfId="0" applyFont="1" applyFill="1" applyBorder="1" applyAlignment="1">
      <alignment vertical="center"/>
    </xf>
    <xf numFmtId="0" fontId="95" fillId="3" borderId="23" xfId="0" applyFont="1" applyFill="1" applyBorder="1" applyAlignment="1">
      <alignment vertical="center"/>
    </xf>
    <xf numFmtId="0" fontId="102" fillId="0" borderId="0" xfId="0" applyFont="1" applyAlignment="1" applyProtection="1">
      <alignment vertical="center"/>
      <protection locked="0"/>
    </xf>
    <xf numFmtId="3" fontId="102" fillId="37" borderId="0" xfId="0" applyNumberFormat="1" applyFont="1" applyFill="1" applyAlignment="1" applyProtection="1">
      <alignment vertical="center"/>
      <protection locked="0"/>
    </xf>
    <xf numFmtId="14" fontId="102" fillId="37" borderId="0" xfId="0" applyNumberFormat="1" applyFont="1" applyFill="1" applyAlignment="1" applyProtection="1">
      <alignment vertical="center"/>
      <protection locked="0"/>
    </xf>
    <xf numFmtId="0" fontId="102" fillId="37" borderId="204" xfId="0" applyFont="1" applyFill="1" applyBorder="1" applyAlignment="1" applyProtection="1">
      <alignment vertical="center"/>
      <protection locked="0"/>
    </xf>
    <xf numFmtId="9" fontId="102" fillId="5" borderId="0" xfId="0" applyNumberFormat="1" applyFont="1" applyFill="1" applyAlignment="1" applyProtection="1">
      <alignment horizontal="center" vertical="center"/>
      <protection locked="0"/>
    </xf>
    <xf numFmtId="0" fontId="28" fillId="2" borderId="215" xfId="0" applyFont="1" applyFill="1" applyBorder="1" applyAlignment="1">
      <alignment horizontal="center" vertical="center" wrapText="1"/>
    </xf>
    <xf numFmtId="3" fontId="102" fillId="37" borderId="217" xfId="0" applyNumberFormat="1" applyFont="1" applyFill="1" applyBorder="1" applyAlignment="1" applyProtection="1">
      <alignment horizontal="center" vertical="center" wrapText="1"/>
      <protection locked="0"/>
    </xf>
    <xf numFmtId="3" fontId="102" fillId="37" borderId="219" xfId="0" applyNumberFormat="1" applyFont="1" applyFill="1" applyBorder="1" applyAlignment="1" applyProtection="1">
      <alignment horizontal="center" vertical="center" wrapText="1"/>
      <protection locked="0"/>
    </xf>
    <xf numFmtId="3" fontId="102" fillId="37" borderId="221" xfId="0" applyNumberFormat="1" applyFont="1" applyFill="1" applyBorder="1" applyAlignment="1" applyProtection="1">
      <alignment horizontal="center" vertical="center" wrapText="1"/>
      <protection locked="0"/>
    </xf>
    <xf numFmtId="169" fontId="109" fillId="2" borderId="18" xfId="0" applyNumberFormat="1" applyFont="1" applyFill="1" applyBorder="1" applyAlignment="1">
      <alignment vertical="center" wrapText="1"/>
    </xf>
    <xf numFmtId="3" fontId="39" fillId="2" borderId="222" xfId="0" applyNumberFormat="1" applyFont="1" applyFill="1" applyBorder="1" applyAlignment="1">
      <alignment vertical="center" wrapText="1"/>
    </xf>
    <xf numFmtId="10" fontId="96" fillId="2" borderId="222" xfId="0" applyNumberFormat="1" applyFont="1" applyFill="1" applyBorder="1" applyAlignment="1">
      <alignment vertical="center" wrapText="1"/>
    </xf>
    <xf numFmtId="169" fontId="109" fillId="2" borderId="53" xfId="0" applyNumberFormat="1" applyFont="1" applyFill="1" applyBorder="1" applyAlignment="1">
      <alignment vertical="center" wrapText="1"/>
    </xf>
    <xf numFmtId="3" fontId="39" fillId="2" borderId="220" xfId="0" applyNumberFormat="1" applyFont="1" applyFill="1" applyBorder="1" applyAlignment="1">
      <alignment vertical="center" wrapText="1"/>
    </xf>
    <xf numFmtId="10" fontId="96" fillId="2" borderId="220" xfId="0" applyNumberFormat="1" applyFont="1" applyFill="1" applyBorder="1" applyAlignment="1">
      <alignment vertical="center" wrapText="1"/>
    </xf>
    <xf numFmtId="0" fontId="28" fillId="2" borderId="216" xfId="0" applyFont="1" applyFill="1" applyBorder="1" applyAlignment="1">
      <alignment vertical="center" wrapText="1"/>
    </xf>
    <xf numFmtId="169" fontId="109" fillId="2" borderId="52" xfId="0" applyNumberFormat="1" applyFont="1" applyFill="1" applyBorder="1" applyAlignment="1">
      <alignment vertical="center" wrapText="1"/>
    </xf>
    <xf numFmtId="3" fontId="39" fillId="2" borderId="218" xfId="0" applyNumberFormat="1" applyFont="1" applyFill="1" applyBorder="1" applyAlignment="1">
      <alignment vertical="center" wrapText="1"/>
    </xf>
    <xf numFmtId="10" fontId="96" fillId="2" borderId="218" xfId="0" applyNumberFormat="1" applyFont="1" applyFill="1" applyBorder="1" applyAlignment="1">
      <alignment vertical="center" wrapText="1"/>
    </xf>
    <xf numFmtId="0" fontId="39" fillId="2" borderId="61" xfId="0" applyFont="1" applyFill="1" applyBorder="1" applyAlignment="1">
      <alignment vertical="center"/>
    </xf>
    <xf numFmtId="0" fontId="39" fillId="2" borderId="62" xfId="0" applyFont="1" applyFill="1" applyBorder="1" applyAlignment="1">
      <alignment vertical="center"/>
    </xf>
    <xf numFmtId="0" fontId="39" fillId="2" borderId="7" xfId="0" applyFont="1" applyFill="1" applyBorder="1" applyAlignment="1">
      <alignment vertical="center"/>
    </xf>
    <xf numFmtId="0" fontId="0" fillId="2" borderId="58" xfId="0" applyFill="1" applyBorder="1" applyProtection="1">
      <protection hidden="1"/>
    </xf>
    <xf numFmtId="0" fontId="0" fillId="2" borderId="43" xfId="0" applyFill="1" applyBorder="1" applyProtection="1">
      <protection hidden="1"/>
    </xf>
    <xf numFmtId="0" fontId="28" fillId="2" borderId="1" xfId="0" applyFont="1" applyFill="1" applyBorder="1" applyAlignment="1">
      <alignment vertical="center" wrapText="1"/>
    </xf>
    <xf numFmtId="0" fontId="28" fillId="2" borderId="3" xfId="0" applyFont="1" applyFill="1" applyBorder="1" applyAlignment="1">
      <alignment vertical="center" wrapText="1"/>
    </xf>
    <xf numFmtId="0" fontId="69" fillId="37" borderId="203" xfId="0" applyFont="1" applyFill="1" applyBorder="1" applyAlignment="1" applyProtection="1">
      <alignment vertical="center" wrapText="1"/>
      <protection locked="0"/>
    </xf>
    <xf numFmtId="0" fontId="69" fillId="37" borderId="104" xfId="0" applyFont="1" applyFill="1" applyBorder="1" applyAlignment="1" applyProtection="1">
      <alignment vertical="center" wrapText="1"/>
      <protection locked="0"/>
    </xf>
    <xf numFmtId="169" fontId="109" fillId="2" borderId="39" xfId="0" applyNumberFormat="1" applyFont="1" applyFill="1" applyBorder="1" applyAlignment="1">
      <alignment vertical="center" wrapText="1"/>
    </xf>
    <xf numFmtId="169" fontId="109" fillId="2" borderId="2" xfId="0" applyNumberFormat="1" applyFont="1" applyFill="1" applyBorder="1" applyAlignment="1">
      <alignment vertical="center" wrapText="1"/>
    </xf>
    <xf numFmtId="169" fontId="109" fillId="2" borderId="41" xfId="0" applyNumberFormat="1" applyFont="1" applyFill="1" applyBorder="1" applyAlignment="1">
      <alignment vertical="center" wrapText="1"/>
    </xf>
    <xf numFmtId="167" fontId="102" fillId="37" borderId="221" xfId="0" applyNumberFormat="1" applyFont="1" applyFill="1" applyBorder="1" applyAlignment="1" applyProtection="1">
      <alignment horizontal="center" vertical="center" wrapText="1"/>
      <protection locked="0"/>
    </xf>
    <xf numFmtId="167" fontId="102" fillId="37" borderId="219" xfId="0" applyNumberFormat="1" applyFont="1" applyFill="1" applyBorder="1" applyAlignment="1" applyProtection="1">
      <alignment horizontal="center" vertical="center" wrapText="1"/>
      <protection locked="0"/>
    </xf>
    <xf numFmtId="167" fontId="102" fillId="37" borderId="217" xfId="0" applyNumberFormat="1" applyFont="1" applyFill="1" applyBorder="1" applyAlignment="1" applyProtection="1">
      <alignment horizontal="center" vertical="center" wrapText="1"/>
      <protection locked="0"/>
    </xf>
    <xf numFmtId="0" fontId="69" fillId="37" borderId="37" xfId="0" applyFont="1" applyFill="1" applyBorder="1" applyAlignment="1" applyProtection="1">
      <alignment vertical="center"/>
      <protection locked="0"/>
    </xf>
    <xf numFmtId="169" fontId="69" fillId="2" borderId="152" xfId="0" applyNumberFormat="1" applyFont="1" applyFill="1" applyBorder="1" applyAlignment="1">
      <alignment vertical="center"/>
    </xf>
    <xf numFmtId="0" fontId="96" fillId="2" borderId="4" xfId="0" applyFont="1" applyFill="1" applyBorder="1" applyAlignment="1">
      <alignment vertical="center"/>
    </xf>
    <xf numFmtId="0" fontId="69" fillId="37" borderId="21" xfId="0" applyFont="1" applyFill="1" applyBorder="1" applyAlignment="1" applyProtection="1">
      <alignment vertical="center" wrapText="1"/>
      <protection locked="0"/>
    </xf>
    <xf numFmtId="169" fontId="69" fillId="2" borderId="21" xfId="0" applyNumberFormat="1" applyFont="1" applyFill="1" applyBorder="1" applyAlignment="1">
      <alignment vertical="center" wrapText="1"/>
    </xf>
    <xf numFmtId="0" fontId="96" fillId="2" borderId="103" xfId="0" applyFont="1" applyFill="1" applyBorder="1" applyAlignment="1">
      <alignment vertical="center" wrapText="1"/>
    </xf>
    <xf numFmtId="0" fontId="110" fillId="4" borderId="63" xfId="2" applyFont="1" applyFill="1" applyBorder="1" applyAlignment="1" applyProtection="1">
      <alignment horizontal="center" vertical="center"/>
      <protection hidden="1"/>
    </xf>
    <xf numFmtId="0" fontId="9" fillId="4" borderId="67" xfId="2" applyFont="1" applyFill="1" applyBorder="1" applyAlignment="1" applyProtection="1">
      <alignment horizontal="center" vertical="center"/>
      <protection hidden="1"/>
    </xf>
    <xf numFmtId="0" fontId="110" fillId="4" borderId="67" xfId="2" applyFont="1" applyFill="1" applyBorder="1" applyAlignment="1" applyProtection="1">
      <alignment horizontal="center" vertical="center"/>
      <protection hidden="1"/>
    </xf>
    <xf numFmtId="0" fontId="110" fillId="4" borderId="75" xfId="2" applyFont="1" applyFill="1" applyBorder="1" applyAlignment="1" applyProtection="1">
      <alignment horizontal="center" vertical="center"/>
      <protection hidden="1"/>
    </xf>
    <xf numFmtId="0" fontId="10" fillId="21" borderId="24" xfId="2" applyFont="1" applyFill="1" applyBorder="1" applyAlignment="1" applyProtection="1">
      <alignment horizontal="center" vertical="center"/>
      <protection hidden="1"/>
    </xf>
    <xf numFmtId="0" fontId="10" fillId="21" borderId="124" xfId="2" applyFont="1" applyFill="1" applyBorder="1" applyAlignment="1" applyProtection="1">
      <alignment horizontal="center" vertical="center"/>
      <protection hidden="1"/>
    </xf>
    <xf numFmtId="0" fontId="10" fillId="21" borderId="125" xfId="2" applyFont="1" applyFill="1" applyBorder="1" applyAlignment="1" applyProtection="1">
      <alignment horizontal="center" vertical="center"/>
      <protection hidden="1"/>
    </xf>
    <xf numFmtId="166" fontId="69" fillId="5" borderId="0" xfId="0" applyNumberFormat="1" applyFont="1" applyFill="1" applyAlignment="1" applyProtection="1">
      <alignment vertical="center" wrapText="1"/>
      <protection locked="0"/>
    </xf>
    <xf numFmtId="0" fontId="73" fillId="5" borderId="0" xfId="0" applyFont="1" applyFill="1" applyAlignment="1">
      <alignment vertical="center"/>
    </xf>
    <xf numFmtId="14" fontId="39" fillId="5" borderId="48" xfId="0" applyNumberFormat="1" applyFont="1" applyFill="1" applyBorder="1" applyAlignment="1" applyProtection="1">
      <alignment horizontal="center" vertical="center" wrapText="1"/>
      <protection locked="0"/>
    </xf>
    <xf numFmtId="9" fontId="15" fillId="7" borderId="0" xfId="3" applyFont="1" applyFill="1" applyBorder="1" applyAlignment="1" applyProtection="1">
      <alignment horizontal="center" vertical="center"/>
    </xf>
    <xf numFmtId="9" fontId="74" fillId="7" borderId="0" xfId="3" applyFont="1" applyFill="1" applyBorder="1" applyAlignment="1" applyProtection="1">
      <alignment horizontal="center" vertical="center"/>
    </xf>
    <xf numFmtId="0" fontId="0" fillId="9" borderId="47" xfId="0" applyFill="1" applyBorder="1"/>
    <xf numFmtId="0" fontId="84" fillId="9" borderId="0" xfId="0" applyFont="1" applyFill="1"/>
    <xf numFmtId="0" fontId="39" fillId="5" borderId="30" xfId="0" applyFont="1" applyFill="1" applyBorder="1" applyAlignment="1">
      <alignment vertical="center" wrapText="1"/>
    </xf>
    <xf numFmtId="0" fontId="39" fillId="5" borderId="48" xfId="0" applyFont="1" applyFill="1" applyBorder="1" applyAlignment="1" applyProtection="1">
      <alignment horizontal="center" vertical="center" wrapText="1"/>
      <protection locked="0"/>
    </xf>
    <xf numFmtId="0" fontId="28" fillId="5" borderId="48" xfId="0" applyFont="1" applyFill="1" applyBorder="1" applyAlignment="1" applyProtection="1">
      <alignment horizontal="center" vertical="center" wrapText="1"/>
      <protection locked="0"/>
    </xf>
    <xf numFmtId="0" fontId="3" fillId="3" borderId="5" xfId="0" applyFont="1" applyFill="1" applyBorder="1"/>
    <xf numFmtId="0" fontId="57" fillId="3" borderId="6" xfId="0" applyFont="1" applyFill="1" applyBorder="1" applyAlignment="1">
      <alignment vertical="center"/>
    </xf>
    <xf numFmtId="0" fontId="3" fillId="3" borderId="6" xfId="0" applyFont="1" applyFill="1" applyBorder="1"/>
    <xf numFmtId="0" fontId="3" fillId="3" borderId="23" xfId="0" applyFont="1" applyFill="1" applyBorder="1"/>
    <xf numFmtId="0" fontId="0" fillId="7" borderId="0" xfId="0" applyFill="1"/>
    <xf numFmtId="0" fontId="2" fillId="7" borderId="0" xfId="0" applyFont="1" applyFill="1"/>
    <xf numFmtId="0" fontId="0" fillId="7" borderId="0" xfId="0" applyFill="1" applyAlignment="1">
      <alignment horizontal="center"/>
    </xf>
    <xf numFmtId="0" fontId="1" fillId="7" borderId="0" xfId="0" applyFont="1" applyFill="1" applyAlignment="1">
      <alignment horizontal="center" vertical="center"/>
    </xf>
    <xf numFmtId="0" fontId="84" fillId="7" borderId="0" xfId="0" applyFont="1" applyFill="1"/>
    <xf numFmtId="0" fontId="2" fillId="7" borderId="0" xfId="0" applyFont="1" applyFill="1" applyAlignment="1">
      <alignment horizontal="left"/>
    </xf>
    <xf numFmtId="0" fontId="15" fillId="7" borderId="0" xfId="2" applyFill="1" applyAlignment="1">
      <alignment vertical="center"/>
    </xf>
    <xf numFmtId="0" fontId="2" fillId="7" borderId="0" xfId="2" applyFont="1" applyFill="1" applyAlignment="1">
      <alignment horizontal="right" vertical="center"/>
    </xf>
    <xf numFmtId="0" fontId="27" fillId="7" borderId="0" xfId="2" applyFont="1" applyFill="1" applyAlignment="1">
      <alignment vertical="center"/>
    </xf>
    <xf numFmtId="0" fontId="48" fillId="7" borderId="0" xfId="2" applyFont="1" applyFill="1" applyAlignment="1">
      <alignment vertical="center"/>
    </xf>
    <xf numFmtId="0" fontId="2" fillId="7" borderId="0" xfId="2" applyFont="1" applyFill="1" applyAlignment="1">
      <alignment vertical="top" wrapText="1"/>
    </xf>
    <xf numFmtId="0" fontId="15" fillId="7" borderId="0" xfId="2" applyFill="1" applyAlignment="1" applyProtection="1">
      <alignment vertical="center"/>
      <protection hidden="1"/>
    </xf>
    <xf numFmtId="0" fontId="76" fillId="7" borderId="0" xfId="2" applyFont="1" applyFill="1" applyAlignment="1">
      <alignment horizontal="left" vertical="center"/>
    </xf>
    <xf numFmtId="0" fontId="74" fillId="7" borderId="0" xfId="2" applyFont="1" applyFill="1" applyAlignment="1" applyProtection="1">
      <alignment vertical="center"/>
      <protection hidden="1"/>
    </xf>
    <xf numFmtId="0" fontId="35" fillId="7" borderId="0" xfId="2" applyFont="1" applyFill="1" applyAlignment="1">
      <alignment vertical="center"/>
    </xf>
    <xf numFmtId="0" fontId="76" fillId="7" borderId="0" xfId="2" applyFont="1" applyFill="1" applyAlignment="1">
      <alignment vertical="center"/>
    </xf>
    <xf numFmtId="0" fontId="21" fillId="7" borderId="0" xfId="0" applyFont="1" applyFill="1" applyAlignment="1">
      <alignment vertical="center"/>
    </xf>
    <xf numFmtId="0" fontId="30" fillId="7" borderId="0" xfId="0" applyFont="1" applyFill="1"/>
    <xf numFmtId="0" fontId="15" fillId="7" borderId="29" xfId="2" applyFill="1" applyBorder="1" applyAlignment="1">
      <alignment vertical="center"/>
    </xf>
    <xf numFmtId="0" fontId="35" fillId="7" borderId="29" xfId="2" applyFont="1" applyFill="1" applyBorder="1" applyAlignment="1">
      <alignment vertical="center"/>
    </xf>
    <xf numFmtId="0" fontId="28" fillId="7" borderId="0" xfId="2" applyFont="1" applyFill="1" applyAlignment="1" applyProtection="1">
      <alignment vertical="center"/>
      <protection hidden="1"/>
    </xf>
    <xf numFmtId="0" fontId="14" fillId="5" borderId="107" xfId="0" applyFont="1" applyFill="1" applyBorder="1" applyAlignment="1" applyProtection="1">
      <alignment horizontal="center" vertical="center"/>
      <protection locked="0"/>
    </xf>
    <xf numFmtId="0" fontId="14" fillId="5" borderId="109" xfId="0" applyFont="1" applyFill="1" applyBorder="1" applyAlignment="1" applyProtection="1">
      <alignment horizontal="center" vertical="center"/>
      <protection locked="0"/>
    </xf>
    <xf numFmtId="0" fontId="14" fillId="5" borderId="110" xfId="0" applyFont="1" applyFill="1" applyBorder="1" applyAlignment="1" applyProtection="1">
      <alignment horizontal="center" vertical="center"/>
      <protection locked="0"/>
    </xf>
    <xf numFmtId="0" fontId="14" fillId="5" borderId="4" xfId="0" applyFont="1" applyFill="1" applyBorder="1" applyAlignment="1" applyProtection="1">
      <alignment horizontal="center" vertical="center"/>
      <protection locked="0"/>
    </xf>
    <xf numFmtId="0" fontId="100" fillId="3" borderId="5" xfId="0" applyFont="1" applyFill="1" applyBorder="1"/>
    <xf numFmtId="0" fontId="57" fillId="3" borderId="6" xfId="2" applyFont="1" applyFill="1" applyBorder="1" applyAlignment="1" applyProtection="1">
      <alignment vertical="center"/>
      <protection hidden="1"/>
    </xf>
    <xf numFmtId="0" fontId="100" fillId="3" borderId="6" xfId="0" applyFont="1" applyFill="1" applyBorder="1"/>
    <xf numFmtId="0" fontId="100" fillId="3" borderId="23" xfId="0" applyFont="1" applyFill="1" applyBorder="1"/>
    <xf numFmtId="0" fontId="19" fillId="7" borderId="0" xfId="0" applyFont="1" applyFill="1" applyAlignment="1">
      <alignment wrapText="1"/>
    </xf>
    <xf numFmtId="0" fontId="20" fillId="7" borderId="0" xfId="0" applyFont="1" applyFill="1" applyAlignment="1">
      <alignment wrapText="1"/>
    </xf>
    <xf numFmtId="0" fontId="39" fillId="5" borderId="20" xfId="0" applyFont="1" applyFill="1" applyBorder="1" applyAlignment="1" applyProtection="1">
      <alignment horizontal="center" vertical="center" wrapText="1"/>
      <protection locked="0"/>
    </xf>
    <xf numFmtId="0" fontId="54" fillId="5" borderId="4" xfId="0" applyFont="1" applyFill="1" applyBorder="1" applyAlignment="1" applyProtection="1">
      <alignment vertical="center"/>
      <protection locked="0"/>
    </xf>
    <xf numFmtId="0" fontId="1" fillId="7" borderId="0" xfId="2" applyFont="1" applyFill="1" applyAlignment="1" applyProtection="1">
      <alignment horizontal="center" vertical="center"/>
      <protection locked="0"/>
    </xf>
    <xf numFmtId="0" fontId="1" fillId="29" borderId="4" xfId="0" applyFont="1" applyFill="1" applyBorder="1" applyAlignment="1">
      <alignment horizontal="center"/>
    </xf>
    <xf numFmtId="0" fontId="2" fillId="9" borderId="0" xfId="0" applyFont="1" applyFill="1"/>
    <xf numFmtId="0" fontId="57" fillId="38" borderId="0" xfId="0" applyFont="1" applyFill="1" applyAlignment="1" applyProtection="1">
      <alignment vertical="center"/>
      <protection hidden="1"/>
    </xf>
    <xf numFmtId="0" fontId="57" fillId="38" borderId="47" xfId="0" applyFont="1" applyFill="1" applyBorder="1" applyAlignment="1" applyProtection="1">
      <alignment vertical="center"/>
      <protection hidden="1"/>
    </xf>
    <xf numFmtId="0" fontId="111" fillId="0" borderId="0" xfId="0" applyFont="1" applyProtection="1">
      <protection hidden="1"/>
    </xf>
    <xf numFmtId="0" fontId="0" fillId="0" borderId="0" xfId="0" applyAlignment="1" applyProtection="1">
      <alignment horizontal="left"/>
      <protection hidden="1"/>
    </xf>
    <xf numFmtId="0" fontId="2" fillId="33" borderId="4" xfId="0" applyFont="1" applyFill="1" applyBorder="1" applyAlignment="1">
      <alignment horizontal="center"/>
    </xf>
    <xf numFmtId="0" fontId="2" fillId="33" borderId="4" xfId="0" applyFont="1" applyFill="1" applyBorder="1" applyAlignment="1">
      <alignment horizontal="center" vertical="center"/>
    </xf>
    <xf numFmtId="0" fontId="39" fillId="0" borderId="0" xfId="0" applyFont="1" applyAlignment="1" applyProtection="1">
      <alignment vertical="center"/>
      <protection locked="0"/>
    </xf>
    <xf numFmtId="0" fontId="0" fillId="39" borderId="0" xfId="0" applyFill="1"/>
    <xf numFmtId="0" fontId="39" fillId="4" borderId="224" xfId="0" applyFont="1" applyFill="1" applyBorder="1" applyAlignment="1">
      <alignment vertical="center" wrapText="1"/>
    </xf>
    <xf numFmtId="0" fontId="39" fillId="4" borderId="30" xfId="0" applyFont="1" applyFill="1" applyBorder="1" applyAlignment="1">
      <alignment vertical="center" wrapText="1"/>
    </xf>
    <xf numFmtId="0" fontId="112" fillId="4" borderId="213" xfId="0" applyFont="1" applyFill="1" applyBorder="1" applyAlignment="1">
      <alignment vertical="center" wrapText="1"/>
    </xf>
    <xf numFmtId="0" fontId="112" fillId="4" borderId="139" xfId="0" applyFont="1" applyFill="1" applyBorder="1" applyAlignment="1">
      <alignment vertical="center" wrapText="1"/>
    </xf>
    <xf numFmtId="0" fontId="59" fillId="2" borderId="11" xfId="0" applyFont="1" applyFill="1" applyBorder="1" applyAlignment="1">
      <alignment horizontal="center" vertical="center"/>
    </xf>
    <xf numFmtId="0" fontId="59" fillId="2" borderId="44" xfId="0" applyFont="1" applyFill="1" applyBorder="1" applyAlignment="1">
      <alignment horizontal="center" vertical="center"/>
    </xf>
    <xf numFmtId="0" fontId="59" fillId="2" borderId="45" xfId="0" applyFont="1" applyFill="1" applyBorder="1" applyAlignment="1">
      <alignment horizontal="center" vertical="center"/>
    </xf>
    <xf numFmtId="0" fontId="59" fillId="2" borderId="28" xfId="0" applyFont="1" applyFill="1" applyBorder="1" applyAlignment="1">
      <alignment horizontal="center" vertical="center"/>
    </xf>
    <xf numFmtId="0" fontId="59" fillId="2" borderId="29" xfId="0" applyFont="1" applyFill="1" applyBorder="1" applyAlignment="1">
      <alignment horizontal="center" vertical="center"/>
    </xf>
    <xf numFmtId="0" fontId="59" fillId="2" borderId="30" xfId="0" applyFont="1" applyFill="1" applyBorder="1" applyAlignment="1">
      <alignment horizontal="center" vertical="center"/>
    </xf>
    <xf numFmtId="0" fontId="10" fillId="3" borderId="46"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7" xfId="0" applyFont="1" applyFill="1" applyBorder="1" applyAlignment="1" applyProtection="1">
      <alignment horizontal="center" vertical="center" wrapText="1"/>
      <protection hidden="1"/>
    </xf>
    <xf numFmtId="0" fontId="21" fillId="0" borderId="111" xfId="0" applyFont="1" applyBorder="1" applyAlignment="1" applyProtection="1">
      <alignment horizontal="center" vertical="center"/>
      <protection locked="0" hidden="1"/>
    </xf>
    <xf numFmtId="0" fontId="21" fillId="0" borderId="112" xfId="0" applyFont="1" applyBorder="1" applyAlignment="1" applyProtection="1">
      <alignment horizontal="center" vertical="center"/>
      <protection locked="0" hidden="1"/>
    </xf>
    <xf numFmtId="0" fontId="10" fillId="3" borderId="38" xfId="0" applyFont="1" applyFill="1" applyBorder="1" applyAlignment="1" applyProtection="1">
      <alignment horizontal="center" vertical="center" wrapText="1"/>
      <protection hidden="1"/>
    </xf>
    <xf numFmtId="0" fontId="10" fillId="3" borderId="155" xfId="0" applyFont="1" applyFill="1" applyBorder="1" applyAlignment="1" applyProtection="1">
      <alignment horizontal="center" vertical="center" wrapText="1"/>
      <protection hidden="1"/>
    </xf>
    <xf numFmtId="0" fontId="21" fillId="0" borderId="161" xfId="0" applyFont="1" applyBorder="1" applyAlignment="1" applyProtection="1">
      <alignment horizontal="center" vertical="center"/>
      <protection locked="0" hidden="1"/>
    </xf>
    <xf numFmtId="0" fontId="21" fillId="0" borderId="162" xfId="0" applyFont="1" applyBorder="1" applyAlignment="1" applyProtection="1">
      <alignment horizontal="center" vertical="center"/>
      <protection locked="0" hidden="1"/>
    </xf>
    <xf numFmtId="0" fontId="10" fillId="3" borderId="140" xfId="0" applyFont="1" applyFill="1" applyBorder="1" applyAlignment="1" applyProtection="1">
      <alignment horizontal="center" vertical="center" wrapText="1"/>
      <protection hidden="1"/>
    </xf>
    <xf numFmtId="0" fontId="10" fillId="3" borderId="103" xfId="0" applyFont="1" applyFill="1" applyBorder="1" applyAlignment="1" applyProtection="1">
      <alignment horizontal="center" vertical="center" wrapText="1"/>
      <protection hidden="1"/>
    </xf>
    <xf numFmtId="0" fontId="10" fillId="3" borderId="159" xfId="0" applyFont="1" applyFill="1" applyBorder="1" applyAlignment="1" applyProtection="1">
      <alignment horizontal="center" vertical="center" wrapText="1"/>
      <protection hidden="1"/>
    </xf>
    <xf numFmtId="0" fontId="10" fillId="3" borderId="160" xfId="0" applyFont="1" applyFill="1" applyBorder="1" applyAlignment="1" applyProtection="1">
      <alignment horizontal="center" vertical="center" wrapText="1"/>
      <protection hidden="1"/>
    </xf>
    <xf numFmtId="0" fontId="20" fillId="0" borderId="149" xfId="0" applyFont="1" applyBorder="1" applyAlignment="1" applyProtection="1">
      <alignment horizontal="center" vertical="center"/>
      <protection hidden="1"/>
    </xf>
    <xf numFmtId="0" fontId="20" fillId="0" borderId="47" xfId="0" applyFont="1" applyBorder="1" applyAlignment="1" applyProtection="1">
      <alignment horizontal="center" vertical="center"/>
      <protection hidden="1"/>
    </xf>
    <xf numFmtId="0" fontId="21" fillId="0" borderId="157" xfId="0" applyFont="1" applyBorder="1" applyAlignment="1" applyProtection="1">
      <alignment horizontal="center" vertical="center"/>
      <protection locked="0" hidden="1"/>
    </xf>
    <xf numFmtId="0" fontId="21" fillId="0" borderId="158" xfId="0" applyFont="1" applyBorder="1" applyAlignment="1" applyProtection="1">
      <alignment horizontal="center" vertical="center"/>
      <protection locked="0" hidden="1"/>
    </xf>
    <xf numFmtId="0" fontId="40" fillId="16" borderId="5" xfId="0" applyFont="1" applyFill="1" applyBorder="1" applyAlignment="1" applyProtection="1">
      <alignment horizontal="center"/>
      <protection hidden="1"/>
    </xf>
    <xf numFmtId="0" fontId="40" fillId="16" borderId="6" xfId="0" applyFont="1" applyFill="1" applyBorder="1" applyAlignment="1" applyProtection="1">
      <alignment horizontal="center"/>
      <protection hidden="1"/>
    </xf>
    <xf numFmtId="0" fontId="40" fillId="16" borderId="23" xfId="0" applyFont="1" applyFill="1" applyBorder="1" applyAlignment="1" applyProtection="1">
      <alignment horizontal="center"/>
      <protection hidden="1"/>
    </xf>
    <xf numFmtId="0" fontId="40" fillId="16" borderId="44" xfId="0" applyFont="1" applyFill="1" applyBorder="1" applyAlignment="1" applyProtection="1">
      <alignment horizontal="center"/>
      <protection hidden="1"/>
    </xf>
    <xf numFmtId="0" fontId="40" fillId="16" borderId="45" xfId="0" applyFont="1" applyFill="1" applyBorder="1" applyAlignment="1" applyProtection="1">
      <alignment horizontal="center"/>
      <protection hidden="1"/>
    </xf>
    <xf numFmtId="0" fontId="10" fillId="3" borderId="21" xfId="0" applyFont="1" applyFill="1" applyBorder="1" applyAlignment="1" applyProtection="1">
      <alignment horizontal="center" vertical="center" wrapText="1"/>
      <protection hidden="1"/>
    </xf>
    <xf numFmtId="0" fontId="20" fillId="0" borderId="13" xfId="0" applyFont="1" applyBorder="1" applyAlignment="1" applyProtection="1">
      <alignment horizontal="center" vertical="center"/>
      <protection hidden="1"/>
    </xf>
    <xf numFmtId="0" fontId="20" fillId="0" borderId="45" xfId="0" applyFont="1" applyBorder="1" applyAlignment="1" applyProtection="1">
      <alignment horizontal="center" vertical="center"/>
      <protection hidden="1"/>
    </xf>
    <xf numFmtId="0" fontId="73" fillId="0" borderId="46" xfId="0" applyFont="1" applyBorder="1" applyAlignment="1" applyProtection="1">
      <alignment horizontal="center" vertical="center"/>
      <protection locked="0" hidden="1"/>
    </xf>
    <xf numFmtId="0" fontId="73" fillId="0" borderId="0" xfId="0" applyFont="1" applyAlignment="1" applyProtection="1">
      <alignment horizontal="center" vertical="center"/>
      <protection locked="0" hidden="1"/>
    </xf>
    <xf numFmtId="0" fontId="73" fillId="0" borderId="47" xfId="0" applyFont="1" applyBorder="1" applyAlignment="1" applyProtection="1">
      <alignment horizontal="center" vertical="center"/>
      <protection locked="0" hidden="1"/>
    </xf>
    <xf numFmtId="0" fontId="2" fillId="2" borderId="106"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10" fillId="3" borderId="53" xfId="0" applyFont="1" applyFill="1" applyBorder="1" applyAlignment="1" applyProtection="1">
      <alignment horizontal="center" vertical="center" wrapText="1"/>
      <protection hidden="1"/>
    </xf>
    <xf numFmtId="0" fontId="10" fillId="3" borderId="164" xfId="0" applyFont="1" applyFill="1" applyBorder="1" applyAlignment="1" applyProtection="1">
      <alignment horizontal="center" vertical="center" wrapText="1"/>
      <protection hidden="1"/>
    </xf>
    <xf numFmtId="0" fontId="20" fillId="0" borderId="157" xfId="0" applyFont="1" applyBorder="1" applyAlignment="1" applyProtection="1">
      <alignment horizontal="center" vertical="center"/>
      <protection hidden="1"/>
    </xf>
    <xf numFmtId="0" fontId="20" fillId="0" borderId="158" xfId="0" applyFont="1" applyBorder="1" applyAlignment="1" applyProtection="1">
      <alignment horizontal="center" vertical="center"/>
      <protection hidden="1"/>
    </xf>
    <xf numFmtId="0" fontId="10" fillId="26" borderId="5" xfId="0" applyFont="1" applyFill="1" applyBorder="1" applyAlignment="1" applyProtection="1">
      <alignment horizontal="center" vertical="center" wrapText="1"/>
      <protection hidden="1"/>
    </xf>
    <xf numFmtId="0" fontId="10" fillId="26" borderId="6" xfId="0" applyFont="1" applyFill="1" applyBorder="1" applyAlignment="1" applyProtection="1">
      <alignment horizontal="center" vertical="center" wrapText="1"/>
      <protection hidden="1"/>
    </xf>
    <xf numFmtId="0" fontId="10" fillId="26" borderId="23" xfId="0" applyFont="1" applyFill="1" applyBorder="1" applyAlignment="1" applyProtection="1">
      <alignment horizontal="center" vertical="center" wrapText="1"/>
      <protection hidden="1"/>
    </xf>
    <xf numFmtId="0" fontId="2" fillId="7" borderId="106"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26" borderId="53"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0" fontId="2" fillId="2" borderId="8" xfId="0" applyFont="1" applyFill="1" applyBorder="1" applyAlignment="1" applyProtection="1">
      <alignment horizontal="center" vertical="center"/>
      <protection hidden="1"/>
    </xf>
    <xf numFmtId="0" fontId="2" fillId="2" borderId="194" xfId="0" applyFont="1" applyFill="1" applyBorder="1" applyAlignment="1" applyProtection="1">
      <alignment horizontal="center" vertical="center"/>
      <protection hidden="1"/>
    </xf>
    <xf numFmtId="0" fontId="2" fillId="2" borderId="31" xfId="0" applyFont="1" applyFill="1" applyBorder="1" applyAlignment="1" applyProtection="1">
      <alignment horizontal="center" vertical="center"/>
      <protection hidden="1"/>
    </xf>
    <xf numFmtId="164" fontId="36" fillId="29" borderId="8" xfId="0" applyNumberFormat="1" applyFont="1" applyFill="1" applyBorder="1" applyAlignment="1" applyProtection="1">
      <alignment horizontal="center" vertical="center" wrapText="1"/>
      <protection hidden="1"/>
    </xf>
    <xf numFmtId="49" fontId="49" fillId="5" borderId="5" xfId="0" quotePrefix="1" applyNumberFormat="1" applyFont="1" applyFill="1" applyBorder="1" applyAlignment="1" applyProtection="1">
      <alignment horizontal="center" vertical="center" wrapText="1"/>
      <protection locked="0"/>
    </xf>
    <xf numFmtId="49" fontId="49" fillId="5" borderId="6" xfId="0" applyNumberFormat="1" applyFont="1" applyFill="1" applyBorder="1" applyAlignment="1" applyProtection="1">
      <alignment horizontal="center" vertical="center" wrapText="1"/>
      <protection locked="0"/>
    </xf>
    <xf numFmtId="49" fontId="49" fillId="5" borderId="23" xfId="0" applyNumberFormat="1" applyFont="1" applyFill="1" applyBorder="1" applyAlignment="1" applyProtection="1">
      <alignment horizontal="center" vertical="center" wrapText="1"/>
      <protection locked="0"/>
    </xf>
    <xf numFmtId="0" fontId="40" fillId="29" borderId="5" xfId="0" applyFont="1" applyFill="1" applyBorder="1" applyAlignment="1" applyProtection="1">
      <alignment horizontal="center" vertical="center" wrapText="1"/>
      <protection hidden="1"/>
    </xf>
    <xf numFmtId="0" fontId="40" fillId="29" borderId="6" xfId="0" applyFont="1" applyFill="1" applyBorder="1" applyAlignment="1" applyProtection="1">
      <alignment horizontal="center" vertical="center" wrapText="1"/>
      <protection hidden="1"/>
    </xf>
    <xf numFmtId="0" fontId="40" fillId="29" borderId="23" xfId="0" applyFont="1" applyFill="1" applyBorder="1" applyAlignment="1" applyProtection="1">
      <alignment horizontal="center" vertical="center" wrapText="1"/>
      <protection hidden="1"/>
    </xf>
    <xf numFmtId="0" fontId="10" fillId="20" borderId="24" xfId="0" applyFont="1" applyFill="1" applyBorder="1" applyAlignment="1" applyProtection="1">
      <alignment horizontal="center" vertical="center" textRotation="90" wrapText="1"/>
      <protection hidden="1"/>
    </xf>
    <xf numFmtId="0" fontId="10" fillId="20" borderId="31" xfId="0" applyFont="1" applyFill="1" applyBorder="1" applyAlignment="1" applyProtection="1">
      <alignment horizontal="center" vertical="center" textRotation="90" wrapText="1"/>
      <protection hidden="1"/>
    </xf>
    <xf numFmtId="0" fontId="7" fillId="29" borderId="5" xfId="0" applyFont="1" applyFill="1" applyBorder="1" applyAlignment="1" applyProtection="1">
      <alignment horizontal="right" vertical="center" wrapText="1"/>
      <protection hidden="1"/>
    </xf>
    <xf numFmtId="0" fontId="7" fillId="29" borderId="6" xfId="0" applyFont="1" applyFill="1" applyBorder="1" applyAlignment="1" applyProtection="1">
      <alignment horizontal="right" vertical="center" wrapText="1"/>
      <protection hidden="1"/>
    </xf>
    <xf numFmtId="0" fontId="7" fillId="29" borderId="29" xfId="0" applyFont="1" applyFill="1" applyBorder="1" applyAlignment="1" applyProtection="1">
      <alignment horizontal="center" vertical="center" wrapText="1"/>
      <protection hidden="1"/>
    </xf>
    <xf numFmtId="0" fontId="7" fillId="29" borderId="30" xfId="0" applyFont="1" applyFill="1" applyBorder="1" applyAlignment="1" applyProtection="1">
      <alignment horizontal="center" vertical="center" wrapText="1"/>
      <protection hidden="1"/>
    </xf>
    <xf numFmtId="0" fontId="54" fillId="7" borderId="33" xfId="0" applyFont="1" applyFill="1" applyBorder="1" applyAlignment="1" applyProtection="1">
      <alignment horizontal="center" vertical="center"/>
      <protection hidden="1"/>
    </xf>
    <xf numFmtId="0" fontId="54" fillId="7" borderId="36" xfId="0" applyFont="1" applyFill="1" applyBorder="1" applyAlignment="1" applyProtection="1">
      <alignment horizontal="center" vertical="center"/>
      <protection hidden="1"/>
    </xf>
    <xf numFmtId="0" fontId="5" fillId="4" borderId="32" xfId="0" applyFont="1" applyFill="1" applyBorder="1" applyAlignment="1" applyProtection="1">
      <alignment horizontal="center" vertical="center"/>
      <protection hidden="1"/>
    </xf>
    <xf numFmtId="0" fontId="5" fillId="4" borderId="35" xfId="0" applyFont="1" applyFill="1" applyBorder="1" applyAlignment="1" applyProtection="1">
      <alignment horizontal="center" vertical="center"/>
      <protection hidden="1"/>
    </xf>
    <xf numFmtId="0" fontId="28" fillId="7" borderId="33" xfId="0" applyFont="1" applyFill="1" applyBorder="1" applyAlignment="1" applyProtection="1">
      <alignment horizontal="center" vertical="center" wrapText="1"/>
      <protection hidden="1"/>
    </xf>
    <xf numFmtId="0" fontId="28" fillId="7" borderId="36" xfId="0" applyFont="1" applyFill="1" applyBorder="1" applyAlignment="1" applyProtection="1">
      <alignment horizontal="center" vertical="center" wrapText="1"/>
      <protection hidden="1"/>
    </xf>
    <xf numFmtId="164" fontId="9" fillId="7" borderId="58" xfId="0" applyNumberFormat="1" applyFont="1" applyFill="1" applyBorder="1" applyAlignment="1" applyProtection="1">
      <alignment horizontal="center" vertical="center" wrapText="1"/>
      <protection hidden="1"/>
    </xf>
    <xf numFmtId="164" fontId="9" fillId="7" borderId="43" xfId="0" applyNumberFormat="1" applyFont="1" applyFill="1" applyBorder="1" applyAlignment="1" applyProtection="1">
      <alignment horizontal="center" vertical="center" wrapText="1"/>
      <protection hidden="1"/>
    </xf>
    <xf numFmtId="164" fontId="9" fillId="7" borderId="37" xfId="0" applyNumberFormat="1" applyFont="1" applyFill="1" applyBorder="1" applyAlignment="1" applyProtection="1">
      <alignment horizontal="center" vertical="center" wrapText="1"/>
      <protection hidden="1"/>
    </xf>
    <xf numFmtId="164" fontId="9" fillId="7" borderId="19" xfId="0" applyNumberFormat="1" applyFont="1" applyFill="1" applyBorder="1" applyAlignment="1" applyProtection="1">
      <alignment horizontal="center" vertical="center" wrapText="1"/>
      <protection hidden="1"/>
    </xf>
    <xf numFmtId="164" fontId="36" fillId="29" borderId="53" xfId="0" applyNumberFormat="1" applyFont="1" applyFill="1" applyBorder="1" applyAlignment="1" applyProtection="1">
      <alignment horizontal="center" vertical="center"/>
      <protection hidden="1"/>
    </xf>
    <xf numFmtId="164" fontId="36" fillId="29" borderId="54" xfId="0" applyNumberFormat="1" applyFont="1" applyFill="1" applyBorder="1" applyAlignment="1" applyProtection="1">
      <alignment horizontal="center" vertical="center"/>
      <protection hidden="1"/>
    </xf>
    <xf numFmtId="0" fontId="0" fillId="3" borderId="11"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4" fillId="29" borderId="9" xfId="0" applyFont="1" applyFill="1" applyBorder="1" applyAlignment="1" applyProtection="1">
      <alignment horizontal="center" vertical="center" wrapText="1"/>
      <protection hidden="1"/>
    </xf>
    <xf numFmtId="0" fontId="4" fillId="29" borderId="62" xfId="0" applyFont="1" applyFill="1" applyBorder="1" applyAlignment="1" applyProtection="1">
      <alignment horizontal="center" vertical="center" wrapText="1"/>
      <protection hidden="1"/>
    </xf>
    <xf numFmtId="0" fontId="4" fillId="29" borderId="7" xfId="0" applyFont="1" applyFill="1" applyBorder="1" applyAlignment="1" applyProtection="1">
      <alignment horizontal="center" vertical="center" wrapText="1"/>
      <protection hidden="1"/>
    </xf>
    <xf numFmtId="0" fontId="39" fillId="4" borderId="52" xfId="0" applyFont="1" applyFill="1" applyBorder="1" applyAlignment="1" applyProtection="1">
      <alignment horizontal="center" vertical="center" wrapText="1"/>
      <protection hidden="1"/>
    </xf>
    <xf numFmtId="0" fontId="39" fillId="4" borderId="39" xfId="0" applyFont="1" applyFill="1" applyBorder="1" applyAlignment="1" applyProtection="1">
      <alignment horizontal="center" vertical="center" wrapText="1"/>
      <protection hidden="1"/>
    </xf>
    <xf numFmtId="0" fontId="39" fillId="4" borderId="100" xfId="0" applyFont="1" applyFill="1" applyBorder="1" applyAlignment="1" applyProtection="1">
      <alignment horizontal="center" vertical="center" wrapText="1"/>
      <protection hidden="1"/>
    </xf>
    <xf numFmtId="0" fontId="39" fillId="4" borderId="53" xfId="0" applyFont="1" applyFill="1" applyBorder="1" applyAlignment="1" applyProtection="1">
      <alignment horizontal="center" vertical="center" wrapText="1"/>
      <protection hidden="1"/>
    </xf>
    <xf numFmtId="0" fontId="39" fillId="4" borderId="2" xfId="0" applyFont="1" applyFill="1" applyBorder="1" applyAlignment="1" applyProtection="1">
      <alignment horizontal="center" vertical="center" wrapText="1"/>
      <protection hidden="1"/>
    </xf>
    <xf numFmtId="0" fontId="39" fillId="4" borderId="3" xfId="0" applyFont="1" applyFill="1" applyBorder="1" applyAlignment="1" applyProtection="1">
      <alignment horizontal="center" vertical="center" wrapText="1"/>
      <protection hidden="1"/>
    </xf>
    <xf numFmtId="0" fontId="54" fillId="5" borderId="1" xfId="0" applyFont="1" applyFill="1" applyBorder="1" applyAlignment="1" applyProtection="1">
      <alignment horizontal="center" vertical="center"/>
      <protection locked="0" hidden="1"/>
    </xf>
    <xf numFmtId="0" fontId="54" fillId="5" borderId="2" xfId="0" applyFont="1" applyFill="1" applyBorder="1" applyAlignment="1" applyProtection="1">
      <alignment horizontal="center" vertical="center"/>
      <protection locked="0" hidden="1"/>
    </xf>
    <xf numFmtId="0" fontId="39" fillId="4" borderId="1" xfId="0" applyFont="1" applyFill="1" applyBorder="1" applyAlignment="1" applyProtection="1">
      <alignment horizontal="center" vertical="center" wrapText="1"/>
      <protection hidden="1"/>
    </xf>
    <xf numFmtId="0" fontId="32" fillId="5" borderId="21" xfId="0" applyFont="1" applyFill="1" applyBorder="1" applyAlignment="1" applyProtection="1">
      <alignment horizontal="center" vertical="center"/>
      <protection locked="0" hidden="1"/>
    </xf>
    <xf numFmtId="0" fontId="32" fillId="5" borderId="22" xfId="0" applyFont="1" applyFill="1" applyBorder="1" applyAlignment="1" applyProtection="1">
      <alignment horizontal="center" vertical="center"/>
      <protection locked="0" hidden="1"/>
    </xf>
    <xf numFmtId="0" fontId="28" fillId="4" borderId="169" xfId="0" applyFont="1" applyFill="1" applyBorder="1" applyAlignment="1" applyProtection="1">
      <alignment horizontal="center" vertical="center" wrapText="1"/>
      <protection hidden="1"/>
    </xf>
    <xf numFmtId="0" fontId="28" fillId="4" borderId="57" xfId="0" applyFont="1" applyFill="1" applyBorder="1" applyAlignment="1" applyProtection="1">
      <alignment horizontal="center" vertical="center" wrapText="1"/>
      <protection hidden="1"/>
    </xf>
    <xf numFmtId="14" fontId="39" fillId="23" borderId="120" xfId="0" applyNumberFormat="1" applyFont="1" applyFill="1" applyBorder="1" applyAlignment="1" applyProtection="1">
      <alignment horizontal="center" vertical="center" wrapText="1"/>
      <protection locked="0" hidden="1"/>
    </xf>
    <xf numFmtId="0" fontId="39" fillId="23" borderId="54" xfId="0" applyFont="1" applyFill="1" applyBorder="1" applyAlignment="1" applyProtection="1">
      <alignment horizontal="center" vertical="center" wrapText="1"/>
      <protection locked="0" hidden="1"/>
    </xf>
    <xf numFmtId="0" fontId="39" fillId="5" borderId="1" xfId="0" applyFont="1" applyFill="1" applyBorder="1" applyAlignment="1" applyProtection="1">
      <alignment horizontal="center" vertical="center" wrapText="1"/>
      <protection locked="0" hidden="1"/>
    </xf>
    <xf numFmtId="0" fontId="39" fillId="5" borderId="2" xfId="0" applyFont="1" applyFill="1" applyBorder="1" applyAlignment="1" applyProtection="1">
      <alignment horizontal="center" vertical="center" wrapText="1"/>
      <protection locked="0" hidden="1"/>
    </xf>
    <xf numFmtId="0" fontId="39" fillId="5" borderId="122" xfId="0" applyFont="1" applyFill="1" applyBorder="1" applyAlignment="1" applyProtection="1">
      <alignment horizontal="center" vertical="center" wrapText="1"/>
      <protection locked="0" hidden="1"/>
    </xf>
    <xf numFmtId="0" fontId="39" fillId="23" borderId="120" xfId="0" applyFont="1" applyFill="1" applyBorder="1" applyAlignment="1" applyProtection="1">
      <alignment horizontal="center" vertical="center" wrapText="1"/>
      <protection locked="0" hidden="1"/>
    </xf>
    <xf numFmtId="0" fontId="28" fillId="4" borderId="18" xfId="0" applyFont="1" applyFill="1" applyBorder="1" applyAlignment="1" applyProtection="1">
      <alignment horizontal="center" vertical="center" wrapText="1"/>
      <protection hidden="1"/>
    </xf>
    <xf numFmtId="0" fontId="28" fillId="4" borderId="41" xfId="0" applyFont="1" applyFill="1" applyBorder="1" applyAlignment="1" applyProtection="1">
      <alignment horizontal="center" vertical="center" wrapText="1"/>
      <protection hidden="1"/>
    </xf>
    <xf numFmtId="0" fontId="28" fillId="4" borderId="19" xfId="0" applyFont="1" applyFill="1" applyBorder="1" applyAlignment="1" applyProtection="1">
      <alignment horizontal="center" vertical="center" wrapText="1"/>
      <protection hidden="1"/>
    </xf>
    <xf numFmtId="14" fontId="39" fillId="5" borderId="37" xfId="0" applyNumberFormat="1" applyFont="1" applyFill="1" applyBorder="1" applyAlignment="1" applyProtection="1">
      <alignment horizontal="center" vertical="center"/>
      <protection locked="0" hidden="1"/>
    </xf>
    <xf numFmtId="14" fontId="39" fillId="5" borderId="41" xfId="0" applyNumberFormat="1" applyFont="1" applyFill="1" applyBorder="1" applyAlignment="1" applyProtection="1">
      <alignment horizontal="center" vertical="center"/>
      <protection locked="0" hidden="1"/>
    </xf>
    <xf numFmtId="0" fontId="50" fillId="2" borderId="29" xfId="0" applyFont="1" applyFill="1" applyBorder="1" applyAlignment="1" applyProtection="1">
      <alignment horizontal="center" vertical="center"/>
      <protection hidden="1"/>
    </xf>
    <xf numFmtId="0" fontId="50" fillId="2" borderId="30" xfId="0" applyFont="1" applyFill="1" applyBorder="1" applyAlignment="1" applyProtection="1">
      <alignment horizontal="center" vertical="center"/>
      <protection hidden="1"/>
    </xf>
    <xf numFmtId="0" fontId="21" fillId="2" borderId="0" xfId="0" applyFont="1" applyFill="1" applyAlignment="1" applyProtection="1">
      <alignment horizontal="center" vertical="center"/>
      <protection hidden="1"/>
    </xf>
    <xf numFmtId="0" fontId="28" fillId="5" borderId="37" xfId="0" applyFont="1" applyFill="1" applyBorder="1" applyAlignment="1" applyProtection="1">
      <alignment horizontal="center" vertical="center" wrapText="1"/>
      <protection locked="0" hidden="1"/>
    </xf>
    <xf numFmtId="0" fontId="28" fillId="5" borderId="41" xfId="0" applyFont="1" applyFill="1" applyBorder="1" applyAlignment="1" applyProtection="1">
      <alignment horizontal="center" vertical="center" wrapText="1"/>
      <protection locked="0" hidden="1"/>
    </xf>
    <xf numFmtId="0" fontId="28" fillId="5" borderId="19" xfId="0" applyFont="1" applyFill="1" applyBorder="1" applyAlignment="1" applyProtection="1">
      <alignment horizontal="center" vertical="center" wrapText="1"/>
      <protection locked="0" hidden="1"/>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3" xfId="0" applyFont="1" applyFill="1" applyBorder="1" applyAlignment="1" applyProtection="1">
      <alignment horizontal="left" vertical="top" wrapText="1"/>
      <protection locked="0"/>
    </xf>
    <xf numFmtId="164" fontId="49" fillId="5" borderId="5" xfId="0" applyNumberFormat="1" applyFont="1" applyFill="1" applyBorder="1" applyAlignment="1" applyProtection="1">
      <alignment horizontal="center" vertical="center" wrapText="1"/>
      <protection locked="0"/>
    </xf>
    <xf numFmtId="164" fontId="49" fillId="5" borderId="6" xfId="0" applyNumberFormat="1" applyFont="1" applyFill="1" applyBorder="1" applyAlignment="1" applyProtection="1">
      <alignment horizontal="center" vertical="center" wrapText="1"/>
      <protection locked="0"/>
    </xf>
    <xf numFmtId="164" fontId="49" fillId="5" borderId="23" xfId="0" applyNumberFormat="1" applyFont="1" applyFill="1" applyBorder="1" applyAlignment="1" applyProtection="1">
      <alignment horizontal="center" vertical="center" wrapText="1"/>
      <protection locked="0"/>
    </xf>
    <xf numFmtId="0" fontId="39" fillId="23" borderId="121" xfId="0" applyFont="1" applyFill="1" applyBorder="1" applyAlignment="1" applyProtection="1">
      <alignment horizontal="center" vertical="center" wrapText="1"/>
      <protection locked="0" hidden="1"/>
    </xf>
    <xf numFmtId="0" fontId="39" fillId="23" borderId="42" xfId="0" applyFont="1" applyFill="1" applyBorder="1" applyAlignment="1" applyProtection="1">
      <alignment horizontal="center" vertical="center" wrapText="1"/>
      <protection locked="0" hidden="1"/>
    </xf>
    <xf numFmtId="14" fontId="39" fillId="5" borderId="1" xfId="0" applyNumberFormat="1" applyFont="1" applyFill="1" applyBorder="1" applyAlignment="1" applyProtection="1">
      <alignment horizontal="center" vertical="center"/>
      <protection locked="0" hidden="1"/>
    </xf>
    <xf numFmtId="14" fontId="39" fillId="5" borderId="2" xfId="0" applyNumberFormat="1" applyFont="1" applyFill="1" applyBorder="1" applyAlignment="1" applyProtection="1">
      <alignment horizontal="center" vertical="center"/>
      <protection locked="0" hidden="1"/>
    </xf>
    <xf numFmtId="0" fontId="39" fillId="4" borderId="37" xfId="0" applyFont="1" applyFill="1" applyBorder="1" applyAlignment="1" applyProtection="1">
      <alignment horizontal="center" vertical="center" wrapText="1"/>
      <protection hidden="1"/>
    </xf>
    <xf numFmtId="0" fontId="39" fillId="4" borderId="41" xfId="0" applyFont="1" applyFill="1" applyBorder="1" applyAlignment="1" applyProtection="1">
      <alignment horizontal="center" vertical="center" wrapText="1"/>
      <protection hidden="1"/>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0" fontId="15" fillId="7" borderId="27" xfId="0" applyFont="1" applyFill="1" applyBorder="1" applyAlignment="1" applyProtection="1">
      <alignment horizontal="left" vertical="center" wrapText="1"/>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15" fillId="7" borderId="30" xfId="0" applyFont="1" applyFill="1" applyBorder="1" applyAlignment="1" applyProtection="1">
      <alignment horizontal="left" vertical="center" wrapText="1"/>
      <protection hidden="1"/>
    </xf>
    <xf numFmtId="0" fontId="21" fillId="2" borderId="11" xfId="0" applyFont="1" applyFill="1" applyBorder="1" applyAlignment="1" applyProtection="1">
      <alignment horizontal="center" vertical="center"/>
      <protection hidden="1"/>
    </xf>
    <xf numFmtId="0" fontId="21" fillId="2" borderId="44" xfId="0" applyFont="1" applyFill="1" applyBorder="1" applyAlignment="1" applyProtection="1">
      <alignment horizontal="center" vertical="center"/>
      <protection hidden="1"/>
    </xf>
    <xf numFmtId="0" fontId="21" fillId="2" borderId="45" xfId="0" applyFont="1" applyFill="1" applyBorder="1" applyAlignment="1" applyProtection="1">
      <alignment horizontal="center" vertical="center"/>
      <protection hidden="1"/>
    </xf>
    <xf numFmtId="0" fontId="21" fillId="2" borderId="28" xfId="0" applyFont="1" applyFill="1" applyBorder="1" applyAlignment="1" applyProtection="1">
      <alignment horizontal="center" vertical="center"/>
      <protection hidden="1"/>
    </xf>
    <xf numFmtId="0" fontId="21" fillId="2" borderId="29" xfId="0" applyFont="1" applyFill="1" applyBorder="1" applyAlignment="1" applyProtection="1">
      <alignment horizontal="center" vertical="center"/>
      <protection hidden="1"/>
    </xf>
    <xf numFmtId="0" fontId="21" fillId="2" borderId="30" xfId="0" applyFont="1" applyFill="1" applyBorder="1" applyAlignment="1" applyProtection="1">
      <alignment horizontal="center" vertical="center"/>
      <protection hidden="1"/>
    </xf>
    <xf numFmtId="0" fontId="10" fillId="16" borderId="24" xfId="0" applyFont="1" applyFill="1" applyBorder="1" applyAlignment="1" applyProtection="1">
      <alignment horizontal="center" vertical="center" textRotation="90" wrapText="1"/>
      <protection hidden="1"/>
    </xf>
    <xf numFmtId="0" fontId="10" fillId="16" borderId="31" xfId="0" applyFont="1" applyFill="1" applyBorder="1" applyAlignment="1" applyProtection="1">
      <alignment horizontal="center" vertical="center" textRotation="90" wrapText="1"/>
      <protection hidden="1"/>
    </xf>
    <xf numFmtId="0" fontId="2" fillId="2" borderId="24" xfId="0" applyFont="1" applyFill="1" applyBorder="1" applyAlignment="1" applyProtection="1">
      <alignment horizontal="center" vertical="center"/>
      <protection hidden="1"/>
    </xf>
    <xf numFmtId="0" fontId="69" fillId="5" borderId="97" xfId="0" applyFont="1" applyFill="1" applyBorder="1" applyAlignment="1" applyProtection="1">
      <alignment horizontal="left" vertical="top" wrapText="1"/>
      <protection locked="0"/>
    </xf>
    <xf numFmtId="0" fontId="69" fillId="5" borderId="98" xfId="0" applyFont="1" applyFill="1" applyBorder="1" applyAlignment="1" applyProtection="1">
      <alignment horizontal="left" vertical="top" wrapText="1"/>
      <protection locked="0"/>
    </xf>
    <xf numFmtId="0" fontId="69" fillId="5" borderId="99" xfId="0" applyFont="1" applyFill="1" applyBorder="1" applyAlignment="1" applyProtection="1">
      <alignment horizontal="left" vertical="top" wrapText="1"/>
      <protection locked="0"/>
    </xf>
    <xf numFmtId="0" fontId="69" fillId="5" borderId="149" xfId="0" applyFont="1" applyFill="1" applyBorder="1" applyAlignment="1" applyProtection="1">
      <alignment horizontal="left" vertical="top" wrapText="1"/>
      <protection locked="0"/>
    </xf>
    <xf numFmtId="0" fontId="69" fillId="5" borderId="0" xfId="0" applyFont="1" applyFill="1" applyAlignment="1" applyProtection="1">
      <alignment horizontal="left" vertical="top" wrapText="1"/>
      <protection locked="0"/>
    </xf>
    <xf numFmtId="0" fontId="69" fillId="5" borderId="150" xfId="0" applyFont="1" applyFill="1" applyBorder="1" applyAlignment="1" applyProtection="1">
      <alignment horizontal="left" vertical="top" wrapText="1"/>
      <protection locked="0"/>
    </xf>
    <xf numFmtId="0" fontId="69" fillId="5" borderId="21" xfId="0" applyFont="1" applyFill="1" applyBorder="1" applyAlignment="1" applyProtection="1">
      <alignment horizontal="left" vertical="top" wrapText="1"/>
      <protection locked="0"/>
    </xf>
    <xf numFmtId="0" fontId="69" fillId="5" borderId="22" xfId="0" applyFont="1" applyFill="1" applyBorder="1" applyAlignment="1" applyProtection="1">
      <alignment horizontal="left" vertical="top" wrapText="1"/>
      <protection locked="0"/>
    </xf>
    <xf numFmtId="0" fontId="69" fillId="5" borderId="100" xfId="0" applyFont="1" applyFill="1" applyBorder="1" applyAlignment="1" applyProtection="1">
      <alignment horizontal="left" vertical="top"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36" xfId="0" applyNumberFormat="1" applyFont="1" applyFill="1" applyBorder="1" applyAlignment="1" applyProtection="1">
      <alignment horizontal="center" vertical="center" textRotation="90" wrapText="1"/>
      <protection hidden="1"/>
    </xf>
    <xf numFmtId="164" fontId="12" fillId="7" borderId="34" xfId="0" applyNumberFormat="1" applyFont="1" applyFill="1" applyBorder="1" applyAlignment="1" applyProtection="1">
      <alignment horizontal="center" vertical="center" textRotation="90" wrapText="1"/>
      <protection hidden="1"/>
    </xf>
    <xf numFmtId="164" fontId="12" fillId="7" borderId="104" xfId="0" applyNumberFormat="1" applyFont="1" applyFill="1" applyBorder="1" applyAlignment="1" applyProtection="1">
      <alignment horizontal="center" vertical="center" textRotation="90" wrapText="1"/>
      <protection hidden="1"/>
    </xf>
    <xf numFmtId="0" fontId="36" fillId="29" borderId="32" xfId="0" applyFont="1" applyFill="1" applyBorder="1" applyAlignment="1" applyProtection="1">
      <alignment horizontal="center" vertical="center" wrapText="1"/>
      <protection hidden="1"/>
    </xf>
    <xf numFmtId="0" fontId="36" fillId="29" borderId="35" xfId="0" applyFont="1" applyFill="1" applyBorder="1" applyAlignment="1" applyProtection="1">
      <alignment horizontal="center" vertical="center" wrapText="1"/>
      <protection hidden="1"/>
    </xf>
    <xf numFmtId="0" fontId="69" fillId="5" borderId="8" xfId="0" applyFont="1" applyFill="1" applyBorder="1" applyAlignment="1" applyProtection="1">
      <alignment horizontal="center" vertical="top"/>
      <protection locked="0"/>
    </xf>
    <xf numFmtId="164" fontId="36" fillId="29" borderId="52" xfId="0" applyNumberFormat="1" applyFont="1" applyFill="1" applyBorder="1" applyAlignment="1" applyProtection="1">
      <alignment horizontal="center" vertical="center"/>
      <protection hidden="1"/>
    </xf>
    <xf numFmtId="164" fontId="36" fillId="29" borderId="40" xfId="0" applyNumberFormat="1" applyFont="1" applyFill="1" applyBorder="1" applyAlignment="1" applyProtection="1">
      <alignment horizontal="center" vertical="center"/>
      <protection hidden="1"/>
    </xf>
    <xf numFmtId="164" fontId="36" fillId="29" borderId="18" xfId="0" applyNumberFormat="1" applyFont="1" applyFill="1" applyBorder="1" applyAlignment="1" applyProtection="1">
      <alignment horizontal="center" vertical="center"/>
      <protection hidden="1"/>
    </xf>
    <xf numFmtId="164" fontId="36" fillId="29" borderId="42" xfId="0" applyNumberFormat="1" applyFont="1" applyFill="1" applyBorder="1" applyAlignment="1" applyProtection="1">
      <alignment horizontal="center" vertical="center"/>
      <protection hidden="1"/>
    </xf>
    <xf numFmtId="0" fontId="56" fillId="2" borderId="11" xfId="0" applyFont="1" applyFill="1" applyBorder="1" applyAlignment="1" applyProtection="1">
      <alignment horizontal="center" vertical="center" wrapText="1"/>
      <protection hidden="1"/>
    </xf>
    <xf numFmtId="0" fontId="56" fillId="2" borderId="44" xfId="0" applyFont="1" applyFill="1" applyBorder="1" applyAlignment="1" applyProtection="1">
      <alignment horizontal="center" vertical="center" wrapText="1"/>
      <protection hidden="1"/>
    </xf>
    <xf numFmtId="0" fontId="56" fillId="2" borderId="45" xfId="0" applyFont="1" applyFill="1" applyBorder="1" applyAlignment="1" applyProtection="1">
      <alignment horizontal="center" vertical="center" wrapText="1"/>
      <protection hidden="1"/>
    </xf>
    <xf numFmtId="0" fontId="56" fillId="2" borderId="28" xfId="0" applyFont="1" applyFill="1" applyBorder="1" applyAlignment="1" applyProtection="1">
      <alignment horizontal="center" vertical="center" wrapText="1"/>
      <protection hidden="1"/>
    </xf>
    <xf numFmtId="0" fontId="56" fillId="2" borderId="29" xfId="0" applyFont="1" applyFill="1" applyBorder="1" applyAlignment="1" applyProtection="1">
      <alignment horizontal="center" vertical="center" wrapText="1"/>
      <protection hidden="1"/>
    </xf>
    <xf numFmtId="0" fontId="56" fillId="2" borderId="30" xfId="0" applyFont="1" applyFill="1" applyBorder="1" applyAlignment="1" applyProtection="1">
      <alignment horizontal="center" vertical="center" wrapText="1"/>
      <protection hidden="1"/>
    </xf>
    <xf numFmtId="0" fontId="10" fillId="29" borderId="53" xfId="0" applyFont="1" applyFill="1" applyBorder="1" applyAlignment="1" applyProtection="1">
      <alignment horizontal="center" vertical="center" wrapText="1"/>
      <protection hidden="1"/>
    </xf>
    <xf numFmtId="0" fontId="10" fillId="29" borderId="164" xfId="0" applyFont="1" applyFill="1" applyBorder="1" applyAlignment="1" applyProtection="1">
      <alignment horizontal="center" vertical="center" wrapText="1"/>
      <protection hidden="1"/>
    </xf>
    <xf numFmtId="0" fontId="10" fillId="29" borderId="140" xfId="0" applyFont="1" applyFill="1" applyBorder="1" applyAlignment="1" applyProtection="1">
      <alignment horizontal="center" vertical="center" wrapText="1"/>
      <protection hidden="1"/>
    </xf>
    <xf numFmtId="0" fontId="10" fillId="29" borderId="21" xfId="0" applyFont="1" applyFill="1" applyBorder="1" applyAlignment="1" applyProtection="1">
      <alignment horizontal="center" vertical="center" wrapText="1"/>
      <protection hidden="1"/>
    </xf>
    <xf numFmtId="0" fontId="10" fillId="29" borderId="46" xfId="0" applyFont="1" applyFill="1" applyBorder="1" applyAlignment="1" applyProtection="1">
      <alignment horizontal="center" vertical="center" wrapText="1"/>
      <protection hidden="1"/>
    </xf>
    <xf numFmtId="0" fontId="10" fillId="29" borderId="0" xfId="0" applyFont="1" applyFill="1" applyAlignment="1" applyProtection="1">
      <alignment horizontal="center" vertical="center" wrapText="1"/>
      <protection hidden="1"/>
    </xf>
    <xf numFmtId="0" fontId="10" fillId="29" borderId="47" xfId="0" applyFont="1" applyFill="1" applyBorder="1" applyAlignment="1" applyProtection="1">
      <alignment horizontal="center" vertical="center" wrapText="1"/>
      <protection hidden="1"/>
    </xf>
    <xf numFmtId="0" fontId="10" fillId="29" borderId="103" xfId="0" applyFont="1" applyFill="1" applyBorder="1" applyAlignment="1" applyProtection="1">
      <alignment horizontal="center" vertical="center" wrapText="1"/>
      <protection hidden="1"/>
    </xf>
    <xf numFmtId="0" fontId="10" fillId="29" borderId="38" xfId="0" applyFont="1" applyFill="1" applyBorder="1" applyAlignment="1" applyProtection="1">
      <alignment horizontal="center" vertical="center" wrapText="1"/>
      <protection hidden="1"/>
    </xf>
    <xf numFmtId="0" fontId="10" fillId="29" borderId="155" xfId="0" applyFont="1" applyFill="1" applyBorder="1" applyAlignment="1" applyProtection="1">
      <alignment horizontal="center" vertical="center" wrapText="1"/>
      <protection hidden="1"/>
    </xf>
    <xf numFmtId="0" fontId="10" fillId="29" borderId="159" xfId="0" applyFont="1" applyFill="1" applyBorder="1" applyAlignment="1" applyProtection="1">
      <alignment horizontal="center" vertical="center" wrapText="1"/>
      <protection hidden="1"/>
    </xf>
    <xf numFmtId="0" fontId="10" fillId="29" borderId="160" xfId="0" applyFont="1" applyFill="1" applyBorder="1" applyAlignment="1" applyProtection="1">
      <alignment horizontal="center" vertical="center" wrapText="1"/>
      <protection hidden="1"/>
    </xf>
    <xf numFmtId="0" fontId="66" fillId="2" borderId="24" xfId="0" applyFont="1" applyFill="1" applyBorder="1" applyAlignment="1">
      <alignment horizontal="left" vertical="center" wrapText="1"/>
    </xf>
    <xf numFmtId="0" fontId="66" fillId="2" borderId="138" xfId="0" applyFont="1" applyFill="1" applyBorder="1" applyAlignment="1">
      <alignment horizontal="left" vertical="center" wrapText="1"/>
    </xf>
    <xf numFmtId="0" fontId="66" fillId="2" borderId="32" xfId="0" applyFont="1" applyFill="1" applyBorder="1" applyAlignment="1">
      <alignment horizontal="center" vertical="center" wrapText="1"/>
    </xf>
    <xf numFmtId="0" fontId="66" fillId="2" borderId="140" xfId="0" applyFont="1" applyFill="1" applyBorder="1" applyAlignment="1">
      <alignment horizontal="center" vertical="center" wrapText="1"/>
    </xf>
    <xf numFmtId="0" fontId="66" fillId="2" borderId="34" xfId="0" applyFont="1" applyFill="1" applyBorder="1" applyAlignment="1">
      <alignment horizontal="center" vertical="center"/>
    </xf>
    <xf numFmtId="0" fontId="66" fillId="2" borderId="143" xfId="0" applyFont="1" applyFill="1" applyBorder="1" applyAlignment="1">
      <alignment horizontal="center" vertical="center"/>
    </xf>
    <xf numFmtId="0" fontId="66" fillId="2" borderId="45" xfId="0" applyFont="1" applyFill="1" applyBorder="1" applyAlignment="1">
      <alignment horizontal="center" vertical="center"/>
    </xf>
    <xf numFmtId="0" fontId="66" fillId="2" borderId="57" xfId="0" applyFont="1" applyFill="1" applyBorder="1" applyAlignment="1">
      <alignment horizontal="center" vertical="center"/>
    </xf>
    <xf numFmtId="0" fontId="66" fillId="2" borderId="40" xfId="0" applyFont="1" applyFill="1" applyBorder="1" applyAlignment="1">
      <alignment horizontal="center" vertical="center"/>
    </xf>
    <xf numFmtId="0" fontId="66" fillId="2" borderId="54" xfId="0" applyFont="1" applyFill="1" applyBorder="1" applyAlignment="1">
      <alignment horizontal="center" vertical="center"/>
    </xf>
    <xf numFmtId="0" fontId="63" fillId="2" borderId="52" xfId="0" applyFont="1" applyFill="1" applyBorder="1" applyAlignment="1">
      <alignment horizontal="center" vertical="center" wrapText="1"/>
    </xf>
    <xf numFmtId="0" fontId="63" fillId="2" borderId="18" xfId="0" applyFont="1" applyFill="1" applyBorder="1" applyAlignment="1">
      <alignment horizontal="center" vertical="center" wrapText="1"/>
    </xf>
    <xf numFmtId="0" fontId="63" fillId="2" borderId="15" xfId="0" applyFont="1" applyFill="1" applyBorder="1" applyAlignment="1">
      <alignment horizontal="center" vertical="center" wrapText="1"/>
    </xf>
    <xf numFmtId="0" fontId="63" fillId="2" borderId="50" xfId="0" applyFont="1" applyFill="1" applyBorder="1" applyAlignment="1">
      <alignment horizontal="center" vertical="center" wrapText="1"/>
    </xf>
    <xf numFmtId="0" fontId="63" fillId="2" borderId="58" xfId="0" applyFont="1" applyFill="1" applyBorder="1" applyAlignment="1">
      <alignment horizontal="center" vertical="center" wrapText="1"/>
    </xf>
    <xf numFmtId="0" fontId="63" fillId="2" borderId="40" xfId="0" applyFont="1" applyFill="1" applyBorder="1" applyAlignment="1">
      <alignment horizontal="center" vertical="center" wrapText="1"/>
    </xf>
    <xf numFmtId="0" fontId="63" fillId="2" borderId="97" xfId="0" applyFont="1" applyFill="1" applyBorder="1" applyAlignment="1">
      <alignment horizontal="center" vertical="center" wrapText="1"/>
    </xf>
    <xf numFmtId="0" fontId="63" fillId="2" borderId="21" xfId="0" applyFont="1" applyFill="1" applyBorder="1" applyAlignment="1">
      <alignment horizontal="center" vertical="center" wrapText="1"/>
    </xf>
    <xf numFmtId="0" fontId="64" fillId="5" borderId="50" xfId="0" applyFont="1" applyFill="1" applyBorder="1" applyAlignment="1" applyProtection="1">
      <alignment horizontal="center" vertical="center" wrapText="1"/>
      <protection locked="0"/>
    </xf>
    <xf numFmtId="0" fontId="64" fillId="5" borderId="51" xfId="0" applyFont="1" applyFill="1" applyBorder="1" applyAlignment="1" applyProtection="1">
      <alignment horizontal="center" vertical="center" wrapText="1"/>
      <protection locked="0"/>
    </xf>
    <xf numFmtId="0" fontId="64" fillId="5" borderId="48" xfId="0" applyFont="1" applyFill="1" applyBorder="1" applyAlignment="1" applyProtection="1">
      <alignment horizontal="left" vertical="center" wrapText="1"/>
      <protection locked="0"/>
    </xf>
    <xf numFmtId="0" fontId="64" fillId="5" borderId="10" xfId="0" applyFont="1" applyFill="1" applyBorder="1" applyAlignment="1" applyProtection="1">
      <alignment horizontal="left" vertical="center" wrapText="1"/>
      <protection locked="0"/>
    </xf>
    <xf numFmtId="0" fontId="63" fillId="2" borderId="22" xfId="0" applyFont="1" applyFill="1" applyBorder="1" applyAlignment="1">
      <alignment horizontal="center" vertical="center" wrapText="1"/>
    </xf>
    <xf numFmtId="0" fontId="64" fillId="5" borderId="18" xfId="0" applyFont="1" applyFill="1" applyBorder="1" applyAlignment="1" applyProtection="1">
      <alignment horizontal="center" vertical="center" wrapText="1"/>
      <protection locked="0"/>
    </xf>
    <xf numFmtId="0" fontId="64" fillId="5" borderId="42" xfId="0" applyFont="1" applyFill="1" applyBorder="1" applyAlignment="1" applyProtection="1">
      <alignment horizontal="left" vertical="center" wrapText="1"/>
      <protection locked="0"/>
    </xf>
    <xf numFmtId="0" fontId="63" fillId="2" borderId="56" xfId="0" applyFont="1" applyFill="1" applyBorder="1" applyAlignment="1">
      <alignment horizontal="center" vertical="center" wrapText="1"/>
    </xf>
    <xf numFmtId="0" fontId="63" fillId="2" borderId="144" xfId="0" applyFont="1" applyFill="1" applyBorder="1" applyAlignment="1">
      <alignment horizontal="center" vertical="center" wrapText="1"/>
    </xf>
    <xf numFmtId="0" fontId="81" fillId="28" borderId="52" xfId="0" applyFont="1" applyFill="1" applyBorder="1" applyAlignment="1">
      <alignment horizontal="right" vertical="center" wrapText="1"/>
    </xf>
    <xf numFmtId="0" fontId="81" fillId="28" borderId="43" xfId="0" applyFont="1" applyFill="1" applyBorder="1" applyAlignment="1">
      <alignment horizontal="right" vertical="center" wrapText="1"/>
    </xf>
    <xf numFmtId="14" fontId="39" fillId="5" borderId="142" xfId="0" applyNumberFormat="1" applyFont="1" applyFill="1" applyBorder="1" applyAlignment="1" applyProtection="1">
      <alignment horizontal="center" vertical="center"/>
      <protection locked="0"/>
    </xf>
    <xf numFmtId="14" fontId="39" fillId="5" borderId="3" xfId="0" applyNumberFormat="1" applyFont="1" applyFill="1" applyBorder="1" applyAlignment="1" applyProtection="1">
      <alignment horizontal="center" vertical="center"/>
      <protection locked="0"/>
    </xf>
    <xf numFmtId="0" fontId="81" fillId="3" borderId="52" xfId="0" applyFont="1" applyFill="1" applyBorder="1" applyAlignment="1">
      <alignment horizontal="right" vertical="center" wrapText="1"/>
    </xf>
    <xf numFmtId="0" fontId="81" fillId="3" borderId="43" xfId="0" applyFont="1" applyFill="1" applyBorder="1" applyAlignment="1">
      <alignment horizontal="right" vertical="center" wrapText="1"/>
    </xf>
    <xf numFmtId="9" fontId="15" fillId="5" borderId="4" xfId="3" applyFont="1" applyFill="1" applyBorder="1" applyAlignment="1" applyProtection="1">
      <alignment horizontal="center" vertical="center"/>
      <protection hidden="1"/>
    </xf>
    <xf numFmtId="49" fontId="2" fillId="7" borderId="0" xfId="2" applyNumberFormat="1" applyFont="1" applyFill="1" applyAlignment="1">
      <alignment horizontal="right" vertical="center" wrapText="1"/>
    </xf>
    <xf numFmtId="0" fontId="9" fillId="33" borderId="0" xfId="2" applyFont="1" applyFill="1" applyAlignment="1">
      <alignment horizontal="center" vertical="center"/>
    </xf>
    <xf numFmtId="9" fontId="15" fillId="5" borderId="1" xfId="3" applyFont="1" applyFill="1" applyBorder="1" applyAlignment="1" applyProtection="1">
      <alignment horizontal="center" vertical="center"/>
      <protection hidden="1"/>
    </xf>
    <xf numFmtId="9" fontId="15" fillId="5" borderId="3" xfId="3" applyFont="1" applyFill="1" applyBorder="1" applyAlignment="1" applyProtection="1">
      <alignment horizontal="center" vertical="center"/>
      <protection hidden="1"/>
    </xf>
    <xf numFmtId="0" fontId="95" fillId="3" borderId="6" xfId="0" applyFont="1" applyFill="1" applyBorder="1" applyAlignment="1">
      <alignment horizontal="center" vertical="center"/>
    </xf>
    <xf numFmtId="0" fontId="95" fillId="3" borderId="23" xfId="0" applyFont="1" applyFill="1" applyBorder="1" applyAlignment="1">
      <alignment horizontal="center" vertical="center"/>
    </xf>
    <xf numFmtId="0" fontId="39" fillId="4" borderId="20" xfId="0" applyFont="1" applyFill="1" applyBorder="1" applyAlignment="1">
      <alignment horizontal="center" vertical="center" wrapText="1"/>
    </xf>
    <xf numFmtId="0" fontId="39" fillId="4" borderId="4" xfId="0" applyFont="1" applyFill="1" applyBorder="1" applyAlignment="1">
      <alignment horizontal="center" vertical="center" wrapText="1"/>
    </xf>
    <xf numFmtId="0" fontId="28" fillId="5" borderId="37" xfId="0" applyFont="1" applyFill="1" applyBorder="1" applyAlignment="1" applyProtection="1">
      <alignment horizontal="center" vertical="center" wrapText="1"/>
      <protection locked="0"/>
    </xf>
    <xf numFmtId="0" fontId="28" fillId="5" borderId="212" xfId="0" applyFont="1" applyFill="1" applyBorder="1" applyAlignment="1" applyProtection="1">
      <alignment horizontal="center" vertical="center" wrapText="1"/>
      <protection locked="0"/>
    </xf>
    <xf numFmtId="0" fontId="39" fillId="4" borderId="2" xfId="0" applyFont="1" applyFill="1" applyBorder="1" applyAlignment="1">
      <alignment horizontal="center" vertical="center" wrapText="1"/>
    </xf>
    <xf numFmtId="0" fontId="39" fillId="4" borderId="54" xfId="0" applyFont="1" applyFill="1" applyBorder="1" applyAlignment="1">
      <alignment horizontal="center" vertical="center" wrapText="1"/>
    </xf>
    <xf numFmtId="0" fontId="39" fillId="4" borderId="41" xfId="0" applyFont="1" applyFill="1" applyBorder="1" applyAlignment="1">
      <alignment horizontal="center" vertical="center" wrapText="1"/>
    </xf>
    <xf numFmtId="0" fontId="39" fillId="4" borderId="42" xfId="0" applyFont="1" applyFill="1" applyBorder="1" applyAlignment="1">
      <alignment horizontal="center" vertical="center" wrapText="1"/>
    </xf>
    <xf numFmtId="14" fontId="39" fillId="5" borderId="1" xfId="0" applyNumberFormat="1" applyFont="1" applyFill="1" applyBorder="1" applyAlignment="1" applyProtection="1">
      <alignment horizontal="center" vertical="center"/>
      <protection locked="0"/>
    </xf>
    <xf numFmtId="14" fontId="39" fillId="5" borderId="37" xfId="0" applyNumberFormat="1" applyFont="1" applyFill="1" applyBorder="1" applyAlignment="1" applyProtection="1">
      <alignment horizontal="center" vertical="center"/>
      <protection locked="0"/>
    </xf>
    <xf numFmtId="14" fontId="39" fillId="5" borderId="19" xfId="0" applyNumberFormat="1" applyFont="1" applyFill="1" applyBorder="1" applyAlignment="1" applyProtection="1">
      <alignment horizontal="center" vertical="center"/>
      <protection locked="0"/>
    </xf>
    <xf numFmtId="0" fontId="28" fillId="5" borderId="97" xfId="0" applyFont="1" applyFill="1" applyBorder="1" applyAlignment="1" applyProtection="1">
      <alignment horizontal="center" vertical="center" wrapText="1"/>
      <protection locked="0"/>
    </xf>
    <xf numFmtId="0" fontId="28" fillId="5" borderId="223" xfId="0" applyFont="1" applyFill="1" applyBorder="1" applyAlignment="1" applyProtection="1">
      <alignment horizontal="center" vertical="center" wrapText="1"/>
      <protection locked="0"/>
    </xf>
    <xf numFmtId="0" fontId="28" fillId="7" borderId="0" xfId="0" applyFont="1" applyFill="1" applyAlignment="1" applyProtection="1">
      <alignment horizontal="center" vertical="center" wrapText="1"/>
      <protection hidden="1"/>
    </xf>
    <xf numFmtId="0" fontId="15" fillId="5" borderId="4" xfId="2" applyFill="1" applyBorder="1" applyAlignment="1" applyProtection="1">
      <alignment horizontal="center" vertical="center"/>
      <protection locked="0"/>
    </xf>
    <xf numFmtId="164" fontId="49" fillId="5" borderId="4" xfId="0" quotePrefix="1" applyNumberFormat="1" applyFont="1" applyFill="1" applyBorder="1" applyAlignment="1" applyProtection="1">
      <alignment horizontal="center" vertical="center" wrapText="1"/>
      <protection locked="0"/>
    </xf>
    <xf numFmtId="164" fontId="49" fillId="5" borderId="4" xfId="0" applyNumberFormat="1" applyFont="1" applyFill="1" applyBorder="1" applyAlignment="1" applyProtection="1">
      <alignment horizontal="center" vertical="center" wrapText="1"/>
      <protection locked="0"/>
    </xf>
    <xf numFmtId="0" fontId="0" fillId="9" borderId="0" xfId="0" applyFill="1" applyAlignment="1">
      <alignment horizontal="center"/>
    </xf>
    <xf numFmtId="0" fontId="4" fillId="3" borderId="6"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39" fillId="4" borderId="39" xfId="0" applyFont="1" applyFill="1" applyBorder="1" applyAlignment="1">
      <alignment horizontal="center" vertical="center" wrapText="1"/>
    </xf>
    <xf numFmtId="0" fontId="39" fillId="4" borderId="40" xfId="0" applyFont="1" applyFill="1" applyBorder="1" applyAlignment="1">
      <alignment horizontal="center" vertical="center" wrapText="1"/>
    </xf>
    <xf numFmtId="14" fontId="39" fillId="5" borderId="14" xfId="0" applyNumberFormat="1" applyFont="1" applyFill="1" applyBorder="1" applyAlignment="1" applyProtection="1">
      <alignment horizontal="center" vertical="center"/>
      <protection locked="0"/>
    </xf>
    <xf numFmtId="0" fontId="39" fillId="4" borderId="97" xfId="0" applyFont="1" applyFill="1" applyBorder="1" applyAlignment="1">
      <alignment horizontal="center" vertical="center" wrapText="1"/>
    </xf>
    <xf numFmtId="0" fontId="39" fillId="4" borderId="99" xfId="0" applyFont="1" applyFill="1" applyBorder="1" applyAlignment="1">
      <alignment horizontal="center" vertical="center" wrapText="1"/>
    </xf>
    <xf numFmtId="14" fontId="39" fillId="5" borderId="2" xfId="0" applyNumberFormat="1" applyFont="1" applyFill="1" applyBorder="1" applyAlignment="1" applyProtection="1">
      <alignment horizontal="center" vertical="center"/>
      <protection locked="0"/>
    </xf>
    <xf numFmtId="0" fontId="39" fillId="5" borderId="1" xfId="0" applyFont="1" applyFill="1" applyBorder="1" applyAlignment="1" applyProtection="1">
      <alignment horizontal="center" vertical="center" wrapText="1"/>
      <protection locked="0"/>
    </xf>
    <xf numFmtId="0" fontId="39" fillId="5" borderId="122" xfId="0" applyFont="1" applyFill="1" applyBorder="1" applyAlignment="1" applyProtection="1">
      <alignment horizontal="center" vertical="center" wrapText="1"/>
      <protection locked="0"/>
    </xf>
    <xf numFmtId="0" fontId="32" fillId="5" borderId="11" xfId="0" applyFont="1" applyFill="1" applyBorder="1" applyAlignment="1" applyProtection="1">
      <alignment horizontal="center" vertical="center"/>
      <protection locked="0"/>
    </xf>
    <xf numFmtId="0" fontId="32" fillId="5" borderId="44" xfId="0" applyFont="1" applyFill="1" applyBorder="1" applyAlignment="1" applyProtection="1">
      <alignment horizontal="center" vertical="center"/>
      <protection locked="0"/>
    </xf>
    <xf numFmtId="0" fontId="32" fillId="5" borderId="45" xfId="0" applyFont="1" applyFill="1" applyBorder="1" applyAlignment="1" applyProtection="1">
      <alignment horizontal="center" vertical="center"/>
      <protection locked="0"/>
    </xf>
    <xf numFmtId="0" fontId="54" fillId="5" borderId="2" xfId="0" applyFont="1" applyFill="1" applyBorder="1" applyAlignment="1" applyProtection="1">
      <alignment horizontal="center" vertical="center"/>
      <protection locked="0"/>
    </xf>
    <xf numFmtId="0" fontId="54" fillId="5" borderId="3" xfId="0" applyFont="1" applyFill="1" applyBorder="1" applyAlignment="1" applyProtection="1">
      <alignment horizontal="center" vertical="center"/>
      <protection locked="0"/>
    </xf>
    <xf numFmtId="0" fontId="39" fillId="4" borderId="1" xfId="0" applyFont="1" applyFill="1" applyBorder="1" applyAlignment="1">
      <alignment horizontal="center" vertical="center" wrapText="1"/>
    </xf>
    <xf numFmtId="0" fontId="39" fillId="4" borderId="3" xfId="0" applyFont="1" applyFill="1" applyBorder="1" applyAlignment="1">
      <alignment horizontal="center" vertical="center" wrapText="1"/>
    </xf>
    <xf numFmtId="0" fontId="5" fillId="4" borderId="32" xfId="0" applyFont="1" applyFill="1" applyBorder="1" applyAlignment="1">
      <alignment horizontal="center" vertical="center"/>
    </xf>
    <xf numFmtId="0" fontId="5" fillId="4" borderId="35" xfId="0" applyFont="1" applyFill="1" applyBorder="1" applyAlignment="1">
      <alignment horizontal="center" vertical="center"/>
    </xf>
    <xf numFmtId="164" fontId="14" fillId="7" borderId="58" xfId="0" applyNumberFormat="1" applyFont="1" applyFill="1" applyBorder="1" applyAlignment="1" applyProtection="1">
      <alignment horizontal="center" vertical="center" wrapText="1"/>
      <protection hidden="1"/>
    </xf>
    <xf numFmtId="164" fontId="14" fillId="7" borderId="43" xfId="0" applyNumberFormat="1" applyFont="1" applyFill="1" applyBorder="1" applyAlignment="1" applyProtection="1">
      <alignment horizontal="center" vertical="center" wrapText="1"/>
      <protection hidden="1"/>
    </xf>
    <xf numFmtId="0" fontId="15" fillId="7" borderId="25" xfId="0" applyFont="1" applyFill="1" applyBorder="1" applyAlignment="1" applyProtection="1">
      <alignment horizontal="left" vertical="top" wrapText="1"/>
      <protection hidden="1"/>
    </xf>
    <xf numFmtId="0" fontId="15" fillId="7" borderId="26" xfId="0" applyFont="1" applyFill="1" applyBorder="1" applyAlignment="1" applyProtection="1">
      <alignment horizontal="left" vertical="top" wrapText="1"/>
      <protection hidden="1"/>
    </xf>
    <xf numFmtId="0" fontId="15" fillId="7" borderId="27" xfId="0" applyFont="1" applyFill="1" applyBorder="1" applyAlignment="1" applyProtection="1">
      <alignment horizontal="left" vertical="top" wrapText="1"/>
      <protection hidden="1"/>
    </xf>
    <xf numFmtId="164" fontId="14" fillId="7" borderId="37" xfId="0" applyNumberFormat="1" applyFont="1" applyFill="1" applyBorder="1" applyAlignment="1" applyProtection="1">
      <alignment horizontal="center" vertical="center" wrapText="1"/>
      <protection hidden="1"/>
    </xf>
    <xf numFmtId="164" fontId="14" fillId="7" borderId="19" xfId="0" applyNumberFormat="1" applyFont="1" applyFill="1" applyBorder="1" applyAlignment="1" applyProtection="1">
      <alignment horizontal="center" vertical="center" wrapText="1"/>
      <protection hidden="1"/>
    </xf>
    <xf numFmtId="0" fontId="15" fillId="7" borderId="59" xfId="0" applyFont="1" applyFill="1" applyBorder="1" applyAlignment="1" applyProtection="1">
      <alignment horizontal="left" vertical="top" wrapText="1"/>
      <protection hidden="1"/>
    </xf>
    <xf numFmtId="0" fontId="15" fillId="7" borderId="60" xfId="0" applyFont="1" applyFill="1" applyBorder="1" applyAlignment="1" applyProtection="1">
      <alignment horizontal="left" vertical="top" wrapText="1"/>
      <protection hidden="1"/>
    </xf>
    <xf numFmtId="0" fontId="15" fillId="7" borderId="119" xfId="0" applyFont="1" applyFill="1" applyBorder="1" applyAlignment="1" applyProtection="1">
      <alignment horizontal="left" vertical="top" wrapText="1"/>
      <protection hidden="1"/>
    </xf>
    <xf numFmtId="0" fontId="15" fillId="7" borderId="68" xfId="0" applyFont="1" applyFill="1" applyBorder="1" applyAlignment="1" applyProtection="1">
      <alignment horizontal="left" vertical="top" wrapText="1"/>
      <protection hidden="1"/>
    </xf>
    <xf numFmtId="0" fontId="15" fillId="7" borderId="192" xfId="0" applyFont="1" applyFill="1" applyBorder="1" applyAlignment="1" applyProtection="1">
      <alignment horizontal="left" vertical="top" wrapText="1"/>
      <protection hidden="1"/>
    </xf>
    <xf numFmtId="0" fontId="15" fillId="7" borderId="193" xfId="0" applyFont="1" applyFill="1" applyBorder="1" applyAlignment="1" applyProtection="1">
      <alignment horizontal="left" vertical="top" wrapText="1"/>
      <protection hidden="1"/>
    </xf>
    <xf numFmtId="0" fontId="15" fillId="7" borderId="76" xfId="0" applyFont="1" applyFill="1" applyBorder="1" applyAlignment="1" applyProtection="1">
      <alignment horizontal="left" vertical="top" wrapText="1"/>
      <protection hidden="1"/>
    </xf>
    <xf numFmtId="0" fontId="15" fillId="7" borderId="190" xfId="0" applyFont="1" applyFill="1" applyBorder="1" applyAlignment="1" applyProtection="1">
      <alignment horizontal="left" vertical="top" wrapText="1"/>
      <protection hidden="1"/>
    </xf>
    <xf numFmtId="0" fontId="15" fillId="7" borderId="191" xfId="0" applyFont="1" applyFill="1" applyBorder="1" applyAlignment="1" applyProtection="1">
      <alignment horizontal="left" vertical="top" wrapText="1"/>
      <protection hidden="1"/>
    </xf>
    <xf numFmtId="0" fontId="15" fillId="7" borderId="184" xfId="0" applyFont="1" applyFill="1" applyBorder="1" applyAlignment="1" applyProtection="1">
      <alignment horizontal="left" vertical="top" wrapText="1"/>
      <protection hidden="1"/>
    </xf>
    <xf numFmtId="0" fontId="15" fillId="7" borderId="185" xfId="0" applyFont="1" applyFill="1" applyBorder="1" applyAlignment="1" applyProtection="1">
      <alignment horizontal="left" vertical="top" wrapText="1"/>
      <protection hidden="1"/>
    </xf>
    <xf numFmtId="0" fontId="15" fillId="7" borderId="186" xfId="0" applyFont="1" applyFill="1" applyBorder="1" applyAlignment="1" applyProtection="1">
      <alignment horizontal="left" vertical="top" wrapText="1"/>
      <protection hidden="1"/>
    </xf>
    <xf numFmtId="0" fontId="15" fillId="7" borderId="181" xfId="0" applyFont="1" applyFill="1" applyBorder="1" applyAlignment="1" applyProtection="1">
      <alignment horizontal="left" vertical="top" wrapText="1"/>
      <protection hidden="1"/>
    </xf>
    <xf numFmtId="0" fontId="15" fillId="7" borderId="182" xfId="0" applyFont="1" applyFill="1" applyBorder="1" applyAlignment="1" applyProtection="1">
      <alignment horizontal="left" vertical="top" wrapText="1"/>
      <protection hidden="1"/>
    </xf>
    <xf numFmtId="0" fontId="15" fillId="7" borderId="183" xfId="0" applyFont="1" applyFill="1" applyBorder="1" applyAlignment="1" applyProtection="1">
      <alignment horizontal="left" vertical="top" wrapText="1"/>
      <protection hidden="1"/>
    </xf>
    <xf numFmtId="0" fontId="15" fillId="7" borderId="175" xfId="0" applyFont="1" applyFill="1" applyBorder="1" applyAlignment="1" applyProtection="1">
      <alignment horizontal="left" vertical="top" wrapText="1"/>
      <protection hidden="1"/>
    </xf>
    <xf numFmtId="0" fontId="15" fillId="7" borderId="176" xfId="0" applyFont="1" applyFill="1" applyBorder="1" applyAlignment="1" applyProtection="1">
      <alignment horizontal="left" vertical="top" wrapText="1"/>
      <protection hidden="1"/>
    </xf>
    <xf numFmtId="0" fontId="15" fillId="7" borderId="177" xfId="0" applyFont="1" applyFill="1" applyBorder="1" applyAlignment="1" applyProtection="1">
      <alignment horizontal="left" vertical="top" wrapText="1"/>
      <protection hidden="1"/>
    </xf>
    <xf numFmtId="0" fontId="15" fillId="7" borderId="187" xfId="0" applyFont="1" applyFill="1" applyBorder="1" applyAlignment="1" applyProtection="1">
      <alignment horizontal="left" vertical="top" wrapText="1"/>
      <protection hidden="1"/>
    </xf>
    <xf numFmtId="0" fontId="15" fillId="7" borderId="188" xfId="0" applyFont="1" applyFill="1" applyBorder="1" applyAlignment="1" applyProtection="1">
      <alignment horizontal="left" vertical="top" wrapText="1"/>
      <protection hidden="1"/>
    </xf>
    <xf numFmtId="0" fontId="15" fillId="7" borderId="189" xfId="0" applyFont="1" applyFill="1" applyBorder="1" applyAlignment="1" applyProtection="1">
      <alignment horizontal="left" vertical="top" wrapText="1"/>
      <protection hidden="1"/>
    </xf>
    <xf numFmtId="0" fontId="56" fillId="2" borderId="11" xfId="0" applyFont="1" applyFill="1" applyBorder="1" applyAlignment="1">
      <alignment horizontal="center" vertical="center" wrapText="1"/>
    </xf>
    <xf numFmtId="0" fontId="56" fillId="2" borderId="44" xfId="0" applyFont="1" applyFill="1" applyBorder="1" applyAlignment="1">
      <alignment horizontal="center" vertical="center" wrapText="1"/>
    </xf>
    <xf numFmtId="0" fontId="56" fillId="2" borderId="45" xfId="0" applyFont="1" applyFill="1" applyBorder="1" applyAlignment="1">
      <alignment horizontal="center" vertical="center" wrapText="1"/>
    </xf>
    <xf numFmtId="0" fontId="56" fillId="2" borderId="28" xfId="0" applyFont="1" applyFill="1" applyBorder="1" applyAlignment="1">
      <alignment horizontal="center" vertical="center" wrapText="1"/>
    </xf>
    <xf numFmtId="0" fontId="56" fillId="2" borderId="29" xfId="0" applyFont="1" applyFill="1" applyBorder="1" applyAlignment="1">
      <alignment horizontal="center" vertical="center" wrapText="1"/>
    </xf>
    <xf numFmtId="0" fontId="56" fillId="2" borderId="30" xfId="0" applyFont="1" applyFill="1" applyBorder="1" applyAlignment="1">
      <alignment horizontal="center" vertical="center" wrapText="1"/>
    </xf>
    <xf numFmtId="0" fontId="40" fillId="3" borderId="5" xfId="0" applyFont="1" applyFill="1" applyBorder="1" applyAlignment="1">
      <alignment horizontal="center" vertical="center" wrapText="1"/>
    </xf>
    <xf numFmtId="0" fontId="40" fillId="3" borderId="6" xfId="0" applyFont="1" applyFill="1" applyBorder="1" applyAlignment="1">
      <alignment horizontal="center" vertical="center" wrapText="1"/>
    </xf>
    <xf numFmtId="0" fontId="40" fillId="3" borderId="23" xfId="0" applyFont="1" applyFill="1" applyBorder="1" applyAlignment="1">
      <alignment horizontal="center" vertical="center" wrapText="1"/>
    </xf>
    <xf numFmtId="0" fontId="10" fillId="20" borderId="24" xfId="0" applyFont="1" applyFill="1" applyBorder="1" applyAlignment="1">
      <alignment horizontal="center" vertical="center" textRotation="90" wrapText="1"/>
    </xf>
    <xf numFmtId="0" fontId="10" fillId="20" borderId="31" xfId="0" applyFont="1" applyFill="1" applyBorder="1" applyAlignment="1">
      <alignment horizontal="center" vertical="center" textRotation="90" wrapText="1"/>
    </xf>
    <xf numFmtId="0" fontId="1" fillId="3" borderId="25" xfId="0" applyFont="1" applyFill="1" applyBorder="1" applyAlignment="1" applyProtection="1">
      <alignment horizontal="center"/>
      <protection hidden="1"/>
    </xf>
    <xf numFmtId="0" fontId="1" fillId="3" borderId="26" xfId="0" applyFont="1" applyFill="1" applyBorder="1" applyAlignment="1" applyProtection="1">
      <alignment horizontal="center"/>
      <protection hidden="1"/>
    </xf>
    <xf numFmtId="0" fontId="1" fillId="3" borderId="27" xfId="0" applyFont="1" applyFill="1" applyBorder="1" applyAlignment="1" applyProtection="1">
      <alignment horizontal="center"/>
      <protection hidden="1"/>
    </xf>
    <xf numFmtId="0" fontId="7" fillId="3" borderId="5" xfId="0" applyFont="1" applyFill="1" applyBorder="1" applyAlignment="1">
      <alignment horizontal="right" vertical="center" wrapText="1"/>
    </xf>
    <xf numFmtId="0" fontId="7" fillId="3" borderId="6" xfId="0" applyFont="1" applyFill="1" applyBorder="1" applyAlignment="1">
      <alignment horizontal="right" vertical="center" wrapText="1"/>
    </xf>
    <xf numFmtId="0" fontId="7" fillId="3" borderId="29"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10" fillId="16" borderId="24" xfId="0" applyFont="1" applyFill="1" applyBorder="1" applyAlignment="1">
      <alignment horizontal="center" vertical="center" textRotation="90" wrapText="1"/>
    </xf>
    <xf numFmtId="0" fontId="10" fillId="16" borderId="31" xfId="0" applyFont="1" applyFill="1" applyBorder="1" applyAlignment="1">
      <alignment horizontal="center" vertical="center" textRotation="90" wrapText="1"/>
    </xf>
    <xf numFmtId="0" fontId="0" fillId="3" borderId="11" xfId="0" applyFill="1" applyBorder="1" applyAlignment="1">
      <alignment horizontal="center"/>
    </xf>
    <xf numFmtId="0" fontId="0" fillId="3" borderId="44" xfId="0" applyFill="1" applyBorder="1" applyAlignment="1">
      <alignment horizontal="center"/>
    </xf>
    <xf numFmtId="0" fontId="4" fillId="3" borderId="61" xfId="0" applyFont="1" applyFill="1" applyBorder="1" applyAlignment="1">
      <alignment horizontal="center" vertical="center" wrapText="1"/>
    </xf>
    <xf numFmtId="0" fontId="4" fillId="3" borderId="6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9" fillId="4" borderId="52" xfId="0" applyFont="1" applyFill="1" applyBorder="1" applyAlignment="1">
      <alignment horizontal="center" vertical="center" wrapText="1"/>
    </xf>
    <xf numFmtId="0" fontId="39" fillId="4" borderId="100" xfId="0" applyFont="1" applyFill="1" applyBorder="1" applyAlignment="1">
      <alignment horizontal="center" vertical="center" wrapText="1"/>
    </xf>
    <xf numFmtId="0" fontId="39" fillId="4" borderId="53" xfId="0" applyFont="1" applyFill="1" applyBorder="1" applyAlignment="1">
      <alignment horizontal="center" vertical="center" wrapText="1"/>
    </xf>
    <xf numFmtId="0" fontId="15" fillId="7" borderId="5" xfId="0" applyFont="1" applyFill="1" applyBorder="1" applyAlignment="1" applyProtection="1">
      <alignment horizontal="left" vertical="center" wrapText="1"/>
      <protection locked="0"/>
    </xf>
    <xf numFmtId="0" fontId="15" fillId="7" borderId="6" xfId="0" applyFont="1" applyFill="1" applyBorder="1" applyAlignment="1" applyProtection="1">
      <alignment horizontal="left" vertical="center" wrapText="1"/>
      <protection locked="0"/>
    </xf>
    <xf numFmtId="0" fontId="15" fillId="7" borderId="23" xfId="0" applyFont="1" applyFill="1" applyBorder="1" applyAlignment="1" applyProtection="1">
      <alignment horizontal="left" vertical="center" wrapText="1"/>
      <protection locked="0"/>
    </xf>
    <xf numFmtId="0" fontId="60" fillId="4" borderId="18" xfId="0" applyFont="1" applyFill="1" applyBorder="1" applyAlignment="1">
      <alignment horizontal="center" vertical="center" wrapText="1"/>
    </xf>
    <xf numFmtId="0" fontId="60" fillId="4" borderId="41" xfId="0" applyFont="1" applyFill="1" applyBorder="1" applyAlignment="1">
      <alignment horizontal="center" vertical="center" wrapText="1"/>
    </xf>
    <xf numFmtId="0" fontId="60" fillId="4" borderId="19" xfId="0" applyFont="1" applyFill="1" applyBorder="1" applyAlignment="1">
      <alignment horizontal="center" vertical="center" wrapText="1"/>
    </xf>
    <xf numFmtId="0" fontId="54" fillId="5" borderId="1" xfId="0" applyFont="1" applyFill="1" applyBorder="1" applyAlignment="1" applyProtection="1">
      <alignment horizontal="center" vertical="center"/>
      <protection locked="0"/>
    </xf>
    <xf numFmtId="0" fontId="36" fillId="6" borderId="5" xfId="0" applyFont="1" applyFill="1" applyBorder="1" applyAlignment="1" applyProtection="1">
      <alignment horizontal="center" vertical="center" wrapText="1"/>
      <protection hidden="1"/>
    </xf>
    <xf numFmtId="0" fontId="36" fillId="6" borderId="6" xfId="0" applyFont="1" applyFill="1" applyBorder="1" applyAlignment="1" applyProtection="1">
      <alignment horizontal="center" vertical="center" wrapText="1"/>
      <protection hidden="1"/>
    </xf>
    <xf numFmtId="0" fontId="39" fillId="23" borderId="120" xfId="0" applyFont="1" applyFill="1" applyBorder="1" applyAlignment="1" applyProtection="1">
      <alignment horizontal="center" vertical="center" wrapText="1"/>
      <protection locked="0"/>
    </xf>
    <xf numFmtId="0" fontId="39" fillId="23" borderId="54" xfId="0" applyFont="1" applyFill="1" applyBorder="1" applyAlignment="1" applyProtection="1">
      <alignment horizontal="center" vertical="center" wrapText="1"/>
      <protection locked="0"/>
    </xf>
    <xf numFmtId="0" fontId="21" fillId="2" borderId="0" xfId="0" applyFont="1" applyFill="1" applyAlignment="1">
      <alignment horizontal="center" vertical="center"/>
    </xf>
    <xf numFmtId="0" fontId="28" fillId="4" borderId="169" xfId="0" applyFont="1" applyFill="1" applyBorder="1" applyAlignment="1">
      <alignment horizontal="center" vertical="center" wrapText="1"/>
    </xf>
    <xf numFmtId="0" fontId="28" fillId="4" borderId="57" xfId="0" applyFont="1" applyFill="1" applyBorder="1" applyAlignment="1">
      <alignment horizontal="center" vertical="center" wrapText="1"/>
    </xf>
    <xf numFmtId="0" fontId="39" fillId="5" borderId="2" xfId="0" applyFont="1" applyFill="1" applyBorder="1" applyAlignment="1" applyProtection="1">
      <alignment horizontal="center" vertical="center" wrapText="1"/>
      <protection locked="0"/>
    </xf>
    <xf numFmtId="0" fontId="39" fillId="23" borderId="121" xfId="0" applyFont="1" applyFill="1" applyBorder="1" applyAlignment="1" applyProtection="1">
      <alignment horizontal="center" vertical="center" wrapText="1"/>
      <protection locked="0"/>
    </xf>
    <xf numFmtId="0" fontId="39" fillId="23" borderId="42" xfId="0" applyFont="1" applyFill="1" applyBorder="1" applyAlignment="1" applyProtection="1">
      <alignment horizontal="center" vertical="center" wrapText="1"/>
      <protection locked="0"/>
    </xf>
    <xf numFmtId="0" fontId="32" fillId="5" borderId="21" xfId="0" applyFont="1" applyFill="1" applyBorder="1" applyAlignment="1" applyProtection="1">
      <alignment horizontal="center" vertical="center"/>
      <protection locked="0"/>
    </xf>
    <xf numFmtId="0" fontId="32" fillId="5" borderId="22" xfId="0" applyFont="1" applyFill="1" applyBorder="1" applyAlignment="1" applyProtection="1">
      <alignment horizontal="center" vertical="center"/>
      <protection locked="0"/>
    </xf>
    <xf numFmtId="0" fontId="32" fillId="5" borderId="168" xfId="0" applyFont="1" applyFill="1" applyBorder="1" applyAlignment="1" applyProtection="1">
      <alignment horizontal="center" vertical="center"/>
      <protection locked="0"/>
    </xf>
    <xf numFmtId="164" fontId="49" fillId="7" borderId="5" xfId="0" quotePrefix="1" applyNumberFormat="1" applyFont="1" applyFill="1" applyBorder="1" applyAlignment="1" applyProtection="1">
      <alignment horizontal="center" vertical="center" wrapText="1"/>
      <protection locked="0"/>
    </xf>
    <xf numFmtId="164" fontId="49" fillId="7" borderId="6" xfId="0" applyNumberFormat="1" applyFont="1" applyFill="1" applyBorder="1" applyAlignment="1" applyProtection="1">
      <alignment horizontal="center" vertical="center" wrapText="1"/>
      <protection locked="0"/>
    </xf>
    <xf numFmtId="164" fontId="49" fillId="7" borderId="23" xfId="0" applyNumberFormat="1" applyFont="1" applyFill="1" applyBorder="1" applyAlignment="1" applyProtection="1">
      <alignment horizontal="center" vertical="center" wrapText="1"/>
      <protection locked="0"/>
    </xf>
    <xf numFmtId="0" fontId="39" fillId="4" borderId="37" xfId="0" applyFont="1" applyFill="1" applyBorder="1" applyAlignment="1">
      <alignment horizontal="center" vertical="center" wrapText="1"/>
    </xf>
    <xf numFmtId="0" fontId="28" fillId="5" borderId="41" xfId="0" applyFont="1" applyFill="1" applyBorder="1" applyAlignment="1" applyProtection="1">
      <alignment horizontal="center" vertical="center" wrapText="1"/>
      <protection locked="0"/>
    </xf>
    <xf numFmtId="0" fontId="28" fillId="5" borderId="19" xfId="0" applyFont="1" applyFill="1" applyBorder="1" applyAlignment="1" applyProtection="1">
      <alignment horizontal="center" vertical="center" wrapText="1"/>
      <protection locked="0"/>
    </xf>
    <xf numFmtId="14" fontId="39" fillId="5" borderId="41" xfId="0" applyNumberFormat="1" applyFont="1" applyFill="1" applyBorder="1" applyAlignment="1" applyProtection="1">
      <alignment horizontal="center" vertical="center"/>
      <protection locked="0"/>
    </xf>
    <xf numFmtId="0" fontId="50" fillId="2" borderId="29" xfId="0" applyFont="1" applyFill="1" applyBorder="1" applyAlignment="1">
      <alignment horizontal="center" wrapText="1"/>
    </xf>
    <xf numFmtId="0" fontId="50" fillId="2" borderId="30" xfId="0" applyFont="1" applyFill="1" applyBorder="1" applyAlignment="1">
      <alignment horizontal="center" wrapText="1"/>
    </xf>
    <xf numFmtId="0" fontId="0" fillId="7" borderId="11" xfId="0" applyFill="1" applyBorder="1" applyAlignment="1" applyProtection="1">
      <alignment horizontal="left" vertical="center" wrapText="1"/>
      <protection locked="0"/>
    </xf>
    <xf numFmtId="0" fontId="0" fillId="7" borderId="44" xfId="0" applyFill="1" applyBorder="1" applyAlignment="1" applyProtection="1">
      <alignment horizontal="left" vertical="center" wrapText="1"/>
      <protection locked="0"/>
    </xf>
    <xf numFmtId="0" fontId="0" fillId="7" borderId="45" xfId="0" applyFill="1" applyBorder="1" applyAlignment="1" applyProtection="1">
      <alignment horizontal="left" vertical="center" wrapText="1"/>
      <protection locked="0"/>
    </xf>
    <xf numFmtId="0" fontId="0" fillId="7" borderId="46" xfId="0" applyFill="1" applyBorder="1" applyAlignment="1" applyProtection="1">
      <alignment horizontal="left" vertical="center" wrapText="1"/>
      <protection locked="0"/>
    </xf>
    <xf numFmtId="0" fontId="0" fillId="7" borderId="0" xfId="0" applyFill="1" applyAlignment="1" applyProtection="1">
      <alignment horizontal="left" vertical="center" wrapText="1"/>
      <protection locked="0"/>
    </xf>
    <xf numFmtId="0" fontId="0" fillId="7" borderId="47" xfId="0" applyFill="1" applyBorder="1" applyAlignment="1" applyProtection="1">
      <alignment horizontal="left" vertical="center" wrapText="1"/>
      <protection locked="0"/>
    </xf>
    <xf numFmtId="0" fontId="0" fillId="7" borderId="28" xfId="0" applyFill="1" applyBorder="1" applyAlignment="1" applyProtection="1">
      <alignment horizontal="left" vertical="center" wrapText="1"/>
      <protection locked="0"/>
    </xf>
    <xf numFmtId="0" fontId="0" fillId="7" borderId="29" xfId="0" applyFill="1" applyBorder="1" applyAlignment="1" applyProtection="1">
      <alignment horizontal="left" vertical="center" wrapText="1"/>
      <protection locked="0"/>
    </xf>
    <xf numFmtId="0" fontId="0" fillId="7" borderId="30" xfId="0" applyFill="1" applyBorder="1" applyAlignment="1" applyProtection="1">
      <alignment horizontal="left" vertical="center" wrapText="1"/>
      <protection locked="0"/>
    </xf>
    <xf numFmtId="0" fontId="36" fillId="3" borderId="5" xfId="0" applyFont="1" applyFill="1" applyBorder="1" applyAlignment="1">
      <alignment horizontal="center" vertical="center"/>
    </xf>
    <xf numFmtId="0" fontId="36" fillId="3" borderId="6" xfId="0" applyFont="1" applyFill="1" applyBorder="1" applyAlignment="1">
      <alignment horizontal="center" vertical="center"/>
    </xf>
    <xf numFmtId="0" fontId="36" fillId="3" borderId="23" xfId="0" applyFont="1" applyFill="1" applyBorder="1" applyAlignment="1">
      <alignment horizontal="center" vertical="center"/>
    </xf>
    <xf numFmtId="0" fontId="15" fillId="7" borderId="11" xfId="0" applyFont="1" applyFill="1" applyBorder="1" applyAlignment="1" applyProtection="1">
      <alignment horizontal="left" vertical="center" wrapText="1"/>
      <protection locked="0"/>
    </xf>
    <xf numFmtId="0" fontId="15" fillId="7" borderId="44" xfId="0" applyFont="1" applyFill="1" applyBorder="1" applyAlignment="1" applyProtection="1">
      <alignment horizontal="left" vertical="center" wrapText="1"/>
      <protection locked="0"/>
    </xf>
    <xf numFmtId="0" fontId="15" fillId="7" borderId="45" xfId="0" applyFont="1" applyFill="1" applyBorder="1" applyAlignment="1" applyProtection="1">
      <alignment horizontal="left" vertical="center" wrapText="1"/>
      <protection locked="0"/>
    </xf>
    <xf numFmtId="0" fontId="15" fillId="7" borderId="28" xfId="0" applyFont="1" applyFill="1" applyBorder="1" applyAlignment="1" applyProtection="1">
      <alignment horizontal="left" vertical="center" wrapText="1"/>
      <protection locked="0"/>
    </xf>
    <xf numFmtId="0" fontId="15" fillId="7" borderId="29" xfId="0" applyFont="1" applyFill="1" applyBorder="1" applyAlignment="1" applyProtection="1">
      <alignment horizontal="left" vertical="center" wrapText="1"/>
      <protection locked="0"/>
    </xf>
    <xf numFmtId="0" fontId="15" fillId="7" borderId="30" xfId="0" applyFont="1" applyFill="1" applyBorder="1" applyAlignment="1" applyProtection="1">
      <alignment horizontal="left" vertical="center" wrapText="1"/>
      <protection locked="0"/>
    </xf>
    <xf numFmtId="0" fontId="36" fillId="3" borderId="32" xfId="0" applyFont="1" applyFill="1" applyBorder="1" applyAlignment="1">
      <alignment horizontal="center" vertical="center" wrapText="1"/>
    </xf>
    <xf numFmtId="0" fontId="36" fillId="3" borderId="33" xfId="0" applyFont="1" applyFill="1" applyBorder="1" applyAlignment="1">
      <alignment horizontal="center" vertical="center" wrapText="1"/>
    </xf>
    <xf numFmtId="0" fontId="36" fillId="3" borderId="35" xfId="0" applyFont="1" applyFill="1" applyBorder="1" applyAlignment="1">
      <alignment horizontal="center" vertical="center" wrapText="1"/>
    </xf>
    <xf numFmtId="0" fontId="36" fillId="3" borderId="36" xfId="0" applyFont="1" applyFill="1" applyBorder="1" applyAlignment="1">
      <alignment horizontal="center" vertical="center" wrapText="1"/>
    </xf>
    <xf numFmtId="0" fontId="36" fillId="21" borderId="32" xfId="2" applyFont="1" applyFill="1" applyBorder="1" applyAlignment="1" applyProtection="1">
      <alignment horizontal="center" vertical="center"/>
      <protection hidden="1"/>
    </xf>
    <xf numFmtId="0" fontId="36" fillId="21" borderId="35" xfId="2" applyFont="1" applyFill="1" applyBorder="1" applyAlignment="1" applyProtection="1">
      <alignment horizontal="center" vertical="center"/>
      <protection hidden="1"/>
    </xf>
    <xf numFmtId="0" fontId="0" fillId="7" borderId="11" xfId="0" applyFill="1" applyBorder="1" applyAlignment="1" applyProtection="1">
      <alignment horizontal="left" vertical="center"/>
      <protection locked="0"/>
    </xf>
    <xf numFmtId="0" fontId="0" fillId="7" borderId="44" xfId="0" applyFill="1" applyBorder="1" applyAlignment="1" applyProtection="1">
      <alignment horizontal="left" vertical="center"/>
      <protection locked="0"/>
    </xf>
    <xf numFmtId="0" fontId="0" fillId="7" borderId="45" xfId="0" applyFill="1" applyBorder="1" applyAlignment="1" applyProtection="1">
      <alignment horizontal="left" vertical="center"/>
      <protection locked="0"/>
    </xf>
    <xf numFmtId="0" fontId="0" fillId="7" borderId="28" xfId="0" applyFill="1" applyBorder="1" applyAlignment="1" applyProtection="1">
      <alignment horizontal="left" vertical="center"/>
      <protection locked="0"/>
    </xf>
    <xf numFmtId="0" fontId="0" fillId="7" borderId="29" xfId="0" applyFill="1" applyBorder="1" applyAlignment="1" applyProtection="1">
      <alignment horizontal="left" vertical="center"/>
      <protection locked="0"/>
    </xf>
    <xf numFmtId="0" fontId="0" fillId="7" borderId="30" xfId="0" applyFill="1" applyBorder="1" applyAlignment="1" applyProtection="1">
      <alignment horizontal="left" vertical="center"/>
      <protection locked="0"/>
    </xf>
    <xf numFmtId="164" fontId="57" fillId="3" borderId="11" xfId="0" applyNumberFormat="1" applyFont="1" applyFill="1" applyBorder="1" applyAlignment="1">
      <alignment horizontal="center" vertical="center"/>
    </xf>
    <xf numFmtId="164" fontId="57" fillId="3" borderId="12" xfId="0" applyNumberFormat="1" applyFont="1" applyFill="1" applyBorder="1" applyAlignment="1">
      <alignment horizontal="center" vertical="center"/>
    </xf>
    <xf numFmtId="164" fontId="57" fillId="3" borderId="5" xfId="0" applyNumberFormat="1" applyFont="1" applyFill="1" applyBorder="1" applyAlignment="1">
      <alignment horizontal="center" vertical="center"/>
    </xf>
    <xf numFmtId="164" fontId="57" fillId="3" borderId="23" xfId="0" applyNumberFormat="1"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36" fillId="3" borderId="32" xfId="2" applyFont="1" applyFill="1" applyBorder="1" applyAlignment="1" applyProtection="1">
      <alignment horizontal="center" vertical="center"/>
      <protection hidden="1"/>
    </xf>
    <xf numFmtId="0" fontId="36" fillId="3" borderId="35" xfId="2" applyFont="1" applyFill="1" applyBorder="1" applyAlignment="1" applyProtection="1">
      <alignment horizontal="center" vertical="center"/>
      <protection hidden="1"/>
    </xf>
    <xf numFmtId="164" fontId="49" fillId="7" borderId="5" xfId="0" applyNumberFormat="1" applyFont="1" applyFill="1" applyBorder="1" applyAlignment="1" applyProtection="1">
      <alignment horizontal="center" vertical="center" wrapText="1"/>
      <protection locked="0"/>
    </xf>
    <xf numFmtId="164" fontId="57" fillId="3" borderId="9" xfId="0" applyNumberFormat="1" applyFont="1" applyFill="1" applyBorder="1" applyAlignment="1">
      <alignment horizontal="center" vertical="center"/>
    </xf>
    <xf numFmtId="0" fontId="36" fillId="6" borderId="23" xfId="0" applyFont="1" applyFill="1" applyBorder="1" applyAlignment="1" applyProtection="1">
      <alignment horizontal="center" vertical="center" wrapText="1"/>
      <protection hidden="1"/>
    </xf>
    <xf numFmtId="0" fontId="1" fillId="3" borderId="14" xfId="2" applyFont="1" applyFill="1" applyBorder="1" applyAlignment="1">
      <alignment horizontal="center" wrapText="1"/>
    </xf>
    <xf numFmtId="0" fontId="1" fillId="3" borderId="103" xfId="2" applyFont="1" applyFill="1" applyBorder="1" applyAlignment="1">
      <alignment horizontal="center" wrapText="1"/>
    </xf>
    <xf numFmtId="0" fontId="7" fillId="3" borderId="4" xfId="2" applyFont="1" applyFill="1" applyBorder="1" applyAlignment="1">
      <alignment horizontal="center" vertical="center"/>
    </xf>
    <xf numFmtId="0" fontId="1" fillId="3" borderId="14" xfId="2" applyFont="1" applyFill="1" applyBorder="1" applyAlignment="1">
      <alignment horizontal="center" vertical="center" wrapText="1"/>
    </xf>
    <xf numFmtId="0" fontId="1" fillId="3" borderId="103" xfId="2" applyFont="1" applyFill="1" applyBorder="1" applyAlignment="1">
      <alignment horizontal="center" vertical="center" wrapText="1"/>
    </xf>
    <xf numFmtId="0" fontId="34" fillId="6" borderId="5" xfId="2" applyFont="1" applyFill="1" applyBorder="1" applyAlignment="1" applyProtection="1">
      <alignment horizontal="center" vertical="center"/>
      <protection hidden="1"/>
    </xf>
    <xf numFmtId="0" fontId="34" fillId="6" borderId="6" xfId="2" applyFont="1" applyFill="1" applyBorder="1" applyAlignment="1" applyProtection="1">
      <alignment horizontal="center" vertical="center"/>
      <protection hidden="1"/>
    </xf>
    <xf numFmtId="0" fontId="34" fillId="6" borderId="23" xfId="2"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4" xfId="0" applyFont="1" applyFill="1" applyBorder="1" applyAlignment="1">
      <alignment horizontal="right" vertical="center" wrapText="1"/>
    </xf>
    <xf numFmtId="0" fontId="5" fillId="7" borderId="44" xfId="2" applyFont="1" applyFill="1" applyBorder="1" applyAlignment="1" applyProtection="1">
      <alignment horizontal="left" vertical="center"/>
      <protection hidden="1"/>
    </xf>
    <xf numFmtId="0" fontId="5" fillId="7" borderId="45" xfId="2" applyFont="1" applyFill="1" applyBorder="1" applyAlignment="1" applyProtection="1">
      <alignment horizontal="left" vertical="center"/>
      <protection hidden="1"/>
    </xf>
    <xf numFmtId="0" fontId="5" fillId="4" borderId="59" xfId="0" applyFont="1" applyFill="1" applyBorder="1" applyAlignment="1">
      <alignment horizontal="right" vertical="center" wrapText="1"/>
    </xf>
    <xf numFmtId="0" fontId="5" fillId="4" borderId="60" xfId="0" applyFont="1" applyFill="1" applyBorder="1" applyAlignment="1">
      <alignment horizontal="right" vertical="center" wrapText="1"/>
    </xf>
    <xf numFmtId="0" fontId="5" fillId="7" borderId="60" xfId="2" applyFont="1" applyFill="1" applyBorder="1" applyAlignment="1" applyProtection="1">
      <alignment horizontal="left" vertical="center"/>
      <protection hidden="1"/>
    </xf>
    <xf numFmtId="0" fontId="5" fillId="7" borderId="119" xfId="2" applyFont="1" applyFill="1" applyBorder="1" applyAlignment="1" applyProtection="1">
      <alignment horizontal="left" vertical="center"/>
      <protection hidden="1"/>
    </xf>
    <xf numFmtId="0" fontId="1" fillId="3" borderId="97" xfId="2" applyFont="1" applyFill="1" applyBorder="1" applyAlignment="1">
      <alignment horizontal="center" vertical="center" wrapText="1"/>
    </xf>
    <xf numFmtId="0" fontId="1" fillId="3" borderId="98" xfId="2" applyFont="1" applyFill="1" applyBorder="1" applyAlignment="1">
      <alignment horizontal="center" vertical="center" wrapText="1"/>
    </xf>
    <xf numFmtId="0" fontId="1" fillId="3" borderId="99" xfId="2" applyFont="1" applyFill="1" applyBorder="1" applyAlignment="1">
      <alignment horizontal="center" vertical="center" wrapText="1"/>
    </xf>
    <xf numFmtId="0" fontId="1" fillId="3" borderId="21" xfId="2" applyFont="1" applyFill="1" applyBorder="1" applyAlignment="1">
      <alignment horizontal="center" vertical="center" wrapText="1"/>
    </xf>
    <xf numFmtId="0" fontId="1" fillId="3" borderId="22" xfId="2" applyFont="1" applyFill="1" applyBorder="1" applyAlignment="1">
      <alignment horizontal="center" vertical="center" wrapText="1"/>
    </xf>
    <xf numFmtId="0" fontId="1" fillId="3" borderId="100" xfId="2" applyFont="1" applyFill="1" applyBorder="1" applyAlignment="1">
      <alignment horizontal="center" vertical="center" wrapText="1"/>
    </xf>
    <xf numFmtId="0" fontId="12" fillId="9" borderId="1" xfId="2" quotePrefix="1" applyFont="1" applyFill="1" applyBorder="1" applyAlignment="1">
      <alignment horizontal="center" vertical="center" wrapText="1"/>
    </xf>
    <xf numFmtId="0" fontId="12" fillId="9" borderId="2" xfId="2" quotePrefix="1" applyFont="1" applyFill="1" applyBorder="1" applyAlignment="1">
      <alignment horizontal="center" vertical="center" wrapText="1"/>
    </xf>
    <xf numFmtId="0" fontId="12" fillId="9" borderId="3" xfId="2" quotePrefix="1" applyFont="1" applyFill="1" applyBorder="1" applyAlignment="1">
      <alignment horizontal="center" vertical="center" wrapText="1"/>
    </xf>
    <xf numFmtId="0" fontId="12" fillId="2" borderId="1" xfId="2" quotePrefix="1" applyFont="1" applyFill="1" applyBorder="1" applyAlignment="1">
      <alignment horizontal="center" vertical="center" wrapText="1"/>
    </xf>
    <xf numFmtId="0" fontId="12" fillId="2" borderId="2" xfId="2" quotePrefix="1" applyFont="1" applyFill="1" applyBorder="1" applyAlignment="1">
      <alignment horizontal="center" vertical="center" wrapText="1"/>
    </xf>
    <xf numFmtId="0" fontId="12" fillId="2" borderId="3" xfId="2" quotePrefix="1" applyFont="1" applyFill="1" applyBorder="1" applyAlignment="1">
      <alignment horizontal="center" vertical="center" wrapText="1"/>
    </xf>
    <xf numFmtId="0" fontId="36" fillId="3" borderId="0" xfId="2" applyFont="1" applyFill="1" applyAlignment="1">
      <alignment horizontal="center" vertical="center"/>
    </xf>
    <xf numFmtId="0" fontId="5" fillId="2" borderId="0" xfId="2" applyFont="1" applyFill="1" applyAlignment="1">
      <alignment horizontal="right" vertical="top" wrapText="1"/>
    </xf>
    <xf numFmtId="9" fontId="15" fillId="7" borderId="4" xfId="3" applyFont="1" applyFill="1" applyBorder="1" applyAlignment="1" applyProtection="1">
      <alignment horizontal="center" vertical="center"/>
      <protection hidden="1"/>
    </xf>
    <xf numFmtId="0" fontId="36" fillId="3" borderId="0" xfId="2" applyFont="1" applyFill="1" applyAlignment="1" applyProtection="1">
      <alignment horizontal="left" vertical="center"/>
      <protection hidden="1"/>
    </xf>
    <xf numFmtId="0" fontId="36" fillId="21" borderId="0" xfId="2" applyFont="1" applyFill="1" applyAlignment="1" applyProtection="1">
      <alignment horizontal="left" vertical="center"/>
      <protection hidden="1"/>
    </xf>
    <xf numFmtId="0" fontId="11" fillId="3" borderId="172" xfId="0" applyFont="1" applyFill="1" applyBorder="1" applyAlignment="1">
      <alignment horizontal="center" vertical="center" wrapText="1"/>
    </xf>
    <xf numFmtId="0" fontId="11" fillId="3" borderId="173" xfId="0" applyFont="1" applyFill="1" applyBorder="1" applyAlignment="1">
      <alignment horizontal="center" vertical="center" wrapText="1"/>
    </xf>
    <xf numFmtId="0" fontId="15" fillId="2" borderId="1" xfId="2" applyFill="1" applyBorder="1" applyAlignment="1" applyProtection="1">
      <alignment horizontal="center" vertical="center"/>
      <protection hidden="1"/>
    </xf>
    <xf numFmtId="0" fontId="15" fillId="2" borderId="3" xfId="2"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1" fillId="3" borderId="151" xfId="0" applyFont="1" applyFill="1" applyBorder="1" applyAlignment="1">
      <alignment horizontal="center" vertical="center" wrapText="1"/>
    </xf>
    <xf numFmtId="0" fontId="11" fillId="3" borderId="174" xfId="0" applyFont="1" applyFill="1" applyBorder="1" applyAlignment="1">
      <alignment horizontal="center" vertical="center" wrapText="1"/>
    </xf>
    <xf numFmtId="0" fontId="15" fillId="7" borderId="97" xfId="2" applyFill="1" applyBorder="1" applyAlignment="1" applyProtection="1">
      <alignment horizontal="left" vertical="top"/>
      <protection locked="0" hidden="1"/>
    </xf>
    <xf numFmtId="0" fontId="15" fillId="7" borderId="98" xfId="2" applyFill="1" applyBorder="1" applyAlignment="1" applyProtection="1">
      <alignment horizontal="left" vertical="top"/>
      <protection locked="0" hidden="1"/>
    </xf>
    <xf numFmtId="0" fontId="15" fillId="7" borderId="99" xfId="2" applyFill="1" applyBorder="1" applyAlignment="1" applyProtection="1">
      <alignment horizontal="left" vertical="top"/>
      <protection locked="0" hidden="1"/>
    </xf>
    <xf numFmtId="0" fontId="15" fillId="7" borderId="149" xfId="2" applyFill="1" applyBorder="1" applyAlignment="1" applyProtection="1">
      <alignment horizontal="left" vertical="top"/>
      <protection locked="0" hidden="1"/>
    </xf>
    <xf numFmtId="0" fontId="15" fillId="7" borderId="0" xfId="2" applyFill="1" applyAlignment="1" applyProtection="1">
      <alignment horizontal="left" vertical="top"/>
      <protection locked="0" hidden="1"/>
    </xf>
    <xf numFmtId="0" fontId="15" fillId="7" borderId="150" xfId="2" applyFill="1" applyBorder="1" applyAlignment="1" applyProtection="1">
      <alignment horizontal="left" vertical="top"/>
      <protection locked="0" hidden="1"/>
    </xf>
    <xf numFmtId="0" fontId="15" fillId="7" borderId="21" xfId="2" applyFill="1" applyBorder="1" applyAlignment="1" applyProtection="1">
      <alignment horizontal="left" vertical="top"/>
      <protection locked="0" hidden="1"/>
    </xf>
    <xf numFmtId="0" fontId="15" fillId="7" borderId="22" xfId="2" applyFill="1" applyBorder="1" applyAlignment="1" applyProtection="1">
      <alignment horizontal="left" vertical="top"/>
      <protection locked="0" hidden="1"/>
    </xf>
    <xf numFmtId="0" fontId="15" fillId="7" borderId="100" xfId="2" applyFill="1" applyBorder="1" applyAlignment="1" applyProtection="1">
      <alignment horizontal="left" vertical="top"/>
      <protection locked="0" hidden="1"/>
    </xf>
    <xf numFmtId="0" fontId="34" fillId="29" borderId="5" xfId="2" applyFont="1" applyFill="1" applyBorder="1" applyAlignment="1" applyProtection="1">
      <alignment horizontal="center" vertical="center"/>
      <protection hidden="1"/>
    </xf>
    <xf numFmtId="0" fontId="34" fillId="29" borderId="6" xfId="2" applyFont="1" applyFill="1" applyBorder="1" applyAlignment="1" applyProtection="1">
      <alignment horizontal="center" vertical="center"/>
      <protection hidden="1"/>
    </xf>
    <xf numFmtId="0" fontId="34" fillId="29" borderId="23" xfId="2" applyFont="1" applyFill="1" applyBorder="1" applyAlignment="1" applyProtection="1">
      <alignment horizontal="center" vertical="center"/>
      <protection hidden="1"/>
    </xf>
    <xf numFmtId="0" fontId="5" fillId="30" borderId="11" xfId="0" applyFont="1" applyFill="1" applyBorder="1" applyAlignment="1" applyProtection="1">
      <alignment horizontal="right" vertical="center" wrapText="1"/>
      <protection hidden="1"/>
    </xf>
    <xf numFmtId="0" fontId="5" fillId="30" borderId="44" xfId="0" applyFont="1" applyFill="1" applyBorder="1" applyAlignment="1" applyProtection="1">
      <alignment horizontal="right" vertical="center" wrapText="1"/>
      <protection hidden="1"/>
    </xf>
    <xf numFmtId="0" fontId="5" fillId="30" borderId="59" xfId="0" applyFont="1" applyFill="1" applyBorder="1" applyAlignment="1" applyProtection="1">
      <alignment horizontal="right" vertical="center" wrapText="1"/>
      <protection hidden="1"/>
    </xf>
    <xf numFmtId="0" fontId="5" fillId="30" borderId="60" xfId="0" applyFont="1" applyFill="1" applyBorder="1" applyAlignment="1" applyProtection="1">
      <alignment horizontal="right" vertical="center" wrapText="1"/>
      <protection hidden="1"/>
    </xf>
    <xf numFmtId="0" fontId="36" fillId="29" borderId="0" xfId="2" applyFont="1" applyFill="1" applyAlignment="1" applyProtection="1">
      <alignment horizontal="left" vertical="center"/>
      <protection hidden="1"/>
    </xf>
    <xf numFmtId="0" fontId="10" fillId="29" borderId="0" xfId="2" applyFont="1" applyFill="1" applyAlignment="1" applyProtection="1">
      <alignment horizontal="center" vertical="center"/>
      <protection hidden="1"/>
    </xf>
    <xf numFmtId="9" fontId="15" fillId="7" borderId="1" xfId="3" applyFont="1" applyFill="1" applyBorder="1" applyAlignment="1" applyProtection="1">
      <alignment horizontal="center" vertical="center"/>
      <protection hidden="1"/>
    </xf>
    <xf numFmtId="9" fontId="15" fillId="7" borderId="3" xfId="3" applyFont="1" applyFill="1" applyBorder="1" applyAlignment="1" applyProtection="1">
      <alignment horizontal="center" vertical="center"/>
      <protection hidden="1"/>
    </xf>
    <xf numFmtId="0" fontId="2" fillId="2" borderId="0" xfId="2" applyFont="1" applyFill="1" applyAlignment="1" applyProtection="1">
      <alignment horizontal="right" vertical="top" wrapText="1"/>
      <protection hidden="1"/>
    </xf>
    <xf numFmtId="0" fontId="36" fillId="29" borderId="0" xfId="2" applyFont="1" applyFill="1" applyAlignment="1" applyProtection="1">
      <alignment horizontal="center" vertical="center"/>
      <protection hidden="1"/>
    </xf>
    <xf numFmtId="0" fontId="5" fillId="9" borderId="14" xfId="2" applyFont="1" applyFill="1" applyBorder="1" applyAlignment="1" applyProtection="1">
      <alignment horizontal="center" wrapText="1"/>
      <protection hidden="1"/>
    </xf>
    <xf numFmtId="0" fontId="5" fillId="9" borderId="103" xfId="2" applyFont="1" applyFill="1" applyBorder="1" applyAlignment="1" applyProtection="1">
      <alignment horizontal="center" wrapText="1"/>
      <protection hidden="1"/>
    </xf>
    <xf numFmtId="0" fontId="1" fillId="29" borderId="14" xfId="2" applyFont="1" applyFill="1" applyBorder="1" applyAlignment="1" applyProtection="1">
      <alignment horizontal="center" vertical="center" wrapText="1"/>
      <protection hidden="1"/>
    </xf>
    <xf numFmtId="0" fontId="1" fillId="29" borderId="103" xfId="2" applyFont="1" applyFill="1" applyBorder="1" applyAlignment="1" applyProtection="1">
      <alignment horizontal="center" vertical="center" wrapText="1"/>
      <protection hidden="1"/>
    </xf>
    <xf numFmtId="0" fontId="7" fillId="29" borderId="4" xfId="2" applyFont="1" applyFill="1" applyBorder="1" applyAlignment="1" applyProtection="1">
      <alignment horizontal="center" vertical="center"/>
      <protection hidden="1"/>
    </xf>
    <xf numFmtId="0" fontId="1" fillId="29" borderId="97" xfId="2" applyFont="1" applyFill="1" applyBorder="1" applyAlignment="1" applyProtection="1">
      <alignment horizontal="center" vertical="center" wrapText="1"/>
      <protection hidden="1"/>
    </xf>
    <xf numFmtId="0" fontId="1" fillId="29" borderId="98" xfId="2" applyFont="1" applyFill="1" applyBorder="1" applyAlignment="1" applyProtection="1">
      <alignment horizontal="center" vertical="center" wrapText="1"/>
      <protection hidden="1"/>
    </xf>
    <xf numFmtId="0" fontId="1" fillId="29" borderId="99" xfId="2" applyFont="1" applyFill="1" applyBorder="1" applyAlignment="1" applyProtection="1">
      <alignment horizontal="center" vertical="center" wrapText="1"/>
      <protection hidden="1"/>
    </xf>
    <xf numFmtId="0" fontId="1" fillId="29" borderId="21" xfId="2" applyFont="1" applyFill="1" applyBorder="1" applyAlignment="1" applyProtection="1">
      <alignment horizontal="center" vertical="center" wrapText="1"/>
      <protection hidden="1"/>
    </xf>
    <xf numFmtId="0" fontId="1" fillId="29" borderId="22" xfId="2" applyFont="1" applyFill="1" applyBorder="1" applyAlignment="1" applyProtection="1">
      <alignment horizontal="center" vertical="center" wrapText="1"/>
      <protection hidden="1"/>
    </xf>
    <xf numFmtId="0" fontId="1" fillId="29" borderId="100" xfId="2" applyFont="1" applyFill="1" applyBorder="1" applyAlignment="1" applyProtection="1">
      <alignment horizontal="center" vertical="center" wrapText="1"/>
      <protection hidden="1"/>
    </xf>
    <xf numFmtId="0" fontId="11" fillId="29" borderId="172" xfId="0" applyFont="1" applyFill="1" applyBorder="1" applyAlignment="1" applyProtection="1">
      <alignment horizontal="center" vertical="center" wrapText="1"/>
      <protection hidden="1"/>
    </xf>
    <xf numFmtId="0" fontId="11" fillId="29" borderId="173" xfId="0" applyFont="1" applyFill="1" applyBorder="1" applyAlignment="1" applyProtection="1">
      <alignment horizontal="center" vertical="center" wrapText="1"/>
      <protection hidden="1"/>
    </xf>
    <xf numFmtId="0" fontId="11" fillId="29" borderId="151" xfId="0" applyFont="1" applyFill="1" applyBorder="1" applyAlignment="1" applyProtection="1">
      <alignment horizontal="center" vertical="center" wrapText="1"/>
      <protection hidden="1"/>
    </xf>
    <xf numFmtId="0" fontId="11" fillId="29" borderId="174" xfId="0" applyFont="1" applyFill="1" applyBorder="1" applyAlignment="1" applyProtection="1">
      <alignment horizontal="center" vertical="center" wrapText="1"/>
      <protection hidden="1"/>
    </xf>
    <xf numFmtId="0" fontId="32" fillId="5" borderId="13" xfId="0" applyFont="1" applyFill="1" applyBorder="1" applyAlignment="1" applyProtection="1">
      <alignment horizontal="center" vertical="center"/>
      <protection locked="0"/>
    </xf>
    <xf numFmtId="0" fontId="39" fillId="5" borderId="20" xfId="0" applyFont="1" applyFill="1" applyBorder="1" applyAlignment="1" applyProtection="1">
      <alignment horizontal="center" vertical="center" wrapText="1"/>
      <protection locked="0"/>
    </xf>
    <xf numFmtId="0" fontId="39" fillId="23" borderId="97" xfId="0" applyFont="1" applyFill="1" applyBorder="1" applyAlignment="1" applyProtection="1">
      <alignment horizontal="center" vertical="center" wrapText="1"/>
      <protection locked="0"/>
    </xf>
    <xf numFmtId="0" fontId="39" fillId="23" borderId="139" xfId="0" applyFont="1" applyFill="1" applyBorder="1" applyAlignment="1" applyProtection="1">
      <alignment horizontal="center" vertical="center" wrapText="1"/>
      <protection locked="0"/>
    </xf>
    <xf numFmtId="0" fontId="39" fillId="23" borderId="152" xfId="0" applyFont="1" applyFill="1" applyBorder="1" applyAlignment="1" applyProtection="1">
      <alignment horizontal="center" vertical="center" wrapText="1"/>
      <protection locked="0"/>
    </xf>
    <xf numFmtId="0" fontId="39" fillId="23" borderId="30" xfId="0" applyFont="1" applyFill="1" applyBorder="1" applyAlignment="1" applyProtection="1">
      <alignment horizontal="center" vertical="center" wrapText="1"/>
      <protection locked="0"/>
    </xf>
    <xf numFmtId="0" fontId="73" fillId="0" borderId="11" xfId="0" applyFont="1" applyBorder="1" applyAlignment="1" applyProtection="1">
      <alignment horizontal="center" vertical="center"/>
      <protection locked="0" hidden="1"/>
    </xf>
    <xf numFmtId="0" fontId="73" fillId="0" borderId="44" xfId="0" applyFont="1" applyBorder="1" applyAlignment="1" applyProtection="1">
      <alignment horizontal="center" vertical="center"/>
      <protection locked="0" hidden="1"/>
    </xf>
    <xf numFmtId="0" fontId="73" fillId="0" borderId="45" xfId="0" applyFont="1" applyBorder="1" applyAlignment="1" applyProtection="1">
      <alignment horizontal="center" vertical="center"/>
      <protection locked="0" hidden="1"/>
    </xf>
    <xf numFmtId="0" fontId="95" fillId="38" borderId="5" xfId="0" applyFont="1" applyFill="1" applyBorder="1" applyAlignment="1">
      <alignment horizontal="center" vertical="center"/>
    </xf>
    <xf numFmtId="0" fontId="95" fillId="38" borderId="6" xfId="0" applyFont="1" applyFill="1" applyBorder="1" applyAlignment="1">
      <alignment horizontal="center" vertical="center"/>
    </xf>
    <xf numFmtId="0" fontId="95" fillId="38" borderId="23" xfId="0" applyFont="1" applyFill="1" applyBorder="1" applyAlignment="1">
      <alignment horizontal="center" vertical="center"/>
    </xf>
    <xf numFmtId="0" fontId="28" fillId="2" borderId="16"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45" xfId="0" applyFont="1" applyFill="1" applyBorder="1" applyAlignment="1">
      <alignment horizontal="center" vertical="center" wrapText="1"/>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28" fillId="33" borderId="28" xfId="0" applyFont="1" applyFill="1" applyBorder="1" applyAlignment="1">
      <alignment horizontal="left" vertical="center" wrapText="1"/>
    </xf>
    <xf numFmtId="0" fontId="28" fillId="33" borderId="29" xfId="0" applyFont="1" applyFill="1" applyBorder="1" applyAlignment="1">
      <alignment horizontal="left" vertical="center" wrapText="1"/>
    </xf>
    <xf numFmtId="0" fontId="28" fillId="33" borderId="30"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28" fillId="2" borderId="50" xfId="0" applyFont="1" applyFill="1" applyBorder="1" applyAlignment="1">
      <alignment horizontal="center" vertical="center"/>
    </xf>
    <xf numFmtId="0" fontId="28" fillId="2" borderId="4" xfId="0" applyFont="1" applyFill="1" applyBorder="1" applyAlignment="1">
      <alignment horizontal="center" vertical="center"/>
    </xf>
    <xf numFmtId="0" fontId="28" fillId="2" borderId="5" xfId="0" applyFont="1" applyFill="1" applyBorder="1" applyAlignment="1">
      <alignment horizontal="center" vertical="center" wrapText="1"/>
    </xf>
    <xf numFmtId="0" fontId="28" fillId="2" borderId="23"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2" borderId="55" xfId="0" applyFont="1" applyFill="1" applyBorder="1" applyAlignment="1">
      <alignment horizontal="center" vertical="center" wrapText="1"/>
    </xf>
    <xf numFmtId="0" fontId="28" fillId="2" borderId="51" xfId="0" applyFont="1" applyFill="1" applyBorder="1" applyAlignment="1">
      <alignment horizontal="center" vertical="center"/>
    </xf>
    <xf numFmtId="0" fontId="28" fillId="2" borderId="20" xfId="0" applyFont="1" applyFill="1" applyBorder="1" applyAlignment="1">
      <alignment horizontal="center" vertical="center"/>
    </xf>
    <xf numFmtId="164" fontId="28" fillId="2" borderId="20" xfId="0" applyNumberFormat="1" applyFont="1" applyFill="1" applyBorder="1" applyAlignment="1">
      <alignment horizontal="center" vertical="center"/>
    </xf>
    <xf numFmtId="0" fontId="28" fillId="2" borderId="17" xfId="0" applyFont="1" applyFill="1" applyBorder="1" applyAlignment="1">
      <alignment horizontal="center" vertical="center"/>
    </xf>
    <xf numFmtId="164" fontId="28" fillId="2" borderId="4" xfId="0" applyNumberFormat="1" applyFont="1" applyFill="1" applyBorder="1" applyAlignment="1">
      <alignment horizontal="center" vertical="center" wrapText="1"/>
    </xf>
    <xf numFmtId="164" fontId="28" fillId="2" borderId="48" xfId="0" applyNumberFormat="1" applyFont="1" applyFill="1" applyBorder="1" applyAlignment="1">
      <alignment horizontal="center" vertical="center" wrapText="1"/>
    </xf>
    <xf numFmtId="164" fontId="28" fillId="2" borderId="10" xfId="0" applyNumberFormat="1" applyFont="1" applyFill="1" applyBorder="1" applyAlignment="1">
      <alignment horizontal="center" vertical="center"/>
    </xf>
    <xf numFmtId="0" fontId="69" fillId="37" borderId="4" xfId="0" applyFont="1" applyFill="1" applyBorder="1" applyAlignment="1" applyProtection="1">
      <alignment horizontal="center" vertical="center"/>
      <protection locked="0"/>
    </xf>
    <xf numFmtId="0" fontId="28" fillId="2" borderId="15" xfId="0" applyFont="1" applyFill="1" applyBorder="1" applyAlignment="1">
      <alignment horizontal="center" vertical="center"/>
    </xf>
    <xf numFmtId="0" fontId="69" fillId="37" borderId="55" xfId="0" applyFont="1" applyFill="1" applyBorder="1" applyAlignment="1" applyProtection="1">
      <alignment horizontal="center" vertical="center"/>
      <protection locked="0"/>
    </xf>
    <xf numFmtId="0" fontId="69" fillId="37" borderId="9" xfId="0" applyFont="1" applyFill="1" applyBorder="1" applyAlignment="1" applyProtection="1">
      <alignment horizontal="center" vertical="center"/>
      <protection locked="0"/>
    </xf>
    <xf numFmtId="0" fontId="69" fillId="37" borderId="5" xfId="0" quotePrefix="1" applyFont="1" applyFill="1" applyBorder="1" applyAlignment="1" applyProtection="1">
      <alignment horizontal="center" vertical="center"/>
      <protection locked="0"/>
    </xf>
    <xf numFmtId="0" fontId="69" fillId="37" borderId="23" xfId="0" quotePrefix="1" applyFont="1" applyFill="1" applyBorder="1" applyAlignment="1" applyProtection="1">
      <alignment horizontal="center" vertical="center"/>
      <protection locked="0"/>
    </xf>
    <xf numFmtId="0" fontId="50" fillId="33" borderId="5" xfId="0" applyFont="1" applyFill="1" applyBorder="1" applyAlignment="1" applyProtection="1">
      <alignment horizontal="left" vertical="top" wrapText="1"/>
      <protection hidden="1"/>
    </xf>
    <xf numFmtId="0" fontId="50" fillId="33" borderId="6" xfId="0" applyFont="1" applyFill="1" applyBorder="1" applyAlignment="1" applyProtection="1">
      <alignment horizontal="left" vertical="top" wrapText="1"/>
      <protection hidden="1"/>
    </xf>
    <xf numFmtId="0" fontId="50" fillId="33" borderId="23" xfId="0" applyFont="1" applyFill="1" applyBorder="1" applyAlignment="1" applyProtection="1">
      <alignment horizontal="left" vertical="top" wrapText="1"/>
      <protection hidden="1"/>
    </xf>
    <xf numFmtId="0" fontId="39" fillId="0" borderId="44" xfId="0" applyFont="1" applyBorder="1" applyAlignment="1">
      <alignment horizontal="center" vertical="center"/>
    </xf>
    <xf numFmtId="0" fontId="39" fillId="0" borderId="0" xfId="0" applyFont="1" applyAlignment="1">
      <alignment horizontal="center" vertical="center"/>
    </xf>
    <xf numFmtId="0" fontId="39" fillId="0" borderId="44" xfId="0" applyFont="1" applyBorder="1" applyAlignment="1">
      <alignment horizontal="right" vertical="center"/>
    </xf>
    <xf numFmtId="0" fontId="39" fillId="0" borderId="0" xfId="0" applyFont="1" applyAlignment="1">
      <alignment horizontal="right" vertical="center"/>
    </xf>
    <xf numFmtId="0" fontId="5" fillId="2" borderId="5" xfId="0" applyFont="1" applyFill="1" applyBorder="1" applyAlignment="1">
      <alignment horizontal="center" vertical="center" wrapText="1"/>
    </xf>
    <xf numFmtId="0" fontId="5" fillId="2" borderId="23" xfId="0" applyFont="1" applyFill="1" applyBorder="1" applyAlignment="1">
      <alignment horizontal="center" vertical="center" wrapText="1"/>
    </xf>
    <xf numFmtId="166" fontId="0" fillId="37" borderId="5" xfId="0" applyNumberFormat="1" applyFill="1" applyBorder="1" applyAlignment="1" applyProtection="1">
      <alignment horizontal="center" vertical="center"/>
      <protection locked="0"/>
    </xf>
    <xf numFmtId="166" fontId="0" fillId="37" borderId="23" xfId="0" applyNumberFormat="1" applyFill="1" applyBorder="1" applyAlignment="1" applyProtection="1">
      <alignment horizontal="center" vertical="center"/>
      <protection locked="0"/>
    </xf>
    <xf numFmtId="0" fontId="28" fillId="2" borderId="4" xfId="0" applyFont="1" applyFill="1" applyBorder="1" applyAlignment="1">
      <alignment horizontal="center" vertical="center" wrapText="1"/>
    </xf>
    <xf numFmtId="167" fontId="69" fillId="37" borderId="4" xfId="0" applyNumberFormat="1" applyFont="1" applyFill="1" applyBorder="1" applyAlignment="1" applyProtection="1">
      <alignment horizontal="center" vertical="center"/>
      <protection locked="0"/>
    </xf>
    <xf numFmtId="1" fontId="28" fillId="2" borderId="4" xfId="0" applyNumberFormat="1" applyFont="1" applyFill="1" applyBorder="1" applyAlignment="1">
      <alignment horizontal="center" vertical="center"/>
    </xf>
    <xf numFmtId="168" fontId="69" fillId="37" borderId="4" xfId="0" applyNumberFormat="1" applyFont="1" applyFill="1" applyBorder="1" applyAlignment="1" applyProtection="1">
      <alignment horizontal="center" vertical="center"/>
      <protection locked="0"/>
    </xf>
    <xf numFmtId="0" fontId="39" fillId="33" borderId="5" xfId="0" applyFont="1" applyFill="1" applyBorder="1" applyAlignment="1">
      <alignment horizontal="left" vertical="center" wrapText="1"/>
    </xf>
    <xf numFmtId="0" fontId="39" fillId="33" borderId="6" xfId="0" applyFont="1" applyFill="1" applyBorder="1" applyAlignment="1">
      <alignment horizontal="left" vertical="center" wrapText="1"/>
    </xf>
    <xf numFmtId="0" fontId="39" fillId="33" borderId="23" xfId="0" applyFont="1" applyFill="1" applyBorder="1" applyAlignment="1">
      <alignment horizontal="left" vertical="center" wrapText="1"/>
    </xf>
    <xf numFmtId="0" fontId="10" fillId="26" borderId="3" xfId="0" applyFont="1" applyFill="1" applyBorder="1" applyAlignment="1" applyProtection="1">
      <alignment horizontal="center" vertical="center" wrapText="1"/>
      <protection hidden="1"/>
    </xf>
    <xf numFmtId="0" fontId="12" fillId="5" borderId="18" xfId="0" applyFont="1" applyFill="1" applyBorder="1" applyAlignment="1" applyProtection="1">
      <alignment horizontal="center"/>
      <protection hidden="1"/>
    </xf>
    <xf numFmtId="0" fontId="12" fillId="5" borderId="41" xfId="0" applyFont="1" applyFill="1" applyBorder="1" applyAlignment="1" applyProtection="1">
      <alignment horizontal="center"/>
      <protection hidden="1"/>
    </xf>
    <xf numFmtId="0" fontId="12" fillId="5" borderId="208" xfId="0" applyFont="1" applyFill="1" applyBorder="1" applyAlignment="1" applyProtection="1">
      <alignment horizontal="center"/>
      <protection hidden="1"/>
    </xf>
    <xf numFmtId="0" fontId="8" fillId="5" borderId="4" xfId="0" applyFont="1" applyFill="1" applyBorder="1" applyAlignment="1" applyProtection="1">
      <alignment horizontal="center" vertical="top" wrapText="1"/>
      <protection hidden="1"/>
    </xf>
    <xf numFmtId="164" fontId="12" fillId="5" borderId="1"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164" fontId="14" fillId="5" borderId="1" xfId="0" applyNumberFormat="1" applyFont="1" applyFill="1" applyBorder="1" applyAlignment="1" applyProtection="1">
      <alignment horizontal="center" vertical="center" wrapText="1"/>
      <protection locked="0" hidden="1"/>
    </xf>
    <xf numFmtId="164" fontId="14" fillId="5" borderId="3" xfId="0" applyNumberFormat="1" applyFont="1" applyFill="1" applyBorder="1" applyAlignment="1" applyProtection="1">
      <alignment horizontal="center" vertical="center" wrapText="1"/>
      <protection locked="0" hidden="1"/>
    </xf>
    <xf numFmtId="0" fontId="39" fillId="4" borderId="50" xfId="0" applyFont="1" applyFill="1" applyBorder="1" applyAlignment="1">
      <alignment horizontal="center" vertical="center" wrapText="1"/>
    </xf>
    <xf numFmtId="0" fontId="54" fillId="5" borderId="4" xfId="0" applyFont="1" applyFill="1" applyBorder="1" applyAlignment="1" applyProtection="1">
      <alignment horizontal="center" vertical="center"/>
      <protection locked="0"/>
    </xf>
    <xf numFmtId="0" fontId="39" fillId="5" borderId="4" xfId="0" applyFont="1" applyFill="1" applyBorder="1" applyAlignment="1" applyProtection="1">
      <alignment horizontal="center" vertical="center" wrapText="1"/>
      <protection locked="0"/>
    </xf>
    <xf numFmtId="0" fontId="39" fillId="4" borderId="15" xfId="0" applyFont="1" applyFill="1" applyBorder="1" applyAlignment="1">
      <alignment horizontal="center" vertical="center" wrapText="1"/>
    </xf>
    <xf numFmtId="0" fontId="39" fillId="4" borderId="16"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94" fillId="26" borderId="6" xfId="0" applyFont="1" applyFill="1" applyBorder="1" applyAlignment="1" applyProtection="1">
      <alignment horizontal="center" vertical="center" wrapText="1"/>
      <protection hidden="1"/>
    </xf>
    <xf numFmtId="0" fontId="94" fillId="26" borderId="23" xfId="0" applyFont="1" applyFill="1" applyBorder="1" applyAlignment="1" applyProtection="1">
      <alignment horizontal="center" vertical="center" wrapText="1"/>
      <protection hidden="1"/>
    </xf>
    <xf numFmtId="0" fontId="28" fillId="33" borderId="5" xfId="0" applyFont="1" applyFill="1" applyBorder="1" applyAlignment="1">
      <alignment horizontal="left" vertical="center" wrapText="1"/>
    </xf>
    <xf numFmtId="0" fontId="28" fillId="33" borderId="6" xfId="0" applyFont="1" applyFill="1" applyBorder="1" applyAlignment="1">
      <alignment horizontal="left" vertical="center" wrapText="1"/>
    </xf>
    <xf numFmtId="0" fontId="28" fillId="33" borderId="23" xfId="0" applyFont="1" applyFill="1" applyBorder="1" applyAlignment="1">
      <alignment horizontal="left" vertical="center" wrapText="1"/>
    </xf>
    <xf numFmtId="0" fontId="28" fillId="33" borderId="11" xfId="0" applyFont="1" applyFill="1" applyBorder="1" applyAlignment="1">
      <alignment horizontal="left" vertical="center" wrapText="1"/>
    </xf>
    <xf numFmtId="0" fontId="28" fillId="33" borderId="44" xfId="0" applyFont="1" applyFill="1" applyBorder="1" applyAlignment="1">
      <alignment horizontal="left" vertical="center" wrapText="1"/>
    </xf>
    <xf numFmtId="0" fontId="28" fillId="33" borderId="45" xfId="0" applyFont="1" applyFill="1" applyBorder="1" applyAlignment="1">
      <alignment horizontal="left" vertical="center" wrapText="1"/>
    </xf>
    <xf numFmtId="0" fontId="49" fillId="37" borderId="4" xfId="0" applyFont="1" applyFill="1" applyBorder="1" applyAlignment="1" applyProtection="1">
      <alignment horizontal="center" vertical="center" wrapText="1"/>
      <protection locked="0"/>
    </xf>
    <xf numFmtId="0" fontId="69" fillId="37" borderId="4" xfId="0" applyFont="1" applyFill="1" applyBorder="1" applyAlignment="1" applyProtection="1">
      <alignment horizontal="center" vertical="center" wrapText="1"/>
      <protection locked="0"/>
    </xf>
    <xf numFmtId="10" fontId="49" fillId="0" borderId="4" xfId="3" applyNumberFormat="1" applyFont="1" applyBorder="1" applyAlignment="1" applyProtection="1">
      <alignment horizontal="center" vertical="center" wrapText="1"/>
    </xf>
    <xf numFmtId="3" fontId="69" fillId="37" borderId="4" xfId="0" applyNumberFormat="1" applyFont="1" applyFill="1" applyBorder="1" applyAlignment="1" applyProtection="1">
      <alignment horizontal="center" vertical="center" wrapText="1"/>
      <protection locked="0"/>
    </xf>
    <xf numFmtId="3" fontId="28" fillId="2" borderId="4" xfId="0" applyNumberFormat="1" applyFont="1" applyFill="1" applyBorder="1" applyAlignment="1">
      <alignment horizontal="center" vertical="center" wrapText="1"/>
    </xf>
    <xf numFmtId="10" fontId="28" fillId="2" borderId="4" xfId="0" applyNumberFormat="1" applyFont="1" applyFill="1" applyBorder="1" applyAlignment="1">
      <alignment horizontal="center" vertical="center"/>
    </xf>
    <xf numFmtId="1" fontId="69" fillId="37" borderId="4" xfId="0" applyNumberFormat="1"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0" fillId="4" borderId="50" xfId="0" applyFont="1" applyFill="1" applyBorder="1" applyAlignment="1">
      <alignment horizontal="center" vertical="center" wrapText="1"/>
    </xf>
    <xf numFmtId="0" fontId="60" fillId="4" borderId="4" xfId="0" applyFont="1" applyFill="1" applyBorder="1" applyAlignment="1">
      <alignment horizontal="center" vertical="center" wrapText="1"/>
    </xf>
    <xf numFmtId="14" fontId="39" fillId="5" borderId="4" xfId="0" applyNumberFormat="1" applyFont="1" applyFill="1" applyBorder="1" applyAlignment="1" applyProtection="1">
      <alignment horizontal="center" vertical="center"/>
      <protection locked="0"/>
    </xf>
    <xf numFmtId="0" fontId="19" fillId="0" borderId="97" xfId="0" applyFont="1" applyBorder="1" applyAlignment="1" applyProtection="1">
      <alignment horizontal="center"/>
      <protection hidden="1"/>
    </xf>
    <xf numFmtId="0" fontId="19" fillId="0" borderId="98" xfId="0" applyFont="1" applyBorder="1" applyAlignment="1" applyProtection="1">
      <alignment horizontal="center"/>
      <protection hidden="1"/>
    </xf>
    <xf numFmtId="0" fontId="19" fillId="0" borderId="99" xfId="0" applyFont="1" applyBorder="1" applyAlignment="1" applyProtection="1">
      <alignment horizontal="center"/>
      <protection hidden="1"/>
    </xf>
    <xf numFmtId="0" fontId="19" fillId="0" borderId="149" xfId="0" applyFont="1" applyBorder="1" applyAlignment="1" applyProtection="1">
      <alignment horizontal="center"/>
      <protection hidden="1"/>
    </xf>
    <xf numFmtId="0" fontId="19" fillId="0" borderId="0" xfId="0" applyFont="1" applyAlignment="1" applyProtection="1">
      <alignment horizontal="center"/>
      <protection hidden="1"/>
    </xf>
    <xf numFmtId="0" fontId="19" fillId="0" borderId="150" xfId="0" applyFont="1" applyBorder="1" applyAlignment="1" applyProtection="1">
      <alignment horizontal="center"/>
      <protection hidden="1"/>
    </xf>
    <xf numFmtId="0" fontId="19" fillId="0" borderId="21" xfId="0" applyFont="1" applyBorder="1" applyAlignment="1" applyProtection="1">
      <alignment horizontal="center"/>
      <protection hidden="1"/>
    </xf>
    <xf numFmtId="0" fontId="19" fillId="0" borderId="22" xfId="0" applyFont="1" applyBorder="1" applyAlignment="1" applyProtection="1">
      <alignment horizontal="center"/>
      <protection hidden="1"/>
    </xf>
    <xf numFmtId="0" fontId="19" fillId="0" borderId="100" xfId="0" applyFont="1" applyBorder="1" applyAlignment="1" applyProtection="1">
      <alignment horizontal="center"/>
      <protection hidden="1"/>
    </xf>
    <xf numFmtId="0" fontId="95" fillId="38" borderId="5" xfId="0" applyFont="1" applyFill="1" applyBorder="1" applyAlignment="1" applyProtection="1">
      <alignment horizontal="center" vertical="center"/>
      <protection hidden="1"/>
    </xf>
    <xf numFmtId="0" fontId="95" fillId="38" borderId="6" xfId="0" applyFont="1" applyFill="1" applyBorder="1" applyAlignment="1" applyProtection="1">
      <alignment horizontal="center" vertical="center"/>
      <protection hidden="1"/>
    </xf>
    <xf numFmtId="0" fontId="95" fillId="38" borderId="23" xfId="0" applyFont="1" applyFill="1" applyBorder="1" applyAlignment="1" applyProtection="1">
      <alignment horizontal="center" vertical="center"/>
      <protection hidden="1"/>
    </xf>
    <xf numFmtId="0" fontId="101" fillId="3" borderId="14" xfId="2" applyFont="1" applyFill="1" applyBorder="1" applyAlignment="1" applyProtection="1">
      <alignment horizontal="center" vertical="center" wrapText="1"/>
      <protection hidden="1"/>
    </xf>
    <xf numFmtId="0" fontId="101" fillId="3" borderId="36" xfId="2" applyFont="1" applyFill="1" applyBorder="1" applyAlignment="1" applyProtection="1">
      <alignment horizontal="center" vertical="center" wrapText="1"/>
      <protection hidden="1"/>
    </xf>
    <xf numFmtId="0" fontId="3" fillId="3" borderId="203" xfId="2" applyFont="1" applyFill="1" applyBorder="1" applyAlignment="1" applyProtection="1">
      <alignment horizontal="center" vertical="center" textRotation="90" wrapText="1"/>
      <protection hidden="1"/>
    </xf>
    <xf numFmtId="0" fontId="3" fillId="3" borderId="104" xfId="2" applyFont="1" applyFill="1" applyBorder="1" applyAlignment="1" applyProtection="1">
      <alignment horizontal="center" vertical="center" textRotation="90" wrapText="1"/>
      <protection hidden="1"/>
    </xf>
    <xf numFmtId="0" fontId="101" fillId="3" borderId="32" xfId="2" applyFont="1" applyFill="1" applyBorder="1" applyAlignment="1" applyProtection="1">
      <alignment horizontal="center" vertical="center" wrapText="1"/>
      <protection hidden="1"/>
    </xf>
    <xf numFmtId="0" fontId="101" fillId="3" borderId="38" xfId="2" applyFont="1" applyFill="1" applyBorder="1" applyAlignment="1" applyProtection="1">
      <alignment horizontal="center" vertical="center" wrapText="1"/>
      <protection hidden="1"/>
    </xf>
    <xf numFmtId="0" fontId="101" fillId="3" borderId="35" xfId="2" applyFont="1" applyFill="1" applyBorder="1" applyAlignment="1" applyProtection="1">
      <alignment horizontal="center" vertical="center" wrapText="1"/>
      <protection hidden="1"/>
    </xf>
    <xf numFmtId="0" fontId="101" fillId="3" borderId="33" xfId="2" applyFont="1" applyFill="1" applyBorder="1" applyAlignment="1" applyProtection="1">
      <alignment horizontal="center" vertical="center" wrapText="1"/>
      <protection hidden="1"/>
    </xf>
    <xf numFmtId="0" fontId="101" fillId="3" borderId="155" xfId="2" applyFont="1" applyFill="1" applyBorder="1" applyAlignment="1" applyProtection="1">
      <alignment horizontal="center" vertical="center" wrapText="1"/>
      <protection hidden="1"/>
    </xf>
    <xf numFmtId="0" fontId="3" fillId="3" borderId="33" xfId="2" applyFont="1" applyFill="1" applyBorder="1" applyAlignment="1" applyProtection="1">
      <alignment horizontal="center" vertical="center" textRotation="90" wrapText="1"/>
      <protection hidden="1"/>
    </xf>
    <xf numFmtId="0" fontId="3" fillId="3" borderId="155" xfId="2" applyFont="1" applyFill="1" applyBorder="1" applyAlignment="1" applyProtection="1">
      <alignment horizontal="center" vertical="center" textRotation="90" wrapText="1"/>
      <protection hidden="1"/>
    </xf>
    <xf numFmtId="0" fontId="3" fillId="3" borderId="36" xfId="2" applyFont="1" applyFill="1" applyBorder="1" applyAlignment="1" applyProtection="1">
      <alignment horizontal="center" vertical="center" textRotation="90" wrapText="1"/>
      <protection hidden="1"/>
    </xf>
    <xf numFmtId="0" fontId="10" fillId="26" borderId="206" xfId="0" applyFont="1" applyFill="1" applyBorder="1" applyAlignment="1" applyProtection="1">
      <alignment horizontal="center" vertical="center" wrapText="1"/>
      <protection hidden="1"/>
    </xf>
    <xf numFmtId="164" fontId="12" fillId="5" borderId="207" xfId="0" applyNumberFormat="1" applyFont="1" applyFill="1" applyBorder="1" applyAlignment="1" applyProtection="1">
      <alignment horizontal="center" vertical="center" wrapText="1"/>
      <protection locked="0" hidden="1"/>
    </xf>
    <xf numFmtId="164" fontId="12" fillId="5" borderId="41" xfId="0" applyNumberFormat="1" applyFont="1" applyFill="1" applyBorder="1" applyAlignment="1" applyProtection="1">
      <alignment horizontal="center" vertical="center" wrapText="1"/>
      <protection locked="0" hidden="1"/>
    </xf>
    <xf numFmtId="0" fontId="60" fillId="30" borderId="18" xfId="0" applyFont="1" applyFill="1" applyBorder="1" applyAlignment="1">
      <alignment horizontal="center" vertical="center" wrapText="1"/>
    </xf>
    <xf numFmtId="0" fontId="60" fillId="30" borderId="41" xfId="0" applyFont="1" applyFill="1" applyBorder="1" applyAlignment="1">
      <alignment horizontal="center" vertical="center" wrapText="1"/>
    </xf>
    <xf numFmtId="0" fontId="60" fillId="30" borderId="19" xfId="0" applyFont="1" applyFill="1" applyBorder="1" applyAlignment="1">
      <alignment horizontal="center" vertical="center" wrapText="1"/>
    </xf>
    <xf numFmtId="0" fontId="39" fillId="2" borderId="97" xfId="0" applyFont="1" applyFill="1" applyBorder="1" applyAlignment="1" applyProtection="1">
      <alignment horizontal="center" vertical="center" wrapText="1"/>
      <protection locked="0"/>
    </xf>
    <xf numFmtId="0" fontId="39" fillId="2" borderId="139" xfId="0" applyFont="1" applyFill="1" applyBorder="1" applyAlignment="1" applyProtection="1">
      <alignment horizontal="center" vertical="center" wrapText="1"/>
      <protection locked="0"/>
    </xf>
    <xf numFmtId="0" fontId="39" fillId="2" borderId="152" xfId="0" applyFont="1" applyFill="1" applyBorder="1" applyAlignment="1" applyProtection="1">
      <alignment horizontal="center" vertical="center" wrapText="1"/>
      <protection locked="0"/>
    </xf>
    <xf numFmtId="0" fontId="39" fillId="2" borderId="30" xfId="0" applyFont="1" applyFill="1" applyBorder="1" applyAlignment="1" applyProtection="1">
      <alignment horizontal="center" vertical="center" wrapText="1"/>
      <protection locked="0"/>
    </xf>
    <xf numFmtId="0" fontId="32" fillId="5" borderId="97" xfId="0" applyFont="1" applyFill="1" applyBorder="1" applyAlignment="1" applyProtection="1">
      <alignment horizontal="center" vertical="center"/>
      <protection locked="0"/>
    </xf>
    <xf numFmtId="0" fontId="32" fillId="5" borderId="98" xfId="0" applyFont="1" applyFill="1" applyBorder="1" applyAlignment="1" applyProtection="1">
      <alignment horizontal="center" vertical="center"/>
      <protection locked="0"/>
    </xf>
    <xf numFmtId="0" fontId="32" fillId="5" borderId="139" xfId="0" applyFont="1" applyFill="1" applyBorder="1" applyAlignment="1" applyProtection="1">
      <alignment horizontal="center" vertical="center"/>
      <protection locked="0"/>
    </xf>
    <xf numFmtId="0" fontId="39" fillId="30" borderId="53" xfId="0" applyFont="1" applyFill="1" applyBorder="1" applyAlignment="1">
      <alignment horizontal="center" vertical="center" wrapText="1"/>
    </xf>
    <xf numFmtId="0" fontId="39" fillId="30" borderId="2" xfId="0" applyFont="1" applyFill="1" applyBorder="1" applyAlignment="1">
      <alignment horizontal="center" vertical="center" wrapText="1"/>
    </xf>
    <xf numFmtId="0" fontId="39" fillId="30" borderId="3" xfId="0" applyFont="1" applyFill="1" applyBorder="1" applyAlignment="1">
      <alignment horizontal="center" vertical="center" wrapText="1"/>
    </xf>
    <xf numFmtId="0" fontId="60" fillId="30" borderId="53" xfId="0" applyFont="1" applyFill="1" applyBorder="1" applyAlignment="1">
      <alignment horizontal="center" vertical="center" wrapText="1"/>
    </xf>
    <xf numFmtId="0" fontId="60" fillId="30" borderId="2" xfId="0" applyFont="1" applyFill="1" applyBorder="1" applyAlignment="1">
      <alignment horizontal="center" vertical="center" wrapText="1"/>
    </xf>
    <xf numFmtId="0" fontId="60" fillId="30" borderId="3" xfId="0" applyFont="1" applyFill="1" applyBorder="1" applyAlignment="1">
      <alignment horizontal="center" vertical="center" wrapText="1"/>
    </xf>
    <xf numFmtId="0" fontId="2" fillId="2" borderId="98" xfId="0" applyFont="1" applyFill="1" applyBorder="1" applyAlignment="1" applyProtection="1">
      <alignment horizontal="center" vertical="center"/>
      <protection hidden="1"/>
    </xf>
    <xf numFmtId="0" fontId="8" fillId="5" borderId="1" xfId="0" applyFont="1" applyFill="1" applyBorder="1" applyAlignment="1" applyProtection="1">
      <alignment horizontal="center" vertical="top" wrapText="1"/>
      <protection hidden="1"/>
    </xf>
    <xf numFmtId="0" fontId="8" fillId="5" borderId="2" xfId="0" applyFont="1" applyFill="1" applyBorder="1" applyAlignment="1" applyProtection="1">
      <alignment horizontal="center" vertical="top" wrapText="1"/>
      <protection hidden="1"/>
    </xf>
    <xf numFmtId="0" fontId="10" fillId="29" borderId="2" xfId="0" applyFont="1" applyFill="1" applyBorder="1" applyAlignment="1" applyProtection="1">
      <alignment horizontal="center" vertical="center" wrapText="1"/>
      <protection hidden="1"/>
    </xf>
    <xf numFmtId="0" fontId="8" fillId="5" borderId="21" xfId="0" applyFont="1" applyFill="1" applyBorder="1" applyAlignment="1" applyProtection="1">
      <alignment horizontal="center" vertical="top" wrapText="1"/>
      <protection hidden="1"/>
    </xf>
    <xf numFmtId="0" fontId="8" fillId="5" borderId="22" xfId="0" applyFont="1" applyFill="1" applyBorder="1" applyAlignment="1" applyProtection="1">
      <alignment horizontal="center" vertical="top" wrapText="1"/>
      <protection hidden="1"/>
    </xf>
    <xf numFmtId="0" fontId="95" fillId="3" borderId="6" xfId="0" applyFont="1" applyFill="1" applyBorder="1" applyAlignment="1" applyProtection="1">
      <alignment horizontal="left" vertical="center"/>
      <protection hidden="1"/>
    </xf>
    <xf numFmtId="0" fontId="95" fillId="3" borderId="23" xfId="0" applyFont="1" applyFill="1" applyBorder="1" applyAlignment="1" applyProtection="1">
      <alignment horizontal="left" vertical="center"/>
      <protection hidden="1"/>
    </xf>
    <xf numFmtId="0" fontId="0" fillId="5" borderId="97" xfId="0" applyFill="1" applyBorder="1" applyAlignment="1" applyProtection="1">
      <alignment horizontal="center"/>
      <protection hidden="1"/>
    </xf>
    <xf numFmtId="0" fontId="0" fillId="5" borderId="98" xfId="0" applyFill="1" applyBorder="1" applyAlignment="1" applyProtection="1">
      <alignment horizontal="center"/>
      <protection hidden="1"/>
    </xf>
    <xf numFmtId="0" fontId="0" fillId="5" borderId="99" xfId="0" applyFill="1" applyBorder="1" applyAlignment="1" applyProtection="1">
      <alignment horizontal="center"/>
      <protection hidden="1"/>
    </xf>
    <xf numFmtId="0" fontId="0" fillId="5" borderId="149" xfId="0" applyFill="1" applyBorder="1" applyAlignment="1" applyProtection="1">
      <alignment horizontal="center"/>
      <protection hidden="1"/>
    </xf>
    <xf numFmtId="0" fontId="0" fillId="5" borderId="0" xfId="0" applyFill="1" applyAlignment="1" applyProtection="1">
      <alignment horizontal="center"/>
      <protection hidden="1"/>
    </xf>
    <xf numFmtId="0" fontId="0" fillId="5" borderId="150" xfId="0" applyFill="1" applyBorder="1" applyAlignment="1" applyProtection="1">
      <alignment horizontal="center"/>
      <protection hidden="1"/>
    </xf>
    <xf numFmtId="0" fontId="0" fillId="5" borderId="21" xfId="0" applyFill="1" applyBorder="1" applyAlignment="1" applyProtection="1">
      <alignment horizontal="center"/>
      <protection hidden="1"/>
    </xf>
    <xf numFmtId="0" fontId="0" fillId="5" borderId="22" xfId="0" applyFill="1" applyBorder="1" applyAlignment="1" applyProtection="1">
      <alignment horizontal="center"/>
      <protection hidden="1"/>
    </xf>
    <xf numFmtId="0" fontId="0" fillId="5" borderId="100" xfId="0" applyFill="1" applyBorder="1" applyAlignment="1" applyProtection="1">
      <alignment horizontal="center"/>
      <protection hidden="1"/>
    </xf>
    <xf numFmtId="0" fontId="94" fillId="29" borderId="5" xfId="0" applyFont="1" applyFill="1" applyBorder="1" applyAlignment="1" applyProtection="1">
      <alignment horizontal="center" vertical="center" wrapText="1"/>
      <protection hidden="1"/>
    </xf>
    <xf numFmtId="0" fontId="94" fillId="29" borderId="6" xfId="0" applyFont="1" applyFill="1" applyBorder="1" applyAlignment="1" applyProtection="1">
      <alignment horizontal="center" vertical="center" wrapText="1"/>
      <protection hidden="1"/>
    </xf>
    <xf numFmtId="0" fontId="94" fillId="29" borderId="23" xfId="0" applyFont="1" applyFill="1" applyBorder="1" applyAlignment="1" applyProtection="1">
      <alignment horizontal="center" vertical="center" wrapText="1"/>
      <protection hidden="1"/>
    </xf>
    <xf numFmtId="0" fontId="69" fillId="37" borderId="214" xfId="0" applyFont="1" applyFill="1" applyBorder="1" applyAlignment="1" applyProtection="1">
      <alignment horizontal="center" vertical="center" wrapText="1"/>
      <protection locked="0"/>
    </xf>
    <xf numFmtId="0" fontId="69" fillId="37" borderId="104" xfId="0" applyFont="1" applyFill="1" applyBorder="1" applyAlignment="1" applyProtection="1">
      <alignment horizontal="center" vertical="center" wrapText="1"/>
      <protection locked="0"/>
    </xf>
    <xf numFmtId="0" fontId="39" fillId="2" borderId="61" xfId="0" applyFont="1" applyFill="1" applyBorder="1" applyAlignment="1">
      <alignment horizontal="center" vertical="center"/>
    </xf>
    <xf numFmtId="0" fontId="39" fillId="2" borderId="62" xfId="0" applyFont="1" applyFill="1" applyBorder="1" applyAlignment="1">
      <alignment horizontal="center" vertical="center"/>
    </xf>
    <xf numFmtId="0" fontId="39" fillId="2" borderId="7" xfId="0" applyFont="1" applyFill="1" applyBorder="1" applyAlignment="1">
      <alignment horizontal="center" vertical="center"/>
    </xf>
    <xf numFmtId="0" fontId="0" fillId="2" borderId="103" xfId="0" applyFill="1" applyBorder="1" applyAlignment="1" applyProtection="1">
      <alignment horizontal="center"/>
      <protection hidden="1"/>
    </xf>
    <xf numFmtId="0" fontId="28" fillId="2" borderId="103" xfId="0" applyFont="1" applyFill="1" applyBorder="1" applyAlignment="1">
      <alignment horizontal="center" vertical="center" wrapText="1"/>
    </xf>
    <xf numFmtId="0" fontId="73" fillId="0" borderId="52" xfId="0" applyFont="1" applyBorder="1" applyAlignment="1" applyProtection="1">
      <alignment horizontal="center" vertical="center"/>
      <protection locked="0" hidden="1"/>
    </xf>
    <xf numFmtId="0" fontId="73" fillId="0" borderId="39" xfId="0" applyFont="1" applyBorder="1" applyAlignment="1" applyProtection="1">
      <alignment horizontal="center" vertical="center"/>
      <protection locked="0" hidden="1"/>
    </xf>
    <xf numFmtId="0" fontId="73" fillId="0" borderId="40" xfId="0" applyFont="1" applyBorder="1" applyAlignment="1" applyProtection="1">
      <alignment horizontal="center" vertical="center"/>
      <protection locked="0" hidden="1"/>
    </xf>
    <xf numFmtId="0" fontId="28" fillId="2" borderId="0" xfId="0" applyFont="1" applyFill="1" applyAlignment="1">
      <alignment horizontal="center" vertical="center" wrapText="1"/>
    </xf>
    <xf numFmtId="0" fontId="28" fillId="2" borderId="47" xfId="0" applyFont="1" applyFill="1" applyBorder="1" applyAlignment="1">
      <alignment horizontal="center" vertical="center" wrapText="1"/>
    </xf>
    <xf numFmtId="167" fontId="102" fillId="37" borderId="0" xfId="0" applyNumberFormat="1" applyFont="1" applyFill="1" applyAlignment="1" applyProtection="1">
      <alignment horizontal="center" vertical="center" wrapText="1"/>
      <protection locked="0"/>
    </xf>
    <xf numFmtId="167" fontId="102" fillId="37" borderId="47" xfId="0" applyNumberFormat="1" applyFont="1" applyFill="1" applyBorder="1" applyAlignment="1" applyProtection="1">
      <alignment horizontal="center" vertical="center" wrapText="1"/>
      <protection locked="0"/>
    </xf>
    <xf numFmtId="3" fontId="102" fillId="37" borderId="51" xfId="0" applyNumberFormat="1" applyFont="1" applyFill="1" applyBorder="1" applyAlignment="1" applyProtection="1">
      <alignment horizontal="center" vertical="center" wrapText="1"/>
      <protection locked="0"/>
    </xf>
    <xf numFmtId="3" fontId="102" fillId="37" borderId="20" xfId="0" applyNumberFormat="1" applyFont="1" applyFill="1" applyBorder="1" applyAlignment="1" applyProtection="1">
      <alignment horizontal="center" vertical="center" wrapText="1"/>
      <protection locked="0"/>
    </xf>
    <xf numFmtId="3" fontId="102" fillId="37" borderId="10" xfId="0" applyNumberFormat="1" applyFont="1" applyFill="1" applyBorder="1" applyAlignment="1" applyProtection="1">
      <alignment horizontal="center" vertical="center" wrapText="1"/>
      <protection locked="0"/>
    </xf>
    <xf numFmtId="0" fontId="108" fillId="2" borderId="24" xfId="0" applyFont="1" applyFill="1" applyBorder="1" applyAlignment="1">
      <alignment horizontal="center" vertical="center" wrapText="1"/>
    </xf>
    <xf numFmtId="0" fontId="108" fillId="2" borderId="31" xfId="0" applyFont="1" applyFill="1" applyBorder="1" applyAlignment="1">
      <alignment horizontal="center" vertical="center" wrapText="1"/>
    </xf>
    <xf numFmtId="0" fontId="39" fillId="2" borderId="0" xfId="0" applyFont="1" applyFill="1" applyAlignment="1">
      <alignment horizontal="center" vertical="center"/>
    </xf>
    <xf numFmtId="0" fontId="28" fillId="2" borderId="11" xfId="0" applyFont="1" applyFill="1" applyBorder="1" applyAlignment="1">
      <alignment horizontal="center" vertical="center" wrapText="1"/>
    </xf>
    <xf numFmtId="0" fontId="28" fillId="2" borderId="44" xfId="0" applyFont="1" applyFill="1" applyBorder="1" applyAlignment="1">
      <alignment horizontal="center" vertical="center" wrapText="1"/>
    </xf>
    <xf numFmtId="0" fontId="28" fillId="2" borderId="45" xfId="0" applyFont="1" applyFill="1" applyBorder="1" applyAlignment="1">
      <alignment horizontal="center" vertical="center" wrapText="1"/>
    </xf>
    <xf numFmtId="0" fontId="28" fillId="2" borderId="46" xfId="0" applyFont="1" applyFill="1" applyBorder="1" applyAlignment="1">
      <alignment horizontal="center" vertical="center" wrapText="1"/>
    </xf>
    <xf numFmtId="3" fontId="102" fillId="37" borderId="15" xfId="0" applyNumberFormat="1" applyFont="1" applyFill="1" applyBorder="1" applyAlignment="1" applyProtection="1">
      <alignment horizontal="center" vertical="center" wrapText="1"/>
      <protection locked="0"/>
    </xf>
    <xf numFmtId="3" fontId="102" fillId="37" borderId="16" xfId="0" applyNumberFormat="1" applyFont="1" applyFill="1" applyBorder="1" applyAlignment="1" applyProtection="1">
      <alignment horizontal="center" vertical="center" wrapText="1"/>
      <protection locked="0"/>
    </xf>
    <xf numFmtId="3" fontId="102" fillId="37" borderId="17" xfId="0" applyNumberFormat="1" applyFont="1" applyFill="1" applyBorder="1" applyAlignment="1" applyProtection="1">
      <alignment horizontal="center" vertical="center" wrapText="1"/>
      <protection locked="0"/>
    </xf>
    <xf numFmtId="3" fontId="102" fillId="37" borderId="50" xfId="0" applyNumberFormat="1" applyFont="1" applyFill="1" applyBorder="1" applyAlignment="1" applyProtection="1">
      <alignment horizontal="center" vertical="center" wrapText="1"/>
      <protection locked="0"/>
    </xf>
    <xf numFmtId="3" fontId="102" fillId="37" borderId="4" xfId="0" applyNumberFormat="1" applyFont="1" applyFill="1" applyBorder="1" applyAlignment="1" applyProtection="1">
      <alignment horizontal="center" vertical="center" wrapText="1"/>
      <protection locked="0"/>
    </xf>
    <xf numFmtId="3" fontId="102" fillId="37" borderId="48" xfId="0" applyNumberFormat="1" applyFont="1" applyFill="1" applyBorder="1" applyAlignment="1" applyProtection="1">
      <alignment horizontal="center" vertical="center" wrapText="1"/>
      <protection locked="0"/>
    </xf>
    <xf numFmtId="0" fontId="108" fillId="2" borderId="194" xfId="0" applyFont="1" applyFill="1" applyBorder="1" applyAlignment="1">
      <alignment horizontal="center" vertical="center" wrapText="1"/>
    </xf>
    <xf numFmtId="0" fontId="0" fillId="2" borderId="4" xfId="0" applyFill="1" applyBorder="1" applyAlignment="1" applyProtection="1">
      <alignment horizontal="center"/>
      <protection hidden="1"/>
    </xf>
    <xf numFmtId="0" fontId="39" fillId="2" borderId="4" xfId="0" applyFont="1" applyFill="1" applyBorder="1" applyAlignment="1">
      <alignment horizontal="center" vertical="center"/>
    </xf>
    <xf numFmtId="0" fontId="96" fillId="2" borderId="4" xfId="0" applyFont="1" applyFill="1" applyBorder="1" applyAlignment="1">
      <alignment horizontal="center" vertical="center" wrapText="1"/>
    </xf>
    <xf numFmtId="0" fontId="69" fillId="37" borderId="155" xfId="0" applyFont="1" applyFill="1" applyBorder="1" applyAlignment="1" applyProtection="1">
      <alignment horizontal="center" vertical="center" wrapText="1"/>
      <protection locked="0"/>
    </xf>
    <xf numFmtId="0" fontId="69" fillId="37" borderId="36" xfId="0" applyFont="1" applyFill="1" applyBorder="1" applyAlignment="1" applyProtection="1">
      <alignment horizontal="center" vertical="center" wrapText="1"/>
      <protection locked="0"/>
    </xf>
    <xf numFmtId="0" fontId="95" fillId="28" borderId="5" xfId="0" applyFont="1" applyFill="1" applyBorder="1" applyAlignment="1">
      <alignment horizontal="center" vertical="center"/>
    </xf>
    <xf numFmtId="0" fontId="95" fillId="28" borderId="6" xfId="0" applyFont="1" applyFill="1" applyBorder="1" applyAlignment="1">
      <alignment horizontal="center" vertical="center"/>
    </xf>
    <xf numFmtId="0" fontId="95" fillId="28" borderId="23" xfId="0" applyFont="1" applyFill="1" applyBorder="1" applyAlignment="1">
      <alignment horizontal="center" vertical="center"/>
    </xf>
    <xf numFmtId="0" fontId="95" fillId="28" borderId="5" xfId="0" applyFont="1" applyFill="1" applyBorder="1" applyAlignment="1" applyProtection="1">
      <alignment horizontal="center" vertical="center"/>
      <protection hidden="1"/>
    </xf>
    <xf numFmtId="0" fontId="95" fillId="28" borderId="6" xfId="0" applyFont="1" applyFill="1" applyBorder="1" applyAlignment="1" applyProtection="1">
      <alignment horizontal="center" vertical="center"/>
      <protection hidden="1"/>
    </xf>
    <xf numFmtId="0" fontId="95" fillId="28" borderId="23" xfId="0" applyFont="1" applyFill="1" applyBorder="1" applyAlignment="1" applyProtection="1">
      <alignment horizontal="center" vertical="center"/>
      <protection hidden="1"/>
    </xf>
    <xf numFmtId="0" fontId="9" fillId="25" borderId="130" xfId="2" applyFont="1" applyFill="1" applyBorder="1" applyAlignment="1" applyProtection="1">
      <alignment horizontal="center" vertical="center"/>
      <protection hidden="1"/>
    </xf>
    <xf numFmtId="0" fontId="9" fillId="25" borderId="128" xfId="2" applyFont="1" applyFill="1" applyBorder="1" applyAlignment="1" applyProtection="1">
      <alignment horizontal="center" vertical="center"/>
      <protection hidden="1"/>
    </xf>
    <xf numFmtId="0" fontId="9" fillId="25" borderId="123" xfId="2" applyFont="1" applyFill="1" applyBorder="1" applyAlignment="1" applyProtection="1">
      <alignment horizontal="center" vertical="center"/>
      <protection hidden="1"/>
    </xf>
    <xf numFmtId="0" fontId="9" fillId="25" borderId="129" xfId="2" applyFont="1" applyFill="1" applyBorder="1" applyAlignment="1" applyProtection="1">
      <alignment horizontal="center" vertical="center"/>
      <protection hidden="1"/>
    </xf>
    <xf numFmtId="0" fontId="104" fillId="35" borderId="52" xfId="0" applyFont="1" applyFill="1" applyBorder="1" applyAlignment="1">
      <alignment horizontal="right" vertical="center" wrapText="1"/>
    </xf>
    <xf numFmtId="0" fontId="104" fillId="35" borderId="43" xfId="0" applyFont="1" applyFill="1" applyBorder="1" applyAlignment="1">
      <alignment horizontal="right" vertical="center" wrapText="1"/>
    </xf>
    <xf numFmtId="0" fontId="4" fillId="3" borderId="5" xfId="0" applyFont="1" applyFill="1" applyBorder="1" applyAlignment="1">
      <alignment horizontal="center" vertical="center" wrapText="1"/>
    </xf>
    <xf numFmtId="0" fontId="104" fillId="36" borderId="52" xfId="0" applyFont="1" applyFill="1" applyBorder="1" applyAlignment="1">
      <alignment horizontal="right" vertical="center" wrapText="1"/>
    </xf>
    <xf numFmtId="0" fontId="104" fillId="36" borderId="43" xfId="0" applyFont="1" applyFill="1" applyBorder="1" applyAlignment="1">
      <alignment horizontal="right" vertical="center" wrapText="1"/>
    </xf>
    <xf numFmtId="0" fontId="63" fillId="0" borderId="4" xfId="0" applyFont="1" applyBorder="1" applyAlignment="1">
      <alignment horizontal="center" vertical="center" wrapText="1"/>
    </xf>
    <xf numFmtId="0" fontId="64" fillId="5" borderId="4" xfId="0" applyFont="1" applyFill="1" applyBorder="1" applyAlignment="1" applyProtection="1">
      <alignment horizontal="center" vertical="center" wrapText="1"/>
      <protection locked="0"/>
    </xf>
    <xf numFmtId="0" fontId="15" fillId="2" borderId="0" xfId="2" applyFill="1" applyAlignment="1" applyProtection="1">
      <alignment horizontal="center" vertical="center" wrapText="1"/>
      <protection hidden="1"/>
    </xf>
    <xf numFmtId="0" fontId="5" fillId="0" borderId="0" xfId="2" applyFont="1" applyAlignment="1" applyProtection="1">
      <alignment horizontal="left" vertical="center" wrapText="1"/>
      <protection hidden="1"/>
    </xf>
    <xf numFmtId="0" fontId="15" fillId="0" borderId="0" xfId="2" applyAlignment="1" applyProtection="1">
      <alignment horizontal="left" vertical="center" wrapText="1"/>
      <protection hidden="1"/>
    </xf>
    <xf numFmtId="0" fontId="33" fillId="0" borderId="0" xfId="0" applyFont="1" applyAlignment="1">
      <alignment horizontal="left" vertical="center"/>
    </xf>
    <xf numFmtId="0" fontId="0" fillId="13" borderId="5" xfId="0" applyFill="1" applyBorder="1" applyAlignment="1">
      <alignment horizontal="center"/>
    </xf>
    <xf numFmtId="0" fontId="0" fillId="13" borderId="23" xfId="0" applyFill="1" applyBorder="1" applyAlignment="1">
      <alignment horizontal="center"/>
    </xf>
    <xf numFmtId="0" fontId="0" fillId="0" borderId="5" xfId="0" applyBorder="1" applyAlignment="1">
      <alignment horizontal="center"/>
    </xf>
    <xf numFmtId="0" fontId="0" fillId="0" borderId="23" xfId="0" applyBorder="1" applyAlignment="1">
      <alignment horizontal="center"/>
    </xf>
    <xf numFmtId="0" fontId="0" fillId="0" borderId="6" xfId="0" applyBorder="1" applyAlignment="1">
      <alignment horizontal="center"/>
    </xf>
    <xf numFmtId="0" fontId="0" fillId="13" borderId="6" xfId="0" applyFill="1" applyBorder="1" applyAlignment="1">
      <alignment horizontal="center"/>
    </xf>
    <xf numFmtId="0" fontId="2" fillId="0" borderId="0" xfId="0" applyFont="1"/>
    <xf numFmtId="0" fontId="1" fillId="10" borderId="0" xfId="0" applyFont="1" applyFill="1"/>
    <xf numFmtId="0" fontId="1" fillId="10" borderId="0" xfId="0" applyFont="1" applyFill="1" applyAlignment="1">
      <alignment horizontal="center"/>
    </xf>
    <xf numFmtId="0" fontId="1" fillId="16" borderId="0" xfId="0" applyFont="1" applyFill="1"/>
    <xf numFmtId="0" fontId="3" fillId="16" borderId="0" xfId="0" applyFont="1" applyFill="1"/>
  </cellXfs>
  <cellStyles count="4">
    <cellStyle name="Lien hypertexte" xfId="1" builtinId="8"/>
    <cellStyle name="Normal" xfId="0" builtinId="0"/>
    <cellStyle name="Normal 2" xfId="2" xr:uid="{00000000-0005-0000-0000-000002000000}"/>
    <cellStyle name="Pourcentage 2" xfId="3" xr:uid="{00000000-0005-0000-0000-000004000000}"/>
  </cellStyles>
  <dxfs count="1189">
    <dxf>
      <fill>
        <patternFill>
          <bgColor theme="0" tint="-0.14996795556505021"/>
        </patternFill>
      </fill>
    </dxf>
    <dxf>
      <fill>
        <patternFill>
          <bgColor theme="0" tint="-0.14996795556505021"/>
        </patternFill>
      </fill>
    </dxf>
    <dxf>
      <fill>
        <patternFill>
          <bgColor theme="0" tint="-0.14996795556505021"/>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37FF91"/>
        </patternFill>
      </fill>
    </dxf>
    <dxf>
      <font>
        <b/>
        <i val="0"/>
      </font>
      <fill>
        <patternFill>
          <bgColor rgb="FFC00000"/>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FFFFB9"/>
      <color rgb="FF008080"/>
      <color rgb="FF00B0AC"/>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58208</xdr:colOff>
      <xdr:row>0</xdr:row>
      <xdr:rowOff>265642</xdr:rowOff>
    </xdr:from>
    <xdr:to>
      <xdr:col>13</xdr:col>
      <xdr:colOff>1838787</xdr:colOff>
      <xdr:row>4</xdr:row>
      <xdr:rowOff>59207</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26708" y="265642"/>
          <a:ext cx="1780638" cy="11376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408152</xdr:colOff>
      <xdr:row>1</xdr:row>
      <xdr:rowOff>963707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0.bin"/><Relationship Id="rId4" Type="http://schemas.microsoft.com/office/2017/10/relationships/threadedComment" Target="../threadedComments/threadedComment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842" t="s">
        <v>0</v>
      </c>
      <c r="H3" s="843"/>
      <c r="I3" s="843"/>
      <c r="J3" s="843"/>
      <c r="K3" s="844"/>
    </row>
    <row r="4" spans="2:11" ht="13" thickBot="1" x14ac:dyDescent="0.45">
      <c r="G4" s="845"/>
      <c r="H4" s="846"/>
      <c r="I4" s="846"/>
      <c r="J4" s="846"/>
      <c r="K4" s="847"/>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417" customWidth="1"/>
    <col min="2" max="2" width="90.64453125" style="418" customWidth="1"/>
    <col min="3" max="3" width="13.41015625" style="327" customWidth="1"/>
    <col min="4" max="4" width="6.64453125" style="327" customWidth="1"/>
    <col min="5" max="5" width="5.64453125" style="327" customWidth="1"/>
    <col min="6" max="6" width="2.64453125" style="417" customWidth="1"/>
    <col min="7" max="7" width="90.64453125" style="327" customWidth="1"/>
    <col min="8" max="8" width="13.3515625" style="327" customWidth="1"/>
    <col min="9" max="9" width="6.64453125" style="327" customWidth="1"/>
    <col min="10" max="10" width="3.1171875" style="327" hidden="1" customWidth="1"/>
    <col min="11" max="11" width="2.64453125" style="417" customWidth="1"/>
    <col min="12" max="12" width="90.64453125" style="327" customWidth="1"/>
    <col min="13" max="13" width="13.3515625" style="327" customWidth="1"/>
    <col min="14" max="14" width="6.64453125" style="327" customWidth="1"/>
    <col min="15" max="15" width="4.87890625" style="327" hidden="1" customWidth="1"/>
    <col min="16" max="16" width="2.64453125" style="417" customWidth="1"/>
    <col min="17" max="17" width="90.64453125" style="327" customWidth="1"/>
    <col min="18" max="18" width="13.3515625" style="327" customWidth="1"/>
    <col min="19" max="19" width="6.64453125" style="327" customWidth="1"/>
    <col min="20" max="20" width="4.87890625" style="327" hidden="1" customWidth="1"/>
    <col min="21" max="21" width="2.64453125" style="327" customWidth="1"/>
    <col min="22" max="22" width="90.64453125" style="327" customWidth="1"/>
    <col min="23" max="23" width="13.3515625" style="327" customWidth="1"/>
    <col min="24" max="24" width="6.64453125" style="327" customWidth="1"/>
    <col min="25" max="25" width="4.87890625" style="327" hidden="1" customWidth="1"/>
    <col min="26" max="26" width="2.64453125" style="327" customWidth="1"/>
    <col min="27" max="27" width="90.64453125" style="327" customWidth="1"/>
    <col min="28" max="28" width="13.3515625" style="327" customWidth="1"/>
    <col min="29" max="29" width="6.64453125" style="327" customWidth="1"/>
    <col min="30" max="30" width="4.87890625" style="327" hidden="1" customWidth="1"/>
    <col min="31" max="31" width="2.64453125" style="327" customWidth="1"/>
    <col min="32" max="32" width="90.64453125" style="327" customWidth="1"/>
    <col min="33" max="33" width="13.3515625" style="327" customWidth="1"/>
    <col min="34" max="34" width="6.64453125" style="327" customWidth="1"/>
    <col min="35" max="35" width="4.87890625" style="327" hidden="1" customWidth="1"/>
    <col min="36" max="36" width="2.64453125" style="327" customWidth="1"/>
    <col min="37" max="37" width="90.64453125" style="327" customWidth="1"/>
    <col min="38" max="38" width="13.3515625" style="327" customWidth="1"/>
    <col min="39" max="39" width="6.64453125" style="327" customWidth="1"/>
    <col min="40" max="40" width="4.87890625" style="327" hidden="1" customWidth="1"/>
    <col min="41" max="41" width="2.64453125" style="327" customWidth="1"/>
    <col min="42" max="42" width="90.64453125" style="327" customWidth="1"/>
    <col min="43" max="43" width="13.3515625" style="327" customWidth="1"/>
    <col min="44" max="44" width="6.64453125" style="327" customWidth="1"/>
    <col min="45" max="45" width="4.87890625" style="327" hidden="1" customWidth="1"/>
    <col min="46" max="46" width="2.64453125" style="327" customWidth="1"/>
    <col min="47" max="47" width="90.64453125" style="327" customWidth="1"/>
    <col min="48" max="48" width="13.3515625" style="327" customWidth="1"/>
    <col min="49" max="49" width="6.64453125" style="327" customWidth="1"/>
    <col min="50" max="50" width="4.87890625" style="327" hidden="1" customWidth="1"/>
    <col min="51" max="51" width="2.64453125" style="327" customWidth="1"/>
    <col min="52" max="52" width="90.64453125" style="327" customWidth="1"/>
    <col min="53" max="53" width="13.3515625" style="327" customWidth="1"/>
    <col min="54" max="54" width="6.64453125" style="327" customWidth="1"/>
    <col min="55" max="55" width="4.87890625" style="327" hidden="1" customWidth="1"/>
    <col min="56" max="56" width="2.64453125" style="327" customWidth="1"/>
    <col min="57" max="57" width="90.64453125" style="327" customWidth="1"/>
    <col min="58" max="58" width="13.3515625" style="327" customWidth="1"/>
    <col min="59" max="59" width="6.64453125" style="327" customWidth="1"/>
    <col min="60" max="60" width="4.87890625" style="327" hidden="1" customWidth="1"/>
    <col min="61" max="16384" width="11.41015625" style="327"/>
  </cols>
  <sheetData>
    <row r="1" spans="1:60" s="351" customFormat="1" ht="16.5" customHeight="1" thickBot="1" x14ac:dyDescent="0.55000000000000004">
      <c r="A1" s="865" t="s">
        <v>33</v>
      </c>
      <c r="B1" s="866"/>
      <c r="C1" s="866"/>
      <c r="D1" s="867"/>
      <c r="F1" s="865" t="s">
        <v>34</v>
      </c>
      <c r="G1" s="866"/>
      <c r="H1" s="866"/>
      <c r="I1" s="867"/>
      <c r="K1" s="865" t="s">
        <v>35</v>
      </c>
      <c r="L1" s="866"/>
      <c r="M1" s="866"/>
      <c r="N1" s="867"/>
      <c r="P1" s="865" t="s">
        <v>53</v>
      </c>
      <c r="Q1" s="866"/>
      <c r="R1" s="866"/>
      <c r="S1" s="867"/>
      <c r="U1" s="865" t="s">
        <v>54</v>
      </c>
      <c r="V1" s="866"/>
      <c r="W1" s="866"/>
      <c r="X1" s="867"/>
      <c r="Z1" s="865" t="s">
        <v>55</v>
      </c>
      <c r="AA1" s="866"/>
      <c r="AB1" s="866"/>
      <c r="AC1" s="867"/>
      <c r="AE1" s="865" t="s">
        <v>56</v>
      </c>
      <c r="AF1" s="866"/>
      <c r="AG1" s="866"/>
      <c r="AH1" s="867"/>
      <c r="AJ1" s="865" t="s">
        <v>57</v>
      </c>
      <c r="AK1" s="866"/>
      <c r="AL1" s="866"/>
      <c r="AM1" s="867"/>
      <c r="AO1" s="865" t="s">
        <v>58</v>
      </c>
      <c r="AP1" s="866"/>
      <c r="AQ1" s="866"/>
      <c r="AR1" s="867"/>
      <c r="AT1" s="865" t="s">
        <v>59</v>
      </c>
      <c r="AU1" s="866"/>
      <c r="AV1" s="866"/>
      <c r="AW1" s="867"/>
      <c r="AY1" s="865" t="s">
        <v>60</v>
      </c>
      <c r="AZ1" s="866"/>
      <c r="BA1" s="866"/>
      <c r="BB1" s="867"/>
      <c r="BD1" s="865" t="s">
        <v>61</v>
      </c>
      <c r="BE1" s="866"/>
      <c r="BF1" s="868"/>
      <c r="BG1" s="869"/>
    </row>
    <row r="2" spans="1:60" ht="15" customHeight="1" thickBot="1" x14ac:dyDescent="0.45">
      <c r="A2" s="853" t="s">
        <v>62</v>
      </c>
      <c r="B2" s="854"/>
      <c r="C2" s="861" t="s">
        <v>63</v>
      </c>
      <c r="D2" s="862"/>
      <c r="F2" s="853" t="s">
        <v>62</v>
      </c>
      <c r="G2" s="854"/>
      <c r="H2" s="871" t="s">
        <v>63</v>
      </c>
      <c r="I2" s="872"/>
      <c r="K2" s="857" t="s">
        <v>62</v>
      </c>
      <c r="L2" s="858"/>
      <c r="M2" s="871" t="s">
        <v>63</v>
      </c>
      <c r="N2" s="872"/>
      <c r="P2" s="859" t="s">
        <v>62</v>
      </c>
      <c r="Q2" s="860"/>
      <c r="R2" s="871" t="s">
        <v>63</v>
      </c>
      <c r="S2" s="872"/>
      <c r="U2" s="857" t="s">
        <v>62</v>
      </c>
      <c r="V2" s="858"/>
      <c r="W2" s="871" t="s">
        <v>63</v>
      </c>
      <c r="X2" s="872"/>
      <c r="Z2" s="857" t="s">
        <v>62</v>
      </c>
      <c r="AA2" s="858"/>
      <c r="AB2" s="871" t="s">
        <v>63</v>
      </c>
      <c r="AC2" s="872"/>
      <c r="AE2" s="857" t="s">
        <v>62</v>
      </c>
      <c r="AF2" s="858"/>
      <c r="AG2" s="871" t="s">
        <v>63</v>
      </c>
      <c r="AH2" s="872"/>
      <c r="AJ2" s="857" t="s">
        <v>62</v>
      </c>
      <c r="AK2" s="858"/>
      <c r="AL2" s="871" t="s">
        <v>63</v>
      </c>
      <c r="AM2" s="872"/>
      <c r="AO2" s="857" t="s">
        <v>62</v>
      </c>
      <c r="AP2" s="858"/>
      <c r="AQ2" s="871" t="s">
        <v>63</v>
      </c>
      <c r="AR2" s="872"/>
      <c r="AT2" s="857" t="s">
        <v>62</v>
      </c>
      <c r="AU2" s="858"/>
      <c r="AV2" s="871" t="s">
        <v>63</v>
      </c>
      <c r="AW2" s="872"/>
      <c r="AY2" s="857" t="s">
        <v>62</v>
      </c>
      <c r="AZ2" s="858"/>
      <c r="BA2" s="871" t="s">
        <v>63</v>
      </c>
      <c r="BB2" s="872"/>
      <c r="BD2" s="857" t="s">
        <v>62</v>
      </c>
      <c r="BE2" s="870"/>
      <c r="BF2" s="880" t="s">
        <v>63</v>
      </c>
      <c r="BG2" s="881"/>
    </row>
    <row r="3" spans="1:60" s="352" customFormat="1" ht="20.350000000000001" thickBot="1" x14ac:dyDescent="0.45">
      <c r="A3" s="855"/>
      <c r="B3" s="856"/>
      <c r="C3" s="863"/>
      <c r="D3" s="864"/>
      <c r="E3" s="327"/>
      <c r="F3" s="855"/>
      <c r="G3" s="856"/>
      <c r="H3" s="863"/>
      <c r="I3" s="864"/>
      <c r="J3" s="327"/>
      <c r="K3" s="855"/>
      <c r="L3" s="856"/>
      <c r="M3" s="863"/>
      <c r="N3" s="864"/>
      <c r="O3" s="327"/>
      <c r="P3" s="851"/>
      <c r="Q3" s="852"/>
      <c r="R3" s="863"/>
      <c r="S3" s="864"/>
      <c r="T3" s="327"/>
      <c r="U3" s="851"/>
      <c r="V3" s="852"/>
      <c r="W3" s="863"/>
      <c r="X3" s="864"/>
      <c r="Y3" s="327"/>
      <c r="Z3" s="851"/>
      <c r="AA3" s="852"/>
      <c r="AB3" s="863"/>
      <c r="AC3" s="864"/>
      <c r="AD3" s="327"/>
      <c r="AE3" s="851"/>
      <c r="AF3" s="852"/>
      <c r="AG3" s="863"/>
      <c r="AH3" s="864"/>
      <c r="AI3" s="327"/>
      <c r="AJ3" s="851"/>
      <c r="AK3" s="852"/>
      <c r="AL3" s="863"/>
      <c r="AM3" s="864"/>
      <c r="AN3" s="327"/>
      <c r="AO3" s="851"/>
      <c r="AP3" s="852"/>
      <c r="AQ3" s="863"/>
      <c r="AR3" s="864"/>
      <c r="AS3" s="428"/>
      <c r="AT3" s="851"/>
      <c r="AU3" s="852"/>
      <c r="AV3" s="863"/>
      <c r="AW3" s="864"/>
      <c r="AX3" s="428"/>
      <c r="AY3" s="851"/>
      <c r="AZ3" s="852"/>
      <c r="BA3" s="863"/>
      <c r="BB3" s="864"/>
      <c r="BC3" s="327"/>
      <c r="BD3" s="851"/>
      <c r="BE3" s="852"/>
      <c r="BF3" s="863"/>
      <c r="BG3" s="864"/>
      <c r="BH3" s="327"/>
    </row>
    <row r="4" spans="1:60" ht="15" customHeight="1" x14ac:dyDescent="0.4">
      <c r="A4" s="848" t="s">
        <v>350</v>
      </c>
      <c r="B4" s="849"/>
      <c r="C4" s="849"/>
      <c r="D4" s="850"/>
      <c r="F4" s="848" t="s">
        <v>350</v>
      </c>
      <c r="G4" s="849"/>
      <c r="H4" s="849"/>
      <c r="I4" s="850"/>
      <c r="K4" s="848" t="s">
        <v>350</v>
      </c>
      <c r="L4" s="849"/>
      <c r="M4" s="849"/>
      <c r="N4" s="850"/>
      <c r="P4" s="848" t="s">
        <v>350</v>
      </c>
      <c r="Q4" s="849"/>
      <c r="R4" s="849"/>
      <c r="S4" s="850"/>
      <c r="U4" s="848" t="s">
        <v>350</v>
      </c>
      <c r="V4" s="849"/>
      <c r="W4" s="849"/>
      <c r="X4" s="850"/>
      <c r="Z4" s="848" t="s">
        <v>350</v>
      </c>
      <c r="AA4" s="849"/>
      <c r="AB4" s="849"/>
      <c r="AC4" s="850"/>
      <c r="AE4" s="848" t="s">
        <v>350</v>
      </c>
      <c r="AF4" s="849"/>
      <c r="AG4" s="849"/>
      <c r="AH4" s="850"/>
      <c r="AJ4" s="848" t="s">
        <v>350</v>
      </c>
      <c r="AK4" s="849"/>
      <c r="AL4" s="849"/>
      <c r="AM4" s="850"/>
      <c r="AO4" s="848" t="s">
        <v>350</v>
      </c>
      <c r="AP4" s="849"/>
      <c r="AQ4" s="849"/>
      <c r="AR4" s="850"/>
      <c r="AT4" s="848" t="s">
        <v>350</v>
      </c>
      <c r="AU4" s="849"/>
      <c r="AV4" s="849"/>
      <c r="AW4" s="850"/>
      <c r="AY4" s="848" t="s">
        <v>350</v>
      </c>
      <c r="AZ4" s="849"/>
      <c r="BA4" s="849"/>
      <c r="BB4" s="850"/>
      <c r="BD4" s="848" t="s">
        <v>350</v>
      </c>
      <c r="BE4" s="849"/>
      <c r="BF4" s="849"/>
      <c r="BG4" s="850"/>
    </row>
    <row r="5" spans="1:60" s="353" customFormat="1" ht="18" customHeight="1" x14ac:dyDescent="0.55000000000000004">
      <c r="A5" s="873" t="s">
        <v>64</v>
      </c>
      <c r="B5" s="874"/>
      <c r="C5" s="874"/>
      <c r="D5" s="875"/>
      <c r="F5" s="873" t="s">
        <v>65</v>
      </c>
      <c r="G5" s="874"/>
      <c r="H5" s="874"/>
      <c r="I5" s="875"/>
      <c r="K5" s="873"/>
      <c r="L5" s="874"/>
      <c r="M5" s="874"/>
      <c r="N5" s="875"/>
      <c r="P5" s="873"/>
      <c r="Q5" s="874"/>
      <c r="R5" s="874"/>
      <c r="S5" s="875"/>
      <c r="U5" s="873"/>
      <c r="V5" s="874"/>
      <c r="W5" s="874"/>
      <c r="X5" s="875"/>
      <c r="Z5" s="873"/>
      <c r="AA5" s="874"/>
      <c r="AB5" s="874"/>
      <c r="AC5" s="875"/>
      <c r="AE5" s="873"/>
      <c r="AF5" s="874"/>
      <c r="AG5" s="874"/>
      <c r="AH5" s="875"/>
      <c r="AJ5" s="873"/>
      <c r="AK5" s="874"/>
      <c r="AL5" s="874"/>
      <c r="AM5" s="875"/>
      <c r="AO5" s="873"/>
      <c r="AP5" s="874"/>
      <c r="AQ5" s="874"/>
      <c r="AR5" s="875"/>
      <c r="AS5" s="429"/>
      <c r="AT5" s="873"/>
      <c r="AU5" s="874"/>
      <c r="AV5" s="874"/>
      <c r="AW5" s="875"/>
      <c r="AY5" s="873"/>
      <c r="AZ5" s="874"/>
      <c r="BA5" s="874"/>
      <c r="BB5" s="875"/>
      <c r="BD5" s="873"/>
      <c r="BE5" s="874"/>
      <c r="BF5" s="874"/>
      <c r="BG5" s="875"/>
    </row>
    <row r="6" spans="1:60" ht="1.5" customHeight="1" x14ac:dyDescent="0.4">
      <c r="A6" s="354"/>
      <c r="B6" s="355"/>
      <c r="C6" s="355"/>
      <c r="D6" s="356"/>
      <c r="F6" s="354"/>
      <c r="G6" s="355"/>
      <c r="H6" s="355"/>
      <c r="I6" s="357"/>
      <c r="K6" s="354"/>
      <c r="L6" s="355"/>
      <c r="M6" s="358"/>
      <c r="N6" s="357"/>
      <c r="P6" s="354"/>
      <c r="Q6" s="355"/>
      <c r="R6" s="355"/>
      <c r="S6" s="356"/>
      <c r="U6" s="354"/>
      <c r="V6" s="355"/>
      <c r="W6" s="355"/>
      <c r="X6" s="356"/>
      <c r="Z6" s="354"/>
      <c r="AA6" s="355"/>
      <c r="AB6" s="355"/>
      <c r="AC6" s="356"/>
      <c r="AE6" s="354"/>
      <c r="AF6" s="355"/>
      <c r="AG6" s="355"/>
      <c r="AH6" s="356"/>
      <c r="AJ6" s="354"/>
      <c r="AK6" s="355"/>
      <c r="AL6" s="355"/>
      <c r="AM6" s="356"/>
      <c r="AO6" s="354"/>
      <c r="AP6" s="355"/>
      <c r="AQ6" s="355"/>
      <c r="AR6" s="356"/>
      <c r="AT6" s="354"/>
      <c r="AU6" s="355"/>
      <c r="AV6" s="355"/>
      <c r="AW6" s="356"/>
      <c r="AY6" s="354"/>
      <c r="AZ6" s="355"/>
      <c r="BA6" s="355"/>
      <c r="BB6" s="356"/>
      <c r="BD6" s="354"/>
      <c r="BE6" s="355"/>
      <c r="BF6" s="355"/>
      <c r="BG6" s="359"/>
    </row>
    <row r="7" spans="1:60" ht="24" customHeight="1" x14ac:dyDescent="0.4">
      <c r="A7" s="876" t="s">
        <v>66</v>
      </c>
      <c r="B7" s="877"/>
      <c r="C7" s="360" t="s">
        <v>14</v>
      </c>
      <c r="D7" s="361" t="s">
        <v>67</v>
      </c>
      <c r="E7" s="362" t="s">
        <v>68</v>
      </c>
      <c r="F7" s="876" t="s">
        <v>66</v>
      </c>
      <c r="G7" s="877"/>
      <c r="H7" s="360" t="s">
        <v>14</v>
      </c>
      <c r="I7" s="363" t="s">
        <v>67</v>
      </c>
      <c r="J7" s="362" t="s">
        <v>68</v>
      </c>
      <c r="K7" s="876" t="s">
        <v>66</v>
      </c>
      <c r="L7" s="877"/>
      <c r="M7" s="360" t="s">
        <v>14</v>
      </c>
      <c r="N7" s="363" t="s">
        <v>67</v>
      </c>
      <c r="O7" s="362" t="s">
        <v>68</v>
      </c>
      <c r="P7" s="876" t="s">
        <v>66</v>
      </c>
      <c r="Q7" s="877"/>
      <c r="R7" s="360" t="s">
        <v>14</v>
      </c>
      <c r="S7" s="363" t="s">
        <v>67</v>
      </c>
      <c r="T7" s="362" t="s">
        <v>68</v>
      </c>
      <c r="U7" s="876" t="s">
        <v>66</v>
      </c>
      <c r="V7" s="877"/>
      <c r="W7" s="360" t="s">
        <v>14</v>
      </c>
      <c r="X7" s="363" t="s">
        <v>67</v>
      </c>
      <c r="Y7" s="362" t="s">
        <v>68</v>
      </c>
      <c r="Z7" s="876" t="s">
        <v>66</v>
      </c>
      <c r="AA7" s="877"/>
      <c r="AB7" s="360" t="s">
        <v>14</v>
      </c>
      <c r="AC7" s="363" t="s">
        <v>67</v>
      </c>
      <c r="AD7" s="362" t="s">
        <v>68</v>
      </c>
      <c r="AE7" s="876" t="s">
        <v>66</v>
      </c>
      <c r="AF7" s="877"/>
      <c r="AG7" s="360" t="s">
        <v>14</v>
      </c>
      <c r="AH7" s="363" t="s">
        <v>67</v>
      </c>
      <c r="AI7" s="362" t="s">
        <v>68</v>
      </c>
      <c r="AJ7" s="876" t="s">
        <v>66</v>
      </c>
      <c r="AK7" s="877"/>
      <c r="AL7" s="360" t="s">
        <v>14</v>
      </c>
      <c r="AM7" s="363" t="s">
        <v>67</v>
      </c>
      <c r="AN7" s="362" t="s">
        <v>68</v>
      </c>
      <c r="AO7" s="876" t="s">
        <v>66</v>
      </c>
      <c r="AP7" s="877"/>
      <c r="AQ7" s="360" t="s">
        <v>14</v>
      </c>
      <c r="AR7" s="363" t="s">
        <v>67</v>
      </c>
      <c r="AS7" s="362" t="s">
        <v>68</v>
      </c>
      <c r="AT7" s="876" t="s">
        <v>66</v>
      </c>
      <c r="AU7" s="877"/>
      <c r="AV7" s="360" t="s">
        <v>14</v>
      </c>
      <c r="AW7" s="363" t="s">
        <v>67</v>
      </c>
      <c r="AX7" s="362" t="s">
        <v>68</v>
      </c>
      <c r="AY7" s="876" t="s">
        <v>66</v>
      </c>
      <c r="AZ7" s="877"/>
      <c r="BA7" s="360" t="s">
        <v>14</v>
      </c>
      <c r="BB7" s="363" t="s">
        <v>67</v>
      </c>
      <c r="BC7" s="362" t="s">
        <v>68</v>
      </c>
      <c r="BD7" s="876" t="s">
        <v>66</v>
      </c>
      <c r="BE7" s="877"/>
      <c r="BF7" s="360" t="s">
        <v>14</v>
      </c>
      <c r="BG7" s="363" t="s">
        <v>67</v>
      </c>
      <c r="BH7" s="364" t="s">
        <v>68</v>
      </c>
    </row>
    <row r="8" spans="1:60" ht="20.100000000000001" customHeight="1" x14ac:dyDescent="0.4">
      <c r="A8" s="365">
        <v>0</v>
      </c>
      <c r="B8" s="193" t="str">
        <f>IFERROR(HLOOKUP(A$5,TAB_Critères!$B$3:$AH$16,SA_GRILLE_STEU!$A8+2,FALSE),"")</f>
        <v>Présence d'un écoulement lors du contrôle ?</v>
      </c>
      <c r="C8" s="425" t="s">
        <v>136</v>
      </c>
      <c r="D8" s="483"/>
      <c r="E8" s="366" t="str">
        <f>IFERROR(HLOOKUP(A$5,TAB_Critères!$B$51:$AH$66,$A8+2,FALSE),"")</f>
        <v>LISTE_1</v>
      </c>
      <c r="F8" s="365">
        <v>0</v>
      </c>
      <c r="G8" s="194" t="str">
        <f>IFERROR(HLOOKUP(F$5,TAB_Critères!$B$3:$AH$16,SA_GRILLE_STEU!$A8+2,FALSE),"")</f>
        <v>Présence d'un écoulement lors du contrôle ?</v>
      </c>
      <c r="H8" s="425"/>
      <c r="I8" s="484"/>
      <c r="J8" s="366" t="str">
        <f>IFERROR(HLOOKUP(F$5,TAB_Critères!$B$51:$AH$66,SA_GRILLE_STEU!$A8+2,FALSE),"")</f>
        <v>LISTE_1</v>
      </c>
      <c r="K8" s="365">
        <v>0</v>
      </c>
      <c r="L8" s="194" t="str">
        <f>IFERROR(HLOOKUP(K$5,TAB_Critères!$B$3:$AH$16,SA_GRILLE_STEU!$A8+2,FALSE),"")</f>
        <v/>
      </c>
      <c r="M8" s="425"/>
      <c r="N8" s="484"/>
      <c r="O8" s="366" t="str">
        <f>IFERROR(HLOOKUP(K$5,TAB_Critères!$B$51:$AH$66,SA_GRILLE_STEU!$A8+2,FALSE),"")</f>
        <v/>
      </c>
      <c r="P8" s="365">
        <v>0</v>
      </c>
      <c r="Q8" s="194" t="str">
        <f>IFERROR(HLOOKUP(P$5,TAB_Critères!$B$3:$AH$16,SA_GRILLE_STEU!$A8+2,FALSE),"")</f>
        <v/>
      </c>
      <c r="R8" s="425"/>
      <c r="S8" s="484"/>
      <c r="T8" s="366" t="str">
        <f>IFERROR(HLOOKUP(P$5,TAB_Critères!$B$51:$AH$66,SA_GRILLE_STEU!$A8+2,FALSE),"")</f>
        <v/>
      </c>
      <c r="U8" s="365">
        <v>0</v>
      </c>
      <c r="V8" s="194" t="str">
        <f>IFERROR(HLOOKUP(U$5,TAB_Critères!$B$3:$AH$16,SA_GRILLE_STEU!$A8+2,FALSE),"")</f>
        <v/>
      </c>
      <c r="W8" s="425"/>
      <c r="X8" s="484"/>
      <c r="Y8" s="366" t="str">
        <f>IFERROR(HLOOKUP(U$5,TAB_Critères!$B$51:$AH$66,SA_GRILLE_STEU!$A8+2,FALSE),"")</f>
        <v/>
      </c>
      <c r="Z8" s="365">
        <v>0</v>
      </c>
      <c r="AA8" s="194" t="str">
        <f>IFERROR(HLOOKUP(Z$5,TAB_Critères!$B$3:$AH$16,SA_GRILLE_STEU!$A8+2,FALSE),"")</f>
        <v/>
      </c>
      <c r="AB8" s="425"/>
      <c r="AC8" s="484"/>
      <c r="AD8" s="366" t="str">
        <f>IFERROR(HLOOKUP(Z$5,TAB_Critères!$B$51:$AH$66,SA_GRILLE_STEU!$A8+2,FALSE),"")</f>
        <v/>
      </c>
      <c r="AE8" s="365">
        <v>0</v>
      </c>
      <c r="AF8" s="194" t="str">
        <f>IFERROR(HLOOKUP(AE$5,TAB_Critères!$B$3:$AH$16,SA_GRILLE_STEU!$A8+2,FALSE),"")</f>
        <v/>
      </c>
      <c r="AG8" s="425"/>
      <c r="AH8" s="484"/>
      <c r="AI8" s="366" t="str">
        <f>IFERROR(HLOOKUP(AE$5,TAB_Critères!$B$51:$AH$66,SA_GRILLE_STEU!$A8+2,FALSE),"")</f>
        <v/>
      </c>
      <c r="AJ8" s="365">
        <v>0</v>
      </c>
      <c r="AK8" s="194" t="str">
        <f>IFERROR(HLOOKUP(AJ$5,TAB_Critères!$B$3:$AH$16,SA_GRILLE_STEU!$A8+2,FALSE),"")</f>
        <v/>
      </c>
      <c r="AL8" s="425"/>
      <c r="AM8" s="367"/>
      <c r="AN8" s="366" t="str">
        <f>IFERROR(HLOOKUP(AJ$5,TAB_Critères!$B$51:$AH$66,SA_GRILLE_STEU!$A8+2,FALSE),"")</f>
        <v/>
      </c>
      <c r="AO8" s="365">
        <v>0</v>
      </c>
      <c r="AP8" s="194" t="str">
        <f>IFERROR(HLOOKUP(AO$5,TAB_Critères!$B$3:$AH$16,SA_GRILLE_STEU!$A8+2,FALSE),"")</f>
        <v/>
      </c>
      <c r="AQ8" s="425"/>
      <c r="AR8" s="367"/>
      <c r="AS8" s="366" t="str">
        <f>IFERROR(HLOOKUP(AO$5,TAB_Critères!$B$51:$AH$66,SA_GRILLE_STEU!$A8+2,FALSE),"")</f>
        <v/>
      </c>
      <c r="AT8" s="365">
        <v>0</v>
      </c>
      <c r="AU8" s="194" t="str">
        <f>IFERROR(HLOOKUP(AT$5,TAB_Critères!$B$3:$AH$16,SA_GRILLE_STEU!$A8+2,FALSE),"")</f>
        <v/>
      </c>
      <c r="AV8" s="425"/>
      <c r="AW8" s="367"/>
      <c r="AX8" s="366" t="str">
        <f>IFERROR(HLOOKUP(AT$5,TAB_Critères!$B$51:$AH$66,SA_GRILLE_STEU!$A8+2,FALSE),"")</f>
        <v/>
      </c>
      <c r="AY8" s="365">
        <v>0</v>
      </c>
      <c r="AZ8" s="194" t="str">
        <f>IFERROR(HLOOKUP(AY$5,TAB_Critères!$B$3:$AH$16,SA_GRILLE_STEU!$A8+2,FALSE),"")</f>
        <v/>
      </c>
      <c r="BA8" s="425"/>
      <c r="BB8" s="367"/>
      <c r="BC8" s="366" t="str">
        <f>IFERROR(HLOOKUP(AY$5,TAB_Critères!$B$51:$AH$66,SA_GRILLE_STEU!$A8+2,FALSE),"")</f>
        <v/>
      </c>
      <c r="BD8" s="365">
        <v>0</v>
      </c>
      <c r="BE8" s="194" t="str">
        <f>IFERROR(HLOOKUP(BD$5,TAB_Critères!$B$3:$AH$16,SA_GRILLE_STEU!$A8+2,FALSE),"")</f>
        <v/>
      </c>
      <c r="BF8" s="425"/>
      <c r="BG8" s="368"/>
      <c r="BH8" s="369" t="str">
        <f>IFERROR(HLOOKUP(BD$5,TAB_Critères!$B$51:$AH$66,SA_GRILLE_STEU!$A8+2,FALSE),"")</f>
        <v/>
      </c>
    </row>
    <row r="9" spans="1:60" ht="30" customHeight="1" x14ac:dyDescent="0.4">
      <c r="A9" s="370">
        <v>1</v>
      </c>
      <c r="B9" s="193" t="str">
        <f>IFERROR(HLOOKUP(A$5,TAB_Critères!$B$3:$AH$16,SA_GRILLE_STEU!$A9+2,FALSE),"")</f>
        <v>L'accès à l'ouvrage et aux équipements de mesure se fait-il en toute sécurité pour les agents en charge des opérations de contrôles et d'entretien... ?</v>
      </c>
      <c r="C9" s="420"/>
      <c r="D9" s="484">
        <f>IFERROR(HLOOKUP(A$5,TAB_Critères!$B$30:$R$40,SA_GRILLE_STEU!$A9+2,FALSE),"")</f>
        <v>5</v>
      </c>
      <c r="E9" s="366" t="str">
        <f>IFERROR(HLOOKUP(A$5,TAB_Critères!$B$51:$AH$66,SA_GRILLE_STEU!$A9+2,FALSE),"")</f>
        <v>LISTE_3</v>
      </c>
      <c r="F9" s="370">
        <v>1</v>
      </c>
      <c r="G9" s="194" t="str">
        <f>IFERROR(HLOOKUP(F$5,TAB_Critères!$B$3:$AH$16,SA_GRILLE_STEU!$A9+2,FALSE),"")</f>
        <v>L'accès à l'ouvrage et aux équipements de mesure se fait-il en toute sécurité pour les agents en charge des opérations de contrôles et d'entretien... ?</v>
      </c>
      <c r="H9" s="420"/>
      <c r="I9" s="484">
        <f>IFERROR(HLOOKUP(F$5,TAB_Critères!$B$30:$R$40,SA_GRILLE_STEU!$A9+2,FALSE),"")</f>
        <v>5</v>
      </c>
      <c r="J9" s="366" t="str">
        <f>IFERROR(HLOOKUP(F$5,TAB_Critères!$B$51:$AH$66,SA_GRILLE_STEU!$A9+2,FALSE),"")</f>
        <v>LISTE_3</v>
      </c>
      <c r="K9" s="370">
        <v>1</v>
      </c>
      <c r="L9" s="194" t="str">
        <f>IFERROR(HLOOKUP(K$5,TAB_Critères!$B$3:$AH$16,SA_GRILLE_STEU!$A9+2,FALSE),"")</f>
        <v/>
      </c>
      <c r="M9" s="420"/>
      <c r="N9" s="484" t="str">
        <f>IFERROR(HLOOKUP(K$5,TAB_Critères!$B$30:$R$40,SA_GRILLE_STEU!$A9+2,FALSE),"")</f>
        <v/>
      </c>
      <c r="O9" s="366" t="str">
        <f>IFERROR(HLOOKUP(K$5,TAB_Critères!$B$51:$AH$66,SA_GRILLE_STEU!$A9+2,FALSE),"")</f>
        <v/>
      </c>
      <c r="P9" s="370">
        <v>1</v>
      </c>
      <c r="Q9" s="194" t="str">
        <f>IFERROR(HLOOKUP(P$5,TAB_Critères!$B$3:$AH$16,SA_GRILLE_STEU!$A9+2,FALSE),"")</f>
        <v/>
      </c>
      <c r="R9" s="420"/>
      <c r="S9" s="484" t="str">
        <f>IFERROR(HLOOKUP(P$5,TAB_Critères!$B$30:$R$40,SA_GRILLE_STEU!$A9+2,FALSE),"")</f>
        <v/>
      </c>
      <c r="T9" s="366" t="str">
        <f>IFERROR(HLOOKUP(P$5,TAB_Critères!$B$51:$AH$66,SA_GRILLE_STEU!$A9+2,FALSE),"")</f>
        <v/>
      </c>
      <c r="U9" s="370">
        <v>1</v>
      </c>
      <c r="V9" s="194" t="str">
        <f>IFERROR(HLOOKUP(U$5,TAB_Critères!$B$3:$AH$16,SA_GRILLE_STEU!$A9+2,FALSE),"")</f>
        <v/>
      </c>
      <c r="W9" s="420"/>
      <c r="X9" s="484" t="str">
        <f>IFERROR(HLOOKUP(U$5,TAB_Critères!$B$30:$R$40,SA_GRILLE_STEU!$A9+2,FALSE),"")</f>
        <v/>
      </c>
      <c r="Y9" s="366" t="str">
        <f>IFERROR(HLOOKUP(U$5,TAB_Critères!$B$51:$AH$66,SA_GRILLE_STEU!$A9+2,FALSE),"")</f>
        <v/>
      </c>
      <c r="Z9" s="370">
        <v>1</v>
      </c>
      <c r="AA9" s="194" t="str">
        <f>IFERROR(HLOOKUP(Z$5,TAB_Critères!$B$3:$AH$16,SA_GRILLE_STEU!$A9+2,FALSE),"")</f>
        <v/>
      </c>
      <c r="AB9" s="420"/>
      <c r="AC9" s="484" t="str">
        <f>IFERROR(HLOOKUP(Z$5,TAB_Critères!$B$30:$R$40,SA_GRILLE_STEU!$A9+2,FALSE),"")</f>
        <v/>
      </c>
      <c r="AD9" s="366" t="str">
        <f>IFERROR(HLOOKUP(Z$5,TAB_Critères!$B$51:$AH$66,SA_GRILLE_STEU!$A9+2,FALSE),"")</f>
        <v/>
      </c>
      <c r="AE9" s="370">
        <v>1</v>
      </c>
      <c r="AF9" s="194" t="str">
        <f>IFERROR(HLOOKUP(AE$5,TAB_Critères!$B$3:$AH$16,SA_GRILLE_STEU!$A9+2,FALSE),"")</f>
        <v/>
      </c>
      <c r="AG9" s="420"/>
      <c r="AH9" s="484" t="str">
        <f>IFERROR(HLOOKUP(AE$5,TAB_Critères!$B$30:$R$40,SA_GRILLE_STEU!$A9+2,FALSE),"")</f>
        <v/>
      </c>
      <c r="AI9" s="366" t="str">
        <f>IFERROR(HLOOKUP(AE$5,TAB_Critères!$B$51:$AH$66,SA_GRILLE_STEU!$A9+2,FALSE),"")</f>
        <v/>
      </c>
      <c r="AJ9" s="370">
        <v>1</v>
      </c>
      <c r="AK9" s="194" t="str">
        <f>IFERROR(HLOOKUP(AJ$5,TAB_Critères!$B$3:$AH$16,SA_GRILLE_STEU!$A9+2,FALSE),"")</f>
        <v/>
      </c>
      <c r="AL9" s="420"/>
      <c r="AM9" s="367" t="str">
        <f>IFERROR(HLOOKUP(AJ$5,TAB_Critères!$B$30:$R$40,SA_GRILLE_STEU!$A9+2,FALSE),"")</f>
        <v/>
      </c>
      <c r="AN9" s="366" t="str">
        <f>IFERROR(HLOOKUP(AJ$5,TAB_Critères!$B$51:$AH$66,SA_GRILLE_STEU!$A9+2,FALSE),"")</f>
        <v/>
      </c>
      <c r="AO9" s="370">
        <v>1</v>
      </c>
      <c r="AP9" s="194" t="str">
        <f>IFERROR(HLOOKUP(AO$5,TAB_Critères!$B$3:$AH$16,SA_GRILLE_STEU!$A9+2,FALSE),"")</f>
        <v/>
      </c>
      <c r="AQ9" s="420"/>
      <c r="AR9" s="367" t="str">
        <f>IFERROR(HLOOKUP(AO$5,TAB_Critères!$B$30:$R$40,SA_GRILLE_STEU!$A9+2,FALSE),"")</f>
        <v/>
      </c>
      <c r="AS9" s="366" t="str">
        <f>IFERROR(HLOOKUP(AO$5,TAB_Critères!$B$51:$AH$66,SA_GRILLE_STEU!$A9+2,FALSE),"")</f>
        <v/>
      </c>
      <c r="AT9" s="370">
        <v>1</v>
      </c>
      <c r="AU9" s="194" t="str">
        <f>IFERROR(HLOOKUP(AT$5,TAB_Critères!$B$3:$AH$16,SA_GRILLE_STEU!$A9+2,FALSE),"")</f>
        <v/>
      </c>
      <c r="AV9" s="420"/>
      <c r="AW9" s="367" t="str">
        <f>IFERROR(HLOOKUP(AT$5,TAB_Critères!$B$30:$R$40,SA_GRILLE_STEU!$A9+2,FALSE),"")</f>
        <v/>
      </c>
      <c r="AX9" s="366" t="str">
        <f>IFERROR(HLOOKUP(AT$5,TAB_Critères!$B$51:$AH$66,SA_GRILLE_STEU!$A9+2,FALSE),"")</f>
        <v/>
      </c>
      <c r="AY9" s="370">
        <v>1</v>
      </c>
      <c r="AZ9" s="194" t="str">
        <f>IFERROR(HLOOKUP(AY$5,TAB_Critères!$B$3:$AH$16,SA_GRILLE_STEU!$A9+2,FALSE),"")</f>
        <v/>
      </c>
      <c r="BA9" s="420"/>
      <c r="BB9" s="367" t="str">
        <f>IFERROR(HLOOKUP(AY$5,TAB_Critères!$B$30:$R$40,SA_GRILLE_STEU!$A9+2,FALSE),"")</f>
        <v/>
      </c>
      <c r="BC9" s="366" t="str">
        <f>IFERROR(HLOOKUP(AY$5,TAB_Critères!$B$51:$AH$66,SA_GRILLE_STEU!$A9+2,FALSE),"")</f>
        <v/>
      </c>
      <c r="BD9" s="370">
        <v>1</v>
      </c>
      <c r="BE9" s="194" t="str">
        <f>IFERROR(HLOOKUP(BD$5,TAB_Critères!$B$3:$AH$16,SA_GRILLE_STEU!$A9+2,FALSE),"")</f>
        <v/>
      </c>
      <c r="BF9" s="420"/>
      <c r="BG9" s="371" t="str">
        <f>IFERROR(HLOOKUP(BD$5,TAB_Critères!$B$30:$R$40,SA_GRILLE_STEU!$A9+2,FALSE),"")</f>
        <v/>
      </c>
      <c r="BH9" s="369" t="str">
        <f>IFERROR(HLOOKUP(BD$5,TAB_Critères!$B$51:$AH$66,SA_GRILLE_STEU!$A9+2,FALSE),"")</f>
        <v/>
      </c>
    </row>
    <row r="10" spans="1:60" ht="30.75" customHeight="1" x14ac:dyDescent="0.4">
      <c r="A10" s="370">
        <v>2</v>
      </c>
      <c r="B10" s="193" t="str">
        <f>IFERROR(HLOOKUP(A$5,TAB_Critères!$B$3:$AH$16,SA_GRILLE_STEU!$A10+2,FALSE),"")</f>
        <v>Le dimensionnement du caisson et notamment son échancrure de mesure est-elle adaptée vis-à-vis de l'étendue des débits à mesurer ?</v>
      </c>
      <c r="C10" s="420"/>
      <c r="D10" s="484">
        <f>IFERROR(HLOOKUP(A$5,TAB_Critères!$B$30:$R$40,SA_GRILLE_STEU!$A10+2,FALSE),"")</f>
        <v>10</v>
      </c>
      <c r="E10" s="366" t="str">
        <f>IFERROR(HLOOKUP(A$5,TAB_Critères!$B$51:$AH$66,SA_GRILLE_STEU!$A10+2,FALSE),"")</f>
        <v>LISTE_3</v>
      </c>
      <c r="F10" s="370">
        <v>2</v>
      </c>
      <c r="G10" s="194" t="str">
        <f>IFERROR(HLOOKUP(F$5,TAB_Critères!$B$3:$AH$16,SA_GRILLE_STEU!$A10+2,FALSE),"")</f>
        <v>Les caractéristiques du clapet sont-elles adaptées vis-à-vis de l'étendue des débits à mesurer ?</v>
      </c>
      <c r="H10" s="420"/>
      <c r="I10" s="484">
        <f>IFERROR(HLOOKUP(F$5,TAB_Critères!$B$30:$R$40,SA_GRILLE_STEU!$A10+2,FALSE),"")</f>
        <v>10</v>
      </c>
      <c r="J10" s="366" t="str">
        <f>IFERROR(HLOOKUP(F$5,TAB_Critères!$B$51:$AH$66,SA_GRILLE_STEU!$A10+2,FALSE),"")</f>
        <v>LISTE_3</v>
      </c>
      <c r="K10" s="370">
        <v>2</v>
      </c>
      <c r="L10" s="194" t="str">
        <f>IFERROR(HLOOKUP(K$5,TAB_Critères!$B$3:$AH$16,SA_GRILLE_STEU!$A10+2,FALSE),"")</f>
        <v/>
      </c>
      <c r="M10" s="420"/>
      <c r="N10" s="484" t="str">
        <f>IFERROR(HLOOKUP(K$5,TAB_Critères!$B$30:$R$40,SA_GRILLE_STEU!$A10+2,FALSE),"")</f>
        <v/>
      </c>
      <c r="O10" s="366" t="str">
        <f>IFERROR(HLOOKUP(K$5,TAB_Critères!$B$51:$AH$66,SA_GRILLE_STEU!$A10+2,FALSE),"")</f>
        <v/>
      </c>
      <c r="P10" s="370">
        <v>2</v>
      </c>
      <c r="Q10" s="194" t="str">
        <f>IFERROR(HLOOKUP(P$5,TAB_Critères!$B$3:$AH$16,SA_GRILLE_STEU!$A10+2,FALSE),"")</f>
        <v/>
      </c>
      <c r="R10" s="420"/>
      <c r="S10" s="484" t="str">
        <f>IFERROR(HLOOKUP(P$5,TAB_Critères!$B$30:$R$40,SA_GRILLE_STEU!$A10+2,FALSE),"")</f>
        <v/>
      </c>
      <c r="T10" s="366" t="str">
        <f>IFERROR(HLOOKUP(P$5,TAB_Critères!$B$51:$AH$66,SA_GRILLE_STEU!$A10+2,FALSE),"")</f>
        <v/>
      </c>
      <c r="U10" s="370">
        <v>2</v>
      </c>
      <c r="V10" s="194" t="str">
        <f>IFERROR(HLOOKUP(U$5,TAB_Critères!$B$3:$AH$16,SA_GRILLE_STEU!$A10+2,FALSE),"")</f>
        <v/>
      </c>
      <c r="W10" s="420"/>
      <c r="X10" s="484" t="str">
        <f>IFERROR(HLOOKUP(U$5,TAB_Critères!$B$30:$R$40,SA_GRILLE_STEU!$A10+2,FALSE),"")</f>
        <v/>
      </c>
      <c r="Y10" s="366" t="str">
        <f>IFERROR(HLOOKUP(U$5,TAB_Critères!$B$51:$AH$66,SA_GRILLE_STEU!$A10+2,FALSE),"")</f>
        <v/>
      </c>
      <c r="Z10" s="370">
        <v>2</v>
      </c>
      <c r="AA10" s="194" t="str">
        <f>IFERROR(HLOOKUP(Z$5,TAB_Critères!$B$3:$AH$16,SA_GRILLE_STEU!$A10+2,FALSE),"")</f>
        <v/>
      </c>
      <c r="AB10" s="420"/>
      <c r="AC10" s="484" t="str">
        <f>IFERROR(HLOOKUP(Z$5,TAB_Critères!$B$30:$R$40,SA_GRILLE_STEU!$A10+2,FALSE),"")</f>
        <v/>
      </c>
      <c r="AD10" s="366" t="str">
        <f>IFERROR(HLOOKUP(Z$5,TAB_Critères!$B$51:$AH$66,SA_GRILLE_STEU!$A10+2,FALSE),"")</f>
        <v/>
      </c>
      <c r="AE10" s="370">
        <v>2</v>
      </c>
      <c r="AF10" s="194" t="str">
        <f>IFERROR(HLOOKUP(AE$5,TAB_Critères!$B$3:$AH$16,SA_GRILLE_STEU!$A10+2,FALSE),"")</f>
        <v/>
      </c>
      <c r="AG10" s="420"/>
      <c r="AH10" s="484" t="str">
        <f>IFERROR(HLOOKUP(AE$5,TAB_Critères!$B$30:$R$40,SA_GRILLE_STEU!$A10+2,FALSE),"")</f>
        <v/>
      </c>
      <c r="AI10" s="366" t="str">
        <f>IFERROR(HLOOKUP(AE$5,TAB_Critères!$B$51:$AH$66,SA_GRILLE_STEU!$A10+2,FALSE),"")</f>
        <v/>
      </c>
      <c r="AJ10" s="370">
        <v>2</v>
      </c>
      <c r="AK10" s="194" t="str">
        <f>IFERROR(HLOOKUP(AJ$5,TAB_Critères!$B$3:$AH$16,SA_GRILLE_STEU!$A10+2,FALSE),"")</f>
        <v/>
      </c>
      <c r="AL10" s="420"/>
      <c r="AM10" s="367" t="str">
        <f>IFERROR(HLOOKUP(AJ$5,TAB_Critères!$B$30:$R$40,SA_GRILLE_STEU!$A10+2,FALSE),"")</f>
        <v/>
      </c>
      <c r="AN10" s="366" t="str">
        <f>IFERROR(HLOOKUP(AJ$5,TAB_Critères!$B$51:$AH$66,SA_GRILLE_STEU!$A10+2,FALSE),"")</f>
        <v/>
      </c>
      <c r="AO10" s="370">
        <v>2</v>
      </c>
      <c r="AP10" s="194" t="str">
        <f>IFERROR(HLOOKUP(AO$5,TAB_Critères!$B$3:$AH$16,SA_GRILLE_STEU!$A10+2,FALSE),"")</f>
        <v/>
      </c>
      <c r="AQ10" s="420"/>
      <c r="AR10" s="367" t="str">
        <f>IFERROR(HLOOKUP(AO$5,TAB_Critères!$B$30:$R$40,SA_GRILLE_STEU!$A10+2,FALSE),"")</f>
        <v/>
      </c>
      <c r="AS10" s="366" t="str">
        <f>IFERROR(HLOOKUP(AO$5,TAB_Critères!$B$51:$AH$66,SA_GRILLE_STEU!$A10+2,FALSE),"")</f>
        <v/>
      </c>
      <c r="AT10" s="370">
        <v>2</v>
      </c>
      <c r="AU10" s="194" t="str">
        <f>IFERROR(HLOOKUP(AT$5,TAB_Critères!$B$3:$AH$16,SA_GRILLE_STEU!$A10+2,FALSE),"")</f>
        <v/>
      </c>
      <c r="AV10" s="420"/>
      <c r="AW10" s="367" t="str">
        <f>IFERROR(HLOOKUP(AT$5,TAB_Critères!$B$30:$R$40,SA_GRILLE_STEU!$A10+2,FALSE),"")</f>
        <v/>
      </c>
      <c r="AX10" s="366" t="str">
        <f>IFERROR(HLOOKUP(AT$5,TAB_Critères!$B$51:$AH$66,SA_GRILLE_STEU!$A10+2,FALSE),"")</f>
        <v/>
      </c>
      <c r="AY10" s="370">
        <v>2</v>
      </c>
      <c r="AZ10" s="194" t="str">
        <f>IFERROR(HLOOKUP(AY$5,TAB_Critères!$B$3:$AH$16,SA_GRILLE_STEU!$A10+2,FALSE),"")</f>
        <v/>
      </c>
      <c r="BA10" s="420"/>
      <c r="BB10" s="367" t="str">
        <f>IFERROR(HLOOKUP(AY$5,TAB_Critères!$B$30:$R$40,SA_GRILLE_STEU!$A10+2,FALSE),"")</f>
        <v/>
      </c>
      <c r="BC10" s="366" t="str">
        <f>IFERROR(HLOOKUP(AY$5,TAB_Critères!$B$51:$AH$66,SA_GRILLE_STEU!$A10+2,FALSE),"")</f>
        <v/>
      </c>
      <c r="BD10" s="370">
        <v>2</v>
      </c>
      <c r="BE10" s="194" t="str">
        <f>IFERROR(HLOOKUP(BD$5,TAB_Critères!$B$3:$AH$16,SA_GRILLE_STEU!$A10+2,FALSE),"")</f>
        <v/>
      </c>
      <c r="BF10" s="420"/>
      <c r="BG10" s="371" t="str">
        <f>IFERROR(HLOOKUP(BD$5,TAB_Critères!$B$30:$R$40,SA_GRILLE_STEU!$A10+2,FALSE),"")</f>
        <v/>
      </c>
      <c r="BH10" s="369" t="str">
        <f>IFERROR(HLOOKUP(BD$5,TAB_Critères!$B$51:$AH$66,SA_GRILLE_STEU!$A10+2,FALSE),"")</f>
        <v/>
      </c>
    </row>
    <row r="11" spans="1:60" ht="58.5" customHeight="1" x14ac:dyDescent="0.4">
      <c r="A11" s="370">
        <v>3</v>
      </c>
      <c r="B11" s="193" t="str">
        <f>IFERROR(HLOOKUP(A$5,TAB_Critères!$B$3:$AH$16,SA_GRILLE_STEU!$A11+2,FALSE),"")</f>
        <v xml:space="preserve">Les conditions de mise en place du caisson et des capteurs associés, sont-elles conformes aux normes en vigueur et/ou aux prescriptions des constructeurs ? </v>
      </c>
      <c r="C11" s="420"/>
      <c r="D11" s="484">
        <f>IFERROR(HLOOKUP(A$5,TAB_Critères!$B$30:$R$40,SA_GRILLE_STEU!$A11+2,FALSE),"")</f>
        <v>10</v>
      </c>
      <c r="E11" s="366" t="str">
        <f>IFERROR(HLOOKUP(A$5,TAB_Critères!$B$51:$AH$66,SA_GRILLE_STEU!$A11+2,FALSE),"")</f>
        <v>LISTE_3</v>
      </c>
      <c r="F11" s="370">
        <v>3</v>
      </c>
      <c r="G11" s="194"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420"/>
      <c r="I11" s="484">
        <f>IFERROR(HLOOKUP(F$5,TAB_Critères!$B$30:$R$40,SA_GRILLE_STEU!$A11+2,FALSE),"")</f>
        <v>10</v>
      </c>
      <c r="J11" s="366" t="str">
        <f>IFERROR(HLOOKUP(F$5,TAB_Critères!$B$51:$AH$66,SA_GRILLE_STEU!$A11+2,FALSE),"")</f>
        <v>LISTE_2</v>
      </c>
      <c r="K11" s="370">
        <v>3</v>
      </c>
      <c r="L11" s="194" t="str">
        <f>IFERROR(HLOOKUP(K$5,TAB_Critères!$B$3:$AH$16,SA_GRILLE_STEU!$A11+2,FALSE),"")</f>
        <v/>
      </c>
      <c r="M11" s="420"/>
      <c r="N11" s="484" t="str">
        <f>IFERROR(HLOOKUP(K$5,TAB_Critères!$B$30:$R$40,SA_GRILLE_STEU!$A11+2,FALSE),"")</f>
        <v/>
      </c>
      <c r="O11" s="366" t="str">
        <f>IFERROR(HLOOKUP(K$5,TAB_Critères!$B$51:$AH$66,SA_GRILLE_STEU!$A11+2,FALSE),"")</f>
        <v/>
      </c>
      <c r="P11" s="370">
        <v>3</v>
      </c>
      <c r="Q11" s="194" t="str">
        <f>IFERROR(HLOOKUP(P$5,TAB_Critères!$B$3:$AH$16,SA_GRILLE_STEU!$A11+2,FALSE),"")</f>
        <v/>
      </c>
      <c r="R11" s="420"/>
      <c r="S11" s="484" t="str">
        <f>IFERROR(HLOOKUP(P$5,TAB_Critères!$B$30:$R$40,SA_GRILLE_STEU!$A11+2,FALSE),"")</f>
        <v/>
      </c>
      <c r="T11" s="366" t="str">
        <f>IFERROR(HLOOKUP(P$5,TAB_Critères!$B$51:$AH$66,SA_GRILLE_STEU!$A11+2,FALSE),"")</f>
        <v/>
      </c>
      <c r="U11" s="370">
        <v>3</v>
      </c>
      <c r="V11" s="194" t="str">
        <f>IFERROR(HLOOKUP(U$5,TAB_Critères!$B$3:$AH$16,SA_GRILLE_STEU!$A11+2,FALSE),"")</f>
        <v/>
      </c>
      <c r="W11" s="420"/>
      <c r="X11" s="484" t="str">
        <f>IFERROR(HLOOKUP(U$5,TAB_Critères!$B$30:$R$40,SA_GRILLE_STEU!$A11+2,FALSE),"")</f>
        <v/>
      </c>
      <c r="Y11" s="366" t="str">
        <f>IFERROR(HLOOKUP(U$5,TAB_Critères!$B$51:$AH$66,SA_GRILLE_STEU!$A11+2,FALSE),"")</f>
        <v/>
      </c>
      <c r="Z11" s="370">
        <v>3</v>
      </c>
      <c r="AA11" s="194" t="str">
        <f>IFERROR(HLOOKUP(Z$5,TAB_Critères!$B$3:$AH$16,SA_GRILLE_STEU!$A11+2,FALSE),"")</f>
        <v/>
      </c>
      <c r="AB11" s="420"/>
      <c r="AC11" s="484" t="str">
        <f>IFERROR(HLOOKUP(Z$5,TAB_Critères!$B$30:$R$40,SA_GRILLE_STEU!$A11+2,FALSE),"")</f>
        <v/>
      </c>
      <c r="AD11" s="366" t="str">
        <f>IFERROR(HLOOKUP(Z$5,TAB_Critères!$B$51:$AH$66,SA_GRILLE_STEU!$A11+2,FALSE),"")</f>
        <v/>
      </c>
      <c r="AE11" s="370">
        <v>3</v>
      </c>
      <c r="AF11" s="194" t="str">
        <f>IFERROR(HLOOKUP(AE$5,TAB_Critères!$B$3:$AH$16,SA_GRILLE_STEU!$A11+2,FALSE),"")</f>
        <v/>
      </c>
      <c r="AG11" s="420"/>
      <c r="AH11" s="484" t="str">
        <f>IFERROR(HLOOKUP(AE$5,TAB_Critères!$B$30:$R$40,SA_GRILLE_STEU!$A11+2,FALSE),"")</f>
        <v/>
      </c>
      <c r="AI11" s="366" t="str">
        <f>IFERROR(HLOOKUP(AE$5,TAB_Critères!$B$51:$AH$66,SA_GRILLE_STEU!$A11+2,FALSE),"")</f>
        <v/>
      </c>
      <c r="AJ11" s="370">
        <v>3</v>
      </c>
      <c r="AK11" s="194" t="str">
        <f>IFERROR(HLOOKUP(AJ$5,TAB_Critères!$B$3:$AH$16,SA_GRILLE_STEU!$A11+2,FALSE),"")</f>
        <v/>
      </c>
      <c r="AL11" s="420"/>
      <c r="AM11" s="367" t="str">
        <f>IFERROR(HLOOKUP(AJ$5,TAB_Critères!$B$30:$R$40,SA_GRILLE_STEU!$A11+2,FALSE),"")</f>
        <v/>
      </c>
      <c r="AN11" s="366" t="str">
        <f>IFERROR(HLOOKUP(AJ$5,TAB_Critères!$B$51:$AH$66,SA_GRILLE_STEU!$A11+2,FALSE),"")</f>
        <v/>
      </c>
      <c r="AO11" s="370">
        <v>3</v>
      </c>
      <c r="AP11" s="194" t="str">
        <f>IFERROR(HLOOKUP(AO$5,TAB_Critères!$B$3:$AH$16,SA_GRILLE_STEU!$A11+2,FALSE),"")</f>
        <v/>
      </c>
      <c r="AQ11" s="420"/>
      <c r="AR11" s="367" t="str">
        <f>IFERROR(HLOOKUP(AO$5,TAB_Critères!$B$30:$R$40,SA_GRILLE_STEU!$A11+2,FALSE),"")</f>
        <v/>
      </c>
      <c r="AS11" s="366" t="str">
        <f>IFERROR(HLOOKUP(AO$5,TAB_Critères!$B$51:$AH$66,SA_GRILLE_STEU!$A11+2,FALSE),"")</f>
        <v/>
      </c>
      <c r="AT11" s="370">
        <v>3</v>
      </c>
      <c r="AU11" s="194" t="str">
        <f>IFERROR(HLOOKUP(AT$5,TAB_Critères!$B$3:$AH$16,SA_GRILLE_STEU!$A11+2,FALSE),"")</f>
        <v/>
      </c>
      <c r="AV11" s="420"/>
      <c r="AW11" s="367" t="str">
        <f>IFERROR(HLOOKUP(AT$5,TAB_Critères!$B$30:$R$40,SA_GRILLE_STEU!$A11+2,FALSE),"")</f>
        <v/>
      </c>
      <c r="AX11" s="366" t="str">
        <f>IFERROR(HLOOKUP(AT$5,TAB_Critères!$B$51:$AH$66,SA_GRILLE_STEU!$A11+2,FALSE),"")</f>
        <v/>
      </c>
      <c r="AY11" s="370">
        <v>3</v>
      </c>
      <c r="AZ11" s="194" t="str">
        <f>IFERROR(HLOOKUP(AY$5,TAB_Critères!$B$3:$AH$16,SA_GRILLE_STEU!$A11+2,FALSE),"")</f>
        <v/>
      </c>
      <c r="BA11" s="420"/>
      <c r="BB11" s="367" t="str">
        <f>IFERROR(HLOOKUP(AY$5,TAB_Critères!$B$30:$R$40,SA_GRILLE_STEU!$A11+2,FALSE),"")</f>
        <v/>
      </c>
      <c r="BC11" s="366" t="str">
        <f>IFERROR(HLOOKUP(AY$5,TAB_Critères!$B$51:$AH$66,SA_GRILLE_STEU!$A11+2,FALSE),"")</f>
        <v/>
      </c>
      <c r="BD11" s="370">
        <v>3</v>
      </c>
      <c r="BE11" s="194" t="str">
        <f>IFERROR(HLOOKUP(BD$5,TAB_Critères!$B$3:$AH$16,SA_GRILLE_STEU!$A11+2,FALSE),"")</f>
        <v/>
      </c>
      <c r="BF11" s="420"/>
      <c r="BG11" s="371" t="str">
        <f>IFERROR(HLOOKUP(BD$5,TAB_Critères!$B$30:$R$40,SA_GRILLE_STEU!$A11+2,FALSE),"")</f>
        <v/>
      </c>
      <c r="BH11" s="369" t="str">
        <f>IFERROR(HLOOKUP(BD$5,TAB_Critères!$B$51:$AH$66,SA_GRILLE_STEU!$A11+2,FALSE),"")</f>
        <v/>
      </c>
    </row>
    <row r="12" spans="1:60" ht="30" customHeight="1" x14ac:dyDescent="0.4">
      <c r="A12" s="370">
        <v>4</v>
      </c>
      <c r="B12" s="193" t="str">
        <f>IFERROR(HLOOKUP(A$5,TAB_Critères!$B$3:$AH$16,SA_GRILLE_STEU!$A12+2,FALSE),"")</f>
        <v>L'étanchéité, la propreté et l'état d'entretien du caisson et des capteurs associés sont-ils satisfaisants ?</v>
      </c>
      <c r="C12" s="420"/>
      <c r="D12" s="484">
        <f>IFERROR(HLOOKUP(A$5,TAB_Critères!$B$30:$R$40,SA_GRILLE_STEU!$A12+2,FALSE),"")</f>
        <v>10</v>
      </c>
      <c r="E12" s="366" t="str">
        <f>IFERROR(HLOOKUP(A$5,TAB_Critères!$B$51:$AH$66,SA_GRILLE_STEU!$A12+2,FALSE),"")</f>
        <v>LISTE_2</v>
      </c>
      <c r="F12" s="370">
        <v>4</v>
      </c>
      <c r="G12" s="194" t="str">
        <f>IFERROR(HLOOKUP(F$5,TAB_Critères!$B$3:$AH$16,SA_GRILLE_STEU!$A12+2,FALSE),"")</f>
        <v>La propreté et l'état d'entretien du clapet sont-ils satisfaisants ?</v>
      </c>
      <c r="H12" s="420"/>
      <c r="I12" s="484">
        <f>IFERROR(HLOOKUP(F$5,TAB_Critères!$B$30:$R$40,SA_GRILLE_STEU!$A12+2,FALSE),"")</f>
        <v>10</v>
      </c>
      <c r="J12" s="366" t="str">
        <f>IFERROR(HLOOKUP(F$5,TAB_Critères!$B$51:$AH$66,SA_GRILLE_STEU!$A12+2,FALSE),"")</f>
        <v>LISTE_2</v>
      </c>
      <c r="K12" s="370">
        <v>4</v>
      </c>
      <c r="L12" s="194" t="str">
        <f>IFERROR(HLOOKUP(K$5,TAB_Critères!$B$3:$AH$16,SA_GRILLE_STEU!$A12+2,FALSE),"")</f>
        <v/>
      </c>
      <c r="M12" s="420"/>
      <c r="N12" s="484" t="str">
        <f>IFERROR(HLOOKUP(K$5,TAB_Critères!$B$30:$R$40,SA_GRILLE_STEU!$A12+2,FALSE),"")</f>
        <v/>
      </c>
      <c r="O12" s="366" t="str">
        <f>IFERROR(HLOOKUP(K$5,TAB_Critères!$B$51:$AH$66,SA_GRILLE_STEU!$A12+2,FALSE),"")</f>
        <v/>
      </c>
      <c r="P12" s="370">
        <v>4</v>
      </c>
      <c r="Q12" s="194" t="str">
        <f>IFERROR(HLOOKUP(P$5,TAB_Critères!$B$3:$AH$16,SA_GRILLE_STEU!$A12+2,FALSE),"")</f>
        <v/>
      </c>
      <c r="R12" s="420"/>
      <c r="S12" s="484" t="str">
        <f>IFERROR(HLOOKUP(P$5,TAB_Critères!$B$30:$R$40,SA_GRILLE_STEU!$A12+2,FALSE),"")</f>
        <v/>
      </c>
      <c r="T12" s="366" t="str">
        <f>IFERROR(HLOOKUP(P$5,TAB_Critères!$B$51:$AH$66,SA_GRILLE_STEU!$A12+2,FALSE),"")</f>
        <v/>
      </c>
      <c r="U12" s="370">
        <v>4</v>
      </c>
      <c r="V12" s="194" t="str">
        <f>IFERROR(HLOOKUP(U$5,TAB_Critères!$B$3:$AH$16,SA_GRILLE_STEU!$A12+2,FALSE),"")</f>
        <v/>
      </c>
      <c r="W12" s="420"/>
      <c r="X12" s="484" t="str">
        <f>IFERROR(HLOOKUP(U$5,TAB_Critères!$B$30:$R$40,SA_GRILLE_STEU!$A12+2,FALSE),"")</f>
        <v/>
      </c>
      <c r="Y12" s="366" t="str">
        <f>IFERROR(HLOOKUP(U$5,TAB_Critères!$B$51:$AH$66,SA_GRILLE_STEU!$A12+2,FALSE),"")</f>
        <v/>
      </c>
      <c r="Z12" s="370">
        <v>4</v>
      </c>
      <c r="AA12" s="194" t="str">
        <f>IFERROR(HLOOKUP(Z$5,TAB_Critères!$B$3:$AH$16,SA_GRILLE_STEU!$A12+2,FALSE),"")</f>
        <v/>
      </c>
      <c r="AB12" s="420"/>
      <c r="AC12" s="484" t="str">
        <f>IFERROR(HLOOKUP(Z$5,TAB_Critères!$B$30:$R$40,SA_GRILLE_STEU!$A12+2,FALSE),"")</f>
        <v/>
      </c>
      <c r="AD12" s="366" t="str">
        <f>IFERROR(HLOOKUP(Z$5,TAB_Critères!$B$51:$AH$66,SA_GRILLE_STEU!$A12+2,FALSE),"")</f>
        <v/>
      </c>
      <c r="AE12" s="370">
        <v>4</v>
      </c>
      <c r="AF12" s="194" t="str">
        <f>IFERROR(HLOOKUP(AE$5,TAB_Critères!$B$3:$AH$16,SA_GRILLE_STEU!$A12+2,FALSE),"")</f>
        <v/>
      </c>
      <c r="AG12" s="420"/>
      <c r="AH12" s="484" t="str">
        <f>IFERROR(HLOOKUP(AE$5,TAB_Critères!$B$30:$R$40,SA_GRILLE_STEU!$A12+2,FALSE),"")</f>
        <v/>
      </c>
      <c r="AI12" s="366" t="str">
        <f>IFERROR(HLOOKUP(AE$5,TAB_Critères!$B$51:$AH$66,SA_GRILLE_STEU!$A12+2,FALSE),"")</f>
        <v/>
      </c>
      <c r="AJ12" s="370">
        <v>4</v>
      </c>
      <c r="AK12" s="194" t="str">
        <f>IFERROR(HLOOKUP(AJ$5,TAB_Critères!$B$3:$AH$16,SA_GRILLE_STEU!$A12+2,FALSE),"")</f>
        <v/>
      </c>
      <c r="AL12" s="420"/>
      <c r="AM12" s="367" t="str">
        <f>IFERROR(HLOOKUP(AJ$5,TAB_Critères!$B$30:$R$40,SA_GRILLE_STEU!$A12+2,FALSE),"")</f>
        <v/>
      </c>
      <c r="AN12" s="366" t="str">
        <f>IFERROR(HLOOKUP(AJ$5,TAB_Critères!$B$51:$AH$66,SA_GRILLE_STEU!$A12+2,FALSE),"")</f>
        <v/>
      </c>
      <c r="AO12" s="370">
        <v>4</v>
      </c>
      <c r="AP12" s="194" t="str">
        <f>IFERROR(HLOOKUP(AO$5,TAB_Critères!$B$3:$AH$16,SA_GRILLE_STEU!$A12+2,FALSE),"")</f>
        <v/>
      </c>
      <c r="AQ12" s="420"/>
      <c r="AR12" s="367" t="str">
        <f>IFERROR(HLOOKUP(AO$5,TAB_Critères!$B$30:$R$40,SA_GRILLE_STEU!$A12+2,FALSE),"")</f>
        <v/>
      </c>
      <c r="AS12" s="366" t="str">
        <f>IFERROR(HLOOKUP(AO$5,TAB_Critères!$B$51:$AH$66,SA_GRILLE_STEU!$A12+2,FALSE),"")</f>
        <v/>
      </c>
      <c r="AT12" s="370">
        <v>4</v>
      </c>
      <c r="AU12" s="194" t="str">
        <f>IFERROR(HLOOKUP(AT$5,TAB_Critères!$B$3:$AH$16,SA_GRILLE_STEU!$A12+2,FALSE),"")</f>
        <v/>
      </c>
      <c r="AV12" s="420"/>
      <c r="AW12" s="367" t="str">
        <f>IFERROR(HLOOKUP(AT$5,TAB_Critères!$B$30:$R$40,SA_GRILLE_STEU!$A12+2,FALSE),"")</f>
        <v/>
      </c>
      <c r="AX12" s="366" t="str">
        <f>IFERROR(HLOOKUP(AT$5,TAB_Critères!$B$51:$AH$66,SA_GRILLE_STEU!$A12+2,FALSE),"")</f>
        <v/>
      </c>
      <c r="AY12" s="370">
        <v>4</v>
      </c>
      <c r="AZ12" s="194" t="str">
        <f>IFERROR(HLOOKUP(AY$5,TAB_Critères!$B$3:$AH$16,SA_GRILLE_STEU!$A12+2,FALSE),"")</f>
        <v/>
      </c>
      <c r="BA12" s="420"/>
      <c r="BB12" s="367" t="str">
        <f>IFERROR(HLOOKUP(AY$5,TAB_Critères!$B$30:$R$40,SA_GRILLE_STEU!$A12+2,FALSE),"")</f>
        <v/>
      </c>
      <c r="BC12" s="366" t="str">
        <f>IFERROR(HLOOKUP(AY$5,TAB_Critères!$B$51:$AH$66,SA_GRILLE_STEU!$A12+2,FALSE),"")</f>
        <v/>
      </c>
      <c r="BD12" s="370">
        <v>4</v>
      </c>
      <c r="BE12" s="194" t="str">
        <f>IFERROR(HLOOKUP(BD$5,TAB_Critères!$B$3:$AH$16,SA_GRILLE_STEU!$A12+2,FALSE),"")</f>
        <v/>
      </c>
      <c r="BF12" s="420"/>
      <c r="BG12" s="371" t="str">
        <f>IFERROR(HLOOKUP(BD$5,TAB_Critères!$B$30:$R$40,SA_GRILLE_STEU!$A12+2,FALSE),"")</f>
        <v/>
      </c>
      <c r="BH12" s="369" t="str">
        <f>IFERROR(HLOOKUP(BD$5,TAB_Critères!$B$51:$AH$66,SA_GRILLE_STEU!$A12+2,FALSE),"")</f>
        <v/>
      </c>
    </row>
    <row r="13" spans="1:60" ht="80.25" customHeight="1" x14ac:dyDescent="0.4">
      <c r="A13" s="370">
        <v>5</v>
      </c>
      <c r="B13" s="193" t="str">
        <f>IFERROR(HLOOKUP(A$5,TAB_Critères!$B$3:$AH$16,SA_GRILLE_STEU!$A13+2,FALSE),"")</f>
        <v xml:space="preserve">Le fonctionnement hydraulique, en amont et en aval, est-il satisfaisant ? </v>
      </c>
      <c r="C13" s="420"/>
      <c r="D13" s="484">
        <f>IFERROR(HLOOKUP(A$5,TAB_Critères!$B$30:$R$40,SA_GRILLE_STEU!$A13+2,FALSE),"")</f>
        <v>10</v>
      </c>
      <c r="E13" s="366" t="str">
        <f>IFERROR(HLOOKUP(A$5,TAB_Critères!$B$51:$AH$66,SA_GRILLE_STEU!$A13+2,FALSE),"")</f>
        <v>LISTE_2</v>
      </c>
      <c r="F13" s="370">
        <v>5</v>
      </c>
      <c r="G13" s="194"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420"/>
      <c r="I13" s="484">
        <f>IFERROR(HLOOKUP(F$5,TAB_Critères!$B$30:$R$40,SA_GRILLE_STEU!$A13+2,FALSE),"")</f>
        <v>10</v>
      </c>
      <c r="J13" s="366" t="str">
        <f>IFERROR(HLOOKUP(F$5,TAB_Critères!$B$51:$AH$66,SA_GRILLE_STEU!$A13+2,FALSE),"")</f>
        <v>LISTE_2</v>
      </c>
      <c r="K13" s="370">
        <v>5</v>
      </c>
      <c r="L13" s="194" t="str">
        <f>IFERROR(HLOOKUP(K$5,TAB_Critères!$B$3:$AH$16,SA_GRILLE_STEU!$A13+2,FALSE),"")</f>
        <v/>
      </c>
      <c r="M13" s="420"/>
      <c r="N13" s="484" t="str">
        <f>IFERROR(HLOOKUP(K$5,TAB_Critères!$B$30:$R$40,SA_GRILLE_STEU!$A13+2,FALSE),"")</f>
        <v/>
      </c>
      <c r="O13" s="366" t="str">
        <f>IFERROR(HLOOKUP(K$5,TAB_Critères!$B$51:$AH$66,SA_GRILLE_STEU!$A13+2,FALSE),"")</f>
        <v/>
      </c>
      <c r="P13" s="370">
        <v>5</v>
      </c>
      <c r="Q13" s="194" t="str">
        <f>IFERROR(HLOOKUP(P$5,TAB_Critères!$B$3:$AH$16,SA_GRILLE_STEU!$A13+2,FALSE),"")</f>
        <v/>
      </c>
      <c r="R13" s="420"/>
      <c r="S13" s="484" t="str">
        <f>IFERROR(HLOOKUP(P$5,TAB_Critères!$B$30:$R$40,SA_GRILLE_STEU!$A13+2,FALSE),"")</f>
        <v/>
      </c>
      <c r="T13" s="366" t="str">
        <f>IFERROR(HLOOKUP(P$5,TAB_Critères!$B$51:$AH$66,SA_GRILLE_STEU!$A13+2,FALSE),"")</f>
        <v/>
      </c>
      <c r="U13" s="370">
        <v>5</v>
      </c>
      <c r="V13" s="194" t="str">
        <f>IFERROR(HLOOKUP(U$5,TAB_Critères!$B$3:$AH$16,SA_GRILLE_STEU!$A13+2,FALSE),"")</f>
        <v/>
      </c>
      <c r="W13" s="420"/>
      <c r="X13" s="484" t="str">
        <f>IFERROR(HLOOKUP(U$5,TAB_Critères!$B$30:$R$40,SA_GRILLE_STEU!$A13+2,FALSE),"")</f>
        <v/>
      </c>
      <c r="Y13" s="366" t="str">
        <f>IFERROR(HLOOKUP(U$5,TAB_Critères!$B$51:$AH$66,SA_GRILLE_STEU!$A13+2,FALSE),"")</f>
        <v/>
      </c>
      <c r="Z13" s="370">
        <v>5</v>
      </c>
      <c r="AA13" s="194" t="str">
        <f>IFERROR(HLOOKUP(Z$5,TAB_Critères!$B$3:$AH$16,SA_GRILLE_STEU!$A13+2,FALSE),"")</f>
        <v/>
      </c>
      <c r="AB13" s="420"/>
      <c r="AC13" s="484" t="str">
        <f>IFERROR(HLOOKUP(Z$5,TAB_Critères!$B$30:$R$40,SA_GRILLE_STEU!$A13+2,FALSE),"")</f>
        <v/>
      </c>
      <c r="AD13" s="366" t="str">
        <f>IFERROR(HLOOKUP(Z$5,TAB_Critères!$B$51:$AH$66,SA_GRILLE_STEU!$A13+2,FALSE),"")</f>
        <v/>
      </c>
      <c r="AE13" s="370">
        <v>5</v>
      </c>
      <c r="AF13" s="194" t="str">
        <f>IFERROR(HLOOKUP(AE$5,TAB_Critères!$B$3:$AH$16,SA_GRILLE_STEU!$A13+2,FALSE),"")</f>
        <v/>
      </c>
      <c r="AG13" s="420"/>
      <c r="AH13" s="484" t="str">
        <f>IFERROR(HLOOKUP(AE$5,TAB_Critères!$B$30:$R$40,SA_GRILLE_STEU!$A13+2,FALSE),"")</f>
        <v/>
      </c>
      <c r="AI13" s="366" t="str">
        <f>IFERROR(HLOOKUP(AE$5,TAB_Critères!$B$51:$AH$66,SA_GRILLE_STEU!$A13+2,FALSE),"")</f>
        <v/>
      </c>
      <c r="AJ13" s="370">
        <v>5</v>
      </c>
      <c r="AK13" s="194" t="str">
        <f>IFERROR(HLOOKUP(AJ$5,TAB_Critères!$B$3:$AH$16,SA_GRILLE_STEU!$A13+2,FALSE),"")</f>
        <v/>
      </c>
      <c r="AL13" s="420"/>
      <c r="AM13" s="367" t="str">
        <f>IFERROR(HLOOKUP(AJ$5,TAB_Critères!$B$30:$R$40,SA_GRILLE_STEU!$A13+2,FALSE),"")</f>
        <v/>
      </c>
      <c r="AN13" s="366" t="str">
        <f>IFERROR(HLOOKUP(AJ$5,TAB_Critères!$B$51:$AH$66,SA_GRILLE_STEU!$A13+2,FALSE),"")</f>
        <v/>
      </c>
      <c r="AO13" s="370">
        <v>5</v>
      </c>
      <c r="AP13" s="194" t="str">
        <f>IFERROR(HLOOKUP(AO$5,TAB_Critères!$B$3:$AH$16,SA_GRILLE_STEU!$A13+2,FALSE),"")</f>
        <v/>
      </c>
      <c r="AQ13" s="420"/>
      <c r="AR13" s="367" t="str">
        <f>IFERROR(HLOOKUP(AO$5,TAB_Critères!$B$30:$R$40,SA_GRILLE_STEU!$A13+2,FALSE),"")</f>
        <v/>
      </c>
      <c r="AS13" s="366" t="str">
        <f>IFERROR(HLOOKUP(AO$5,TAB_Critères!$B$51:$AH$66,SA_GRILLE_STEU!$A13+2,FALSE),"")</f>
        <v/>
      </c>
      <c r="AT13" s="370">
        <v>5</v>
      </c>
      <c r="AU13" s="194" t="str">
        <f>IFERROR(HLOOKUP(AT$5,TAB_Critères!$B$3:$AH$16,SA_GRILLE_STEU!$A13+2,FALSE),"")</f>
        <v/>
      </c>
      <c r="AV13" s="420"/>
      <c r="AW13" s="367" t="str">
        <f>IFERROR(HLOOKUP(AT$5,TAB_Critères!$B$30:$R$40,SA_GRILLE_STEU!$A13+2,FALSE),"")</f>
        <v/>
      </c>
      <c r="AX13" s="366" t="str">
        <f>IFERROR(HLOOKUP(AT$5,TAB_Critères!$B$51:$AH$66,SA_GRILLE_STEU!$A13+2,FALSE),"")</f>
        <v/>
      </c>
      <c r="AY13" s="370">
        <v>5</v>
      </c>
      <c r="AZ13" s="194" t="str">
        <f>IFERROR(HLOOKUP(AY$5,TAB_Critères!$B$3:$AH$16,SA_GRILLE_STEU!$A13+2,FALSE),"")</f>
        <v/>
      </c>
      <c r="BA13" s="420"/>
      <c r="BB13" s="367" t="str">
        <f>IFERROR(HLOOKUP(AY$5,TAB_Critères!$B$30:$R$40,SA_GRILLE_STEU!$A13+2,FALSE),"")</f>
        <v/>
      </c>
      <c r="BC13" s="366" t="str">
        <f>IFERROR(HLOOKUP(AY$5,TAB_Critères!$B$51:$AH$66,SA_GRILLE_STEU!$A13+2,FALSE),"")</f>
        <v/>
      </c>
      <c r="BD13" s="370">
        <v>5</v>
      </c>
      <c r="BE13" s="194" t="str">
        <f>IFERROR(HLOOKUP(BD$5,TAB_Critères!$B$3:$AH$16,SA_GRILLE_STEU!$A13+2,FALSE),"")</f>
        <v/>
      </c>
      <c r="BF13" s="420"/>
      <c r="BG13" s="371" t="str">
        <f>IFERROR(HLOOKUP(BD$5,TAB_Critères!$B$30:$R$40,SA_GRILLE_STEU!$A13+2,FALSE),"")</f>
        <v/>
      </c>
      <c r="BH13" s="369" t="str">
        <f>IFERROR(HLOOKUP(BD$5,TAB_Critères!$B$51:$AH$66,SA_GRILLE_STEU!$A13+2,FALSE),"")</f>
        <v/>
      </c>
    </row>
    <row r="14" spans="1:60" ht="64.5" customHeight="1" x14ac:dyDescent="0.4">
      <c r="A14" s="370">
        <v>6</v>
      </c>
      <c r="B14" s="193"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20"/>
      <c r="D14" s="484">
        <f>IFERROR(HLOOKUP(A$5,TAB_Critères!$B$30:$R$40,SA_GRILLE_STEU!$A14+2,FALSE),"")</f>
        <v>10</v>
      </c>
      <c r="E14" s="366" t="str">
        <f>IFERROR(HLOOKUP(A$5,TAB_Critères!$B$51:$AH$66,SA_GRILLE_STEU!$A14+2,FALSE),"")</f>
        <v>LISTE_2</v>
      </c>
      <c r="F14" s="370">
        <v>6</v>
      </c>
      <c r="G14" s="194" t="str">
        <f>IFERROR(HLOOKUP(F$5,TAB_Critères!$B$3:$AH$16,SA_GRILLE_STEU!$A14+2,FALSE),"")</f>
        <v>L'inclinomètre est-il adapté à l'environnement rencontrés et présente t-il un état de fonctionnement satisfaisant ?</v>
      </c>
      <c r="H14" s="420"/>
      <c r="I14" s="484">
        <f>IFERROR(HLOOKUP(F$5,TAB_Critères!$B$30:$R$40,SA_GRILLE_STEU!$A14+2,FALSE),"")</f>
        <v>10</v>
      </c>
      <c r="J14" s="366" t="str">
        <f>IFERROR(HLOOKUP(F$5,TAB_Critères!$B$51:$AH$66,SA_GRILLE_STEU!$A14+2,FALSE),"")</f>
        <v>LISTE_2</v>
      </c>
      <c r="K14" s="370">
        <v>6</v>
      </c>
      <c r="L14" s="194" t="str">
        <f>IFERROR(HLOOKUP(K$5,TAB_Critères!$B$3:$AH$16,SA_GRILLE_STEU!$A14+2,FALSE),"")</f>
        <v/>
      </c>
      <c r="M14" s="420"/>
      <c r="N14" s="484" t="str">
        <f>IFERROR(HLOOKUP(K$5,TAB_Critères!$B$30:$R$40,SA_GRILLE_STEU!$A14+2,FALSE),"")</f>
        <v/>
      </c>
      <c r="O14" s="366" t="str">
        <f>IFERROR(HLOOKUP(K$5,TAB_Critères!$B$51:$AH$66,SA_GRILLE_STEU!$A14+2,FALSE),"")</f>
        <v/>
      </c>
      <c r="P14" s="370">
        <v>6</v>
      </c>
      <c r="Q14" s="194" t="str">
        <f>IFERROR(HLOOKUP(P$5,TAB_Critères!$B$3:$AH$16,SA_GRILLE_STEU!$A14+2,FALSE),"")</f>
        <v/>
      </c>
      <c r="R14" s="420"/>
      <c r="S14" s="484" t="str">
        <f>IFERROR(HLOOKUP(P$5,TAB_Critères!$B$30:$R$40,SA_GRILLE_STEU!$A14+2,FALSE),"")</f>
        <v/>
      </c>
      <c r="T14" s="366" t="str">
        <f>IFERROR(HLOOKUP(P$5,TAB_Critères!$B$51:$AH$66,SA_GRILLE_STEU!$A14+2,FALSE),"")</f>
        <v/>
      </c>
      <c r="U14" s="370">
        <v>6</v>
      </c>
      <c r="V14" s="194" t="str">
        <f>IFERROR(HLOOKUP(U$5,TAB_Critères!$B$3:$AH$16,SA_GRILLE_STEU!$A14+2,FALSE),"")</f>
        <v/>
      </c>
      <c r="W14" s="420"/>
      <c r="X14" s="484" t="str">
        <f>IFERROR(HLOOKUP(U$5,TAB_Critères!$B$30:$R$40,SA_GRILLE_STEU!$A14+2,FALSE),"")</f>
        <v/>
      </c>
      <c r="Y14" s="366" t="str">
        <f>IFERROR(HLOOKUP(U$5,TAB_Critères!$B$51:$AH$66,SA_GRILLE_STEU!$A14+2,FALSE),"")</f>
        <v/>
      </c>
      <c r="Z14" s="370">
        <v>6</v>
      </c>
      <c r="AA14" s="194" t="str">
        <f>IFERROR(HLOOKUP(Z$5,TAB_Critères!$B$3:$AH$16,SA_GRILLE_STEU!$A14+2,FALSE),"")</f>
        <v/>
      </c>
      <c r="AB14" s="420"/>
      <c r="AC14" s="484" t="str">
        <f>IFERROR(HLOOKUP(Z$5,TAB_Critères!$B$30:$R$40,SA_GRILLE_STEU!$A14+2,FALSE),"")</f>
        <v/>
      </c>
      <c r="AD14" s="366" t="str">
        <f>IFERROR(HLOOKUP(Z$5,TAB_Critères!$B$51:$AH$66,SA_GRILLE_STEU!$A14+2,FALSE),"")</f>
        <v/>
      </c>
      <c r="AE14" s="370">
        <v>6</v>
      </c>
      <c r="AF14" s="194" t="str">
        <f>IFERROR(HLOOKUP(AE$5,TAB_Critères!$B$3:$AH$16,SA_GRILLE_STEU!$A14+2,FALSE),"")</f>
        <v/>
      </c>
      <c r="AG14" s="420"/>
      <c r="AH14" s="484" t="str">
        <f>IFERROR(HLOOKUP(AE$5,TAB_Critères!$B$30:$R$40,SA_GRILLE_STEU!$A14+2,FALSE),"")</f>
        <v/>
      </c>
      <c r="AI14" s="366" t="str">
        <f>IFERROR(HLOOKUP(AE$5,TAB_Critères!$B$51:$AH$66,SA_GRILLE_STEU!$A14+2,FALSE),"")</f>
        <v/>
      </c>
      <c r="AJ14" s="370">
        <v>6</v>
      </c>
      <c r="AK14" s="194" t="str">
        <f>IFERROR(HLOOKUP(AJ$5,TAB_Critères!$B$3:$AH$16,SA_GRILLE_STEU!$A14+2,FALSE),"")</f>
        <v/>
      </c>
      <c r="AL14" s="420"/>
      <c r="AM14" s="367" t="str">
        <f>IFERROR(HLOOKUP(AJ$5,TAB_Critères!$B$30:$R$40,SA_GRILLE_STEU!$A14+2,FALSE),"")</f>
        <v/>
      </c>
      <c r="AN14" s="366" t="str">
        <f>IFERROR(HLOOKUP(AJ$5,TAB_Critères!$B$51:$AH$66,SA_GRILLE_STEU!$A14+2,FALSE),"")</f>
        <v/>
      </c>
      <c r="AO14" s="370">
        <v>6</v>
      </c>
      <c r="AP14" s="194" t="str">
        <f>IFERROR(HLOOKUP(AO$5,TAB_Critères!$B$3:$AH$16,SA_GRILLE_STEU!$A14+2,FALSE),"")</f>
        <v/>
      </c>
      <c r="AQ14" s="420"/>
      <c r="AR14" s="367" t="str">
        <f>IFERROR(HLOOKUP(AO$5,TAB_Critères!$B$30:$R$40,SA_GRILLE_STEU!$A14+2,FALSE),"")</f>
        <v/>
      </c>
      <c r="AS14" s="366" t="str">
        <f>IFERROR(HLOOKUP(AO$5,TAB_Critères!$B$51:$AH$66,SA_GRILLE_STEU!$A14+2,FALSE),"")</f>
        <v/>
      </c>
      <c r="AT14" s="370">
        <v>6</v>
      </c>
      <c r="AU14" s="194" t="str">
        <f>IFERROR(HLOOKUP(AT$5,TAB_Critères!$B$3:$AH$16,SA_GRILLE_STEU!$A14+2,FALSE),"")</f>
        <v/>
      </c>
      <c r="AV14" s="420"/>
      <c r="AW14" s="367" t="str">
        <f>IFERROR(HLOOKUP(AT$5,TAB_Critères!$B$30:$R$40,SA_GRILLE_STEU!$A14+2,FALSE),"")</f>
        <v/>
      </c>
      <c r="AX14" s="366" t="str">
        <f>IFERROR(HLOOKUP(AT$5,TAB_Critères!$B$51:$AH$66,SA_GRILLE_STEU!$A14+2,FALSE),"")</f>
        <v/>
      </c>
      <c r="AY14" s="370">
        <v>6</v>
      </c>
      <c r="AZ14" s="194" t="str">
        <f>IFERROR(HLOOKUP(AY$5,TAB_Critères!$B$3:$AH$16,SA_GRILLE_STEU!$A14+2,FALSE),"")</f>
        <v/>
      </c>
      <c r="BA14" s="420"/>
      <c r="BB14" s="367" t="str">
        <f>IFERROR(HLOOKUP(AY$5,TAB_Critères!$B$30:$R$40,SA_GRILLE_STEU!$A14+2,FALSE),"")</f>
        <v/>
      </c>
      <c r="BC14" s="366" t="str">
        <f>IFERROR(HLOOKUP(AY$5,TAB_Critères!$B$51:$AH$66,SA_GRILLE_STEU!$A14+2,FALSE),"")</f>
        <v/>
      </c>
      <c r="BD14" s="370">
        <v>6</v>
      </c>
      <c r="BE14" s="194" t="str">
        <f>IFERROR(HLOOKUP(BD$5,TAB_Critères!$B$3:$AH$16,SA_GRILLE_STEU!$A14+2,FALSE),"")</f>
        <v/>
      </c>
      <c r="BF14" s="420"/>
      <c r="BG14" s="371" t="str">
        <f>IFERROR(HLOOKUP(BD$5,TAB_Critères!$B$30:$R$40,SA_GRILLE_STEU!$A14+2,FALSE),"")</f>
        <v/>
      </c>
      <c r="BH14" s="369" t="str">
        <f>IFERROR(HLOOKUP(BD$5,TAB_Critères!$B$51:$AH$66,SA_GRILLE_STEU!$A14+2,FALSE),"")</f>
        <v/>
      </c>
    </row>
    <row r="15" spans="1:60" ht="41.35" x14ac:dyDescent="0.4">
      <c r="A15" s="370">
        <v>7</v>
      </c>
      <c r="B15" s="193"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20"/>
      <c r="D15" s="484">
        <f>IFERROR(HLOOKUP(A$5,TAB_Critères!$B$30:$R$40,SA_GRILLE_STEU!$A15+2,FALSE),"")</f>
        <v>20</v>
      </c>
      <c r="E15" s="366" t="str">
        <f>IFERROR(HLOOKUP(A$5,TAB_Critères!$B$51:$AH$66,SA_GRILLE_STEU!$A15+2,FALSE),"")</f>
        <v>LISTE_2</v>
      </c>
      <c r="F15" s="370">
        <v>7</v>
      </c>
      <c r="G15" s="194"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420"/>
      <c r="I15" s="484">
        <f>IFERROR(HLOOKUP(F$5,TAB_Critères!$B$30:$R$40,SA_GRILLE_STEU!$A15+2,FALSE),"")</f>
        <v>20</v>
      </c>
      <c r="J15" s="366" t="str">
        <f>IFERROR(HLOOKUP(F$5,TAB_Critères!$B$51:$AH$66,SA_GRILLE_STEU!$A15+2,FALSE),"")</f>
        <v>LISTE_2</v>
      </c>
      <c r="K15" s="370">
        <v>7</v>
      </c>
      <c r="L15" s="194" t="str">
        <f>IFERROR(HLOOKUP(K$5,TAB_Critères!$B$3:$AH$16,SA_GRILLE_STEU!$A15+2,FALSE),"")</f>
        <v/>
      </c>
      <c r="M15" s="420"/>
      <c r="N15" s="484" t="str">
        <f>IFERROR(HLOOKUP(K$5,TAB_Critères!$B$30:$R$40,SA_GRILLE_STEU!$A15+2,FALSE),"")</f>
        <v/>
      </c>
      <c r="O15" s="366" t="str">
        <f>IFERROR(HLOOKUP(K$5,TAB_Critères!$B$51:$AH$66,SA_GRILLE_STEU!$A15+2,FALSE),"")</f>
        <v/>
      </c>
      <c r="P15" s="370">
        <v>7</v>
      </c>
      <c r="Q15" s="194" t="str">
        <f>IFERROR(HLOOKUP(P$5,TAB_Critères!$B$3:$AH$16,SA_GRILLE_STEU!$A15+2,FALSE),"")</f>
        <v/>
      </c>
      <c r="R15" s="420"/>
      <c r="S15" s="484" t="str">
        <f>IFERROR(HLOOKUP(P$5,TAB_Critères!$B$30:$R$40,SA_GRILLE_STEU!$A15+2,FALSE),"")</f>
        <v/>
      </c>
      <c r="T15" s="366" t="str">
        <f>IFERROR(HLOOKUP(P$5,TAB_Critères!$B$51:$AH$66,SA_GRILLE_STEU!$A15+2,FALSE),"")</f>
        <v/>
      </c>
      <c r="U15" s="370">
        <v>7</v>
      </c>
      <c r="V15" s="194" t="str">
        <f>IFERROR(HLOOKUP(U$5,TAB_Critères!$B$3:$AH$16,SA_GRILLE_STEU!$A15+2,FALSE),"")</f>
        <v/>
      </c>
      <c r="W15" s="420"/>
      <c r="X15" s="484" t="str">
        <f>IFERROR(HLOOKUP(U$5,TAB_Critères!$B$30:$R$40,SA_GRILLE_STEU!$A15+2,FALSE),"")</f>
        <v/>
      </c>
      <c r="Y15" s="366" t="str">
        <f>IFERROR(HLOOKUP(U$5,TAB_Critères!$B$51:$AH$66,SA_GRILLE_STEU!$A15+2,FALSE),"")</f>
        <v/>
      </c>
      <c r="Z15" s="370">
        <v>7</v>
      </c>
      <c r="AA15" s="194" t="str">
        <f>IFERROR(HLOOKUP(Z$5,TAB_Critères!$B$3:$AH$16,SA_GRILLE_STEU!$A15+2,FALSE),"")</f>
        <v/>
      </c>
      <c r="AB15" s="420"/>
      <c r="AC15" s="484" t="str">
        <f>IFERROR(HLOOKUP(Z$5,TAB_Critères!$B$30:$R$40,SA_GRILLE_STEU!$A15+2,FALSE),"")</f>
        <v/>
      </c>
      <c r="AD15" s="366" t="str">
        <f>IFERROR(HLOOKUP(Z$5,TAB_Critères!$B$51:$AH$66,SA_GRILLE_STEU!$A15+2,FALSE),"")</f>
        <v/>
      </c>
      <c r="AE15" s="370">
        <v>7</v>
      </c>
      <c r="AF15" s="194" t="str">
        <f>IFERROR(HLOOKUP(AE$5,TAB_Critères!$B$3:$AH$16,SA_GRILLE_STEU!$A15+2,FALSE),"")</f>
        <v/>
      </c>
      <c r="AG15" s="420"/>
      <c r="AH15" s="484" t="str">
        <f>IFERROR(HLOOKUP(AE$5,TAB_Critères!$B$30:$R$40,SA_GRILLE_STEU!$A15+2,FALSE),"")</f>
        <v/>
      </c>
      <c r="AI15" s="366" t="str">
        <f>IFERROR(HLOOKUP(AE$5,TAB_Critères!$B$51:$AH$66,SA_GRILLE_STEU!$A15+2,FALSE),"")</f>
        <v/>
      </c>
      <c r="AJ15" s="370">
        <v>7</v>
      </c>
      <c r="AK15" s="194" t="str">
        <f>IFERROR(HLOOKUP(AJ$5,TAB_Critères!$B$3:$AH$16,SA_GRILLE_STEU!$A15+2,FALSE),"")</f>
        <v/>
      </c>
      <c r="AL15" s="420"/>
      <c r="AM15" s="367" t="str">
        <f>IFERROR(HLOOKUP(AJ$5,TAB_Critères!$B$30:$R$40,SA_GRILLE_STEU!$A15+2,FALSE),"")</f>
        <v/>
      </c>
      <c r="AN15" s="366" t="str">
        <f>IFERROR(HLOOKUP(AJ$5,TAB_Critères!$B$51:$AH$66,SA_GRILLE_STEU!$A15+2,FALSE),"")</f>
        <v/>
      </c>
      <c r="AO15" s="370">
        <v>7</v>
      </c>
      <c r="AP15" s="194" t="str">
        <f>IFERROR(HLOOKUP(AO$5,TAB_Critères!$B$3:$AH$16,SA_GRILLE_STEU!$A15+2,FALSE),"")</f>
        <v/>
      </c>
      <c r="AQ15" s="420"/>
      <c r="AR15" s="367" t="str">
        <f>IFERROR(HLOOKUP(AO$5,TAB_Critères!$B$30:$R$40,SA_GRILLE_STEU!$A15+2,FALSE),"")</f>
        <v/>
      </c>
      <c r="AS15" s="366" t="str">
        <f>IFERROR(HLOOKUP(AO$5,TAB_Critères!$B$51:$AH$66,SA_GRILLE_STEU!$A15+2,FALSE),"")</f>
        <v/>
      </c>
      <c r="AT15" s="370">
        <v>7</v>
      </c>
      <c r="AU15" s="194" t="str">
        <f>IFERROR(HLOOKUP(AT$5,TAB_Critères!$B$3:$AH$16,SA_GRILLE_STEU!$A15+2,FALSE),"")</f>
        <v/>
      </c>
      <c r="AV15" s="420"/>
      <c r="AW15" s="367" t="str">
        <f>IFERROR(HLOOKUP(AT$5,TAB_Critères!$B$30:$R$40,SA_GRILLE_STEU!$A15+2,FALSE),"")</f>
        <v/>
      </c>
      <c r="AX15" s="366" t="str">
        <f>IFERROR(HLOOKUP(AT$5,TAB_Critères!$B$51:$AH$66,SA_GRILLE_STEU!$A15+2,FALSE),"")</f>
        <v/>
      </c>
      <c r="AY15" s="370">
        <v>7</v>
      </c>
      <c r="AZ15" s="194" t="str">
        <f>IFERROR(HLOOKUP(AY$5,TAB_Critères!$B$3:$AH$16,SA_GRILLE_STEU!$A15+2,FALSE),"")</f>
        <v/>
      </c>
      <c r="BA15" s="420"/>
      <c r="BB15" s="367" t="str">
        <f>IFERROR(HLOOKUP(AY$5,TAB_Critères!$B$30:$R$40,SA_GRILLE_STEU!$A15+2,FALSE),"")</f>
        <v/>
      </c>
      <c r="BC15" s="366" t="str">
        <f>IFERROR(HLOOKUP(AY$5,TAB_Critères!$B$51:$AH$66,SA_GRILLE_STEU!$A15+2,FALSE),"")</f>
        <v/>
      </c>
      <c r="BD15" s="370">
        <v>7</v>
      </c>
      <c r="BE15" s="194" t="str">
        <f>IFERROR(HLOOKUP(BD$5,TAB_Critères!$B$3:$AH$16,SA_GRILLE_STEU!$A15+2,FALSE),"")</f>
        <v/>
      </c>
      <c r="BF15" s="420"/>
      <c r="BG15" s="371" t="str">
        <f>IFERROR(HLOOKUP(BD$5,TAB_Critères!$B$30:$R$40,SA_GRILLE_STEU!$A15+2,FALSE),"")</f>
        <v/>
      </c>
      <c r="BH15" s="369" t="str">
        <f>IFERROR(HLOOKUP(BD$5,TAB_Critères!$B$51:$AH$66,SA_GRILLE_STEU!$A15+2,FALSE),"")</f>
        <v/>
      </c>
    </row>
    <row r="16" spans="1:60" ht="51.7" x14ac:dyDescent="0.4">
      <c r="A16" s="370">
        <v>8</v>
      </c>
      <c r="B16" s="193"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20"/>
      <c r="D16" s="484">
        <f>IFERROR(HLOOKUP(A$5,TAB_Critères!$B$30:$R$40,SA_GRILLE_STEU!$A16+2,FALSE),"")</f>
        <v>20</v>
      </c>
      <c r="E16" s="366" t="str">
        <f>IFERROR(HLOOKUP(A$5,TAB_Critères!$B$51:$AH$66,SA_GRILLE_STEU!$A16+2,FALSE),"")</f>
        <v>LISTE_2</v>
      </c>
      <c r="F16" s="370">
        <v>8</v>
      </c>
      <c r="G16" s="194"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420"/>
      <c r="I16" s="484">
        <f>IFERROR(HLOOKUP(F$5,TAB_Critères!$B$30:$R$40,SA_GRILLE_STEU!$A16+2,FALSE),"")</f>
        <v>20</v>
      </c>
      <c r="J16" s="366" t="str">
        <f>IFERROR(HLOOKUP(F$5,TAB_Critères!$B$51:$AH$66,SA_GRILLE_STEU!$A16+2,FALSE),"")</f>
        <v>LISTE_2</v>
      </c>
      <c r="K16" s="370">
        <v>8</v>
      </c>
      <c r="L16" s="194" t="str">
        <f>IFERROR(HLOOKUP(K$5,TAB_Critères!$B$3:$AH$16,SA_GRILLE_STEU!$A16+2,FALSE),"")</f>
        <v/>
      </c>
      <c r="M16" s="420"/>
      <c r="N16" s="484" t="str">
        <f>IFERROR(HLOOKUP(K$5,TAB_Critères!$B$30:$R$40,SA_GRILLE_STEU!$A16+2,FALSE),"")</f>
        <v/>
      </c>
      <c r="O16" s="366" t="str">
        <f>IFERROR(HLOOKUP(K$5,TAB_Critères!$B$51:$AH$66,SA_GRILLE_STEU!$A16+2,FALSE),"")</f>
        <v/>
      </c>
      <c r="P16" s="370">
        <v>8</v>
      </c>
      <c r="Q16" s="194" t="str">
        <f>IFERROR(HLOOKUP(P$5,TAB_Critères!$B$3:$AH$16,SA_GRILLE_STEU!$A16+2,FALSE),"")</f>
        <v/>
      </c>
      <c r="R16" s="420"/>
      <c r="S16" s="484" t="str">
        <f>IFERROR(HLOOKUP(P$5,TAB_Critères!$B$30:$R$40,SA_GRILLE_STEU!$A16+2,FALSE),"")</f>
        <v/>
      </c>
      <c r="T16" s="366" t="str">
        <f>IFERROR(HLOOKUP(P$5,TAB_Critères!$B$51:$AH$66,SA_GRILLE_STEU!$A16+2,FALSE),"")</f>
        <v/>
      </c>
      <c r="U16" s="370">
        <v>8</v>
      </c>
      <c r="V16" s="194" t="str">
        <f>IFERROR(HLOOKUP(U$5,TAB_Critères!$B$3:$AH$16,SA_GRILLE_STEU!$A16+2,FALSE),"")</f>
        <v/>
      </c>
      <c r="W16" s="420"/>
      <c r="X16" s="484" t="str">
        <f>IFERROR(HLOOKUP(U$5,TAB_Critères!$B$30:$R$40,SA_GRILLE_STEU!$A16+2,FALSE),"")</f>
        <v/>
      </c>
      <c r="Y16" s="366" t="str">
        <f>IFERROR(HLOOKUP(U$5,TAB_Critères!$B$51:$AH$66,SA_GRILLE_STEU!$A16+2,FALSE),"")</f>
        <v/>
      </c>
      <c r="Z16" s="370">
        <v>8</v>
      </c>
      <c r="AA16" s="194" t="str">
        <f>IFERROR(HLOOKUP(Z$5,TAB_Critères!$B$3:$AH$16,SA_GRILLE_STEU!$A16+2,FALSE),"")</f>
        <v/>
      </c>
      <c r="AB16" s="420"/>
      <c r="AC16" s="484" t="str">
        <f>IFERROR(HLOOKUP(Z$5,TAB_Critères!$B$30:$R$40,SA_GRILLE_STEU!$A16+2,FALSE),"")</f>
        <v/>
      </c>
      <c r="AD16" s="366" t="str">
        <f>IFERROR(HLOOKUP(Z$5,TAB_Critères!$B$51:$AH$66,SA_GRILLE_STEU!$A16+2,FALSE),"")</f>
        <v/>
      </c>
      <c r="AE16" s="370">
        <v>8</v>
      </c>
      <c r="AF16" s="194" t="str">
        <f>IFERROR(HLOOKUP(AE$5,TAB_Critères!$B$3:$AH$16,SA_GRILLE_STEU!$A16+2,FALSE),"")</f>
        <v/>
      </c>
      <c r="AG16" s="420"/>
      <c r="AH16" s="484" t="str">
        <f>IFERROR(HLOOKUP(AE$5,TAB_Critères!$B$30:$R$40,SA_GRILLE_STEU!$A16+2,FALSE),"")</f>
        <v/>
      </c>
      <c r="AI16" s="366" t="str">
        <f>IFERROR(HLOOKUP(AE$5,TAB_Critères!$B$51:$AH$66,SA_GRILLE_STEU!$A16+2,FALSE),"")</f>
        <v/>
      </c>
      <c r="AJ16" s="370">
        <v>8</v>
      </c>
      <c r="AK16" s="194" t="str">
        <f>IFERROR(HLOOKUP(AJ$5,TAB_Critères!$B$3:$AH$16,SA_GRILLE_STEU!$A16+2,FALSE),"")</f>
        <v/>
      </c>
      <c r="AL16" s="420"/>
      <c r="AM16" s="367" t="str">
        <f>IFERROR(HLOOKUP(AJ$5,TAB_Critères!$B$30:$R$40,SA_GRILLE_STEU!$A16+2,FALSE),"")</f>
        <v/>
      </c>
      <c r="AN16" s="366" t="str">
        <f>IFERROR(HLOOKUP(AJ$5,TAB_Critères!$B$51:$AH$66,SA_GRILLE_STEU!$A16+2,FALSE),"")</f>
        <v/>
      </c>
      <c r="AO16" s="370">
        <v>8</v>
      </c>
      <c r="AP16" s="194" t="str">
        <f>IFERROR(HLOOKUP(AO$5,TAB_Critères!$B$3:$AH$16,SA_GRILLE_STEU!$A16+2,FALSE),"")</f>
        <v/>
      </c>
      <c r="AQ16" s="420"/>
      <c r="AR16" s="367" t="str">
        <f>IFERROR(HLOOKUP(AO$5,TAB_Critères!$B$30:$R$40,SA_GRILLE_STEU!$A16+2,FALSE),"")</f>
        <v/>
      </c>
      <c r="AS16" s="366" t="str">
        <f>IFERROR(HLOOKUP(AO$5,TAB_Critères!$B$51:$AH$66,SA_GRILLE_STEU!$A16+2,FALSE),"")</f>
        <v/>
      </c>
      <c r="AT16" s="370">
        <v>8</v>
      </c>
      <c r="AU16" s="194" t="str">
        <f>IFERROR(HLOOKUP(AT$5,TAB_Critères!$B$3:$AH$16,SA_GRILLE_STEU!$A16+2,FALSE),"")</f>
        <v/>
      </c>
      <c r="AV16" s="420"/>
      <c r="AW16" s="367" t="str">
        <f>IFERROR(HLOOKUP(AT$5,TAB_Critères!$B$30:$R$40,SA_GRILLE_STEU!$A16+2,FALSE),"")</f>
        <v/>
      </c>
      <c r="AX16" s="366" t="str">
        <f>IFERROR(HLOOKUP(AT$5,TAB_Critères!$B$51:$AH$66,SA_GRILLE_STEU!$A16+2,FALSE),"")</f>
        <v/>
      </c>
      <c r="AY16" s="370">
        <v>8</v>
      </c>
      <c r="AZ16" s="194" t="str">
        <f>IFERROR(HLOOKUP(AY$5,TAB_Critères!$B$3:$AH$16,SA_GRILLE_STEU!$A16+2,FALSE),"")</f>
        <v/>
      </c>
      <c r="BA16" s="420"/>
      <c r="BB16" s="367" t="str">
        <f>IFERROR(HLOOKUP(AY$5,TAB_Critères!$B$30:$R$40,SA_GRILLE_STEU!$A16+2,FALSE),"")</f>
        <v/>
      </c>
      <c r="BC16" s="366" t="str">
        <f>IFERROR(HLOOKUP(AY$5,TAB_Critères!$B$51:$AH$66,SA_GRILLE_STEU!$A16+2,FALSE),"")</f>
        <v/>
      </c>
      <c r="BD16" s="370">
        <v>8</v>
      </c>
      <c r="BE16" s="194" t="str">
        <f>IFERROR(HLOOKUP(BD$5,TAB_Critères!$B$3:$AH$16,SA_GRILLE_STEU!$A16+2,FALSE),"")</f>
        <v/>
      </c>
      <c r="BF16" s="420"/>
      <c r="BG16" s="371" t="str">
        <f>IFERROR(HLOOKUP(BD$5,TAB_Critères!$B$30:$R$40,SA_GRILLE_STEU!$A16+2,FALSE),"")</f>
        <v/>
      </c>
      <c r="BH16" s="369" t="str">
        <f>IFERROR(HLOOKUP(BD$5,TAB_Critères!$B$51:$AH$66,SA_GRILLE_STEU!$A16+2,FALSE),"")</f>
        <v/>
      </c>
    </row>
    <row r="17" spans="1:60" ht="20.100000000000001" customHeight="1" x14ac:dyDescent="0.4">
      <c r="A17" s="370">
        <v>9</v>
      </c>
      <c r="B17" s="193" t="str">
        <f>IFERROR(HLOOKUP(A$5,TAB_Critères!$B$3:$AH$16,SA_GRILLE_STEU!$A17+2,FALSE),"")</f>
        <v>Existe t-il un dispositif de contrôle adapté pour le suivi en interne  et un afficheur de proximité (Hauteur + Débit + Volume) ?</v>
      </c>
      <c r="C17" s="420"/>
      <c r="D17" s="484">
        <f>IFERROR(HLOOKUP(A$5,TAB_Critères!$B$30:$R$40,SA_GRILLE_STEU!$A17+2,FALSE),"")</f>
        <v>5</v>
      </c>
      <c r="E17" s="366" t="str">
        <f>IFERROR(HLOOKUP(A$5,TAB_Critères!$B$51:$AH$66,SA_GRILLE_STEU!$A17+2,FALSE),"")</f>
        <v>LISTE_3</v>
      </c>
      <c r="F17" s="370">
        <v>9</v>
      </c>
      <c r="G17" s="194" t="str">
        <f>IFERROR(HLOOKUP(F$5,TAB_Critères!$B$3:$AH$16,SA_GRILLE_STEU!$A17+2,FALSE),"")</f>
        <v>Existe t-il un dispositif de contrôle adapté pour le suivi en interne  et un afficheur de proximité (Angle + Débit + Volume) ?</v>
      </c>
      <c r="H17" s="420"/>
      <c r="I17" s="484">
        <f>IFERROR(HLOOKUP(F$5,TAB_Critères!$B$30:$R$40,SA_GRILLE_STEU!$A17+2,FALSE),"")</f>
        <v>5</v>
      </c>
      <c r="J17" s="366" t="str">
        <f>IFERROR(HLOOKUP(F$5,TAB_Critères!$B$51:$AH$66,SA_GRILLE_STEU!$A17+2,FALSE),"")</f>
        <v>LISTE_3</v>
      </c>
      <c r="K17" s="370">
        <v>9</v>
      </c>
      <c r="L17" s="194" t="str">
        <f>IFERROR(HLOOKUP(K$5,TAB_Critères!$B$3:$AH$16,SA_GRILLE_STEU!$A17+2,FALSE),"")</f>
        <v/>
      </c>
      <c r="M17" s="420"/>
      <c r="N17" s="484" t="str">
        <f>IFERROR(HLOOKUP(K$5,TAB_Critères!$B$30:$R$40,SA_GRILLE_STEU!$A17+2,FALSE),"")</f>
        <v/>
      </c>
      <c r="O17" s="366" t="str">
        <f>IFERROR(HLOOKUP(K$5,TAB_Critères!$B$51:$AH$66,SA_GRILLE_STEU!$A17+2,FALSE),"")</f>
        <v/>
      </c>
      <c r="P17" s="370">
        <v>9</v>
      </c>
      <c r="Q17" s="194" t="str">
        <f>IFERROR(HLOOKUP(P$5,TAB_Critères!$B$3:$AH$16,SA_GRILLE_STEU!$A17+2,FALSE),"")</f>
        <v/>
      </c>
      <c r="R17" s="420"/>
      <c r="S17" s="484" t="str">
        <f>IFERROR(HLOOKUP(P$5,TAB_Critères!$B$30:$R$40,SA_GRILLE_STEU!$A17+2,FALSE),"")</f>
        <v/>
      </c>
      <c r="T17" s="366" t="str">
        <f>IFERROR(HLOOKUP(P$5,TAB_Critères!$B$51:$AH$66,SA_GRILLE_STEU!$A17+2,FALSE),"")</f>
        <v/>
      </c>
      <c r="U17" s="370">
        <v>9</v>
      </c>
      <c r="V17" s="194" t="str">
        <f>IFERROR(HLOOKUP(U$5,TAB_Critères!$B$3:$AH$16,SA_GRILLE_STEU!$A17+2,FALSE),"")</f>
        <v/>
      </c>
      <c r="W17" s="420"/>
      <c r="X17" s="484" t="str">
        <f>IFERROR(HLOOKUP(U$5,TAB_Critères!$B$30:$R$40,SA_GRILLE_STEU!$A17+2,FALSE),"")</f>
        <v/>
      </c>
      <c r="Y17" s="366" t="str">
        <f>IFERROR(HLOOKUP(U$5,TAB_Critères!$B$51:$AH$66,SA_GRILLE_STEU!$A17+2,FALSE),"")</f>
        <v/>
      </c>
      <c r="Z17" s="370">
        <v>9</v>
      </c>
      <c r="AA17" s="194" t="str">
        <f>IFERROR(HLOOKUP(Z$5,TAB_Critères!$B$3:$AH$16,SA_GRILLE_STEU!$A17+2,FALSE),"")</f>
        <v/>
      </c>
      <c r="AB17" s="420"/>
      <c r="AC17" s="484" t="str">
        <f>IFERROR(HLOOKUP(Z$5,TAB_Critères!$B$30:$R$40,SA_GRILLE_STEU!$A17+2,FALSE),"")</f>
        <v/>
      </c>
      <c r="AD17" s="366" t="str">
        <f>IFERROR(HLOOKUP(Z$5,TAB_Critères!$B$51:$AH$66,SA_GRILLE_STEU!$A17+2,FALSE),"")</f>
        <v/>
      </c>
      <c r="AE17" s="370">
        <v>9</v>
      </c>
      <c r="AF17" s="194" t="str">
        <f>IFERROR(HLOOKUP(AE$5,TAB_Critères!$B$3:$AH$16,SA_GRILLE_STEU!$A17+2,FALSE),"")</f>
        <v/>
      </c>
      <c r="AG17" s="420"/>
      <c r="AH17" s="367" t="str">
        <f>IFERROR(HLOOKUP(AE$5,TAB_Critères!$B$30:$R$40,SA_GRILLE_STEU!$A17+2,FALSE),"")</f>
        <v/>
      </c>
      <c r="AI17" s="366" t="str">
        <f>IFERROR(HLOOKUP(AE$5,TAB_Critères!$B$51:$AH$66,SA_GRILLE_STEU!$A17+2,FALSE),"")</f>
        <v/>
      </c>
      <c r="AJ17" s="370">
        <v>9</v>
      </c>
      <c r="AK17" s="194" t="str">
        <f>IFERROR(HLOOKUP(AJ$5,TAB_Critères!$B$3:$AH$16,SA_GRILLE_STEU!$A17+2,FALSE),"")</f>
        <v/>
      </c>
      <c r="AL17" s="420"/>
      <c r="AM17" s="367" t="str">
        <f>IFERROR(HLOOKUP(AJ$5,TAB_Critères!$B$30:$R$40,SA_GRILLE_STEU!$A17+2,FALSE),"")</f>
        <v/>
      </c>
      <c r="AN17" s="366" t="str">
        <f>IFERROR(HLOOKUP(AJ$5,TAB_Critères!$B$51:$AH$66,SA_GRILLE_STEU!$A17+2,FALSE),"")</f>
        <v/>
      </c>
      <c r="AO17" s="370">
        <v>9</v>
      </c>
      <c r="AP17" s="194" t="str">
        <f>IFERROR(HLOOKUP(AO$5,TAB_Critères!$B$3:$AH$16,SA_GRILLE_STEU!$A17+2,FALSE),"")</f>
        <v/>
      </c>
      <c r="AQ17" s="420"/>
      <c r="AR17" s="367" t="str">
        <f>IFERROR(HLOOKUP(AO$5,TAB_Critères!$B$30:$R$40,SA_GRILLE_STEU!$A17+2,FALSE),"")</f>
        <v/>
      </c>
      <c r="AS17" s="366" t="str">
        <f>IFERROR(HLOOKUP(AO$5,TAB_Critères!$B$51:$AH$66,SA_GRILLE_STEU!$A17+2,FALSE),"")</f>
        <v/>
      </c>
      <c r="AT17" s="370">
        <v>9</v>
      </c>
      <c r="AU17" s="194" t="str">
        <f>IFERROR(HLOOKUP(AT$5,TAB_Critères!$B$3:$AH$16,SA_GRILLE_STEU!$A17+2,FALSE),"")</f>
        <v/>
      </c>
      <c r="AV17" s="420"/>
      <c r="AW17" s="367" t="str">
        <f>IFERROR(HLOOKUP(AT$5,TAB_Critères!$B$30:$R$40,SA_GRILLE_STEU!$A17+2,FALSE),"")</f>
        <v/>
      </c>
      <c r="AX17" s="366" t="str">
        <f>IFERROR(HLOOKUP(AT$5,TAB_Critères!$B$51:$AH$66,SA_GRILLE_STEU!$A17+2,FALSE),"")</f>
        <v/>
      </c>
      <c r="AY17" s="370">
        <v>9</v>
      </c>
      <c r="AZ17" s="32" t="str">
        <f>IFERROR(HLOOKUP(AY$5,TAB_Critères!$B$3:$AH$16,SA_GRILLE_STEU!$A17+2,FALSE),"")</f>
        <v/>
      </c>
      <c r="BA17" s="420"/>
      <c r="BB17" s="367" t="str">
        <f>IFERROR(HLOOKUP(AY$5,TAB_Critères!$B$30:$R$40,SA_GRILLE_STEU!$A17+2,FALSE),"")</f>
        <v/>
      </c>
      <c r="BC17" s="366" t="str">
        <f>IFERROR(HLOOKUP(AY$5,TAB_Critères!$B$51:$AH$66,SA_GRILLE_STEU!$A17+2,FALSE),"")</f>
        <v/>
      </c>
      <c r="BD17" s="370">
        <v>9</v>
      </c>
      <c r="BE17" s="194" t="str">
        <f>IFERROR(HLOOKUP(BD$5,TAB_Critères!$B$3:$AH$16,SA_GRILLE_STEU!$A17+2,FALSE),"")</f>
        <v/>
      </c>
      <c r="BF17" s="420"/>
      <c r="BG17" s="371" t="str">
        <f>IFERROR(HLOOKUP(BD$5,TAB_Critères!$B$30:$R$40,SA_GRILLE_STEU!$A17+2,FALSE),"")</f>
        <v/>
      </c>
      <c r="BH17" s="369" t="str">
        <f>IFERROR(HLOOKUP(BD$5,TAB_Critères!$B$51:$AH$66,SA_GRILLE_STEU!$A17+2,FALSE),"")</f>
        <v/>
      </c>
    </row>
    <row r="18" spans="1:60" s="376" customFormat="1" ht="38.25" customHeight="1" x14ac:dyDescent="0.4">
      <c r="A18" s="878" t="s">
        <v>69</v>
      </c>
      <c r="B18" s="879"/>
      <c r="C18" s="372" t="s">
        <v>70</v>
      </c>
      <c r="D18" s="373" t="s">
        <v>71</v>
      </c>
      <c r="E18" s="374"/>
      <c r="F18" s="878" t="s">
        <v>69</v>
      </c>
      <c r="G18" s="879"/>
      <c r="H18" s="372" t="s">
        <v>70</v>
      </c>
      <c r="I18" s="373" t="s">
        <v>71</v>
      </c>
      <c r="J18" s="374"/>
      <c r="K18" s="878" t="s">
        <v>69</v>
      </c>
      <c r="L18" s="879"/>
      <c r="M18" s="372" t="s">
        <v>70</v>
      </c>
      <c r="N18" s="373" t="s">
        <v>71</v>
      </c>
      <c r="O18" s="374"/>
      <c r="P18" s="878" t="s">
        <v>69</v>
      </c>
      <c r="Q18" s="879"/>
      <c r="R18" s="372" t="s">
        <v>70</v>
      </c>
      <c r="S18" s="373" t="s">
        <v>71</v>
      </c>
      <c r="T18" s="374"/>
      <c r="U18" s="878" t="s">
        <v>69</v>
      </c>
      <c r="V18" s="879"/>
      <c r="W18" s="372" t="s">
        <v>70</v>
      </c>
      <c r="X18" s="373" t="s">
        <v>71</v>
      </c>
      <c r="Y18" s="374"/>
      <c r="Z18" s="878" t="s">
        <v>69</v>
      </c>
      <c r="AA18" s="879"/>
      <c r="AB18" s="372" t="s">
        <v>70</v>
      </c>
      <c r="AC18" s="373" t="s">
        <v>71</v>
      </c>
      <c r="AD18" s="374"/>
      <c r="AE18" s="878" t="s">
        <v>69</v>
      </c>
      <c r="AF18" s="879"/>
      <c r="AG18" s="372" t="s">
        <v>70</v>
      </c>
      <c r="AH18" s="373" t="s">
        <v>71</v>
      </c>
      <c r="AI18" s="374"/>
      <c r="AJ18" s="878" t="s">
        <v>69</v>
      </c>
      <c r="AK18" s="879"/>
      <c r="AL18" s="372" t="s">
        <v>70</v>
      </c>
      <c r="AM18" s="373" t="s">
        <v>71</v>
      </c>
      <c r="AN18" s="374"/>
      <c r="AO18" s="878" t="s">
        <v>69</v>
      </c>
      <c r="AP18" s="879"/>
      <c r="AQ18" s="372" t="s">
        <v>70</v>
      </c>
      <c r="AR18" s="373" t="s">
        <v>71</v>
      </c>
      <c r="AS18" s="374"/>
      <c r="AT18" s="878" t="s">
        <v>69</v>
      </c>
      <c r="AU18" s="879"/>
      <c r="AV18" s="372" t="s">
        <v>70</v>
      </c>
      <c r="AW18" s="373" t="s">
        <v>71</v>
      </c>
      <c r="AX18" s="374"/>
      <c r="AY18" s="878" t="s">
        <v>69</v>
      </c>
      <c r="AZ18" s="879"/>
      <c r="BA18" s="372" t="s">
        <v>70</v>
      </c>
      <c r="BB18" s="373" t="s">
        <v>71</v>
      </c>
      <c r="BC18" s="374"/>
      <c r="BD18" s="878" t="s">
        <v>69</v>
      </c>
      <c r="BE18" s="879"/>
      <c r="BF18" s="372" t="s">
        <v>70</v>
      </c>
      <c r="BG18" s="373" t="s">
        <v>71</v>
      </c>
      <c r="BH18" s="375"/>
    </row>
    <row r="19" spans="1:60" s="383" customFormat="1" ht="60" customHeight="1" x14ac:dyDescent="0.4">
      <c r="A19" s="377"/>
      <c r="B19" s="433"/>
      <c r="C19" s="423"/>
      <c r="D19" s="378">
        <f>IF(OR(A5="",C19="Non contrôlé"),"",IF((SUMIF(C9:C17,"Validé",D9:D17)+SUMIF(C9:C17,"Validé avec réserve",D9:D17))&gt;100,100,SUMIF(C9:C17,"Validé",D9:D17)+SUMIF(C9:C17,"Validé avec réserve",D9:D17)))</f>
        <v>0</v>
      </c>
      <c r="E19" s="379"/>
      <c r="F19" s="380"/>
      <c r="G19" s="427"/>
      <c r="H19" s="423"/>
      <c r="I19" s="378">
        <f>IF(F5="","",IF((SUMIF(H9:H17,"Validé",I9:I17)+SUMIF(H9:H17,"Validé avec réserve",I9:I17))&gt;100,100,SUMIF(H9:H17,"Validé",I9:I17)+SUMIF(H9:H17,"Validé avec réserve",I9:I17)))</f>
        <v>0</v>
      </c>
      <c r="J19" s="379"/>
      <c r="K19" s="380"/>
      <c r="L19" s="427"/>
      <c r="M19" s="423"/>
      <c r="N19" s="378" t="str">
        <f>IF(K5="","",IF((SUMIF(M9:M17,"Validé",N9:N17)+SUMIF(M9:M17,"Validé avec réserve",N9:N17))&gt;100,100,SUMIF(M9:M17,"Validé",N9:N17)+SUMIF(M9:M17,"Validé avec réserve",N9:N17)))</f>
        <v/>
      </c>
      <c r="O19" s="379"/>
      <c r="P19" s="381"/>
      <c r="Q19" s="427"/>
      <c r="R19" s="423"/>
      <c r="S19" s="378" t="str">
        <f>IF(P5="","",IF((SUMIF(R9:R17,"Validé",S9:S17)+SUMIF(R9:R17,"Validé avec réserve",S9:S17))&gt;100,100,SUMIF(R9:R17,"Validé",S9:S17)+SUMIF(R9:R17,"Validé avec réserve",S9:S17)))</f>
        <v/>
      </c>
      <c r="T19" s="379"/>
      <c r="U19" s="382"/>
      <c r="V19" s="427"/>
      <c r="W19" s="423"/>
      <c r="X19" s="378" t="str">
        <f>IF(U5="","",IF((SUMIF(W9:W17,"Validé",X9:X17)+SUMIF(W9:W17,"Validé avec réserve",X9:X17))&gt;100,100,SUMIF(W9:W17,"Validé",X9:X17)+SUMIF(W9:W17,"Validé avec réserve",X9:X17)))</f>
        <v/>
      </c>
      <c r="Y19" s="379"/>
      <c r="Z19" s="382"/>
      <c r="AA19" s="426"/>
      <c r="AB19" s="423"/>
      <c r="AC19" s="378" t="str">
        <f>IF(Z5="","",IF((SUMIF(AB9:AB17,"Validé",AC9:AC17)+SUMIF(AB9:AB17,"Validé avec réserve",AC9:AC17))&gt;100,100,SUMIF(AB9:AB17,"Validé",AC9:AC17)+SUMIF(AB9:AB17,"Validé avec réserve",AC9:AC17)))</f>
        <v/>
      </c>
      <c r="AD19" s="379"/>
      <c r="AE19" s="382"/>
      <c r="AF19" s="427"/>
      <c r="AG19" s="423"/>
      <c r="AH19" s="378" t="str">
        <f>IF(AE5="","",IF((SUMIF(AG9:AG17,"Validé",AH9:AH17)+SUMIF(AG9:AG17,"Validé avec réserve",AH9:AH17))&gt;100,100,SUMIF(AG9:AG17,"Validé",AH9:AH17)+SUMIF(AG9:AG17,"Validé avec réserve",AH9:AH17)))</f>
        <v/>
      </c>
      <c r="AI19" s="379"/>
      <c r="AJ19" s="382"/>
      <c r="AK19" s="427"/>
      <c r="AL19" s="423"/>
      <c r="AM19" s="378" t="str">
        <f>IF(AJ5="","",IF((SUMIF(AL9:AL17,"Validé",AM9:AM17)+SUMIF(AL9:AL17,"Validé avec réserve",AM9:AM17))&gt;100,100,SUMIF(AL9:AL17,"Validé",AM9:AM17)+SUMIF(AL9:AL17,"Validé avec réserve",AM9:AM17)))</f>
        <v/>
      </c>
      <c r="AN19" s="379"/>
      <c r="AO19" s="382"/>
      <c r="AP19" s="427"/>
      <c r="AQ19" s="423"/>
      <c r="AR19" s="378" t="str">
        <f>IF(AO5="","",IF((SUMIF(AQ9:AQ17,"Validé",AR9:AR17)+SUMIF(AQ9:AQ17,"Validé avec réserve",AR9:AR17))&gt;100,100,SUMIF(AQ9:AQ17,"Validé",AR9:AR17)+SUMIF(AQ9:AQ17,"Validé avec réserve",AR9:AR17)))</f>
        <v/>
      </c>
      <c r="AS19" s="379"/>
      <c r="AT19" s="382"/>
      <c r="AU19" s="427"/>
      <c r="AV19" s="423"/>
      <c r="AW19" s="378" t="str">
        <f>IF(AT5="","",IF((SUMIF(AV9:AV17,"Validé",AW9:AW17)+SUMIF(AV9:AV17,"Validé avec réserve",AW9:AW17))&gt;100,100,SUMIF(AV9:AV17,"Validé",AW9:AW17)+SUMIF(AV9:AV17,"Validé avec réserve",AW9:AW17)))</f>
        <v/>
      </c>
      <c r="AX19" s="379"/>
      <c r="AY19" s="382"/>
      <c r="AZ19" s="427"/>
      <c r="BA19" s="423"/>
      <c r="BB19" s="378" t="str">
        <f>IF(AY5="","",IF((SUMIF(BA9:BA17,"Validé",BB9:BB17)+SUMIF(BA9:BA17,"Validé avec réserve",BB9:BB17))&gt;100,100,SUMIF(BA9:BA17,"Validé",BB9:BB17)+SUMIF(BA9:BA17,"Validé avec réserve",BB9:BB17)))</f>
        <v/>
      </c>
      <c r="BC19" s="378"/>
      <c r="BD19" s="382"/>
      <c r="BE19" s="424"/>
      <c r="BF19" s="423"/>
      <c r="BG19" s="378" t="str">
        <f>IF(BD5="","",IF((SUMIF(BF9:BF17,"Validé",BG9:BG17)+SUMIF(BF9:BF17,"Validé avec réserve",BG9:BG17))&gt;100,100,SUMIF(BF9:BF17,"Validé",BG9:BG17)+SUMIF(BF9:BF17,"Validé avec réserve",BG9:BG17)))</f>
        <v/>
      </c>
      <c r="BH19" s="378"/>
    </row>
    <row r="20" spans="1:60" s="390" customFormat="1" ht="15" customHeight="1" thickBot="1" x14ac:dyDescent="0.45">
      <c r="A20" s="384"/>
      <c r="B20" s="385"/>
      <c r="C20" s="386"/>
      <c r="D20" s="387"/>
      <c r="E20" s="388"/>
      <c r="F20" s="384"/>
      <c r="G20" s="385"/>
      <c r="H20" s="386"/>
      <c r="I20" s="387"/>
      <c r="J20" s="388"/>
      <c r="K20" s="384"/>
      <c r="L20" s="385"/>
      <c r="M20" s="386"/>
      <c r="N20" s="387"/>
      <c r="O20" s="388"/>
      <c r="P20" s="384"/>
      <c r="Q20" s="385"/>
      <c r="R20" s="385"/>
      <c r="S20" s="387"/>
      <c r="T20" s="385"/>
      <c r="U20" s="385"/>
      <c r="V20" s="385"/>
      <c r="W20" s="385"/>
      <c r="X20" s="387"/>
      <c r="Y20" s="385"/>
      <c r="Z20" s="385"/>
      <c r="AA20" s="385"/>
      <c r="AB20" s="385"/>
      <c r="AC20" s="387"/>
      <c r="AD20" s="385"/>
      <c r="AE20" s="385"/>
      <c r="AF20" s="385"/>
      <c r="AG20" s="385"/>
      <c r="AH20" s="387"/>
      <c r="AI20" s="385"/>
      <c r="AJ20" s="385"/>
      <c r="AK20" s="385"/>
      <c r="AL20" s="385"/>
      <c r="AM20" s="387"/>
      <c r="AN20" s="385"/>
      <c r="AO20" s="385"/>
      <c r="AP20" s="385"/>
      <c r="AQ20" s="385"/>
      <c r="AR20" s="387"/>
      <c r="AS20" s="385"/>
      <c r="AT20" s="385"/>
      <c r="AU20" s="385"/>
      <c r="AV20" s="385"/>
      <c r="AW20" s="387"/>
      <c r="AX20" s="385"/>
      <c r="AY20" s="385"/>
      <c r="AZ20" s="385"/>
      <c r="BA20" s="385"/>
      <c r="BB20" s="387"/>
      <c r="BC20" s="385"/>
      <c r="BD20" s="385"/>
      <c r="BE20" s="385"/>
      <c r="BF20" s="385"/>
      <c r="BG20" s="385"/>
      <c r="BH20" s="389"/>
    </row>
    <row r="21" spans="1:60" ht="12" customHeight="1" thickBot="1" x14ac:dyDescent="0.45">
      <c r="A21" s="882" t="s">
        <v>350</v>
      </c>
      <c r="B21" s="883"/>
      <c r="C21" s="883"/>
      <c r="D21" s="884"/>
      <c r="E21" s="391"/>
      <c r="F21" s="882" t="s">
        <v>350</v>
      </c>
      <c r="G21" s="883"/>
      <c r="H21" s="883"/>
      <c r="I21" s="884"/>
      <c r="J21" s="391"/>
      <c r="K21" s="882" t="s">
        <v>350</v>
      </c>
      <c r="L21" s="883"/>
      <c r="M21" s="883"/>
      <c r="N21" s="884"/>
      <c r="O21" s="391"/>
      <c r="P21" s="882" t="s">
        <v>350</v>
      </c>
      <c r="Q21" s="883"/>
      <c r="R21" s="883"/>
      <c r="S21" s="884"/>
      <c r="T21" s="391"/>
      <c r="U21" s="882" t="s">
        <v>350</v>
      </c>
      <c r="V21" s="883"/>
      <c r="W21" s="883"/>
      <c r="X21" s="884"/>
      <c r="Y21" s="391"/>
      <c r="Z21" s="882" t="s">
        <v>350</v>
      </c>
      <c r="AA21" s="883"/>
      <c r="AB21" s="883"/>
      <c r="AC21" s="884"/>
      <c r="AD21" s="391"/>
      <c r="AE21" s="882" t="s">
        <v>350</v>
      </c>
      <c r="AF21" s="883"/>
      <c r="AG21" s="883"/>
      <c r="AH21" s="884"/>
      <c r="AI21" s="391"/>
      <c r="AJ21" s="882" t="s">
        <v>350</v>
      </c>
      <c r="AK21" s="883"/>
      <c r="AL21" s="883"/>
      <c r="AM21" s="884"/>
      <c r="AN21" s="391"/>
      <c r="AO21" s="882" t="s">
        <v>350</v>
      </c>
      <c r="AP21" s="883"/>
      <c r="AQ21" s="883"/>
      <c r="AR21" s="884"/>
      <c r="AS21" s="391"/>
      <c r="AT21" s="882" t="s">
        <v>350</v>
      </c>
      <c r="AU21" s="883"/>
      <c r="AV21" s="883"/>
      <c r="AW21" s="884"/>
      <c r="AX21" s="391"/>
      <c r="AY21" s="882" t="s">
        <v>350</v>
      </c>
      <c r="AZ21" s="883"/>
      <c r="BA21" s="883"/>
      <c r="BB21" s="884"/>
      <c r="BC21" s="391"/>
      <c r="BD21" s="882" t="s">
        <v>350</v>
      </c>
      <c r="BE21" s="883"/>
      <c r="BF21" s="883"/>
      <c r="BG21" s="884"/>
    </row>
    <row r="22" spans="1:60" s="353" customFormat="1" ht="18" customHeight="1" x14ac:dyDescent="0.55000000000000004">
      <c r="A22" s="873" t="s">
        <v>181</v>
      </c>
      <c r="B22" s="874"/>
      <c r="C22" s="874"/>
      <c r="D22" s="875"/>
      <c r="F22" s="873"/>
      <c r="G22" s="874"/>
      <c r="H22" s="874"/>
      <c r="I22" s="875"/>
      <c r="K22" s="873"/>
      <c r="L22" s="874"/>
      <c r="M22" s="874"/>
      <c r="N22" s="875"/>
      <c r="P22" s="873"/>
      <c r="Q22" s="874"/>
      <c r="R22" s="874"/>
      <c r="S22" s="875"/>
      <c r="U22" s="873"/>
      <c r="V22" s="874"/>
      <c r="W22" s="874"/>
      <c r="X22" s="875"/>
      <c r="Z22" s="873"/>
      <c r="AA22" s="874"/>
      <c r="AB22" s="874"/>
      <c r="AC22" s="875"/>
      <c r="AE22" s="873"/>
      <c r="AF22" s="874"/>
      <c r="AG22" s="874"/>
      <c r="AH22" s="875"/>
      <c r="AJ22" s="873"/>
      <c r="AK22" s="874"/>
      <c r="AL22" s="874"/>
      <c r="AM22" s="875"/>
      <c r="AO22" s="873"/>
      <c r="AP22" s="874"/>
      <c r="AQ22" s="874"/>
      <c r="AR22" s="875"/>
      <c r="AT22" s="873"/>
      <c r="AU22" s="874"/>
      <c r="AV22" s="874"/>
      <c r="AW22" s="875"/>
      <c r="AY22" s="873"/>
      <c r="AZ22" s="874"/>
      <c r="BA22" s="874"/>
      <c r="BB22" s="875"/>
      <c r="BD22" s="873"/>
      <c r="BE22" s="874"/>
      <c r="BF22" s="874"/>
      <c r="BG22" s="875"/>
    </row>
    <row r="23" spans="1:60" ht="1.5" customHeight="1" x14ac:dyDescent="0.4">
      <c r="A23" s="354"/>
      <c r="B23" s="355"/>
      <c r="C23" s="355"/>
      <c r="D23" s="356"/>
      <c r="F23" s="354"/>
      <c r="G23" s="355"/>
      <c r="H23" s="358"/>
      <c r="I23" s="357"/>
      <c r="K23" s="354"/>
      <c r="L23" s="355"/>
      <c r="M23" s="358"/>
      <c r="N23" s="357"/>
      <c r="P23" s="354"/>
      <c r="Q23" s="355"/>
      <c r="R23" s="358"/>
      <c r="S23" s="357"/>
      <c r="U23" s="354"/>
      <c r="V23" s="355"/>
      <c r="W23" s="355"/>
      <c r="X23" s="356"/>
      <c r="Z23" s="354"/>
      <c r="AA23" s="355"/>
      <c r="AB23" s="355"/>
      <c r="AC23" s="356"/>
      <c r="AE23" s="354"/>
      <c r="AF23" s="355"/>
      <c r="AG23" s="392"/>
      <c r="AH23" s="357"/>
      <c r="AJ23" s="354"/>
      <c r="AK23" s="355"/>
      <c r="AL23" s="355"/>
      <c r="AM23" s="356"/>
      <c r="AO23" s="354"/>
      <c r="AP23" s="355"/>
      <c r="AQ23" s="355"/>
      <c r="AR23" s="356"/>
      <c r="AT23" s="354"/>
      <c r="AU23" s="355"/>
      <c r="AV23" s="355"/>
      <c r="AW23" s="356"/>
      <c r="AY23" s="354"/>
      <c r="AZ23" s="355"/>
      <c r="BA23" s="355"/>
      <c r="BB23" s="356"/>
      <c r="BD23" s="354"/>
      <c r="BE23" s="355"/>
      <c r="BF23" s="355"/>
      <c r="BG23" s="359"/>
    </row>
    <row r="24" spans="1:60" ht="24" customHeight="1" x14ac:dyDescent="0.4">
      <c r="A24" s="876" t="s">
        <v>72</v>
      </c>
      <c r="B24" s="877"/>
      <c r="C24" s="393" t="s">
        <v>14</v>
      </c>
      <c r="D24" s="394" t="s">
        <v>67</v>
      </c>
      <c r="E24" s="362" t="s">
        <v>68</v>
      </c>
      <c r="F24" s="876" t="s">
        <v>72</v>
      </c>
      <c r="G24" s="877"/>
      <c r="H24" s="393" t="s">
        <v>14</v>
      </c>
      <c r="I24" s="394" t="s">
        <v>67</v>
      </c>
      <c r="J24" s="362" t="s">
        <v>68</v>
      </c>
      <c r="K24" s="885" t="s">
        <v>72</v>
      </c>
      <c r="L24" s="886"/>
      <c r="M24" s="393" t="s">
        <v>14</v>
      </c>
      <c r="N24" s="394" t="s">
        <v>67</v>
      </c>
      <c r="O24" s="362" t="s">
        <v>68</v>
      </c>
      <c r="P24" s="885" t="s">
        <v>72</v>
      </c>
      <c r="Q24" s="886"/>
      <c r="R24" s="393" t="s">
        <v>14</v>
      </c>
      <c r="S24" s="394" t="s">
        <v>67</v>
      </c>
      <c r="T24" s="362" t="s">
        <v>68</v>
      </c>
      <c r="U24" s="885" t="s">
        <v>72</v>
      </c>
      <c r="V24" s="886"/>
      <c r="W24" s="395" t="s">
        <v>14</v>
      </c>
      <c r="X24" s="396" t="s">
        <v>67</v>
      </c>
      <c r="Y24" s="362" t="s">
        <v>68</v>
      </c>
      <c r="Z24" s="876" t="s">
        <v>72</v>
      </c>
      <c r="AA24" s="877"/>
      <c r="AB24" s="393" t="s">
        <v>14</v>
      </c>
      <c r="AC24" s="394" t="s">
        <v>67</v>
      </c>
      <c r="AD24" s="362" t="s">
        <v>68</v>
      </c>
      <c r="AE24" s="876" t="s">
        <v>72</v>
      </c>
      <c r="AF24" s="877"/>
      <c r="AG24" s="393" t="s">
        <v>14</v>
      </c>
      <c r="AH24" s="394" t="s">
        <v>67</v>
      </c>
      <c r="AI24" s="362" t="s">
        <v>68</v>
      </c>
      <c r="AJ24" s="876" t="s">
        <v>72</v>
      </c>
      <c r="AK24" s="877"/>
      <c r="AL24" s="393" t="s">
        <v>14</v>
      </c>
      <c r="AM24" s="394" t="s">
        <v>67</v>
      </c>
      <c r="AN24" s="362" t="s">
        <v>68</v>
      </c>
      <c r="AO24" s="876" t="s">
        <v>72</v>
      </c>
      <c r="AP24" s="877"/>
      <c r="AQ24" s="393" t="s">
        <v>14</v>
      </c>
      <c r="AR24" s="394" t="s">
        <v>67</v>
      </c>
      <c r="AS24" s="362" t="s">
        <v>68</v>
      </c>
      <c r="AT24" s="876" t="s">
        <v>72</v>
      </c>
      <c r="AU24" s="877"/>
      <c r="AV24" s="393" t="s">
        <v>14</v>
      </c>
      <c r="AW24" s="394" t="s">
        <v>67</v>
      </c>
      <c r="AX24" s="362" t="s">
        <v>68</v>
      </c>
      <c r="AY24" s="876" t="s">
        <v>72</v>
      </c>
      <c r="AZ24" s="877"/>
      <c r="BA24" s="393" t="s">
        <v>14</v>
      </c>
      <c r="BB24" s="394" t="s">
        <v>67</v>
      </c>
      <c r="BC24" s="362" t="s">
        <v>68</v>
      </c>
      <c r="BD24" s="876" t="s">
        <v>72</v>
      </c>
      <c r="BE24" s="877"/>
      <c r="BF24" s="393" t="s">
        <v>14</v>
      </c>
      <c r="BG24" s="394" t="s">
        <v>67</v>
      </c>
      <c r="BH24" s="364" t="s">
        <v>68</v>
      </c>
    </row>
    <row r="25" spans="1:60" s="403" customFormat="1" ht="20.100000000000001" customHeight="1" x14ac:dyDescent="0.4">
      <c r="A25" s="397">
        <v>0</v>
      </c>
      <c r="B25" s="211" t="str">
        <f>IFERROR(HLOOKUP(A$22,TAB_Critères!$B$3:$AH$16,SA_GRILLE_STEU!$A25+2,FALSE),"")</f>
        <v>Prélèvement sur un point présentant un écoulement permanent (entrée/sortie) ?</v>
      </c>
      <c r="C25" s="419" t="s">
        <v>136</v>
      </c>
      <c r="D25" s="398"/>
      <c r="E25" s="369" t="str">
        <f>IFERROR(HLOOKUP(A$22,TAB_Critères!$B$51:$AH$66,SA_GRILLE_STEU!$A25+2,FALSE),"")</f>
        <v>LISTE_1</v>
      </c>
      <c r="F25" s="397">
        <v>0</v>
      </c>
      <c r="G25" s="192" t="str">
        <f>IFERROR(HLOOKUP(F$22,TAB_Critères!$B$3:$AH$16,SA_GRILLE_STEU!$A25+2,FALSE),"")</f>
        <v/>
      </c>
      <c r="H25" s="419"/>
      <c r="I25" s="399"/>
      <c r="J25" s="369" t="str">
        <f>IFERROR(HLOOKUP(F$22,TAB_Critères!$B$51:$AH$66,SA_GRILLE_STEU!$A25+2,FALSE),"")</f>
        <v/>
      </c>
      <c r="K25" s="400">
        <v>0</v>
      </c>
      <c r="L25" s="211" t="str">
        <f>IFERROR(HLOOKUP(K$22,TAB_Critères!$B$3:$AH$16,SA_GRILLE_STEU!$A25+2,FALSE),"")</f>
        <v/>
      </c>
      <c r="M25" s="419"/>
      <c r="N25" s="399"/>
      <c r="O25" s="369" t="str">
        <f>IFERROR(HLOOKUP(K$22,TAB_Critères!$B$51:$AH$66,SA_GRILLE_STEU!$A25+2,FALSE),"")</f>
        <v/>
      </c>
      <c r="P25" s="400">
        <v>0</v>
      </c>
      <c r="Q25" s="211" t="str">
        <f>IFERROR(HLOOKUP(P$22,TAB_Critères!$B$3:$AH$16,SA_GRILLE_STEU!$A25+2,FALSE),"")</f>
        <v/>
      </c>
      <c r="R25" s="419"/>
      <c r="S25" s="399"/>
      <c r="T25" s="369" t="str">
        <f>IFERROR(HLOOKUP(P$22,TAB_Critères!$B$51:$AH$66,SA_GRILLE_STEU!$A25+2,FALSE),"")</f>
        <v/>
      </c>
      <c r="U25" s="400">
        <v>0</v>
      </c>
      <c r="V25" s="192" t="str">
        <f>IFERROR(HLOOKUP(U$22,TAB_Critères!$B$3:$AH$16,SA_GRILLE_STEU!$A25+2,FALSE),"")</f>
        <v/>
      </c>
      <c r="W25" s="419"/>
      <c r="X25" s="399"/>
      <c r="Y25" s="369" t="str">
        <f>IFERROR(HLOOKUP(U$22,TAB_Critères!$B$51:$AH$66,SA_GRILLE_STEU!$A25+2,FALSE),"")</f>
        <v/>
      </c>
      <c r="Z25" s="397">
        <v>0</v>
      </c>
      <c r="AA25" s="192" t="str">
        <f>IFERROR(HLOOKUP(Z$22,TAB_Critères!$B$3:$AH$16,SA_GRILLE_STEU!$A25+2,FALSE),"")</f>
        <v/>
      </c>
      <c r="AB25" s="419"/>
      <c r="AC25" s="399"/>
      <c r="AD25" s="369" t="str">
        <f>IFERROR(HLOOKUP(Z$22,TAB_Critères!$B$51:$AH$66,SA_GRILLE_STEU!$A25+2,FALSE),"")</f>
        <v/>
      </c>
      <c r="AE25" s="397">
        <v>0</v>
      </c>
      <c r="AF25" s="192" t="str">
        <f>IFERROR(HLOOKUP(AE$22,TAB_Critères!$B$3:$AH$16,SA_GRILLE_STEU!$A25+2,FALSE),"")</f>
        <v/>
      </c>
      <c r="AG25" s="419"/>
      <c r="AH25" s="399"/>
      <c r="AI25" s="369" t="str">
        <f>IFERROR(HLOOKUP(AE$22,TAB_Critères!$B$51:$AH$66,SA_GRILLE_STEU!$A25+2,FALSE),"")</f>
        <v/>
      </c>
      <c r="AJ25" s="397">
        <v>0</v>
      </c>
      <c r="AK25" s="214" t="str">
        <f>IFERROR(HLOOKUP(AJ$22,TAB_Critères!$B$3:$AH$16,SA_GRILLE_STEU!$A25+2,FALSE),"")</f>
        <v/>
      </c>
      <c r="AL25" s="430"/>
      <c r="AM25" s="401"/>
      <c r="AN25" s="369" t="str">
        <f>IFERROR(HLOOKUP(AJ$22,TAB_Critères!$B$51:$AH$66,SA_GRILLE_STEU!$A25+2,FALSE),"")</f>
        <v/>
      </c>
      <c r="AO25" s="397">
        <v>0</v>
      </c>
      <c r="AP25" s="192" t="str">
        <f>IFERROR(HLOOKUP(AO$22,TAB_Critères!$B$3:$AH$16,SA_GRILLE_STEU!$A25+2,FALSE),"")</f>
        <v/>
      </c>
      <c r="AQ25" s="419"/>
      <c r="AR25" s="401"/>
      <c r="AS25" s="369" t="str">
        <f>IFERROR(HLOOKUP(AO$22,TAB_Critères!$B$51:$AH$66,SA_GRILLE_STEU!$A25+2,FALSE),"")</f>
        <v/>
      </c>
      <c r="AT25" s="397">
        <v>0</v>
      </c>
      <c r="AU25" s="192" t="str">
        <f>IFERROR(HLOOKUP(AT$22,TAB_Critères!$B$3:$AH$16,SA_GRILLE_STEU!$A25+2,FALSE),"")</f>
        <v/>
      </c>
      <c r="AV25" s="419"/>
      <c r="AW25" s="401"/>
      <c r="AX25" s="369" t="str">
        <f>IFERROR(HLOOKUP(AT$22,TAB_Critères!$B$51:$AH$66,SA_GRILLE_STEU!$A25+2,FALSE),"")</f>
        <v/>
      </c>
      <c r="AY25" s="397">
        <v>0</v>
      </c>
      <c r="AZ25" s="214" t="str">
        <f>IFERROR(HLOOKUP(AY$22,TAB_Critères!$B$3:$AH$16,SA_GRILLE_STEU!$A25+2,FALSE),"")</f>
        <v/>
      </c>
      <c r="BA25" s="419"/>
      <c r="BB25" s="401"/>
      <c r="BC25" s="369" t="str">
        <f>IFERROR(HLOOKUP(AY$22,TAB_Critères!$B$51:$AH$66,SA_GRILLE_STEU!$A25+2,FALSE),"")</f>
        <v/>
      </c>
      <c r="BD25" s="397">
        <v>0</v>
      </c>
      <c r="BE25" s="192" t="str">
        <f>IFERROR(HLOOKUP(BD$22,TAB_Critères!$B$3:$AH$16,SA_GRILLE_STEU!$A25+2,FALSE),"")</f>
        <v/>
      </c>
      <c r="BF25" s="419"/>
      <c r="BG25" s="402"/>
      <c r="BH25" s="369" t="str">
        <f>IFERROR(HLOOKUP(BD$22,TAB_Critères!$B$51:$AH$66,SA_GRILLE_STEU!$A25+2,FALSE),"")</f>
        <v/>
      </c>
    </row>
    <row r="26" spans="1:60" s="403" customFormat="1" ht="30" customHeight="1" x14ac:dyDescent="0.4">
      <c r="A26" s="404">
        <v>1</v>
      </c>
      <c r="B26" s="212" t="str">
        <f>IFERROR(HLOOKUP(A$22,TAB_Critères!$B$3:$AH$16,SA_GRILLE_STEU!$A26+2,FALSE),"")</f>
        <v>L'accès à l'ouvrage et aux équipements de mesure se fait-il en toute sécurité pour les agents en charge des opérations de contrôles et d'entretien... ?</v>
      </c>
      <c r="C26" s="420" t="s">
        <v>278</v>
      </c>
      <c r="D26" s="367">
        <f>IFERROR(HLOOKUP(A$22,TAB_Critères!$B$30:$R$40,SA_GRILLE_STEU!$A26+2,FALSE),"")</f>
        <v>10</v>
      </c>
      <c r="E26" s="369" t="str">
        <f>IFERROR(HLOOKUP(A$22,TAB_Critères!$B$51:$AH$66,SA_GRILLE_STEU!$A26+2,FALSE),"")</f>
        <v>LISTE_3</v>
      </c>
      <c r="F26" s="404">
        <v>1</v>
      </c>
      <c r="G26" s="193" t="str">
        <f>IFERROR(HLOOKUP(F$22,TAB_Critères!$B$3:$AH$16,SA_GRILLE_STEU!$A26+2,FALSE),"")</f>
        <v/>
      </c>
      <c r="H26" s="420"/>
      <c r="I26" s="367" t="str">
        <f>IFERROR(HLOOKUP(F$22,TAB_Critères!$B$30:$R$40,SA_GRILLE_STEU!$A26+2,FALSE),"")</f>
        <v/>
      </c>
      <c r="J26" s="369" t="str">
        <f>IFERROR(HLOOKUP(F$22,TAB_Critères!$B$51:$AH$66,SA_GRILLE_STEU!$A26+2,FALSE),"")</f>
        <v/>
      </c>
      <c r="K26" s="405">
        <v>1</v>
      </c>
      <c r="L26" s="212" t="str">
        <f>IFERROR(HLOOKUP(K$22,TAB_Critères!$B$3:$AH$16,SA_GRILLE_STEU!$A26+2,FALSE),"")</f>
        <v/>
      </c>
      <c r="M26" s="420"/>
      <c r="N26" s="367" t="str">
        <f>IFERROR(HLOOKUP(K$22,TAB_Critères!$B$30:$R$40,SA_GRILLE_STEU!$A26+2,FALSE),"")</f>
        <v/>
      </c>
      <c r="O26" s="369" t="str">
        <f>IFERROR(HLOOKUP(K$22,TAB_Critères!$B$51:$AH$66,SA_GRILLE_STEU!$A26+2,FALSE),"")</f>
        <v/>
      </c>
      <c r="P26" s="405">
        <v>1</v>
      </c>
      <c r="Q26" s="212" t="str">
        <f>IFERROR(HLOOKUP(P$22,TAB_Critères!$B$3:$AH$16,SA_GRILLE_STEU!$A26+2,FALSE),"")</f>
        <v/>
      </c>
      <c r="R26" s="420"/>
      <c r="S26" s="367" t="str">
        <f>IFERROR(HLOOKUP(P$22,TAB_Critères!$B$30:$R$40,SA_GRILLE_STEU!$A26+2,FALSE),"")</f>
        <v/>
      </c>
      <c r="T26" s="369" t="str">
        <f>IFERROR(HLOOKUP(P$22,TAB_Critères!$B$51:$AH$66,SA_GRILLE_STEU!$A26+2,FALSE),"")</f>
        <v/>
      </c>
      <c r="U26" s="405">
        <v>1</v>
      </c>
      <c r="V26" s="193" t="str">
        <f>IFERROR(HLOOKUP(U$22,TAB_Critères!$B$3:$AH$16,SA_GRILLE_STEU!$A26+2,FALSE),"")</f>
        <v/>
      </c>
      <c r="W26" s="420"/>
      <c r="X26" s="367" t="str">
        <f>IFERROR(HLOOKUP(U$22,TAB_Critères!$B$30:$R$40,SA_GRILLE_STEU!$A26+2,FALSE),"")</f>
        <v/>
      </c>
      <c r="Y26" s="369" t="str">
        <f>IFERROR(HLOOKUP(U$22,TAB_Critères!$B$51:$AH$66,SA_GRILLE_STEU!$A26+2,FALSE),"")</f>
        <v/>
      </c>
      <c r="Z26" s="404">
        <v>1</v>
      </c>
      <c r="AA26" s="193" t="str">
        <f>IFERROR(HLOOKUP(Z$22,TAB_Critères!$B$3:$AH$16,SA_GRILLE_STEU!$A26+2,FALSE),"")</f>
        <v/>
      </c>
      <c r="AB26" s="420"/>
      <c r="AC26" s="367" t="str">
        <f>IFERROR(HLOOKUP(Z$22,TAB_Critères!$B$30:$R$40,SA_GRILLE_STEU!$A26+2,FALSE),"")</f>
        <v/>
      </c>
      <c r="AD26" s="369" t="str">
        <f>IFERROR(HLOOKUP(Z$22,TAB_Critères!$B$51:$AH$66,SA_GRILLE_STEU!$A26+2,FALSE),"")</f>
        <v/>
      </c>
      <c r="AE26" s="404">
        <v>1</v>
      </c>
      <c r="AF26" s="193" t="str">
        <f>IFERROR(HLOOKUP(AE$22,TAB_Critères!$B$3:$AH$16,SA_GRILLE_STEU!$A26+2,FALSE),"")</f>
        <v/>
      </c>
      <c r="AG26" s="420"/>
      <c r="AH26" s="367" t="str">
        <f>IFERROR(HLOOKUP(AE$22,TAB_Critères!$B$30:$R$40,SA_GRILLE_STEU!$A26+2,FALSE),"")</f>
        <v/>
      </c>
      <c r="AI26" s="369" t="str">
        <f>IFERROR(HLOOKUP(AE$22,TAB_Critères!$B$51:$AH$66,SA_GRILLE_STEU!$A26+2,FALSE),"")</f>
        <v/>
      </c>
      <c r="AJ26" s="404">
        <v>1</v>
      </c>
      <c r="AK26" s="215" t="str">
        <f>IFERROR(HLOOKUP(AJ$22,TAB_Critères!$B$3:$AH$16,SA_GRILLE_STEU!$A26+2,FALSE),"")</f>
        <v/>
      </c>
      <c r="AL26" s="431"/>
      <c r="AM26" s="367" t="str">
        <f>IFERROR(HLOOKUP(AJ$22,TAB_Critères!$B$30:$R$40,SA_GRILLE_STEU!$A26+2,FALSE),"")</f>
        <v/>
      </c>
      <c r="AN26" s="369" t="str">
        <f>IFERROR(HLOOKUP(AJ$22,TAB_Critères!$B$51:$AH$66,SA_GRILLE_STEU!$A26+2,FALSE),"")</f>
        <v/>
      </c>
      <c r="AO26" s="404">
        <v>1</v>
      </c>
      <c r="AP26" s="193" t="str">
        <f>IFERROR(HLOOKUP(AO$22,TAB_Critères!$B$3:$AH$16,SA_GRILLE_STEU!$A26+2,FALSE),"")</f>
        <v/>
      </c>
      <c r="AQ26" s="420"/>
      <c r="AR26" s="367" t="str">
        <f>IFERROR(HLOOKUP(AO$22,TAB_Critères!$B$30:$R$40,SA_GRILLE_STEU!$A26+2,FALSE),"")</f>
        <v/>
      </c>
      <c r="AS26" s="369" t="str">
        <f>IFERROR(HLOOKUP(AO$22,TAB_Critères!$B$51:$AH$66,SA_GRILLE_STEU!$A26+2,FALSE),"")</f>
        <v/>
      </c>
      <c r="AT26" s="404">
        <v>1</v>
      </c>
      <c r="AU26" s="193" t="str">
        <f>IFERROR(HLOOKUP(AT$22,TAB_Critères!$B$3:$AH$16,SA_GRILLE_STEU!$A26+2,FALSE),"")</f>
        <v/>
      </c>
      <c r="AV26" s="420"/>
      <c r="AW26" s="367" t="str">
        <f>IFERROR(HLOOKUP(AT$22,TAB_Critères!$B$30:$R$40,SA_GRILLE_STEU!$A26+2,FALSE),"")</f>
        <v/>
      </c>
      <c r="AX26" s="369" t="str">
        <f>IFERROR(HLOOKUP(AT$22,TAB_Critères!$B$51:$AH$66,SA_GRILLE_STEU!$A26+2,FALSE),"")</f>
        <v/>
      </c>
      <c r="AY26" s="404">
        <v>1</v>
      </c>
      <c r="AZ26" s="215" t="str">
        <f>IFERROR(HLOOKUP(AY$22,TAB_Critères!$B$3:$AH$16,SA_GRILLE_STEU!$A26+2,FALSE),"")</f>
        <v/>
      </c>
      <c r="BA26" s="420"/>
      <c r="BB26" s="367" t="str">
        <f>IFERROR(HLOOKUP(AY$22,TAB_Critères!$B$30:$R$40,SA_GRILLE_STEU!$A26+2,FALSE),"")</f>
        <v/>
      </c>
      <c r="BC26" s="369" t="str">
        <f>IFERROR(HLOOKUP(AY$22,TAB_Critères!$B$51:$AH$66,SA_GRILLE_STEU!$A26+2,FALSE),"")</f>
        <v/>
      </c>
      <c r="BD26" s="404">
        <v>1</v>
      </c>
      <c r="BE26" s="193" t="str">
        <f>IFERROR(HLOOKUP(BD$22,TAB_Critères!$B$3:$AH$16,SA_GRILLE_STEU!$A26+2,FALSE),"")</f>
        <v/>
      </c>
      <c r="BF26" s="420"/>
      <c r="BG26" s="371" t="str">
        <f>IFERROR(HLOOKUP(BD$22,TAB_Critères!$B$30:$R$40,SA_GRILLE_STEU!$A26+2,FALSE),"")</f>
        <v/>
      </c>
      <c r="BH26" s="369" t="str">
        <f>IFERROR(HLOOKUP(BD$22,TAB_Critères!$B$51:$AH$66,SA_GRILLE_STEU!$A26+2,FALSE),"")</f>
        <v/>
      </c>
    </row>
    <row r="27" spans="1:60" s="403" customFormat="1" ht="20.100000000000001" customHeight="1" x14ac:dyDescent="0.4">
      <c r="A27" s="404">
        <v>2</v>
      </c>
      <c r="B27" s="212" t="str">
        <f>IFERROR(HLOOKUP(A$22,TAB_Critères!$B$3:$AH$16,SA_GRILLE_STEU!$A27+2,FALSE),"")</f>
        <v>Le point de prélèvement est-il correctement implanté ?</v>
      </c>
      <c r="C27" s="420"/>
      <c r="D27" s="367">
        <f>IFERROR(HLOOKUP(A$22,TAB_Critères!$B$30:$R$40,SA_GRILLE_STEU!$A27+2,FALSE),"")</f>
        <v>30</v>
      </c>
      <c r="E27" s="369" t="str">
        <f>IFERROR(HLOOKUP(A$22,TAB_Critères!$B$51:$AH$66,SA_GRILLE_STEU!$A27+2,FALSE),"")</f>
        <v>LISTE_3</v>
      </c>
      <c r="F27" s="404">
        <v>2</v>
      </c>
      <c r="G27" s="193" t="str">
        <f>IFERROR(HLOOKUP(F$22,TAB_Critères!$B$3:$AH$16,SA_GRILLE_STEU!$A27+2,FALSE),"")</f>
        <v/>
      </c>
      <c r="H27" s="420"/>
      <c r="I27" s="367" t="str">
        <f>IFERROR(HLOOKUP(F$22,TAB_Critères!$B$30:$R$40,SA_GRILLE_STEU!$A27+2,FALSE),"")</f>
        <v/>
      </c>
      <c r="J27" s="369" t="str">
        <f>IFERROR(HLOOKUP(F$22,TAB_Critères!$B$51:$AH$66,SA_GRILLE_STEU!$A27+2,FALSE),"")</f>
        <v/>
      </c>
      <c r="K27" s="405">
        <v>2</v>
      </c>
      <c r="L27" s="212" t="str">
        <f>IFERROR(HLOOKUP(K$22,TAB_Critères!$B$3:$AH$16,SA_GRILLE_STEU!$A27+2,FALSE),"")</f>
        <v/>
      </c>
      <c r="M27" s="420"/>
      <c r="N27" s="367" t="str">
        <f>IFERROR(HLOOKUP(K$22,TAB_Critères!$B$30:$R$40,SA_GRILLE_STEU!$A27+2,FALSE),"")</f>
        <v/>
      </c>
      <c r="O27" s="369" t="str">
        <f>IFERROR(HLOOKUP(K$22,TAB_Critères!$B$51:$AH$66,SA_GRILLE_STEU!$A27+2,FALSE),"")</f>
        <v/>
      </c>
      <c r="P27" s="405">
        <v>2</v>
      </c>
      <c r="Q27" s="212" t="str">
        <f>IFERROR(HLOOKUP(P$22,TAB_Critères!$B$3:$AH$16,SA_GRILLE_STEU!$A27+2,FALSE),"")</f>
        <v/>
      </c>
      <c r="R27" s="420"/>
      <c r="S27" s="367" t="str">
        <f>IFERROR(HLOOKUP(P$22,TAB_Critères!$B$30:$R$40,SA_GRILLE_STEU!$A27+2,FALSE),"")</f>
        <v/>
      </c>
      <c r="T27" s="369" t="str">
        <f>IFERROR(HLOOKUP(P$22,TAB_Critères!$B$51:$AH$66,SA_GRILLE_STEU!$A27+2,FALSE),"")</f>
        <v/>
      </c>
      <c r="U27" s="405">
        <v>2</v>
      </c>
      <c r="V27" s="193" t="str">
        <f>IFERROR(HLOOKUP(U$22,TAB_Critères!$B$3:$AH$16,SA_GRILLE_STEU!$A27+2,FALSE),"")</f>
        <v/>
      </c>
      <c r="W27" s="420"/>
      <c r="X27" s="367" t="str">
        <f>IFERROR(HLOOKUP(U$22,TAB_Critères!$B$30:$R$40,SA_GRILLE_STEU!$A27+2,FALSE),"")</f>
        <v/>
      </c>
      <c r="Y27" s="369" t="str">
        <f>IFERROR(HLOOKUP(U$22,TAB_Critères!$B$51:$AH$66,SA_GRILLE_STEU!$A27+2,FALSE),"")</f>
        <v/>
      </c>
      <c r="Z27" s="404">
        <v>2</v>
      </c>
      <c r="AA27" s="193" t="str">
        <f>IFERROR(HLOOKUP(Z$22,TAB_Critères!$B$3:$AH$16,SA_GRILLE_STEU!$A27+2,FALSE),"")</f>
        <v/>
      </c>
      <c r="AB27" s="420"/>
      <c r="AC27" s="367" t="str">
        <f>IFERROR(HLOOKUP(Z$22,TAB_Critères!$B$30:$R$40,SA_GRILLE_STEU!$A27+2,FALSE),"")</f>
        <v/>
      </c>
      <c r="AD27" s="369" t="str">
        <f>IFERROR(HLOOKUP(Z$22,TAB_Critères!$B$51:$AH$66,SA_GRILLE_STEU!$A27+2,FALSE),"")</f>
        <v/>
      </c>
      <c r="AE27" s="404">
        <v>2</v>
      </c>
      <c r="AF27" s="193" t="str">
        <f>IFERROR(HLOOKUP(AE$22,TAB_Critères!$B$3:$AH$16,SA_GRILLE_STEU!$A27+2,FALSE),"")</f>
        <v/>
      </c>
      <c r="AG27" s="420"/>
      <c r="AH27" s="367" t="str">
        <f>IFERROR(HLOOKUP(AE$22,TAB_Critères!$B$30:$R$40,SA_GRILLE_STEU!$A27+2,FALSE),"")</f>
        <v/>
      </c>
      <c r="AI27" s="369" t="str">
        <f>IFERROR(HLOOKUP(AE$22,TAB_Critères!$B$51:$AH$66,SA_GRILLE_STEU!$A27+2,FALSE),"")</f>
        <v/>
      </c>
      <c r="AJ27" s="404">
        <v>2</v>
      </c>
      <c r="AK27" s="215" t="str">
        <f>IFERROR(HLOOKUP(AJ$22,TAB_Critères!$B$3:$AH$16,SA_GRILLE_STEU!$A27+2,FALSE),"")</f>
        <v/>
      </c>
      <c r="AL27" s="431"/>
      <c r="AM27" s="367" t="str">
        <f>IFERROR(HLOOKUP(AJ$22,TAB_Critères!$B$30:$R$40,SA_GRILLE_STEU!$A27+2,FALSE),"")</f>
        <v/>
      </c>
      <c r="AN27" s="369" t="str">
        <f>IFERROR(HLOOKUP(AJ$22,TAB_Critères!$B$51:$AH$66,SA_GRILLE_STEU!$A27+2,FALSE),"")</f>
        <v/>
      </c>
      <c r="AO27" s="404">
        <v>2</v>
      </c>
      <c r="AP27" s="193" t="str">
        <f>IFERROR(HLOOKUP(AO$22,TAB_Critères!$B$3:$AH$16,SA_GRILLE_STEU!$A27+2,FALSE),"")</f>
        <v/>
      </c>
      <c r="AQ27" s="420"/>
      <c r="AR27" s="367" t="str">
        <f>IFERROR(HLOOKUP(AO$22,TAB_Critères!$B$30:$R$40,SA_GRILLE_STEU!$A27+2,FALSE),"")</f>
        <v/>
      </c>
      <c r="AS27" s="369" t="str">
        <f>IFERROR(HLOOKUP(AO$22,TAB_Critères!$B$51:$AH$66,SA_GRILLE_STEU!$A27+2,FALSE),"")</f>
        <v/>
      </c>
      <c r="AT27" s="404">
        <v>2</v>
      </c>
      <c r="AU27" s="193" t="str">
        <f>IFERROR(HLOOKUP(AT$22,TAB_Critères!$B$3:$AH$16,SA_GRILLE_STEU!$A27+2,FALSE),"")</f>
        <v/>
      </c>
      <c r="AV27" s="420"/>
      <c r="AW27" s="367" t="str">
        <f>IFERROR(HLOOKUP(AT$22,TAB_Critères!$B$30:$R$40,SA_GRILLE_STEU!$A27+2,FALSE),"")</f>
        <v/>
      </c>
      <c r="AX27" s="369" t="str">
        <f>IFERROR(HLOOKUP(AT$22,TAB_Critères!$B$51:$AH$66,SA_GRILLE_STEU!$A27+2,FALSE),"")</f>
        <v/>
      </c>
      <c r="AY27" s="404">
        <v>2</v>
      </c>
      <c r="AZ27" s="215" t="str">
        <f>IFERROR(HLOOKUP(AY$22,TAB_Critères!$B$3:$AH$16,SA_GRILLE_STEU!$A27+2,FALSE),"")</f>
        <v/>
      </c>
      <c r="BA27" s="420"/>
      <c r="BB27" s="367" t="str">
        <f>IFERROR(HLOOKUP(AY$22,TAB_Critères!$B$30:$R$40,SA_GRILLE_STEU!$A27+2,FALSE),"")</f>
        <v/>
      </c>
      <c r="BC27" s="369" t="str">
        <f>IFERROR(HLOOKUP(AY$22,TAB_Critères!$B$51:$AH$66,SA_GRILLE_STEU!$A27+2,FALSE),"")</f>
        <v/>
      </c>
      <c r="BD27" s="404">
        <v>2</v>
      </c>
      <c r="BE27" s="193" t="str">
        <f>IFERROR(HLOOKUP(BD$22,TAB_Critères!$B$3:$AH$16,SA_GRILLE_STEU!$A27+2,FALSE),"")</f>
        <v/>
      </c>
      <c r="BF27" s="420"/>
      <c r="BG27" s="371" t="str">
        <f>IFERROR(HLOOKUP(BD$22,TAB_Critères!$B$30:$R$40,SA_GRILLE_STEU!$A27+2,FALSE),"")</f>
        <v/>
      </c>
      <c r="BH27" s="369" t="str">
        <f>IFERROR(HLOOKUP(BD$22,TAB_Critères!$B$51:$AH$66,SA_GRILLE_STEU!$A27+2,FALSE),"")</f>
        <v/>
      </c>
    </row>
    <row r="28" spans="1:60" s="403" customFormat="1" ht="30" customHeight="1" x14ac:dyDescent="0.4">
      <c r="A28" s="404">
        <v>3</v>
      </c>
      <c r="B28" s="212" t="str">
        <f>IFERROR(HLOOKUP(A$22,TAB_Critères!$B$3:$AH$16,SA_GRILLE_STEU!$A28+2,FALSE),"")</f>
        <v>Le dispositif de prélèvement présente t-il un état de fonctionnement satisfaisant ?</v>
      </c>
      <c r="C28" s="420"/>
      <c r="D28" s="367">
        <f>IFERROR(HLOOKUP(A$22,TAB_Critères!$B$30:$R$40,SA_GRILLE_STEU!$A28+2,FALSE),"")</f>
        <v>30</v>
      </c>
      <c r="E28" s="369" t="str">
        <f>IFERROR(HLOOKUP(A$22,TAB_Critères!$B$51:$AH$66,SA_GRILLE_STEU!$A28+2,FALSE),"")</f>
        <v>LISTE_3</v>
      </c>
      <c r="F28" s="404">
        <v>3</v>
      </c>
      <c r="G28" s="193" t="str">
        <f>IFERROR(HLOOKUP(F$22,TAB_Critères!$B$3:$AH$16,SA_GRILLE_STEU!$A28+2,FALSE),"")</f>
        <v/>
      </c>
      <c r="H28" s="420"/>
      <c r="I28" s="367" t="str">
        <f>IFERROR(HLOOKUP(F$22,TAB_Critères!$B$30:$R$40,SA_GRILLE_STEU!$A28+2,FALSE),"")</f>
        <v/>
      </c>
      <c r="J28" s="369" t="str">
        <f>IFERROR(HLOOKUP(F$22,TAB_Critères!$B$51:$AH$66,SA_GRILLE_STEU!$A28+2,FALSE),"")</f>
        <v/>
      </c>
      <c r="K28" s="405">
        <v>3</v>
      </c>
      <c r="L28" s="212" t="str">
        <f>IFERROR(HLOOKUP(K$22,TAB_Critères!$B$3:$AH$16,SA_GRILLE_STEU!$A28+2,FALSE),"")</f>
        <v/>
      </c>
      <c r="M28" s="420"/>
      <c r="N28" s="367" t="str">
        <f>IFERROR(HLOOKUP(K$22,TAB_Critères!$B$30:$R$40,SA_GRILLE_STEU!$A28+2,FALSE),"")</f>
        <v/>
      </c>
      <c r="O28" s="369" t="str">
        <f>IFERROR(HLOOKUP(K$22,TAB_Critères!$B$51:$AH$66,SA_GRILLE_STEU!$A28+2,FALSE),"")</f>
        <v/>
      </c>
      <c r="P28" s="405">
        <v>3</v>
      </c>
      <c r="Q28" s="212" t="str">
        <f>IFERROR(HLOOKUP(P$22,TAB_Critères!$B$3:$AH$16,SA_GRILLE_STEU!$A28+2,FALSE),"")</f>
        <v/>
      </c>
      <c r="R28" s="420"/>
      <c r="S28" s="367" t="str">
        <f>IFERROR(HLOOKUP(P$22,TAB_Critères!$B$30:$R$40,SA_GRILLE_STEU!$A28+2,FALSE),"")</f>
        <v/>
      </c>
      <c r="T28" s="369" t="str">
        <f>IFERROR(HLOOKUP(P$22,TAB_Critères!$B$51:$AH$66,SA_GRILLE_STEU!$A28+2,FALSE),"")</f>
        <v/>
      </c>
      <c r="U28" s="405">
        <v>3</v>
      </c>
      <c r="V28" s="193" t="str">
        <f>IFERROR(HLOOKUP(U$22,TAB_Critères!$B$3:$AH$16,SA_GRILLE_STEU!$A28+2,FALSE),"")</f>
        <v/>
      </c>
      <c r="W28" s="420"/>
      <c r="X28" s="367" t="str">
        <f>IFERROR(HLOOKUP(U$22,TAB_Critères!$B$30:$R$40,SA_GRILLE_STEU!$A28+2,FALSE),"")</f>
        <v/>
      </c>
      <c r="Y28" s="369" t="str">
        <f>IFERROR(HLOOKUP(U$22,TAB_Critères!$B$51:$AH$66,SA_GRILLE_STEU!$A28+2,FALSE),"")</f>
        <v/>
      </c>
      <c r="Z28" s="404">
        <v>3</v>
      </c>
      <c r="AA28" s="193" t="str">
        <f>IFERROR(HLOOKUP(Z$22,TAB_Critères!$B$3:$AH$16,SA_GRILLE_STEU!$A28+2,FALSE),"")</f>
        <v/>
      </c>
      <c r="AB28" s="420"/>
      <c r="AC28" s="367" t="str">
        <f>IFERROR(HLOOKUP(Z$22,TAB_Critères!$B$30:$R$40,SA_GRILLE_STEU!$A28+2,FALSE),"")</f>
        <v/>
      </c>
      <c r="AD28" s="369" t="str">
        <f>IFERROR(HLOOKUP(Z$22,TAB_Critères!$B$51:$AH$66,SA_GRILLE_STEU!$A28+2,FALSE),"")</f>
        <v/>
      </c>
      <c r="AE28" s="404">
        <v>3</v>
      </c>
      <c r="AF28" s="193" t="str">
        <f>IFERROR(HLOOKUP(AE$22,TAB_Critères!$B$3:$AH$16,SA_GRILLE_STEU!$A28+2,FALSE),"")</f>
        <v/>
      </c>
      <c r="AG28" s="420"/>
      <c r="AH28" s="367" t="str">
        <f>IFERROR(HLOOKUP(AE$22,TAB_Critères!$B$30:$R$40,SA_GRILLE_STEU!$A28+2,FALSE),"")</f>
        <v/>
      </c>
      <c r="AI28" s="369" t="str">
        <f>IFERROR(HLOOKUP(AE$22,TAB_Critères!$B$51:$AH$66,SA_GRILLE_STEU!$A28+2,FALSE),"")</f>
        <v/>
      </c>
      <c r="AJ28" s="404">
        <v>3</v>
      </c>
      <c r="AK28" s="215" t="str">
        <f>IFERROR(HLOOKUP(AJ$22,TAB_Critères!$B$3:$AH$16,SA_GRILLE_STEU!$A28+2,FALSE),"")</f>
        <v/>
      </c>
      <c r="AL28" s="431"/>
      <c r="AM28" s="367" t="str">
        <f>IFERROR(HLOOKUP(AJ$22,TAB_Critères!$B$30:$R$40,SA_GRILLE_STEU!$A28+2,FALSE),"")</f>
        <v/>
      </c>
      <c r="AN28" s="369" t="str">
        <f>IFERROR(HLOOKUP(AJ$22,TAB_Critères!$B$51:$AH$66,SA_GRILLE_STEU!$A28+2,FALSE),"")</f>
        <v/>
      </c>
      <c r="AO28" s="404">
        <v>3</v>
      </c>
      <c r="AP28" s="193" t="str">
        <f>IFERROR(HLOOKUP(AO$22,TAB_Critères!$B$3:$AH$16,SA_GRILLE_STEU!$A28+2,FALSE),"")</f>
        <v/>
      </c>
      <c r="AQ28" s="420"/>
      <c r="AR28" s="367" t="str">
        <f>IFERROR(HLOOKUP(AO$22,TAB_Critères!$B$30:$R$40,SA_GRILLE_STEU!$A28+2,FALSE),"")</f>
        <v/>
      </c>
      <c r="AS28" s="369" t="str">
        <f>IFERROR(HLOOKUP(AO$22,TAB_Critères!$B$51:$AH$66,SA_GRILLE_STEU!$A28+2,FALSE),"")</f>
        <v/>
      </c>
      <c r="AT28" s="404">
        <v>3</v>
      </c>
      <c r="AU28" s="193" t="str">
        <f>IFERROR(HLOOKUP(AT$22,TAB_Critères!$B$3:$AH$16,SA_GRILLE_STEU!$A28+2,FALSE),"")</f>
        <v/>
      </c>
      <c r="AV28" s="420"/>
      <c r="AW28" s="367" t="str">
        <f>IFERROR(HLOOKUP(AT$22,TAB_Critères!$B$30:$R$40,SA_GRILLE_STEU!$A28+2,FALSE),"")</f>
        <v/>
      </c>
      <c r="AX28" s="369" t="str">
        <f>IFERROR(HLOOKUP(AT$22,TAB_Critères!$B$51:$AH$66,SA_GRILLE_STEU!$A28+2,FALSE),"")</f>
        <v/>
      </c>
      <c r="AY28" s="404">
        <v>3</v>
      </c>
      <c r="AZ28" s="215" t="str">
        <f>IFERROR(HLOOKUP(AY$22,TAB_Critères!$B$3:$AH$16,SA_GRILLE_STEU!$A28+2,FALSE),"")</f>
        <v/>
      </c>
      <c r="BA28" s="420"/>
      <c r="BB28" s="367" t="str">
        <f>IFERROR(HLOOKUP(AY$22,TAB_Critères!$B$30:$R$40,SA_GRILLE_STEU!$A28+2,FALSE),"")</f>
        <v/>
      </c>
      <c r="BC28" s="369" t="str">
        <f>IFERROR(HLOOKUP(AY$22,TAB_Critères!$B$51:$AH$66,SA_GRILLE_STEU!$A28+2,FALSE),"")</f>
        <v/>
      </c>
      <c r="BD28" s="404">
        <v>3</v>
      </c>
      <c r="BE28" s="193" t="str">
        <f>IFERROR(HLOOKUP(BD$22,TAB_Critères!$B$3:$AH$16,SA_GRILLE_STEU!$A28+2,FALSE),"")</f>
        <v/>
      </c>
      <c r="BF28" s="420"/>
      <c r="BG28" s="371" t="str">
        <f>IFERROR(HLOOKUP(BD$22,TAB_Critères!$B$30:$R$40,SA_GRILLE_STEU!$A28+2,FALSE),"")</f>
        <v/>
      </c>
      <c r="BH28" s="369" t="str">
        <f>IFERROR(HLOOKUP(BD$22,TAB_Critères!$B$51:$AH$66,SA_GRILLE_STEU!$A28+2,FALSE),"")</f>
        <v/>
      </c>
    </row>
    <row r="29" spans="1:60" s="403" customFormat="1" ht="20.100000000000001" customHeight="1" x14ac:dyDescent="0.4">
      <c r="A29" s="404">
        <v>4</v>
      </c>
      <c r="B29" s="212" t="str">
        <f>IFERROR(HLOOKUP(A$22,TAB_Critères!$B$3:$AH$16,SA_GRILLE_STEU!$A29+2,FALSE),"")</f>
        <v>L'asservissement est-il adapté au contexte ?</v>
      </c>
      <c r="C29" s="420"/>
      <c r="D29" s="367">
        <f>IFERROR(HLOOKUP(A$22,TAB_Critères!$B$30:$R$40,SA_GRILLE_STEU!$A29+2,FALSE),"")</f>
        <v>15</v>
      </c>
      <c r="E29" s="369" t="str">
        <f>IFERROR(HLOOKUP(A$22,TAB_Critères!$B$51:$AH$66,SA_GRILLE_STEU!$A29+2,FALSE),"")</f>
        <v>LISTE_3</v>
      </c>
      <c r="F29" s="404">
        <v>4</v>
      </c>
      <c r="G29" s="193" t="str">
        <f>IFERROR(HLOOKUP(F$22,TAB_Critères!$B$3:$AH$16,SA_GRILLE_STEU!$A29+2,FALSE),"")</f>
        <v/>
      </c>
      <c r="H29" s="420"/>
      <c r="I29" s="367" t="str">
        <f>IFERROR(HLOOKUP(F$22,TAB_Critères!$B$30:$R$40,SA_GRILLE_STEU!$A29+2,FALSE),"")</f>
        <v/>
      </c>
      <c r="J29" s="369" t="str">
        <f>IFERROR(HLOOKUP(F$22,TAB_Critères!$B$51:$AH$66,SA_GRILLE_STEU!$A29+2,FALSE),"")</f>
        <v/>
      </c>
      <c r="K29" s="405">
        <v>4</v>
      </c>
      <c r="L29" s="212" t="str">
        <f>IFERROR(HLOOKUP(K$22,TAB_Critères!$B$3:$AH$16,SA_GRILLE_STEU!$A29+2,FALSE),"")</f>
        <v/>
      </c>
      <c r="M29" s="420"/>
      <c r="N29" s="367" t="str">
        <f>IFERROR(HLOOKUP(K$22,TAB_Critères!$B$30:$R$40,SA_GRILLE_STEU!$A29+2,FALSE),"")</f>
        <v/>
      </c>
      <c r="O29" s="369" t="str">
        <f>IFERROR(HLOOKUP(K$22,TAB_Critères!$B$51:$AH$66,SA_GRILLE_STEU!$A29+2,FALSE),"")</f>
        <v/>
      </c>
      <c r="P29" s="405">
        <v>4</v>
      </c>
      <c r="Q29" s="212" t="str">
        <f>IFERROR(HLOOKUP(P$22,TAB_Critères!$B$3:$AH$16,SA_GRILLE_STEU!$A29+2,FALSE),"")</f>
        <v/>
      </c>
      <c r="R29" s="420"/>
      <c r="S29" s="367" t="str">
        <f>IFERROR(HLOOKUP(P$22,TAB_Critères!$B$30:$R$40,SA_GRILLE_STEU!$A29+2,FALSE),"")</f>
        <v/>
      </c>
      <c r="T29" s="369" t="str">
        <f>IFERROR(HLOOKUP(P$22,TAB_Critères!$B$51:$AH$66,SA_GRILLE_STEU!$A29+2,FALSE),"")</f>
        <v/>
      </c>
      <c r="U29" s="405">
        <v>4</v>
      </c>
      <c r="V29" s="193" t="str">
        <f>IFERROR(HLOOKUP(U$22,TAB_Critères!$B$3:$AH$16,SA_GRILLE_STEU!$A29+2,FALSE),"")</f>
        <v/>
      </c>
      <c r="W29" s="420"/>
      <c r="X29" s="367" t="str">
        <f>IFERROR(HLOOKUP(U$22,TAB_Critères!$B$30:$R$40,SA_GRILLE_STEU!$A29+2,FALSE),"")</f>
        <v/>
      </c>
      <c r="Y29" s="369" t="str">
        <f>IFERROR(HLOOKUP(U$22,TAB_Critères!$B$51:$AH$66,SA_GRILLE_STEU!$A29+2,FALSE),"")</f>
        <v/>
      </c>
      <c r="Z29" s="404">
        <v>4</v>
      </c>
      <c r="AA29" s="193" t="str">
        <f>IFERROR(HLOOKUP(Z$22,TAB_Critères!$B$3:$AH$16,SA_GRILLE_STEU!$A29+2,FALSE),"")</f>
        <v/>
      </c>
      <c r="AB29" s="420"/>
      <c r="AC29" s="367" t="str">
        <f>IFERROR(HLOOKUP(Z$22,TAB_Critères!$B$30:$R$40,SA_GRILLE_STEU!$A29+2,FALSE),"")</f>
        <v/>
      </c>
      <c r="AD29" s="369" t="str">
        <f>IFERROR(HLOOKUP(Z$22,TAB_Critères!$B$51:$AH$66,SA_GRILLE_STEU!$A29+2,FALSE),"")</f>
        <v/>
      </c>
      <c r="AE29" s="404">
        <v>4</v>
      </c>
      <c r="AF29" s="193" t="str">
        <f>IFERROR(HLOOKUP(AE$22,TAB_Critères!$B$3:$AH$16,SA_GRILLE_STEU!$A29+2,FALSE),"")</f>
        <v/>
      </c>
      <c r="AG29" s="420"/>
      <c r="AH29" s="367" t="str">
        <f>IFERROR(HLOOKUP(AE$22,TAB_Critères!$B$30:$R$40,SA_GRILLE_STEU!$A29+2,FALSE),"")</f>
        <v/>
      </c>
      <c r="AI29" s="369" t="str">
        <f>IFERROR(HLOOKUP(AE$22,TAB_Critères!$B$51:$AH$66,SA_GRILLE_STEU!$A29+2,FALSE),"")</f>
        <v/>
      </c>
      <c r="AJ29" s="404">
        <v>4</v>
      </c>
      <c r="AK29" s="215" t="str">
        <f>IFERROR(HLOOKUP(AJ$22,TAB_Critères!$B$3:$AH$16,SA_GRILLE_STEU!$A29+2,FALSE),"")</f>
        <v/>
      </c>
      <c r="AL29" s="431"/>
      <c r="AM29" s="367" t="str">
        <f>IFERROR(HLOOKUP(AJ$22,TAB_Critères!$B$30:$R$40,SA_GRILLE_STEU!$A29+2,FALSE),"")</f>
        <v/>
      </c>
      <c r="AN29" s="369" t="str">
        <f>IFERROR(HLOOKUP(AJ$22,TAB_Critères!$B$51:$AH$66,SA_GRILLE_STEU!$A29+2,FALSE),"")</f>
        <v/>
      </c>
      <c r="AO29" s="404">
        <v>4</v>
      </c>
      <c r="AP29" s="193" t="str">
        <f>IFERROR(HLOOKUP(AO$22,TAB_Critères!$B$3:$AH$16,SA_GRILLE_STEU!$A29+2,FALSE),"")</f>
        <v/>
      </c>
      <c r="AQ29" s="420"/>
      <c r="AR29" s="367" t="str">
        <f>IFERROR(HLOOKUP(AO$22,TAB_Critères!$B$30:$R$40,SA_GRILLE_STEU!$A29+2,FALSE),"")</f>
        <v/>
      </c>
      <c r="AS29" s="369" t="str">
        <f>IFERROR(HLOOKUP(AO$22,TAB_Critères!$B$51:$AH$66,SA_GRILLE_STEU!$A29+2,FALSE),"")</f>
        <v/>
      </c>
      <c r="AT29" s="404">
        <v>4</v>
      </c>
      <c r="AU29" s="193" t="str">
        <f>IFERROR(HLOOKUP(AT$22,TAB_Critères!$B$3:$AH$16,SA_GRILLE_STEU!$A29+2,FALSE),"")</f>
        <v/>
      </c>
      <c r="AV29" s="420"/>
      <c r="AW29" s="367" t="str">
        <f>IFERROR(HLOOKUP(AT$22,TAB_Critères!$B$30:$R$40,SA_GRILLE_STEU!$A29+2,FALSE),"")</f>
        <v/>
      </c>
      <c r="AX29" s="369" t="str">
        <f>IFERROR(HLOOKUP(AT$22,TAB_Critères!$B$51:$AH$66,SA_GRILLE_STEU!$A29+2,FALSE),"")</f>
        <v/>
      </c>
      <c r="AY29" s="404">
        <v>4</v>
      </c>
      <c r="AZ29" s="215" t="str">
        <f>IFERROR(HLOOKUP(AY$22,TAB_Critères!$B$3:$AH$16,SA_GRILLE_STEU!$A29+2,FALSE),"")</f>
        <v/>
      </c>
      <c r="BA29" s="420"/>
      <c r="BB29" s="367" t="str">
        <f>IFERROR(HLOOKUP(AY$22,TAB_Critères!$B$30:$R$40,SA_GRILLE_STEU!$A29+2,FALSE),"")</f>
        <v/>
      </c>
      <c r="BC29" s="369" t="str">
        <f>IFERROR(HLOOKUP(AY$22,TAB_Critères!$B$51:$AH$66,SA_GRILLE_STEU!$A29+2,FALSE),"")</f>
        <v/>
      </c>
      <c r="BD29" s="404">
        <v>4</v>
      </c>
      <c r="BE29" s="193" t="str">
        <f>IFERROR(HLOOKUP(BD$22,TAB_Critères!$B$3:$AH$16,SA_GRILLE_STEU!$A29+2,FALSE),"")</f>
        <v/>
      </c>
      <c r="BF29" s="420"/>
      <c r="BG29" s="371" t="str">
        <f>IFERROR(HLOOKUP(BD$22,TAB_Critères!$B$30:$R$40,SA_GRILLE_STEU!$A29+2,FALSE),"")</f>
        <v/>
      </c>
      <c r="BH29" s="369" t="str">
        <f>IFERROR(HLOOKUP(BD$22,TAB_Critères!$B$51:$AH$66,SA_GRILLE_STEU!$A29+2,FALSE),"")</f>
        <v/>
      </c>
    </row>
    <row r="30" spans="1:60" s="403" customFormat="1" ht="20.100000000000001" customHeight="1" x14ac:dyDescent="0.4">
      <c r="A30" s="404">
        <v>5</v>
      </c>
      <c r="B30" s="212" t="str">
        <f>IFERROR(HLOOKUP(A$22,TAB_Critères!$B$3:$AH$16,SA_GRILLE_STEU!$A30+2,FALSE),"")</f>
        <v>Le dispositif de prélèvement présente t-il un état de propreté et d'entretien satisfaisant ?</v>
      </c>
      <c r="C30" s="420"/>
      <c r="D30" s="367">
        <f>IFERROR(HLOOKUP(A$22,TAB_Critères!$B$30:$R$40,SA_GRILLE_STEU!$A30+2,FALSE),"")</f>
        <v>15</v>
      </c>
      <c r="E30" s="369" t="str">
        <f>IFERROR(HLOOKUP(A$22,TAB_Critères!$B$51:$AH$66,SA_GRILLE_STEU!$A30+2,FALSE),"")</f>
        <v>LISTE_3</v>
      </c>
      <c r="F30" s="404">
        <v>5</v>
      </c>
      <c r="G30" s="193" t="str">
        <f>IFERROR(HLOOKUP(F$22,TAB_Critères!$B$3:$AH$16,SA_GRILLE_STEU!$A30+2,FALSE),"")</f>
        <v/>
      </c>
      <c r="H30" s="420"/>
      <c r="I30" s="367" t="str">
        <f>IFERROR(HLOOKUP(F$22,TAB_Critères!$B$30:$R$40,SA_GRILLE_STEU!$A30+2,FALSE),"")</f>
        <v/>
      </c>
      <c r="J30" s="369" t="str">
        <f>IFERROR(HLOOKUP(F$22,TAB_Critères!$B$51:$AH$66,SA_GRILLE_STEU!$A30+2,FALSE),"")</f>
        <v/>
      </c>
      <c r="K30" s="405">
        <v>5</v>
      </c>
      <c r="L30" s="212" t="str">
        <f>IFERROR(HLOOKUP(K$22,TAB_Critères!$B$3:$AH$16,SA_GRILLE_STEU!$A30+2,FALSE),"")</f>
        <v/>
      </c>
      <c r="M30" s="420"/>
      <c r="N30" s="367" t="str">
        <f>IFERROR(HLOOKUP(K$22,TAB_Critères!$B$30:$R$40,SA_GRILLE_STEU!$A30+2,FALSE),"")</f>
        <v/>
      </c>
      <c r="O30" s="369" t="str">
        <f>IFERROR(HLOOKUP(K$22,TAB_Critères!$B$51:$AH$66,SA_GRILLE_STEU!$A30+2,FALSE),"")</f>
        <v/>
      </c>
      <c r="P30" s="405">
        <v>5</v>
      </c>
      <c r="Q30" s="212" t="str">
        <f>IFERROR(HLOOKUP(P$22,TAB_Critères!$B$3:$AH$16,SA_GRILLE_STEU!$A30+2,FALSE),"")</f>
        <v/>
      </c>
      <c r="R30" s="420"/>
      <c r="S30" s="367" t="str">
        <f>IFERROR(HLOOKUP(P$22,TAB_Critères!$B$30:$R$40,SA_GRILLE_STEU!$A30+2,FALSE),"")</f>
        <v/>
      </c>
      <c r="T30" s="369" t="str">
        <f>IFERROR(HLOOKUP(P$22,TAB_Critères!$B$51:$AH$66,SA_GRILLE_STEU!$A30+2,FALSE),"")</f>
        <v/>
      </c>
      <c r="U30" s="405">
        <v>5</v>
      </c>
      <c r="V30" s="193" t="str">
        <f>IFERROR(HLOOKUP(U$22,TAB_Critères!$B$3:$AH$16,SA_GRILLE_STEU!$A30+2,FALSE),"")</f>
        <v/>
      </c>
      <c r="W30" s="420"/>
      <c r="X30" s="367" t="str">
        <f>IFERROR(HLOOKUP(U$22,TAB_Critères!$B$30:$R$40,SA_GRILLE_STEU!$A30+2,FALSE),"")</f>
        <v/>
      </c>
      <c r="Y30" s="369" t="str">
        <f>IFERROR(HLOOKUP(U$22,TAB_Critères!$B$51:$AH$66,SA_GRILLE_STEU!$A30+2,FALSE),"")</f>
        <v/>
      </c>
      <c r="Z30" s="404">
        <v>5</v>
      </c>
      <c r="AA30" s="193" t="str">
        <f>IFERROR(HLOOKUP(Z$22,TAB_Critères!$B$3:$AH$16,SA_GRILLE_STEU!$A30+2,FALSE),"")</f>
        <v/>
      </c>
      <c r="AB30" s="420"/>
      <c r="AC30" s="367" t="str">
        <f>IFERROR(HLOOKUP(Z$22,TAB_Critères!$B$30:$R$40,SA_GRILLE_STEU!$A30+2,FALSE),"")</f>
        <v/>
      </c>
      <c r="AD30" s="369" t="str">
        <f>IFERROR(HLOOKUP(Z$22,TAB_Critères!$B$51:$AH$66,SA_GRILLE_STEU!$A30+2,FALSE),"")</f>
        <v/>
      </c>
      <c r="AE30" s="404">
        <v>5</v>
      </c>
      <c r="AF30" s="193" t="str">
        <f>IFERROR(HLOOKUP(AE$22,TAB_Critères!$B$3:$AH$16,SA_GRILLE_STEU!$A30+2,FALSE),"")</f>
        <v/>
      </c>
      <c r="AG30" s="420"/>
      <c r="AH30" s="367" t="str">
        <f>IFERROR(HLOOKUP(AE$22,TAB_Critères!$B$30:$R$40,SA_GRILLE_STEU!$A30+2,FALSE),"")</f>
        <v/>
      </c>
      <c r="AI30" s="369" t="str">
        <f>IFERROR(HLOOKUP(AE$22,TAB_Critères!$B$51:$AH$66,SA_GRILLE_STEU!$A30+2,FALSE),"")</f>
        <v/>
      </c>
      <c r="AJ30" s="404">
        <v>5</v>
      </c>
      <c r="AK30" s="215" t="str">
        <f>IFERROR(HLOOKUP(AJ$22,TAB_Critères!$B$3:$AH$16,SA_GRILLE_STEU!$A30+2,FALSE),"")</f>
        <v/>
      </c>
      <c r="AL30" s="431"/>
      <c r="AM30" s="367" t="str">
        <f>IFERROR(HLOOKUP(AJ$22,TAB_Critères!$B$30:$R$40,SA_GRILLE_STEU!$A30+2,FALSE),"")</f>
        <v/>
      </c>
      <c r="AN30" s="369" t="str">
        <f>IFERROR(HLOOKUP(AJ$22,TAB_Critères!$B$51:$AH$66,SA_GRILLE_STEU!$A30+2,FALSE),"")</f>
        <v/>
      </c>
      <c r="AO30" s="404">
        <v>5</v>
      </c>
      <c r="AP30" s="193" t="str">
        <f>IFERROR(HLOOKUP(AO$22,TAB_Critères!$B$3:$AH$16,SA_GRILLE_STEU!$A30+2,FALSE),"")</f>
        <v/>
      </c>
      <c r="AQ30" s="420"/>
      <c r="AR30" s="367" t="str">
        <f>IFERROR(HLOOKUP(AO$22,TAB_Critères!$B$30:$R$40,SA_GRILLE_STEU!$A30+2,FALSE),"")</f>
        <v/>
      </c>
      <c r="AS30" s="369" t="str">
        <f>IFERROR(HLOOKUP(AO$22,TAB_Critères!$B$51:$AH$66,SA_GRILLE_STEU!$A30+2,FALSE),"")</f>
        <v/>
      </c>
      <c r="AT30" s="404">
        <v>5</v>
      </c>
      <c r="AU30" s="193" t="str">
        <f>IFERROR(HLOOKUP(AT$22,TAB_Critères!$B$3:$AH$16,SA_GRILLE_STEU!$A30+2,FALSE),"")</f>
        <v/>
      </c>
      <c r="AV30" s="420"/>
      <c r="AW30" s="367" t="str">
        <f>IFERROR(HLOOKUP(AT$22,TAB_Critères!$B$30:$R$40,SA_GRILLE_STEU!$A30+2,FALSE),"")</f>
        <v/>
      </c>
      <c r="AX30" s="369" t="str">
        <f>IFERROR(HLOOKUP(AT$22,TAB_Critères!$B$51:$AH$66,SA_GRILLE_STEU!$A30+2,FALSE),"")</f>
        <v/>
      </c>
      <c r="AY30" s="404">
        <v>5</v>
      </c>
      <c r="AZ30" s="215" t="str">
        <f>IFERROR(HLOOKUP(AY$22,TAB_Critères!$B$3:$AH$16,SA_GRILLE_STEU!$A30+2,FALSE),"")</f>
        <v/>
      </c>
      <c r="BA30" s="420"/>
      <c r="BB30" s="367" t="str">
        <f>IFERROR(HLOOKUP(AY$22,TAB_Critères!$B$30:$R$40,SA_GRILLE_STEU!$A30+2,FALSE),"")</f>
        <v/>
      </c>
      <c r="BC30" s="369" t="str">
        <f>IFERROR(HLOOKUP(AY$22,TAB_Critères!$B$51:$AH$66,SA_GRILLE_STEU!$A30+2,FALSE),"")</f>
        <v/>
      </c>
      <c r="BD30" s="404">
        <v>5</v>
      </c>
      <c r="BE30" s="193" t="str">
        <f>IFERROR(HLOOKUP(BD$22,TAB_Critères!$B$3:$AH$16,SA_GRILLE_STEU!$A30+2,FALSE),"")</f>
        <v/>
      </c>
      <c r="BF30" s="420"/>
      <c r="BG30" s="371" t="str">
        <f>IFERROR(HLOOKUP(BD$22,TAB_Critères!$B$30:$R$40,SA_GRILLE_STEU!$A30+2,FALSE),"")</f>
        <v/>
      </c>
      <c r="BH30" s="369" t="str">
        <f>IFERROR(HLOOKUP(BD$22,TAB_Critères!$B$51:$AH$66,SA_GRILLE_STEU!$A30+2,FALSE),"")</f>
        <v/>
      </c>
    </row>
    <row r="31" spans="1:60" s="403" customFormat="1" ht="36" customHeight="1" x14ac:dyDescent="0.4">
      <c r="A31" s="404">
        <v>6</v>
      </c>
      <c r="B31" s="212" t="str">
        <f>IFERROR(HLOOKUP(A$22,TAB_Critères!$B$3:$AH$16,SA_GRILLE_STEU!$A31+2,FALSE),"")</f>
        <v/>
      </c>
      <c r="C31" s="420"/>
      <c r="D31" s="367">
        <f>IFERROR(HLOOKUP(A$22,TAB_Critères!$B$30:$R$40,SA_GRILLE_STEU!$A31+2,FALSE),"")</f>
        <v>0</v>
      </c>
      <c r="E31" s="369">
        <f>IFERROR(HLOOKUP(A$22,TAB_Critères!$B$51:$AH$66,SA_GRILLE_STEU!$A31+2,FALSE),"")</f>
        <v>0</v>
      </c>
      <c r="F31" s="404">
        <v>6</v>
      </c>
      <c r="G31" s="193" t="str">
        <f>IFERROR(HLOOKUP(F$22,TAB_Critères!$B$3:$AH$16,SA_GRILLE_STEU!$A31+2,FALSE),"")</f>
        <v/>
      </c>
      <c r="H31" s="420"/>
      <c r="I31" s="367" t="str">
        <f>IFERROR(HLOOKUP(F$22,TAB_Critères!$B$30:$R$40,SA_GRILLE_STEU!$A31+2,FALSE),"")</f>
        <v/>
      </c>
      <c r="J31" s="369" t="str">
        <f>IFERROR(HLOOKUP(F$22,TAB_Critères!$B$51:$AH$66,SA_GRILLE_STEU!$A31+2,FALSE),"")</f>
        <v/>
      </c>
      <c r="K31" s="405">
        <v>6</v>
      </c>
      <c r="L31" s="212" t="str">
        <f>IFERROR(HLOOKUP(K$22,TAB_Critères!$B$3:$AH$16,SA_GRILLE_STEU!$A31+2,FALSE),"")</f>
        <v/>
      </c>
      <c r="M31" s="420"/>
      <c r="N31" s="367" t="str">
        <f>IFERROR(HLOOKUP(K$22,TAB_Critères!$B$30:$R$40,SA_GRILLE_STEU!$A31+2,FALSE),"")</f>
        <v/>
      </c>
      <c r="O31" s="369" t="str">
        <f>IFERROR(HLOOKUP(K$22,TAB_Critères!$B$51:$AH$66,SA_GRILLE_STEU!$A31+2,FALSE),"")</f>
        <v/>
      </c>
      <c r="P31" s="405">
        <v>6</v>
      </c>
      <c r="Q31" s="212" t="str">
        <f>IFERROR(HLOOKUP(P$22,TAB_Critères!$B$3:$AH$16,SA_GRILLE_STEU!$A31+2,FALSE),"")</f>
        <v/>
      </c>
      <c r="R31" s="420"/>
      <c r="S31" s="367" t="str">
        <f>IFERROR(HLOOKUP(P$22,TAB_Critères!$B$30:$R$40,SA_GRILLE_STEU!$A31+2,FALSE),"")</f>
        <v/>
      </c>
      <c r="T31" s="369" t="str">
        <f>IFERROR(HLOOKUP(P$22,TAB_Critères!$B$51:$AH$66,SA_GRILLE_STEU!$A31+2,FALSE),"")</f>
        <v/>
      </c>
      <c r="U31" s="405">
        <v>6</v>
      </c>
      <c r="V31" s="193" t="str">
        <f>IFERROR(HLOOKUP(U$22,TAB_Critères!$B$3:$AH$16,SA_GRILLE_STEU!$A31+2,FALSE),"")</f>
        <v/>
      </c>
      <c r="W31" s="420"/>
      <c r="X31" s="367" t="str">
        <f>IFERROR(HLOOKUP(U$22,TAB_Critères!$B$30:$R$40,SA_GRILLE_STEU!$A31+2,FALSE),"")</f>
        <v/>
      </c>
      <c r="Y31" s="369" t="str">
        <f>IFERROR(HLOOKUP(U$22,TAB_Critères!$B$51:$AH$66,SA_GRILLE_STEU!$A31+2,FALSE),"")</f>
        <v/>
      </c>
      <c r="Z31" s="404">
        <v>6</v>
      </c>
      <c r="AA31" s="193" t="str">
        <f>IFERROR(HLOOKUP(Z$22,TAB_Critères!$B$3:$AH$16,SA_GRILLE_STEU!$A31+2,FALSE),"")</f>
        <v/>
      </c>
      <c r="AB31" s="420"/>
      <c r="AC31" s="367" t="str">
        <f>IFERROR(HLOOKUP(Z$22,TAB_Critères!$B$30:$R$40,SA_GRILLE_STEU!$A31+2,FALSE),"")</f>
        <v/>
      </c>
      <c r="AD31" s="369" t="str">
        <f>IFERROR(HLOOKUP(Z$22,TAB_Critères!$B$51:$AH$66,SA_GRILLE_STEU!$A31+2,FALSE),"")</f>
        <v/>
      </c>
      <c r="AE31" s="404">
        <v>6</v>
      </c>
      <c r="AF31" s="193" t="str">
        <f>IFERROR(HLOOKUP(AE$22,TAB_Critères!$B$3:$AH$16,SA_GRILLE_STEU!$A31+2,FALSE),"")</f>
        <v/>
      </c>
      <c r="AG31" s="420"/>
      <c r="AH31" s="367" t="str">
        <f>IFERROR(HLOOKUP(AE$22,TAB_Critères!$B$30:$R$40,SA_GRILLE_STEU!$A31+2,FALSE),"")</f>
        <v/>
      </c>
      <c r="AI31" s="369" t="str">
        <f>IFERROR(HLOOKUP(AE$22,TAB_Critères!$B$51:$AH$66,SA_GRILLE_STEU!$A31+2,FALSE),"")</f>
        <v/>
      </c>
      <c r="AJ31" s="404">
        <v>6</v>
      </c>
      <c r="AK31" s="215" t="str">
        <f>IFERROR(HLOOKUP(AJ$22,TAB_Critères!$B$3:$AH$16,SA_GRILLE_STEU!$A31+2,FALSE),"")</f>
        <v/>
      </c>
      <c r="AL31" s="431"/>
      <c r="AM31" s="367" t="str">
        <f>IFERROR(HLOOKUP(AJ$22,TAB_Critères!$B$30:$R$40,SA_GRILLE_STEU!$A31+2,FALSE),"")</f>
        <v/>
      </c>
      <c r="AN31" s="369" t="str">
        <f>IFERROR(HLOOKUP(AJ$22,TAB_Critères!$B$51:$AH$66,SA_GRILLE_STEU!$A31+2,FALSE),"")</f>
        <v/>
      </c>
      <c r="AO31" s="404">
        <v>6</v>
      </c>
      <c r="AP31" s="193" t="str">
        <f>IFERROR(HLOOKUP(AO$22,TAB_Critères!$B$3:$AH$16,SA_GRILLE_STEU!$A31+2,FALSE),"")</f>
        <v/>
      </c>
      <c r="AQ31" s="420"/>
      <c r="AR31" s="367" t="str">
        <f>IFERROR(HLOOKUP(AO$22,TAB_Critères!$B$30:$R$40,SA_GRILLE_STEU!$A31+2,FALSE),"")</f>
        <v/>
      </c>
      <c r="AS31" s="369" t="str">
        <f>IFERROR(HLOOKUP(AO$22,TAB_Critères!$B$51:$AH$66,SA_GRILLE_STEU!$A31+2,FALSE),"")</f>
        <v/>
      </c>
      <c r="AT31" s="404">
        <v>6</v>
      </c>
      <c r="AU31" s="193" t="str">
        <f>IFERROR(HLOOKUP(AT$22,TAB_Critères!$B$3:$AH$16,SA_GRILLE_STEU!$A31+2,FALSE),"")</f>
        <v/>
      </c>
      <c r="AV31" s="420"/>
      <c r="AW31" s="367" t="str">
        <f>IFERROR(HLOOKUP(AT$22,TAB_Critères!$B$30:$R$40,SA_GRILLE_STEU!$A31+2,FALSE),"")</f>
        <v/>
      </c>
      <c r="AX31" s="369" t="str">
        <f>IFERROR(HLOOKUP(AT$22,TAB_Critères!$B$51:$AH$66,SA_GRILLE_STEU!$A31+2,FALSE),"")</f>
        <v/>
      </c>
      <c r="AY31" s="404">
        <v>6</v>
      </c>
      <c r="AZ31" s="215" t="str">
        <f>IFERROR(HLOOKUP(AY$22,TAB_Critères!$B$3:$AH$16,SA_GRILLE_STEU!$A31+2,FALSE),"")</f>
        <v/>
      </c>
      <c r="BA31" s="420"/>
      <c r="BB31" s="367" t="str">
        <f>IFERROR(HLOOKUP(AY$22,TAB_Critères!$B$30:$R$40,SA_GRILLE_STEU!$A31+2,FALSE),"")</f>
        <v/>
      </c>
      <c r="BC31" s="369" t="str">
        <f>IFERROR(HLOOKUP(AY$22,TAB_Critères!$B$51:$AH$66,SA_GRILLE_STEU!$A31+2,FALSE),"")</f>
        <v/>
      </c>
      <c r="BD31" s="404">
        <v>6</v>
      </c>
      <c r="BE31" s="193" t="str">
        <f>IFERROR(HLOOKUP(BD$22,TAB_Critères!$B$3:$AH$16,SA_GRILLE_STEU!$A31+2,FALSE),"")</f>
        <v/>
      </c>
      <c r="BF31" s="420"/>
      <c r="BG31" s="371" t="str">
        <f>IFERROR(HLOOKUP(BD$22,TAB_Critères!$B$30:$R$40,SA_GRILLE_STEU!$A31+2,FALSE),"")</f>
        <v/>
      </c>
      <c r="BH31" s="369" t="str">
        <f>IFERROR(HLOOKUP(BD$22,TAB_Critères!$B$51:$AH$66,SA_GRILLE_STEU!$A31+2,FALSE),"")</f>
        <v/>
      </c>
    </row>
    <row r="32" spans="1:60" s="403" customFormat="1" ht="20.100000000000001" customHeight="1" x14ac:dyDescent="0.4">
      <c r="A32" s="404">
        <v>7</v>
      </c>
      <c r="B32" s="212" t="str">
        <f>IFERROR(HLOOKUP(A$22,TAB_Critères!$B$3:$AH$16,SA_GRILLE_STEU!$A32+2,FALSE),"")</f>
        <v/>
      </c>
      <c r="C32" s="420"/>
      <c r="D32" s="367">
        <f>IFERROR(HLOOKUP(A$22,TAB_Critères!$B$30:$R$40,SA_GRILLE_STEU!$A32+2,FALSE),"")</f>
        <v>0</v>
      </c>
      <c r="E32" s="369">
        <f>IFERROR(HLOOKUP(A$22,TAB_Critères!$B$51:$AH$66,SA_GRILLE_STEU!$A32+2,FALSE),"")</f>
        <v>0</v>
      </c>
      <c r="F32" s="404">
        <v>7</v>
      </c>
      <c r="G32" s="193" t="str">
        <f>IFERROR(HLOOKUP(F$22,TAB_Critères!$B$3:$AH$16,SA_GRILLE_STEU!$A32+2,FALSE),"")</f>
        <v/>
      </c>
      <c r="H32" s="420"/>
      <c r="I32" s="367" t="str">
        <f>IFERROR(HLOOKUP(F$22,TAB_Critères!$B$30:$R$40,SA_GRILLE_STEU!$A32+2,FALSE),"")</f>
        <v/>
      </c>
      <c r="J32" s="369" t="str">
        <f>IFERROR(HLOOKUP(F$22,TAB_Critères!$B$51:$AH$66,SA_GRILLE_STEU!$A32+2,FALSE),"")</f>
        <v/>
      </c>
      <c r="K32" s="405">
        <v>7</v>
      </c>
      <c r="L32" s="212" t="str">
        <f>IFERROR(HLOOKUP(K$22,TAB_Critères!$B$3:$AH$16,SA_GRILLE_STEU!$A32+2,FALSE),"")</f>
        <v/>
      </c>
      <c r="M32" s="420"/>
      <c r="N32" s="367" t="str">
        <f>IFERROR(HLOOKUP(K$22,TAB_Critères!$B$30:$R$40,SA_GRILLE_STEU!$A32+2,FALSE),"")</f>
        <v/>
      </c>
      <c r="O32" s="369" t="str">
        <f>IFERROR(HLOOKUP(K$22,TAB_Critères!$B$51:$AH$66,SA_GRILLE_STEU!$A32+2,FALSE),"")</f>
        <v/>
      </c>
      <c r="P32" s="405">
        <v>7</v>
      </c>
      <c r="Q32" s="212" t="str">
        <f>IFERROR(HLOOKUP(P$22,TAB_Critères!$B$3:$AH$16,SA_GRILLE_STEU!$A32+2,FALSE),"")</f>
        <v/>
      </c>
      <c r="R32" s="420"/>
      <c r="S32" s="367" t="str">
        <f>IFERROR(HLOOKUP(P$22,TAB_Critères!$B$30:$R$40,SA_GRILLE_STEU!$A32+2,FALSE),"")</f>
        <v/>
      </c>
      <c r="T32" s="369" t="str">
        <f>IFERROR(HLOOKUP(P$22,TAB_Critères!$B$51:$AH$66,SA_GRILLE_STEU!$A32+2,FALSE),"")</f>
        <v/>
      </c>
      <c r="U32" s="405">
        <v>7</v>
      </c>
      <c r="V32" s="193" t="str">
        <f>IFERROR(HLOOKUP(U$22,TAB_Critères!$B$3:$AH$16,SA_GRILLE_STEU!$A32+2,FALSE),"")</f>
        <v/>
      </c>
      <c r="W32" s="420"/>
      <c r="X32" s="367" t="str">
        <f>IFERROR(HLOOKUP(U$22,TAB_Critères!$B$30:$R$40,SA_GRILLE_STEU!$A32+2,FALSE),"")</f>
        <v/>
      </c>
      <c r="Y32" s="369" t="str">
        <f>IFERROR(HLOOKUP(U$22,TAB_Critères!$B$51:$AH$66,SA_GRILLE_STEU!$A32+2,FALSE),"")</f>
        <v/>
      </c>
      <c r="Z32" s="404">
        <v>7</v>
      </c>
      <c r="AA32" s="193" t="str">
        <f>IFERROR(HLOOKUP(Z$22,TAB_Critères!$B$3:$AH$16,SA_GRILLE_STEU!$A32+2,FALSE),"")</f>
        <v/>
      </c>
      <c r="AB32" s="420"/>
      <c r="AC32" s="367" t="str">
        <f>IFERROR(HLOOKUP(Z$22,TAB_Critères!$B$30:$R$40,SA_GRILLE_STEU!$A32+2,FALSE),"")</f>
        <v/>
      </c>
      <c r="AD32" s="369" t="str">
        <f>IFERROR(HLOOKUP(Z$22,TAB_Critères!$B$51:$AH$66,SA_GRILLE_STEU!$A32+2,FALSE),"")</f>
        <v/>
      </c>
      <c r="AE32" s="404">
        <v>7</v>
      </c>
      <c r="AF32" s="193" t="str">
        <f>IFERROR(HLOOKUP(AE$22,TAB_Critères!$B$3:$AH$16,SA_GRILLE_STEU!$A32+2,FALSE),"")</f>
        <v/>
      </c>
      <c r="AG32" s="420"/>
      <c r="AH32" s="367" t="str">
        <f>IFERROR(HLOOKUP(AE$22,TAB_Critères!$B$30:$R$40,SA_GRILLE_STEU!$A32+2,FALSE),"")</f>
        <v/>
      </c>
      <c r="AI32" s="369" t="str">
        <f>IFERROR(HLOOKUP(AE$22,TAB_Critères!$B$51:$AH$66,SA_GRILLE_STEU!$A32+2,FALSE),"")</f>
        <v/>
      </c>
      <c r="AJ32" s="404">
        <v>7</v>
      </c>
      <c r="AK32" s="215" t="str">
        <f>IFERROR(HLOOKUP(AJ$22,TAB_Critères!$B$3:$AH$16,SA_GRILLE_STEU!$A32+2,FALSE),"")</f>
        <v/>
      </c>
      <c r="AL32" s="431"/>
      <c r="AM32" s="367" t="str">
        <f>IFERROR(HLOOKUP(AJ$22,TAB_Critères!$B$30:$R$40,SA_GRILLE_STEU!$A32+2,FALSE),"")</f>
        <v/>
      </c>
      <c r="AN32" s="369" t="str">
        <f>IFERROR(HLOOKUP(AJ$22,TAB_Critères!$B$51:$AH$66,SA_GRILLE_STEU!$A32+2,FALSE),"")</f>
        <v/>
      </c>
      <c r="AO32" s="404">
        <v>7</v>
      </c>
      <c r="AP32" s="193" t="str">
        <f>IFERROR(HLOOKUP(AO$22,TAB_Critères!$B$3:$AH$16,SA_GRILLE_STEU!$A32+2,FALSE),"")</f>
        <v/>
      </c>
      <c r="AQ32" s="420"/>
      <c r="AR32" s="367" t="str">
        <f>IFERROR(HLOOKUP(AO$22,TAB_Critères!$B$30:$R$40,SA_GRILLE_STEU!$A32+2,FALSE),"")</f>
        <v/>
      </c>
      <c r="AS32" s="369" t="str">
        <f>IFERROR(HLOOKUP(AO$22,TAB_Critères!$B$51:$AH$66,SA_GRILLE_STEU!$A32+2,FALSE),"")</f>
        <v/>
      </c>
      <c r="AT32" s="404">
        <v>7</v>
      </c>
      <c r="AU32" s="193" t="str">
        <f>IFERROR(HLOOKUP(AT$22,TAB_Critères!$B$3:$AH$16,SA_GRILLE_STEU!$A32+2,FALSE),"")</f>
        <v/>
      </c>
      <c r="AV32" s="420"/>
      <c r="AW32" s="367" t="str">
        <f>IFERROR(HLOOKUP(AT$22,TAB_Critères!$B$30:$R$40,SA_GRILLE_STEU!$A32+2,FALSE),"")</f>
        <v/>
      </c>
      <c r="AX32" s="369" t="str">
        <f>IFERROR(HLOOKUP(AT$22,TAB_Critères!$B$51:$AH$66,SA_GRILLE_STEU!$A32+2,FALSE),"")</f>
        <v/>
      </c>
      <c r="AY32" s="404">
        <v>7</v>
      </c>
      <c r="AZ32" s="215" t="str">
        <f>IFERROR(HLOOKUP(AY$22,TAB_Critères!$B$3:$AH$16,SA_GRILLE_STEU!$A32+2,FALSE),"")</f>
        <v/>
      </c>
      <c r="BA32" s="420"/>
      <c r="BB32" s="367" t="str">
        <f>IFERROR(HLOOKUP(AY$22,TAB_Critères!$B$30:$R$40,SA_GRILLE_STEU!$A32+2,FALSE),"")</f>
        <v/>
      </c>
      <c r="BC32" s="369" t="str">
        <f>IFERROR(HLOOKUP(AY$22,TAB_Critères!$B$51:$AH$66,SA_GRILLE_STEU!$A32+2,FALSE),"")</f>
        <v/>
      </c>
      <c r="BD32" s="404">
        <v>7</v>
      </c>
      <c r="BE32" s="193" t="str">
        <f>IFERROR(HLOOKUP(BD$22,TAB_Critères!$B$3:$AH$16,SA_GRILLE_STEU!$A32+2,FALSE),"")</f>
        <v/>
      </c>
      <c r="BF32" s="420"/>
      <c r="BG32" s="371" t="str">
        <f>IFERROR(HLOOKUP(BD$22,TAB_Critères!$B$30:$R$40,SA_GRILLE_STEU!$A32+2,FALSE),"")</f>
        <v/>
      </c>
      <c r="BH32" s="369" t="str">
        <f>IFERROR(HLOOKUP(BD$22,TAB_Critères!$B$51:$AH$66,SA_GRILLE_STEU!$A32+2,FALSE),"")</f>
        <v/>
      </c>
    </row>
    <row r="33" spans="1:60" s="403" customFormat="1" ht="20.100000000000001" customHeight="1" x14ac:dyDescent="0.4">
      <c r="A33" s="404">
        <v>8</v>
      </c>
      <c r="B33" s="212" t="str">
        <f>IFERROR(HLOOKUP(A$22,TAB_Critères!$B$3:$AH$16,SA_GRILLE_STEU!$A33+2,FALSE),"")</f>
        <v/>
      </c>
      <c r="C33" s="420"/>
      <c r="D33" s="367">
        <f>IFERROR(HLOOKUP(A$22,TAB_Critères!$B$30:$R$40,SA_GRILLE_STEU!$A33+2,FALSE),"")</f>
        <v>0</v>
      </c>
      <c r="E33" s="369">
        <f>IFERROR(HLOOKUP(A$22,TAB_Critères!$B$51:$AH$66,SA_GRILLE_STEU!$A33+2,FALSE),"")</f>
        <v>0</v>
      </c>
      <c r="F33" s="404">
        <v>8</v>
      </c>
      <c r="G33" s="193" t="str">
        <f>IFERROR(HLOOKUP(F$22,TAB_Critères!$B$3:$AH$16,SA_GRILLE_STEU!$A33+2,FALSE),"")</f>
        <v/>
      </c>
      <c r="H33" s="420"/>
      <c r="I33" s="367" t="str">
        <f>IFERROR(HLOOKUP(F$22,TAB_Critères!$B$30:$R$40,SA_GRILLE_STEU!$A33+2,FALSE),"")</f>
        <v/>
      </c>
      <c r="J33" s="369" t="str">
        <f>IFERROR(HLOOKUP(F$22,TAB_Critères!$B$51:$AH$66,SA_GRILLE_STEU!$A33+2,FALSE),"")</f>
        <v/>
      </c>
      <c r="K33" s="405">
        <v>8</v>
      </c>
      <c r="L33" s="212" t="str">
        <f>IFERROR(HLOOKUP(K$22,TAB_Critères!$B$3:$AH$16,SA_GRILLE_STEU!$A33+2,FALSE),"")</f>
        <v/>
      </c>
      <c r="M33" s="420"/>
      <c r="N33" s="367" t="str">
        <f>IFERROR(HLOOKUP(K$22,TAB_Critères!$B$30:$R$40,SA_GRILLE_STEU!$A33+2,FALSE),"")</f>
        <v/>
      </c>
      <c r="O33" s="369" t="str">
        <f>IFERROR(HLOOKUP(K$22,TAB_Critères!$B$51:$AH$66,SA_GRILLE_STEU!$A33+2,FALSE),"")</f>
        <v/>
      </c>
      <c r="P33" s="405">
        <v>8</v>
      </c>
      <c r="Q33" s="212" t="str">
        <f>IFERROR(HLOOKUP(P$22,TAB_Critères!$B$3:$AH$16,SA_GRILLE_STEU!$A33+2,FALSE),"")</f>
        <v/>
      </c>
      <c r="R33" s="420"/>
      <c r="S33" s="367" t="str">
        <f>IFERROR(HLOOKUP(P$22,TAB_Critères!$B$30:$R$40,SA_GRILLE_STEU!$A33+2,FALSE),"")</f>
        <v/>
      </c>
      <c r="T33" s="369" t="str">
        <f>IFERROR(HLOOKUP(P$22,TAB_Critères!$B$51:$AH$66,SA_GRILLE_STEU!$A33+2,FALSE),"")</f>
        <v/>
      </c>
      <c r="U33" s="405">
        <v>8</v>
      </c>
      <c r="V33" s="193" t="str">
        <f>IFERROR(HLOOKUP(U$22,TAB_Critères!$B$3:$AH$16,SA_GRILLE_STEU!$A33+2,FALSE),"")</f>
        <v/>
      </c>
      <c r="W33" s="420"/>
      <c r="X33" s="367" t="str">
        <f>IFERROR(HLOOKUP(U$22,TAB_Critères!$B$30:$R$40,SA_GRILLE_STEU!$A33+2,FALSE),"")</f>
        <v/>
      </c>
      <c r="Y33" s="369" t="str">
        <f>IFERROR(HLOOKUP(U$22,TAB_Critères!$B$51:$AH$66,SA_GRILLE_STEU!$A33+2,FALSE),"")</f>
        <v/>
      </c>
      <c r="Z33" s="404">
        <v>8</v>
      </c>
      <c r="AA33" s="193" t="str">
        <f>IFERROR(HLOOKUP(Z$22,TAB_Critères!$B$3:$AH$16,SA_GRILLE_STEU!$A33+2,FALSE),"")</f>
        <v/>
      </c>
      <c r="AB33" s="420"/>
      <c r="AC33" s="367" t="str">
        <f>IFERROR(HLOOKUP(Z$22,TAB_Critères!$B$30:$R$40,SA_GRILLE_STEU!$A33+2,FALSE),"")</f>
        <v/>
      </c>
      <c r="AD33" s="369" t="str">
        <f>IFERROR(HLOOKUP(Z$22,TAB_Critères!$B$51:$AH$66,SA_GRILLE_STEU!$A33+2,FALSE),"")</f>
        <v/>
      </c>
      <c r="AE33" s="404">
        <v>8</v>
      </c>
      <c r="AF33" s="193" t="str">
        <f>IFERROR(HLOOKUP(AE$22,TAB_Critères!$B$3:$AH$16,SA_GRILLE_STEU!$A33+2,FALSE),"")</f>
        <v/>
      </c>
      <c r="AG33" s="420"/>
      <c r="AH33" s="367" t="str">
        <f>IFERROR(HLOOKUP(AE$22,TAB_Critères!$B$30:$R$40,SA_GRILLE_STEU!$A33+2,FALSE),"")</f>
        <v/>
      </c>
      <c r="AI33" s="369" t="str">
        <f>IFERROR(HLOOKUP(AE$22,TAB_Critères!$B$51:$AH$66,SA_GRILLE_STEU!$A33+2,FALSE),"")</f>
        <v/>
      </c>
      <c r="AJ33" s="404">
        <v>8</v>
      </c>
      <c r="AK33" s="215" t="str">
        <f>IFERROR(HLOOKUP(AJ$22,TAB_Critères!$B$3:$AH$16,SA_GRILLE_STEU!$A33+2,FALSE),"")</f>
        <v/>
      </c>
      <c r="AL33" s="431"/>
      <c r="AM33" s="367" t="str">
        <f>IFERROR(HLOOKUP(AJ$22,TAB_Critères!$B$30:$R$40,SA_GRILLE_STEU!$A33+2,FALSE),"")</f>
        <v/>
      </c>
      <c r="AN33" s="369" t="str">
        <f>IFERROR(HLOOKUP(AJ$22,TAB_Critères!$B$51:$AH$66,SA_GRILLE_STEU!$A33+2,FALSE),"")</f>
        <v/>
      </c>
      <c r="AO33" s="404">
        <v>8</v>
      </c>
      <c r="AP33" s="193" t="str">
        <f>IFERROR(HLOOKUP(AO$22,TAB_Critères!$B$3:$AH$16,SA_GRILLE_STEU!$A33+2,FALSE),"")</f>
        <v/>
      </c>
      <c r="AQ33" s="420"/>
      <c r="AR33" s="367" t="str">
        <f>IFERROR(HLOOKUP(AO$22,TAB_Critères!$B$30:$R$40,SA_GRILLE_STEU!$A33+2,FALSE),"")</f>
        <v/>
      </c>
      <c r="AS33" s="369" t="str">
        <f>IFERROR(HLOOKUP(AO$22,TAB_Critères!$B$51:$AH$66,SA_GRILLE_STEU!$A33+2,FALSE),"")</f>
        <v/>
      </c>
      <c r="AT33" s="404">
        <v>8</v>
      </c>
      <c r="AU33" s="193" t="str">
        <f>IFERROR(HLOOKUP(AT$22,TAB_Critères!$B$3:$AH$16,SA_GRILLE_STEU!$A33+2,FALSE),"")</f>
        <v/>
      </c>
      <c r="AV33" s="420"/>
      <c r="AW33" s="367" t="str">
        <f>IFERROR(HLOOKUP(AT$22,TAB_Critères!$B$30:$R$40,SA_GRILLE_STEU!$A33+2,FALSE),"")</f>
        <v/>
      </c>
      <c r="AX33" s="369" t="str">
        <f>IFERROR(HLOOKUP(AT$22,TAB_Critères!$B$51:$AH$66,SA_GRILLE_STEU!$A33+2,FALSE),"")</f>
        <v/>
      </c>
      <c r="AY33" s="404">
        <v>8</v>
      </c>
      <c r="AZ33" s="215" t="str">
        <f>IFERROR(HLOOKUP(AY$22,TAB_Critères!$B$3:$AH$16,SA_GRILLE_STEU!$A33+2,FALSE),"")</f>
        <v/>
      </c>
      <c r="BA33" s="420"/>
      <c r="BB33" s="367" t="str">
        <f>IFERROR(HLOOKUP(AY$22,TAB_Critères!$B$30:$R$40,SA_GRILLE_STEU!$A33+2,FALSE),"")</f>
        <v/>
      </c>
      <c r="BC33" s="369" t="str">
        <f>IFERROR(HLOOKUP(AY$22,TAB_Critères!$B$51:$AH$66,SA_GRILLE_STEU!$A33+2,FALSE),"")</f>
        <v/>
      </c>
      <c r="BD33" s="404">
        <v>8</v>
      </c>
      <c r="BE33" s="193" t="str">
        <f>IFERROR(HLOOKUP(BD$22,TAB_Critères!$B$3:$AH$16,SA_GRILLE_STEU!$A33+2,FALSE),"")</f>
        <v/>
      </c>
      <c r="BF33" s="420"/>
      <c r="BG33" s="371" t="str">
        <f>IFERROR(HLOOKUP(BD$22,TAB_Critères!$B$30:$R$40,SA_GRILLE_STEU!$A33+2,FALSE),"")</f>
        <v/>
      </c>
      <c r="BH33" s="369" t="str">
        <f>IFERROR(HLOOKUP(BD$22,TAB_Critères!$B$51:$AH$66,SA_GRILLE_STEU!$A33+2,FALSE),"")</f>
        <v/>
      </c>
    </row>
    <row r="34" spans="1:60" s="403" customFormat="1" ht="20.100000000000001" customHeight="1" x14ac:dyDescent="0.4">
      <c r="A34" s="404">
        <v>9</v>
      </c>
      <c r="B34" s="212" t="str">
        <f>IFERROR(HLOOKUP(A$22,TAB_Critères!$B$3:$AH$16,SA_GRILLE_STEU!$A34+2,FALSE),"")</f>
        <v/>
      </c>
      <c r="C34" s="420"/>
      <c r="D34" s="367">
        <f>IFERROR(HLOOKUP(A$22,TAB_Critères!$B$30:$R$40,SA_GRILLE_STEU!$A34+2,FALSE),"")</f>
        <v>0</v>
      </c>
      <c r="E34" s="369">
        <f>IFERROR(HLOOKUP(A$22,TAB_Critères!$B$51:$AH$66,SA_GRILLE_STEU!$A34+2,FALSE),"")</f>
        <v>0</v>
      </c>
      <c r="F34" s="404">
        <v>9</v>
      </c>
      <c r="G34" s="193" t="str">
        <f>IFERROR(HLOOKUP(F$22,TAB_Critères!$B$3:$AH$16,SA_GRILLE_STEU!$A34+2,FALSE),"")</f>
        <v/>
      </c>
      <c r="H34" s="420"/>
      <c r="I34" s="367" t="str">
        <f>IFERROR(HLOOKUP(F$22,TAB_Critères!$B$30:$R$40,SA_GRILLE_STEU!$A34+2,FALSE),"")</f>
        <v/>
      </c>
      <c r="J34" s="369" t="str">
        <f>IFERROR(HLOOKUP(F$22,TAB_Critères!$B$51:$AH$66,SA_GRILLE_STEU!$A34+2,FALSE),"")</f>
        <v/>
      </c>
      <c r="K34" s="405">
        <v>9</v>
      </c>
      <c r="L34" s="212" t="str">
        <f>IFERROR(HLOOKUP(K$22,TAB_Critères!$B$3:$AH$16,SA_GRILLE_STEU!$A34+2,FALSE),"")</f>
        <v/>
      </c>
      <c r="M34" s="420"/>
      <c r="N34" s="367" t="str">
        <f>IFERROR(HLOOKUP(K$22,TAB_Critères!$B$30:$R$40,SA_GRILLE_STEU!$A34+2,FALSE),"")</f>
        <v/>
      </c>
      <c r="O34" s="369" t="str">
        <f>IFERROR(HLOOKUP(K$22,TAB_Critères!$B$51:$AH$66,SA_GRILLE_STEU!$A34+2,FALSE),"")</f>
        <v/>
      </c>
      <c r="P34" s="405">
        <v>9</v>
      </c>
      <c r="Q34" s="212" t="str">
        <f>IFERROR(HLOOKUP(P$22,TAB_Critères!$B$3:$AH$16,SA_GRILLE_STEU!$A34+2,FALSE),"")</f>
        <v/>
      </c>
      <c r="R34" s="420"/>
      <c r="S34" s="367" t="str">
        <f>IFERROR(HLOOKUP(P$22,TAB_Critères!$B$30:$R$40,SA_GRILLE_STEU!$A34+2,FALSE),"")</f>
        <v/>
      </c>
      <c r="T34" s="369" t="str">
        <f>IFERROR(HLOOKUP(P$22,TAB_Critères!$B$51:$AH$66,SA_GRILLE_STEU!$A34+2,FALSE),"")</f>
        <v/>
      </c>
      <c r="U34" s="405">
        <v>9</v>
      </c>
      <c r="V34" s="193" t="str">
        <f>IFERROR(HLOOKUP(U$22,TAB_Critères!$B$3:$AH$16,SA_GRILLE_STEU!$A34+2,FALSE),"")</f>
        <v/>
      </c>
      <c r="W34" s="420"/>
      <c r="X34" s="367" t="str">
        <f>IFERROR(HLOOKUP(U$22,TAB_Critères!$B$30:$R$40,SA_GRILLE_STEU!$A34+2,FALSE),"")</f>
        <v/>
      </c>
      <c r="Y34" s="369" t="str">
        <f>IFERROR(HLOOKUP(U$22,TAB_Critères!$B$51:$AH$66,SA_GRILLE_STEU!$A34+2,FALSE),"")</f>
        <v/>
      </c>
      <c r="Z34" s="404">
        <v>9</v>
      </c>
      <c r="AA34" s="193" t="str">
        <f>IFERROR(HLOOKUP(Z$22,TAB_Critères!$B$3:$AH$16,SA_GRILLE_STEU!$A34+2,FALSE),"")</f>
        <v/>
      </c>
      <c r="AB34" s="420"/>
      <c r="AC34" s="367" t="str">
        <f>IFERROR(HLOOKUP(Z$22,TAB_Critères!$B$30:$R$40,SA_GRILLE_STEU!$A34+2,FALSE),"")</f>
        <v/>
      </c>
      <c r="AD34" s="369" t="str">
        <f>IFERROR(HLOOKUP(Z$22,TAB_Critères!$B$51:$AH$66,SA_GRILLE_STEU!$A34+2,FALSE),"")</f>
        <v/>
      </c>
      <c r="AE34" s="404">
        <v>9</v>
      </c>
      <c r="AF34" s="193" t="str">
        <f>IFERROR(HLOOKUP(AE$22,TAB_Critères!$B$3:$AH$16,SA_GRILLE_STEU!$A34+2,FALSE),"")</f>
        <v/>
      </c>
      <c r="AG34" s="420"/>
      <c r="AH34" s="367" t="str">
        <f>IFERROR(HLOOKUP(AE$22,TAB_Critères!$B$30:$R$40,SA_GRILLE_STEU!$A34+2,FALSE),"")</f>
        <v/>
      </c>
      <c r="AI34" s="369" t="str">
        <f>IFERROR(HLOOKUP(AE$22,TAB_Critères!$B$51:$AH$66,SA_GRILLE_STEU!$A34+2,FALSE),"")</f>
        <v/>
      </c>
      <c r="AJ34" s="404">
        <v>9</v>
      </c>
      <c r="AK34" s="215" t="str">
        <f>IFERROR(HLOOKUP(AJ$22,TAB_Critères!$B$3:$AH$16,SA_GRILLE_STEU!$A34+2,FALSE),"")</f>
        <v/>
      </c>
      <c r="AL34" s="431"/>
      <c r="AM34" s="367" t="str">
        <f>IFERROR(HLOOKUP(AJ$22,TAB_Critères!$B$30:$R$40,SA_GRILLE_STEU!$A34+2,FALSE),"")</f>
        <v/>
      </c>
      <c r="AN34" s="369" t="str">
        <f>IFERROR(HLOOKUP(AJ$22,TAB_Critères!$B$51:$AH$66,SA_GRILLE_STEU!$A34+2,FALSE),"")</f>
        <v/>
      </c>
      <c r="AO34" s="404">
        <v>9</v>
      </c>
      <c r="AP34" s="193" t="str">
        <f>IFERROR(HLOOKUP(AO$22,TAB_Critères!$B$3:$AH$16,SA_GRILLE_STEU!$A34+2,FALSE),"")</f>
        <v/>
      </c>
      <c r="AQ34" s="420"/>
      <c r="AR34" s="367" t="str">
        <f>IFERROR(HLOOKUP(AO$22,TAB_Critères!$B$30:$R$40,SA_GRILLE_STEU!$A34+2,FALSE),"")</f>
        <v/>
      </c>
      <c r="AS34" s="369" t="str">
        <f>IFERROR(HLOOKUP(AO$22,TAB_Critères!$B$51:$AH$66,SA_GRILLE_STEU!$A34+2,FALSE),"")</f>
        <v/>
      </c>
      <c r="AT34" s="404">
        <v>9</v>
      </c>
      <c r="AU34" s="193" t="str">
        <f>IFERROR(HLOOKUP(AT$22,TAB_Critères!$B$3:$AH$16,SA_GRILLE_STEU!$A34+2,FALSE),"")</f>
        <v/>
      </c>
      <c r="AV34" s="420"/>
      <c r="AW34" s="367" t="str">
        <f>IFERROR(HLOOKUP(AT$22,TAB_Critères!$B$30:$R$40,SA_GRILLE_STEU!$A34+2,FALSE),"")</f>
        <v/>
      </c>
      <c r="AX34" s="369" t="str">
        <f>IFERROR(HLOOKUP(AT$22,TAB_Critères!$B$51:$AH$66,SA_GRILLE_STEU!$A34+2,FALSE),"")</f>
        <v/>
      </c>
      <c r="AY34" s="404">
        <v>9</v>
      </c>
      <c r="AZ34" s="215" t="str">
        <f>IFERROR(HLOOKUP(AY$22,TAB_Critères!$B$3:$AH$16,SA_GRILLE_STEU!$A34+2,FALSE),"")</f>
        <v/>
      </c>
      <c r="BA34" s="420"/>
      <c r="BB34" s="367" t="str">
        <f>IFERROR(HLOOKUP(AY$22,TAB_Critères!$B$30:$R$40,SA_GRILLE_STEU!$A34+2,FALSE),"")</f>
        <v/>
      </c>
      <c r="BC34" s="369" t="str">
        <f>IFERROR(HLOOKUP(AY$22,TAB_Critères!$B$51:$AH$66,SA_GRILLE_STEU!$A34+2,FALSE),"")</f>
        <v/>
      </c>
      <c r="BD34" s="404">
        <v>9</v>
      </c>
      <c r="BE34" s="193" t="str">
        <f>IFERROR(HLOOKUP(BD$22,TAB_Critères!$B$3:$AH$16,SA_GRILLE_STEU!$A34+2,FALSE),"")</f>
        <v/>
      </c>
      <c r="BF34" s="420"/>
      <c r="BG34" s="371" t="str">
        <f>IFERROR(HLOOKUP(BD$22,TAB_Critères!$B$30:$R$40,SA_GRILLE_STEU!$A34+2,FALSE),"")</f>
        <v/>
      </c>
      <c r="BH34" s="369" t="str">
        <f>IFERROR(HLOOKUP(BD$22,TAB_Critères!$B$51:$AH$66,SA_GRILLE_STEU!$A34+2,FALSE),"")</f>
        <v/>
      </c>
    </row>
    <row r="35" spans="1:60" s="403" customFormat="1" ht="16.5" customHeight="1" x14ac:dyDescent="0.4">
      <c r="A35" s="406"/>
      <c r="B35" s="213"/>
      <c r="C35" s="420"/>
      <c r="D35" s="407"/>
      <c r="E35" s="369"/>
      <c r="F35" s="406"/>
      <c r="G35" s="213"/>
      <c r="H35" s="420"/>
      <c r="I35" s="407"/>
      <c r="J35" s="369"/>
      <c r="K35" s="408"/>
      <c r="L35" s="213"/>
      <c r="M35" s="421"/>
      <c r="N35" s="407"/>
      <c r="O35" s="369"/>
      <c r="P35" s="408"/>
      <c r="Q35" s="213"/>
      <c r="R35" s="421"/>
      <c r="S35" s="407"/>
      <c r="T35" s="369"/>
      <c r="U35" s="409"/>
      <c r="V35" s="213"/>
      <c r="W35" s="421"/>
      <c r="X35" s="407"/>
      <c r="Y35" s="369"/>
      <c r="Z35" s="410"/>
      <c r="AA35" s="213"/>
      <c r="AB35" s="421"/>
      <c r="AC35" s="407"/>
      <c r="AD35" s="369"/>
      <c r="AE35" s="410"/>
      <c r="AF35" s="213"/>
      <c r="AG35" s="421"/>
      <c r="AH35" s="407"/>
      <c r="AI35" s="369"/>
      <c r="AJ35" s="410"/>
      <c r="AK35" s="216"/>
      <c r="AL35" s="432"/>
      <c r="AM35" s="407"/>
      <c r="AN35" s="369"/>
      <c r="AO35" s="410"/>
      <c r="AP35" s="213"/>
      <c r="AQ35" s="421"/>
      <c r="AR35" s="407"/>
      <c r="AS35" s="369"/>
      <c r="AT35" s="410"/>
      <c r="AU35" s="213"/>
      <c r="AV35" s="421"/>
      <c r="AW35" s="407"/>
      <c r="AX35" s="369"/>
      <c r="AY35" s="410"/>
      <c r="AZ35" s="216"/>
      <c r="BA35" s="421"/>
      <c r="BB35" s="407"/>
      <c r="BC35" s="369"/>
      <c r="BD35" s="410"/>
      <c r="BE35" s="213"/>
      <c r="BF35" s="421"/>
      <c r="BG35" s="411"/>
      <c r="BH35" s="369"/>
    </row>
    <row r="36" spans="1:60" ht="25.5" customHeight="1" x14ac:dyDescent="0.4">
      <c r="A36" s="887" t="s">
        <v>69</v>
      </c>
      <c r="B36" s="888"/>
      <c r="C36" s="393" t="s">
        <v>70</v>
      </c>
      <c r="D36" s="394" t="s">
        <v>71</v>
      </c>
      <c r="E36" s="412"/>
      <c r="F36" s="887" t="s">
        <v>69</v>
      </c>
      <c r="G36" s="888"/>
      <c r="H36" s="393" t="s">
        <v>70</v>
      </c>
      <c r="I36" s="394" t="s">
        <v>71</v>
      </c>
      <c r="J36" s="412"/>
      <c r="K36" s="887" t="s">
        <v>69</v>
      </c>
      <c r="L36" s="888"/>
      <c r="M36" s="393" t="s">
        <v>70</v>
      </c>
      <c r="N36" s="394" t="s">
        <v>71</v>
      </c>
      <c r="O36" s="412"/>
      <c r="P36" s="887" t="s">
        <v>69</v>
      </c>
      <c r="Q36" s="888"/>
      <c r="R36" s="393" t="s">
        <v>70</v>
      </c>
      <c r="S36" s="394" t="s">
        <v>71</v>
      </c>
      <c r="T36" s="366"/>
      <c r="U36" s="887" t="s">
        <v>69</v>
      </c>
      <c r="V36" s="888"/>
      <c r="W36" s="393" t="s">
        <v>70</v>
      </c>
      <c r="X36" s="394" t="s">
        <v>71</v>
      </c>
      <c r="Y36" s="366"/>
      <c r="Z36" s="887" t="s">
        <v>69</v>
      </c>
      <c r="AA36" s="888"/>
      <c r="AB36" s="393" t="s">
        <v>70</v>
      </c>
      <c r="AC36" s="394" t="s">
        <v>71</v>
      </c>
      <c r="AD36" s="366"/>
      <c r="AE36" s="887" t="s">
        <v>69</v>
      </c>
      <c r="AF36" s="888"/>
      <c r="AG36" s="393" t="s">
        <v>70</v>
      </c>
      <c r="AH36" s="394" t="s">
        <v>71</v>
      </c>
      <c r="AI36" s="366"/>
      <c r="AJ36" s="887" t="s">
        <v>69</v>
      </c>
      <c r="AK36" s="888"/>
      <c r="AL36" s="393" t="s">
        <v>70</v>
      </c>
      <c r="AM36" s="394" t="s">
        <v>71</v>
      </c>
      <c r="AN36" s="366"/>
      <c r="AO36" s="887" t="s">
        <v>69</v>
      </c>
      <c r="AP36" s="888"/>
      <c r="AQ36" s="393" t="s">
        <v>70</v>
      </c>
      <c r="AR36" s="394" t="s">
        <v>71</v>
      </c>
      <c r="AS36" s="366"/>
      <c r="AT36" s="887" t="s">
        <v>69</v>
      </c>
      <c r="AU36" s="888"/>
      <c r="AV36" s="393" t="s">
        <v>70</v>
      </c>
      <c r="AW36" s="394" t="s">
        <v>71</v>
      </c>
      <c r="AX36" s="366"/>
      <c r="AY36" s="887" t="s">
        <v>69</v>
      </c>
      <c r="AZ36" s="888"/>
      <c r="BA36" s="393" t="s">
        <v>70</v>
      </c>
      <c r="BB36" s="394" t="s">
        <v>71</v>
      </c>
      <c r="BC36" s="366"/>
      <c r="BD36" s="887" t="s">
        <v>69</v>
      </c>
      <c r="BE36" s="888"/>
      <c r="BF36" s="393" t="s">
        <v>70</v>
      </c>
      <c r="BG36" s="394" t="s">
        <v>71</v>
      </c>
      <c r="BH36" s="369"/>
    </row>
    <row r="37" spans="1:60" s="383" customFormat="1" ht="60" customHeight="1" thickBot="1" x14ac:dyDescent="0.45">
      <c r="A37" s="380"/>
      <c r="B37" s="434"/>
      <c r="C37" s="423"/>
      <c r="D37" s="378">
        <f>IF(A22="","",IF(A22="Préleveur A3",PARAM!#REF!,IF((SUMIF(C26:C34,"Validé",D26:D34)+SUMIF(C26:C34,"Validé avec réserve",D26:D34))&gt;100,100,SUMIF(C26:C34,"Validé",D26:D34)+SUMIF(C26:C34,"Validé avec réserve",D26:D34))))</f>
        <v>10</v>
      </c>
      <c r="E37" s="413"/>
      <c r="F37" s="380"/>
      <c r="G37" s="426"/>
      <c r="H37" s="423"/>
      <c r="I37" s="378" t="str">
        <f>IF(F22="","",IF(F22="Préleveur A3",PARAM!#REF!,IF((SUMIF(H26:H34,"Validé",I26:I34)+SUMIF(H26:H34,"Validé avec réserve",I26:I34))&gt;100,100,SUMIF(H26:H34,"Validé",I26:I34)+SUMIF(H26:H34,"Validé avec réserve",I26:I34))))</f>
        <v/>
      </c>
      <c r="J37" s="413"/>
      <c r="K37" s="380"/>
      <c r="L37" s="426"/>
      <c r="M37" s="423"/>
      <c r="N37" s="378" t="str">
        <f>IF(K22="","",IF(K22="Préleveur A3",PARAM!#REF!,IF((SUMIF(M26:M34,"Validé",N26:N34)+SUMIF(M26:M34,"Validé avec réserve",N26:N34))&gt;100,100,SUMIF(M26:M34,"Validé",N26:N34)+SUMIF(M26:M34,"Validé avec réserve",N26:N34))))</f>
        <v/>
      </c>
      <c r="O37" s="413"/>
      <c r="P37" s="414"/>
      <c r="Q37" s="426"/>
      <c r="R37" s="423"/>
      <c r="S37" s="378" t="str">
        <f>IF(P22="","",IF(P22="Préleveur A3",PARAM!#REF!,IF((SUMIF(R26:R34,"Validé",S26:S34)+SUMIF(R26:R34,"Validé avec réserve",S26:S34))&gt;100,100,SUMIF(R26:R34,"Validé",S26:S34)+SUMIF(R26:R34,"Validé avec réserve",S26:S34))))</f>
        <v/>
      </c>
      <c r="T37" s="413"/>
      <c r="U37" s="415"/>
      <c r="V37" s="426"/>
      <c r="W37" s="423"/>
      <c r="X37" s="378" t="str">
        <f>IF(U22="","",IF(U22="Préleveur A3",PARAM!#REF!,IF((SUMIF(W26:W34,"Validé",X26:X34)+SUMIF(W26:W34,"Validé avec réserve",X26:X34))&gt;100,100,SUMIF(W26:W34,"Validé",X26:X34)+SUMIF(W26:W34,"Validé avec réserve",X26:X34))))</f>
        <v/>
      </c>
      <c r="Y37" s="413"/>
      <c r="Z37" s="382"/>
      <c r="AA37" s="426"/>
      <c r="AB37" s="423"/>
      <c r="AC37" s="378" t="str">
        <f>IF(Z22="","",IF(Z22="Préleveur A3",PARAM!#REF!,IF((SUMIF(AB26:AB34,"Validé",AC26:AC34)+SUMIF(AB26:AB34,"Validé avec réserve",AC26:AC34))&gt;100,100,SUMIF(AB26:AB34,"Validé",AC26:AC34)+SUMIF(AB26:AB34,"Validé avec réserve",AC26:AC34))))</f>
        <v/>
      </c>
      <c r="AD37" s="378"/>
      <c r="AE37" s="382"/>
      <c r="AF37" s="426"/>
      <c r="AG37" s="423"/>
      <c r="AH37" s="378" t="str">
        <f>IF(AE22="","",IF(AE22="Préleveur A3",PARAM!#REF!,IF((SUMIF(AG26:AG34,"Validé",AH26:AH34)+SUMIF(AG26:AG34,"Validé avec réserve",AH26:AH34))&gt;100,100,SUMIF(AG26:AG34,"Validé",AH26:AH34)+SUMIF(AG26:AG34,"Validé avec réserve",AH26:AH34))))</f>
        <v/>
      </c>
      <c r="AI37" s="413"/>
      <c r="AJ37" s="382"/>
      <c r="AK37" s="426"/>
      <c r="AL37" s="423"/>
      <c r="AM37" s="378" t="str">
        <f>IF(AJ22="","",IF(AJ22="Préleveur A3",PARAM!#REF!,IF((SUMIF(AL26:AL34,"Validé",AM26:AM34)+SUMIF(AL26:AL34,"Validé avec réserve",AM26:AM34))&gt;100,100,SUMIF(AL26:AL34,"Validé",AM26:AM34)+SUMIF(AL26:AL34,"Validé avec réserve",AM26:AM34))))</f>
        <v/>
      </c>
      <c r="AN37" s="413"/>
      <c r="AO37" s="382"/>
      <c r="AP37" s="426"/>
      <c r="AQ37" s="423"/>
      <c r="AR37" s="378" t="str">
        <f>IF(AO22="","",IF(AO22="Préleveur A3",PARAM!#REF!,IF((SUMIF(AQ26:AQ34,"Validé",AR26:AR34)+SUMIF(AQ26:AQ34,"Validé avec réserve",AR26:AR34))&gt;100,100,SUMIF(AQ26:AQ34,"Validé",AR26:AR34)+SUMIF(AQ26:AQ34,"Validé avec réserve",AR26:AR34))))</f>
        <v/>
      </c>
      <c r="AS37" s="378"/>
      <c r="AT37" s="382"/>
      <c r="AU37" s="426"/>
      <c r="AV37" s="423"/>
      <c r="AW37" s="378" t="str">
        <f>IF(AT22="","",IF(AT22="Préleveur A3",PARAM!#REF!,IF((SUMIF(AV26:AV34,"Validé",AW26:AW34)+SUMIF(AV26:AV34,"Validé avec réserve",AW26:AW34))&gt;100,100,SUMIF(AV26:AV34,"Validé",AW26:AW34)+SUMIF(AV26:AV34,"Validé avec réserve",AW26:AW34))))</f>
        <v/>
      </c>
      <c r="AX37" s="378"/>
      <c r="AY37" s="382"/>
      <c r="AZ37" s="426"/>
      <c r="BA37" s="423"/>
      <c r="BB37" s="378" t="str">
        <f>IF(AY22="","",IF(AY22="Préleveur A3",PARAM!#REF!,IF((SUMIF(BA26:BA34,"Validé",BB26:BB34)+SUMIF(BA26:BA34,"Validé avec réserve",BB26:BB34))&gt;100,100,SUMIF(BA26:BA34,"Validé",BB26:BB34)+SUMIF(BA26:BA34,"Validé avec réserve",BB26:BB34))))</f>
        <v/>
      </c>
      <c r="BC37" s="378"/>
      <c r="BD37" s="382"/>
      <c r="BE37" s="422"/>
      <c r="BF37" s="423"/>
      <c r="BG37" s="378" t="str">
        <f>IF(BD22="","",IF(BD22="Préleveur A3",PARAM!#REF!,IF((SUMIF(BF26:BF34,"Validé",BG26:BG34)+SUMIF(BF26:BF34,"Validé avec réserve",BG26:BG34))&gt;100,100,SUMIF(BF26:BF34,"Validé",BG26:BG34)+SUMIF(BF26:BF34,"Validé avec réserve",BG26:BG34))))</f>
        <v/>
      </c>
      <c r="BH37" s="378"/>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1188" priority="162" operator="containsText" text="Non contrôlé">
      <formula>NOT(ISERROR(SEARCH("Non contrôlé",C9)))</formula>
    </cfRule>
    <cfRule type="containsText" dxfId="1187" priority="163" operator="containsText" text="Non validé">
      <formula>NOT(ISERROR(SEARCH("Non validé",C9)))</formula>
    </cfRule>
    <cfRule type="containsText" dxfId="1186" priority="164" operator="containsText" text="réserve">
      <formula>NOT(ISERROR(SEARCH("réserve",C9)))</formula>
    </cfRule>
    <cfRule type="endsWith" dxfId="1185" priority="165" operator="endsWith" text="Validé">
      <formula>RIGHT(C9,LEN("Validé"))="Validé"</formula>
    </cfRule>
  </conditionalFormatting>
  <conditionalFormatting sqref="C19:C20">
    <cfRule type="containsText" dxfId="1184" priority="158" operator="containsText" text="Non contrôlé">
      <formula>NOT(ISERROR(SEARCH("Non contrôlé",C19)))</formula>
    </cfRule>
    <cfRule type="containsText" dxfId="1183" priority="159" operator="containsText" text="Non validé">
      <formula>NOT(ISERROR(SEARCH("Non validé",C19)))</formula>
    </cfRule>
    <cfRule type="containsText" dxfId="1182" priority="160" operator="containsText" text="réserve">
      <formula>NOT(ISERROR(SEARCH("réserve",C19)))</formula>
    </cfRule>
    <cfRule type="endsWith" dxfId="1181" priority="161" operator="endsWith" text="Validé">
      <formula>RIGHT(C19,LEN("Validé"))="Validé"</formula>
    </cfRule>
  </conditionalFormatting>
  <conditionalFormatting sqref="C26:C35">
    <cfRule type="containsText" dxfId="1180" priority="182" operator="containsText" text="Non contrôlé">
      <formula>NOT(ISERROR(SEARCH("Non contrôlé",C26)))</formula>
    </cfRule>
    <cfRule type="containsText" dxfId="1179" priority="183" operator="containsText" text="Non validé">
      <formula>NOT(ISERROR(SEARCH("Non validé",C26)))</formula>
    </cfRule>
    <cfRule type="containsText" dxfId="1178" priority="184" operator="containsText" text="réserve">
      <formula>NOT(ISERROR(SEARCH("réserve",C26)))</formula>
    </cfRule>
    <cfRule type="endsWith" dxfId="1177" priority="185" operator="endsWith" text="Validé">
      <formula>RIGHT(C26,LEN("Validé"))="Validé"</formula>
    </cfRule>
  </conditionalFormatting>
  <conditionalFormatting sqref="C37">
    <cfRule type="containsText" dxfId="1176" priority="178" operator="containsText" text="Non contrôlé">
      <formula>NOT(ISERROR(SEARCH("Non contrôlé",C37)))</formula>
    </cfRule>
    <cfRule type="containsText" dxfId="1175" priority="179" operator="containsText" text="Non validé">
      <formula>NOT(ISERROR(SEARCH("Non validé",C37)))</formula>
    </cfRule>
    <cfRule type="containsText" dxfId="1174" priority="180" operator="containsText" text="réserve">
      <formula>NOT(ISERROR(SEARCH("réserve",C37)))</formula>
    </cfRule>
    <cfRule type="endsWith" dxfId="1173" priority="181" operator="endsWith" text="Validé">
      <formula>RIGHT(C37,LEN("Validé"))="Validé"</formula>
    </cfRule>
  </conditionalFormatting>
  <conditionalFormatting sqref="D19">
    <cfRule type="cellIs" dxfId="1172" priority="91" operator="greaterThanOrEqual">
      <formula>80</formula>
    </cfRule>
    <cfRule type="cellIs" dxfId="1171" priority="92" operator="between">
      <formula>70</formula>
      <formula>79</formula>
    </cfRule>
    <cfRule type="cellIs" dxfId="1170" priority="93" operator="lessThan">
      <formula>69</formula>
    </cfRule>
  </conditionalFormatting>
  <conditionalFormatting sqref="D37">
    <cfRule type="cellIs" dxfId="1169" priority="1" operator="greaterThanOrEqual">
      <formula>80</formula>
    </cfRule>
    <cfRule type="cellIs" dxfId="1168" priority="2" operator="between">
      <formula>70</formula>
      <formula>79</formula>
    </cfRule>
    <cfRule type="cellIs" dxfId="1167" priority="3" operator="lessThan">
      <formula>69</formula>
    </cfRule>
  </conditionalFormatting>
  <conditionalFormatting sqref="H9:H17">
    <cfRule type="containsText" dxfId="1166" priority="322" operator="containsText" text="Non contrôlé">
      <formula>NOT(ISERROR(SEARCH("Non contrôlé",H9)))</formula>
    </cfRule>
    <cfRule type="containsText" dxfId="1165" priority="323" operator="containsText" text="Non validé">
      <formula>NOT(ISERROR(SEARCH("Non validé",H9)))</formula>
    </cfRule>
    <cfRule type="containsText" dxfId="1164" priority="324" operator="containsText" text="réserve">
      <formula>NOT(ISERROR(SEARCH("réserve",H9)))</formula>
    </cfRule>
    <cfRule type="endsWith" dxfId="1163" priority="325" operator="endsWith" text="Validé">
      <formula>RIGHT(H9,LEN("Validé"))="Validé"</formula>
    </cfRule>
  </conditionalFormatting>
  <conditionalFormatting sqref="H19:H20">
    <cfRule type="containsText" dxfId="1162" priority="318" operator="containsText" text="Non contrôlé">
      <formula>NOT(ISERROR(SEARCH("Non contrôlé",H19)))</formula>
    </cfRule>
    <cfRule type="containsText" dxfId="1161" priority="319" operator="containsText" text="Non validé">
      <formula>NOT(ISERROR(SEARCH("Non validé",H19)))</formula>
    </cfRule>
    <cfRule type="containsText" dxfId="1160" priority="320" operator="containsText" text="réserve">
      <formula>NOT(ISERROR(SEARCH("réserve",H19)))</formula>
    </cfRule>
    <cfRule type="endsWith" dxfId="1159" priority="321" operator="endsWith" text="Validé">
      <formula>RIGHT(H19,LEN("Validé"))="Validé"</formula>
    </cfRule>
  </conditionalFormatting>
  <conditionalFormatting sqref="H26:H35">
    <cfRule type="containsText" dxfId="1158" priority="154" operator="containsText" text="Non contrôlé">
      <formula>NOT(ISERROR(SEARCH("Non contrôlé",H26)))</formula>
    </cfRule>
    <cfRule type="containsText" dxfId="1157" priority="155" operator="containsText" text="Non validé">
      <formula>NOT(ISERROR(SEARCH("Non validé",H26)))</formula>
    </cfRule>
    <cfRule type="containsText" dxfId="1156" priority="156" operator="containsText" text="réserve">
      <formula>NOT(ISERROR(SEARCH("réserve",H26)))</formula>
    </cfRule>
    <cfRule type="endsWith" dxfId="1155" priority="157" operator="endsWith" text="Validé">
      <formula>RIGHT(H26,LEN("Validé"))="Validé"</formula>
    </cfRule>
  </conditionalFormatting>
  <conditionalFormatting sqref="H37">
    <cfRule type="containsText" dxfId="1154" priority="190" operator="containsText" text="Non contrôlé">
      <formula>NOT(ISERROR(SEARCH("Non contrôlé",H37)))</formula>
    </cfRule>
    <cfRule type="containsText" dxfId="1153" priority="191" operator="containsText" text="Non validé">
      <formula>NOT(ISERROR(SEARCH("Non validé",H37)))</formula>
    </cfRule>
    <cfRule type="containsText" dxfId="1152" priority="192" operator="containsText" text="réserve">
      <formula>NOT(ISERROR(SEARCH("réserve",H37)))</formula>
    </cfRule>
    <cfRule type="endsWith" dxfId="1151" priority="193" operator="endsWith" text="Validé">
      <formula>RIGHT(H37,LEN("Validé"))="Validé"</formula>
    </cfRule>
  </conditionalFormatting>
  <conditionalFormatting sqref="I19">
    <cfRule type="cellIs" dxfId="1150" priority="88" operator="greaterThanOrEqual">
      <formula>80</formula>
    </cfRule>
    <cfRule type="cellIs" dxfId="1149" priority="89" operator="between">
      <formula>70</formula>
      <formula>79</formula>
    </cfRule>
    <cfRule type="cellIs" dxfId="1148" priority="90" operator="lessThan">
      <formula>69</formula>
    </cfRule>
  </conditionalFormatting>
  <conditionalFormatting sqref="I37">
    <cfRule type="cellIs" dxfId="1147" priority="4" operator="greaterThanOrEqual">
      <formula>80</formula>
    </cfRule>
    <cfRule type="cellIs" dxfId="1146" priority="5" operator="between">
      <formula>70</formula>
      <formula>79</formula>
    </cfRule>
    <cfRule type="cellIs" dxfId="1145" priority="6" operator="lessThan">
      <formula>69</formula>
    </cfRule>
  </conditionalFormatting>
  <conditionalFormatting sqref="M9:M17">
    <cfRule type="containsText" dxfId="1144" priority="330" operator="containsText" text="Non contrôlé">
      <formula>NOT(ISERROR(SEARCH("Non contrôlé",M9)))</formula>
    </cfRule>
    <cfRule type="containsText" dxfId="1143" priority="331" operator="containsText" text="Non validé">
      <formula>NOT(ISERROR(SEARCH("Non validé",M9)))</formula>
    </cfRule>
    <cfRule type="containsText" dxfId="1142" priority="332" operator="containsText" text="réserve">
      <formula>NOT(ISERROR(SEARCH("réserve",M9)))</formula>
    </cfRule>
    <cfRule type="endsWith" dxfId="1141" priority="333" operator="endsWith" text="Validé">
      <formula>RIGHT(M9,LEN("Validé"))="Validé"</formula>
    </cfRule>
  </conditionalFormatting>
  <conditionalFormatting sqref="M19:M20">
    <cfRule type="containsText" dxfId="1140" priority="326" operator="containsText" text="Non contrôlé">
      <formula>NOT(ISERROR(SEARCH("Non contrôlé",M19)))</formula>
    </cfRule>
    <cfRule type="containsText" dxfId="1139" priority="327" operator="containsText" text="Non validé">
      <formula>NOT(ISERROR(SEARCH("Non validé",M19)))</formula>
    </cfRule>
    <cfRule type="containsText" dxfId="1138" priority="328" operator="containsText" text="réserve">
      <formula>NOT(ISERROR(SEARCH("réserve",M19)))</formula>
    </cfRule>
    <cfRule type="endsWith" dxfId="1137" priority="329" operator="endsWith" text="Validé">
      <formula>RIGHT(M19,LEN("Validé"))="Validé"</formula>
    </cfRule>
  </conditionalFormatting>
  <conditionalFormatting sqref="M26:M34">
    <cfRule type="containsText" dxfId="1136" priority="206" operator="containsText" text="Non contrôlé">
      <formula>NOT(ISERROR(SEARCH("Non contrôlé",M26)))</formula>
    </cfRule>
    <cfRule type="containsText" dxfId="1135" priority="207" operator="containsText" text="Non validé">
      <formula>NOT(ISERROR(SEARCH("Non validé",M26)))</formula>
    </cfRule>
    <cfRule type="containsText" dxfId="1134" priority="208" operator="containsText" text="réserve">
      <formula>NOT(ISERROR(SEARCH("réserve",M26)))</formula>
    </cfRule>
    <cfRule type="endsWith" dxfId="1133" priority="209" operator="endsWith" text="Validé">
      <formula>RIGHT(M26,LEN("Validé"))="Validé"</formula>
    </cfRule>
  </conditionalFormatting>
  <conditionalFormatting sqref="M35">
    <cfRule type="containsText" dxfId="1132" priority="210" operator="containsText" text="Non contrôlé">
      <formula>NOT(ISERROR(SEARCH("Non contrôlé",M35)))</formula>
    </cfRule>
    <cfRule type="containsText" dxfId="1131" priority="211" operator="containsText" text="Non validé">
      <formula>NOT(ISERROR(SEARCH("Non validé",M35)))</formula>
    </cfRule>
    <cfRule type="containsText" dxfId="1130" priority="212" operator="containsText" text="réserve">
      <formula>NOT(ISERROR(SEARCH("réserve",M35)))</formula>
    </cfRule>
    <cfRule type="endsWith" dxfId="1129" priority="213" operator="endsWith" text="Validé">
      <formula>RIGHT(M35,LEN("Validé"))="Validé"</formula>
    </cfRule>
  </conditionalFormatting>
  <conditionalFormatting sqref="M37">
    <cfRule type="containsText" dxfId="1128" priority="202" operator="containsText" text="Non contrôlé">
      <formula>NOT(ISERROR(SEARCH("Non contrôlé",M37)))</formula>
    </cfRule>
    <cfRule type="containsText" dxfId="1127" priority="203" operator="containsText" text="Non validé">
      <formula>NOT(ISERROR(SEARCH("Non validé",M37)))</formula>
    </cfRule>
    <cfRule type="containsText" dxfId="1126" priority="204" operator="containsText" text="réserve">
      <formula>NOT(ISERROR(SEARCH("réserve",M37)))</formula>
    </cfRule>
    <cfRule type="endsWith" dxfId="1125" priority="205" operator="endsWith" text="Validé">
      <formula>RIGHT(M37,LEN("Validé"))="Validé"</formula>
    </cfRule>
  </conditionalFormatting>
  <conditionalFormatting sqref="N19">
    <cfRule type="cellIs" dxfId="1124" priority="85" operator="greaterThanOrEqual">
      <formula>80</formula>
    </cfRule>
    <cfRule type="cellIs" dxfId="1123" priority="86" operator="between">
      <formula>70</formula>
      <formula>79</formula>
    </cfRule>
    <cfRule type="cellIs" dxfId="1122" priority="87" operator="lessThan">
      <formula>69</formula>
    </cfRule>
  </conditionalFormatting>
  <conditionalFormatting sqref="N37">
    <cfRule type="cellIs" dxfId="1121" priority="7" operator="greaterThanOrEqual">
      <formula>80</formula>
    </cfRule>
    <cfRule type="cellIs" dxfId="1120" priority="8" operator="between">
      <formula>70</formula>
      <formula>79</formula>
    </cfRule>
    <cfRule type="cellIs" dxfId="1119" priority="9" operator="lessThan">
      <formula>69</formula>
    </cfRule>
  </conditionalFormatting>
  <conditionalFormatting sqref="R9:R17">
    <cfRule type="containsText" dxfId="1118" priority="338" operator="containsText" text="Non contrôlé">
      <formula>NOT(ISERROR(SEARCH("Non contrôlé",R9)))</formula>
    </cfRule>
    <cfRule type="containsText" dxfId="1117" priority="339" operator="containsText" text="Non validé">
      <formula>NOT(ISERROR(SEARCH("Non validé",R9)))</formula>
    </cfRule>
    <cfRule type="containsText" dxfId="1116" priority="340" operator="containsText" text="réserve">
      <formula>NOT(ISERROR(SEARCH("réserve",R9)))</formula>
    </cfRule>
    <cfRule type="endsWith" dxfId="1115" priority="341" operator="endsWith" text="Validé">
      <formula>RIGHT(R9,LEN("Validé"))="Validé"</formula>
    </cfRule>
  </conditionalFormatting>
  <conditionalFormatting sqref="R19">
    <cfRule type="containsText" dxfId="1114" priority="334" operator="containsText" text="Non contrôlé">
      <formula>NOT(ISERROR(SEARCH("Non contrôlé",R19)))</formula>
    </cfRule>
    <cfRule type="containsText" dxfId="1113" priority="335" operator="containsText" text="Non validé">
      <formula>NOT(ISERROR(SEARCH("Non validé",R19)))</formula>
    </cfRule>
    <cfRule type="containsText" dxfId="1112" priority="336" operator="containsText" text="réserve">
      <formula>NOT(ISERROR(SEARCH("réserve",R19)))</formula>
    </cfRule>
    <cfRule type="endsWith" dxfId="1111" priority="337" operator="endsWith" text="Validé">
      <formula>RIGHT(R19,LEN("Validé"))="Validé"</formula>
    </cfRule>
  </conditionalFormatting>
  <conditionalFormatting sqref="R26:R34">
    <cfRule type="containsText" dxfId="1110" priority="218" operator="containsText" text="Non contrôlé">
      <formula>NOT(ISERROR(SEARCH("Non contrôlé",R26)))</formula>
    </cfRule>
    <cfRule type="containsText" dxfId="1109" priority="219" operator="containsText" text="Non validé">
      <formula>NOT(ISERROR(SEARCH("Non validé",R26)))</formula>
    </cfRule>
    <cfRule type="containsText" dxfId="1108" priority="220" operator="containsText" text="réserve">
      <formula>NOT(ISERROR(SEARCH("réserve",R26)))</formula>
    </cfRule>
    <cfRule type="endsWith" dxfId="1107" priority="221" operator="endsWith" text="Validé">
      <formula>RIGHT(R26,LEN("Validé"))="Validé"</formula>
    </cfRule>
  </conditionalFormatting>
  <conditionalFormatting sqref="R35">
    <cfRule type="containsText" dxfId="1106" priority="222" operator="containsText" text="Non contrôlé">
      <formula>NOT(ISERROR(SEARCH("Non contrôlé",R35)))</formula>
    </cfRule>
    <cfRule type="containsText" dxfId="1105" priority="223" operator="containsText" text="Non validé">
      <formula>NOT(ISERROR(SEARCH("Non validé",R35)))</formula>
    </cfRule>
    <cfRule type="containsText" dxfId="1104" priority="224" operator="containsText" text="réserve">
      <formula>NOT(ISERROR(SEARCH("réserve",R35)))</formula>
    </cfRule>
    <cfRule type="endsWith" dxfId="1103" priority="225" operator="endsWith" text="Validé">
      <formula>RIGHT(R35,LEN("Validé"))="Validé"</formula>
    </cfRule>
  </conditionalFormatting>
  <conditionalFormatting sqref="R37">
    <cfRule type="containsText" dxfId="1102" priority="214" operator="containsText" text="Non contrôlé">
      <formula>NOT(ISERROR(SEARCH("Non contrôlé",R37)))</formula>
    </cfRule>
    <cfRule type="containsText" dxfId="1101" priority="215" operator="containsText" text="Non validé">
      <formula>NOT(ISERROR(SEARCH("Non validé",R37)))</formula>
    </cfRule>
    <cfRule type="containsText" dxfId="1100" priority="216" operator="containsText" text="réserve">
      <formula>NOT(ISERROR(SEARCH("réserve",R37)))</formula>
    </cfRule>
    <cfRule type="endsWith" dxfId="1099" priority="217" operator="endsWith" text="Validé">
      <formula>RIGHT(R37,LEN("Validé"))="Validé"</formula>
    </cfRule>
  </conditionalFormatting>
  <conditionalFormatting sqref="S19">
    <cfRule type="cellIs" dxfId="1098" priority="82" operator="greaterThanOrEqual">
      <formula>80</formula>
    </cfRule>
    <cfRule type="cellIs" dxfId="1097" priority="83" operator="between">
      <formula>70</formula>
      <formula>79</formula>
    </cfRule>
    <cfRule type="cellIs" dxfId="1096" priority="84" operator="lessThan">
      <formula>69</formula>
    </cfRule>
  </conditionalFormatting>
  <conditionalFormatting sqref="S37">
    <cfRule type="cellIs" dxfId="1095" priority="10" operator="greaterThanOrEqual">
      <formula>80</formula>
    </cfRule>
    <cfRule type="cellIs" dxfId="1094" priority="11" operator="between">
      <formula>70</formula>
      <formula>79</formula>
    </cfRule>
    <cfRule type="cellIs" dxfId="1093" priority="12" operator="lessThan">
      <formula>69</formula>
    </cfRule>
  </conditionalFormatting>
  <conditionalFormatting sqref="W9:W17">
    <cfRule type="containsText" dxfId="1092" priority="170" operator="containsText" text="Non contrôlé">
      <formula>NOT(ISERROR(SEARCH("Non contrôlé",W9)))</formula>
    </cfRule>
    <cfRule type="containsText" dxfId="1091" priority="171" operator="containsText" text="Non validé">
      <formula>NOT(ISERROR(SEARCH("Non validé",W9)))</formula>
    </cfRule>
    <cfRule type="containsText" dxfId="1090" priority="172" operator="containsText" text="réserve">
      <formula>NOT(ISERROR(SEARCH("réserve",W9)))</formula>
    </cfRule>
    <cfRule type="endsWith" dxfId="1089" priority="173" operator="endsWith" text="Validé">
      <formula>RIGHT(W9,LEN("Validé"))="Validé"</formula>
    </cfRule>
  </conditionalFormatting>
  <conditionalFormatting sqref="W19">
    <cfRule type="containsText" dxfId="1088" priority="342" operator="containsText" text="Non contrôlé">
      <formula>NOT(ISERROR(SEARCH("Non contrôlé",W19)))</formula>
    </cfRule>
    <cfRule type="containsText" dxfId="1087" priority="343" operator="containsText" text="Non validé">
      <formula>NOT(ISERROR(SEARCH("Non validé",W19)))</formula>
    </cfRule>
    <cfRule type="containsText" dxfId="1086" priority="344" operator="containsText" text="réserve">
      <formula>NOT(ISERROR(SEARCH("réserve",W19)))</formula>
    </cfRule>
    <cfRule type="endsWith" dxfId="1085" priority="345" operator="endsWith" text="Validé">
      <formula>RIGHT(W19,LEN("Validé"))="Validé"</formula>
    </cfRule>
  </conditionalFormatting>
  <conditionalFormatting sqref="W26:W34">
    <cfRule type="containsText" dxfId="1084" priority="230" operator="containsText" text="Non contrôlé">
      <formula>NOT(ISERROR(SEARCH("Non contrôlé",W26)))</formula>
    </cfRule>
    <cfRule type="containsText" dxfId="1083" priority="231" operator="containsText" text="Non validé">
      <formula>NOT(ISERROR(SEARCH("Non validé",W26)))</formula>
    </cfRule>
    <cfRule type="containsText" dxfId="1082" priority="232" operator="containsText" text="réserve">
      <formula>NOT(ISERROR(SEARCH("réserve",W26)))</formula>
    </cfRule>
    <cfRule type="endsWith" dxfId="1081" priority="233" operator="endsWith" text="Validé">
      <formula>RIGHT(W26,LEN("Validé"))="Validé"</formula>
    </cfRule>
  </conditionalFormatting>
  <conditionalFormatting sqref="W35">
    <cfRule type="containsText" dxfId="1080" priority="234" operator="containsText" text="Non contrôlé">
      <formula>NOT(ISERROR(SEARCH("Non contrôlé",W35)))</formula>
    </cfRule>
    <cfRule type="containsText" dxfId="1079" priority="235" operator="containsText" text="Non validé">
      <formula>NOT(ISERROR(SEARCH("Non validé",W35)))</formula>
    </cfRule>
    <cfRule type="containsText" dxfId="1078" priority="236" operator="containsText" text="réserve">
      <formula>NOT(ISERROR(SEARCH("réserve",W35)))</formula>
    </cfRule>
    <cfRule type="endsWith" dxfId="1077" priority="237" operator="endsWith" text="Validé">
      <formula>RIGHT(W35,LEN("Validé"))="Validé"</formula>
    </cfRule>
  </conditionalFormatting>
  <conditionalFormatting sqref="W37">
    <cfRule type="containsText" dxfId="1076" priority="226" operator="containsText" text="Non contrôlé">
      <formula>NOT(ISERROR(SEARCH("Non contrôlé",W37)))</formula>
    </cfRule>
    <cfRule type="containsText" dxfId="1075" priority="227" operator="containsText" text="Non validé">
      <formula>NOT(ISERROR(SEARCH("Non validé",W37)))</formula>
    </cfRule>
    <cfRule type="containsText" dxfId="1074" priority="228" operator="containsText" text="réserve">
      <formula>NOT(ISERROR(SEARCH("réserve",W37)))</formula>
    </cfRule>
    <cfRule type="endsWith" dxfId="1073" priority="229" operator="endsWith" text="Validé">
      <formula>RIGHT(W37,LEN("Validé"))="Validé"</formula>
    </cfRule>
  </conditionalFormatting>
  <conditionalFormatting sqref="X19">
    <cfRule type="cellIs" dxfId="1072" priority="79" operator="greaterThanOrEqual">
      <formula>80</formula>
    </cfRule>
    <cfRule type="cellIs" dxfId="1071" priority="80" operator="between">
      <formula>70</formula>
      <formula>79</formula>
    </cfRule>
    <cfRule type="cellIs" dxfId="1070" priority="81" operator="lessThan">
      <formula>69</formula>
    </cfRule>
  </conditionalFormatting>
  <conditionalFormatting sqref="X37">
    <cfRule type="cellIs" dxfId="1069" priority="13" operator="greaterThanOrEqual">
      <formula>80</formula>
    </cfRule>
    <cfRule type="cellIs" dxfId="1068" priority="14" operator="between">
      <formula>70</formula>
      <formula>79</formula>
    </cfRule>
    <cfRule type="cellIs" dxfId="1067" priority="15" operator="lessThan">
      <formula>69</formula>
    </cfRule>
  </conditionalFormatting>
  <conditionalFormatting sqref="AB9:AB17">
    <cfRule type="containsText" dxfId="1066" priority="354" operator="containsText" text="Non contrôlé">
      <formula>NOT(ISERROR(SEARCH("Non contrôlé",AB9)))</formula>
    </cfRule>
    <cfRule type="containsText" dxfId="1065" priority="355" operator="containsText" text="Non validé">
      <formula>NOT(ISERROR(SEARCH("Non validé",AB9)))</formula>
    </cfRule>
    <cfRule type="containsText" dxfId="1064" priority="356" operator="containsText" text="réserve">
      <formula>NOT(ISERROR(SEARCH("réserve",AB9)))</formula>
    </cfRule>
    <cfRule type="endsWith" dxfId="1063" priority="357" operator="endsWith" text="Validé">
      <formula>RIGHT(AB9,LEN("Validé"))="Validé"</formula>
    </cfRule>
  </conditionalFormatting>
  <conditionalFormatting sqref="AB19">
    <cfRule type="containsText" dxfId="1062" priority="350" operator="containsText" text="Non contrôlé">
      <formula>NOT(ISERROR(SEARCH("Non contrôlé",AB19)))</formula>
    </cfRule>
    <cfRule type="containsText" dxfId="1061" priority="351" operator="containsText" text="Non validé">
      <formula>NOT(ISERROR(SEARCH("Non validé",AB19)))</formula>
    </cfRule>
    <cfRule type="containsText" dxfId="1060" priority="352" operator="containsText" text="réserve">
      <formula>NOT(ISERROR(SEARCH("réserve",AB19)))</formula>
    </cfRule>
    <cfRule type="endsWith" dxfId="1059" priority="353" operator="endsWith" text="Validé">
      <formula>RIGHT(AB19,LEN("Validé"))="Validé"</formula>
    </cfRule>
  </conditionalFormatting>
  <conditionalFormatting sqref="AB26:AB34">
    <cfRule type="containsText" dxfId="1058" priority="242" operator="containsText" text="Non contrôlé">
      <formula>NOT(ISERROR(SEARCH("Non contrôlé",AB26)))</formula>
    </cfRule>
    <cfRule type="containsText" dxfId="1057" priority="243" operator="containsText" text="Non validé">
      <formula>NOT(ISERROR(SEARCH("Non validé",AB26)))</formula>
    </cfRule>
    <cfRule type="containsText" dxfId="1056" priority="244" operator="containsText" text="réserve">
      <formula>NOT(ISERROR(SEARCH("réserve",AB26)))</formula>
    </cfRule>
    <cfRule type="endsWith" dxfId="1055" priority="245" operator="endsWith" text="Validé">
      <formula>RIGHT(AB26,LEN("Validé"))="Validé"</formula>
    </cfRule>
  </conditionalFormatting>
  <conditionalFormatting sqref="AB35">
    <cfRule type="containsText" dxfId="1054" priority="246" operator="containsText" text="Non contrôlé">
      <formula>NOT(ISERROR(SEARCH("Non contrôlé",AB35)))</formula>
    </cfRule>
    <cfRule type="containsText" dxfId="1053" priority="247" operator="containsText" text="Non validé">
      <formula>NOT(ISERROR(SEARCH("Non validé",AB35)))</formula>
    </cfRule>
    <cfRule type="containsText" dxfId="1052" priority="248" operator="containsText" text="réserve">
      <formula>NOT(ISERROR(SEARCH("réserve",AB35)))</formula>
    </cfRule>
    <cfRule type="endsWith" dxfId="1051" priority="249" operator="endsWith" text="Validé">
      <formula>RIGHT(AB35,LEN("Validé"))="Validé"</formula>
    </cfRule>
  </conditionalFormatting>
  <conditionalFormatting sqref="AB37">
    <cfRule type="containsText" dxfId="1050" priority="238" operator="containsText" text="Non contrôlé">
      <formula>NOT(ISERROR(SEARCH("Non contrôlé",AB37)))</formula>
    </cfRule>
    <cfRule type="containsText" dxfId="1049" priority="239" operator="containsText" text="Non validé">
      <formula>NOT(ISERROR(SEARCH("Non validé",AB37)))</formula>
    </cfRule>
    <cfRule type="containsText" dxfId="1048" priority="240" operator="containsText" text="réserve">
      <formula>NOT(ISERROR(SEARCH("réserve",AB37)))</formula>
    </cfRule>
    <cfRule type="endsWith" dxfId="1047" priority="241" operator="endsWith" text="Validé">
      <formula>RIGHT(AB37,LEN("Validé"))="Validé"</formula>
    </cfRule>
  </conditionalFormatting>
  <conditionalFormatting sqref="AC19">
    <cfRule type="cellIs" dxfId="1046" priority="76" operator="greaterThanOrEqual">
      <formula>80</formula>
    </cfRule>
    <cfRule type="cellIs" dxfId="1045" priority="77" operator="between">
      <formula>70</formula>
      <formula>79</formula>
    </cfRule>
    <cfRule type="cellIs" dxfId="1044" priority="78" operator="lessThan">
      <formula>69</formula>
    </cfRule>
  </conditionalFormatting>
  <conditionalFormatting sqref="AC37:AD37">
    <cfRule type="cellIs" dxfId="1043" priority="16" operator="greaterThanOrEqual">
      <formula>80</formula>
    </cfRule>
    <cfRule type="cellIs" dxfId="1042" priority="17" operator="between">
      <formula>70</formula>
      <formula>79</formula>
    </cfRule>
    <cfRule type="cellIs" dxfId="1041" priority="18" operator="lessThan">
      <formula>69</formula>
    </cfRule>
  </conditionalFormatting>
  <conditionalFormatting sqref="AG9:AG17">
    <cfRule type="containsText" dxfId="1040" priority="362" operator="containsText" text="Non contrôlé">
      <formula>NOT(ISERROR(SEARCH("Non contrôlé",AG9)))</formula>
    </cfRule>
    <cfRule type="containsText" dxfId="1039" priority="363" operator="containsText" text="Non validé">
      <formula>NOT(ISERROR(SEARCH("Non validé",AG9)))</formula>
    </cfRule>
    <cfRule type="containsText" dxfId="1038" priority="364" operator="containsText" text="réserve">
      <formula>NOT(ISERROR(SEARCH("réserve",AG9)))</formula>
    </cfRule>
    <cfRule type="endsWith" dxfId="1037" priority="365" operator="endsWith" text="Validé">
      <formula>RIGHT(AG9,LEN("Validé"))="Validé"</formula>
    </cfRule>
  </conditionalFormatting>
  <conditionalFormatting sqref="AG19">
    <cfRule type="containsText" dxfId="1036" priority="358" operator="containsText" text="Non contrôlé">
      <formula>NOT(ISERROR(SEARCH("Non contrôlé",AG19)))</formula>
    </cfRule>
    <cfRule type="containsText" dxfId="1035" priority="359" operator="containsText" text="Non validé">
      <formula>NOT(ISERROR(SEARCH("Non validé",AG19)))</formula>
    </cfRule>
    <cfRule type="containsText" dxfId="1034" priority="360" operator="containsText" text="réserve">
      <formula>NOT(ISERROR(SEARCH("réserve",AG19)))</formula>
    </cfRule>
    <cfRule type="endsWith" dxfId="1033" priority="361" operator="endsWith" text="Validé">
      <formula>RIGHT(AG19,LEN("Validé"))="Validé"</formula>
    </cfRule>
  </conditionalFormatting>
  <conditionalFormatting sqref="AG26:AG34">
    <cfRule type="containsText" dxfId="1032" priority="254" operator="containsText" text="Non contrôlé">
      <formula>NOT(ISERROR(SEARCH("Non contrôlé",AG26)))</formula>
    </cfRule>
    <cfRule type="containsText" dxfId="1031" priority="255" operator="containsText" text="Non validé">
      <formula>NOT(ISERROR(SEARCH("Non validé",AG26)))</formula>
    </cfRule>
    <cfRule type="containsText" dxfId="1030" priority="256" operator="containsText" text="réserve">
      <formula>NOT(ISERROR(SEARCH("réserve",AG26)))</formula>
    </cfRule>
    <cfRule type="endsWith" dxfId="1029" priority="257" operator="endsWith" text="Validé">
      <formula>RIGHT(AG26,LEN("Validé"))="Validé"</formula>
    </cfRule>
  </conditionalFormatting>
  <conditionalFormatting sqref="AG35">
    <cfRule type="containsText" dxfId="1028" priority="258" operator="containsText" text="Non contrôlé">
      <formula>NOT(ISERROR(SEARCH("Non contrôlé",AG35)))</formula>
    </cfRule>
    <cfRule type="containsText" dxfId="1027" priority="259" operator="containsText" text="Non validé">
      <formula>NOT(ISERROR(SEARCH("Non validé",AG35)))</formula>
    </cfRule>
    <cfRule type="containsText" dxfId="1026" priority="260" operator="containsText" text="réserve">
      <formula>NOT(ISERROR(SEARCH("réserve",AG35)))</formula>
    </cfRule>
    <cfRule type="endsWith" dxfId="1025" priority="261" operator="endsWith" text="Validé">
      <formula>RIGHT(AG35,LEN("Validé"))="Validé"</formula>
    </cfRule>
  </conditionalFormatting>
  <conditionalFormatting sqref="AG37">
    <cfRule type="containsText" dxfId="1024" priority="250" operator="containsText" text="Non contrôlé">
      <formula>NOT(ISERROR(SEARCH("Non contrôlé",AG37)))</formula>
    </cfRule>
    <cfRule type="containsText" dxfId="1023" priority="251" operator="containsText" text="Non validé">
      <formula>NOT(ISERROR(SEARCH("Non validé",AG37)))</formula>
    </cfRule>
    <cfRule type="containsText" dxfId="1022" priority="252" operator="containsText" text="réserve">
      <formula>NOT(ISERROR(SEARCH("réserve",AG37)))</formula>
    </cfRule>
    <cfRule type="endsWith" dxfId="1021" priority="253" operator="endsWith" text="Validé">
      <formula>RIGHT(AG37,LEN("Validé"))="Validé"</formula>
    </cfRule>
  </conditionalFormatting>
  <conditionalFormatting sqref="AH19">
    <cfRule type="cellIs" dxfId="1020" priority="73" operator="greaterThanOrEqual">
      <formula>80</formula>
    </cfRule>
    <cfRule type="cellIs" dxfId="1019" priority="74" operator="between">
      <formula>70</formula>
      <formula>79</formula>
    </cfRule>
    <cfRule type="cellIs" dxfId="1018" priority="75" operator="lessThan">
      <formula>69</formula>
    </cfRule>
  </conditionalFormatting>
  <conditionalFormatting sqref="AH37">
    <cfRule type="cellIs" dxfId="1017" priority="22" operator="greaterThanOrEqual">
      <formula>80</formula>
    </cfRule>
    <cfRule type="cellIs" dxfId="1016" priority="23" operator="between">
      <formula>70</formula>
      <formula>79</formula>
    </cfRule>
    <cfRule type="cellIs" dxfId="1015" priority="24" operator="lessThan">
      <formula>69</formula>
    </cfRule>
  </conditionalFormatting>
  <conditionalFormatting sqref="AL9:AL17">
    <cfRule type="containsText" dxfId="1014" priority="370" operator="containsText" text="Non contrôlé">
      <formula>NOT(ISERROR(SEARCH("Non contrôlé",AL9)))</formula>
    </cfRule>
    <cfRule type="containsText" dxfId="1013" priority="371" operator="containsText" text="Non validé">
      <formula>NOT(ISERROR(SEARCH("Non validé",AL9)))</formula>
    </cfRule>
    <cfRule type="containsText" dxfId="1012" priority="372" operator="containsText" text="réserve">
      <formula>NOT(ISERROR(SEARCH("réserve",AL9)))</formula>
    </cfRule>
    <cfRule type="endsWith" dxfId="1011" priority="373" operator="endsWith" text="Validé">
      <formula>RIGHT(AL9,LEN("Validé"))="Validé"</formula>
    </cfRule>
  </conditionalFormatting>
  <conditionalFormatting sqref="AL19">
    <cfRule type="containsText" dxfId="1010" priority="366" operator="containsText" text="Non contrôlé">
      <formula>NOT(ISERROR(SEARCH("Non contrôlé",AL19)))</formula>
    </cfRule>
    <cfRule type="containsText" dxfId="1009" priority="367" operator="containsText" text="Non validé">
      <formula>NOT(ISERROR(SEARCH("Non validé",AL19)))</formula>
    </cfRule>
    <cfRule type="containsText" dxfId="1008" priority="368" operator="containsText" text="réserve">
      <formula>NOT(ISERROR(SEARCH("réserve",AL19)))</formula>
    </cfRule>
    <cfRule type="endsWith" dxfId="1007" priority="369" operator="endsWith" text="Validé">
      <formula>RIGHT(AL19,LEN("Validé"))="Validé"</formula>
    </cfRule>
  </conditionalFormatting>
  <conditionalFormatting sqref="AL26:AL34">
    <cfRule type="containsText" dxfId="1006" priority="266" operator="containsText" text="Non contrôlé">
      <formula>NOT(ISERROR(SEARCH("Non contrôlé",AL26)))</formula>
    </cfRule>
    <cfRule type="containsText" dxfId="1005" priority="267" operator="containsText" text="Non validé">
      <formula>NOT(ISERROR(SEARCH("Non validé",AL26)))</formula>
    </cfRule>
    <cfRule type="containsText" dxfId="1004" priority="268" operator="containsText" text="réserve">
      <formula>NOT(ISERROR(SEARCH("réserve",AL26)))</formula>
    </cfRule>
    <cfRule type="endsWith" dxfId="1003" priority="269" operator="endsWith" text="Validé">
      <formula>RIGHT(AL26,LEN("Validé"))="Validé"</formula>
    </cfRule>
  </conditionalFormatting>
  <conditionalFormatting sqref="AL35">
    <cfRule type="containsText" dxfId="1002" priority="270" operator="containsText" text="Non contrôlé">
      <formula>NOT(ISERROR(SEARCH("Non contrôlé",AL35)))</formula>
    </cfRule>
    <cfRule type="containsText" dxfId="1001" priority="271" operator="containsText" text="Non validé">
      <formula>NOT(ISERROR(SEARCH("Non validé",AL35)))</formula>
    </cfRule>
    <cfRule type="containsText" dxfId="1000" priority="272" operator="containsText" text="réserve">
      <formula>NOT(ISERROR(SEARCH("réserve",AL35)))</formula>
    </cfRule>
    <cfRule type="endsWith" dxfId="999" priority="273" operator="endsWith" text="Validé">
      <formula>RIGHT(AL35,LEN("Validé"))="Validé"</formula>
    </cfRule>
  </conditionalFormatting>
  <conditionalFormatting sqref="AL37">
    <cfRule type="containsText" dxfId="998" priority="262" operator="containsText" text="Non contrôlé">
      <formula>NOT(ISERROR(SEARCH("Non contrôlé",AL37)))</formula>
    </cfRule>
    <cfRule type="containsText" dxfId="997" priority="263" operator="containsText" text="Non validé">
      <formula>NOT(ISERROR(SEARCH("Non validé",AL37)))</formula>
    </cfRule>
    <cfRule type="containsText" dxfId="996" priority="264" operator="containsText" text="réserve">
      <formula>NOT(ISERROR(SEARCH("réserve",AL37)))</formula>
    </cfRule>
    <cfRule type="endsWith" dxfId="995" priority="265" operator="endsWith" text="Validé">
      <formula>RIGHT(AL37,LEN("Validé"))="Validé"</formula>
    </cfRule>
  </conditionalFormatting>
  <conditionalFormatting sqref="AM19">
    <cfRule type="cellIs" dxfId="994" priority="70" operator="greaterThanOrEqual">
      <formula>80</formula>
    </cfRule>
    <cfRule type="cellIs" dxfId="993" priority="71" operator="between">
      <formula>70</formula>
      <formula>79</formula>
    </cfRule>
    <cfRule type="cellIs" dxfId="992" priority="72" operator="lessThan">
      <formula>69</formula>
    </cfRule>
  </conditionalFormatting>
  <conditionalFormatting sqref="AM37">
    <cfRule type="cellIs" dxfId="991" priority="25" operator="greaterThanOrEqual">
      <formula>80</formula>
    </cfRule>
    <cfRule type="cellIs" dxfId="990" priority="26" operator="between">
      <formula>70</formula>
      <formula>79</formula>
    </cfRule>
    <cfRule type="cellIs" dxfId="989" priority="27" operator="lessThan">
      <formula>69</formula>
    </cfRule>
  </conditionalFormatting>
  <conditionalFormatting sqref="AQ9:AQ17">
    <cfRule type="containsText" dxfId="988" priority="378" operator="containsText" text="Non contrôlé">
      <formula>NOT(ISERROR(SEARCH("Non contrôlé",AQ9)))</formula>
    </cfRule>
    <cfRule type="containsText" dxfId="987" priority="379" operator="containsText" text="Non validé">
      <formula>NOT(ISERROR(SEARCH("Non validé",AQ9)))</formula>
    </cfRule>
    <cfRule type="containsText" dxfId="986" priority="380" operator="containsText" text="réserve">
      <formula>NOT(ISERROR(SEARCH("réserve",AQ9)))</formula>
    </cfRule>
    <cfRule type="endsWith" dxfId="985" priority="381" operator="endsWith" text="Validé">
      <formula>RIGHT(AQ9,LEN("Validé"))="Validé"</formula>
    </cfRule>
  </conditionalFormatting>
  <conditionalFormatting sqref="AQ19">
    <cfRule type="containsText" dxfId="984" priority="374" operator="containsText" text="Non contrôlé">
      <formula>NOT(ISERROR(SEARCH("Non contrôlé",AQ19)))</formula>
    </cfRule>
    <cfRule type="containsText" dxfId="983" priority="375" operator="containsText" text="Non validé">
      <formula>NOT(ISERROR(SEARCH("Non validé",AQ19)))</formula>
    </cfRule>
    <cfRule type="containsText" dxfId="982" priority="376" operator="containsText" text="réserve">
      <formula>NOT(ISERROR(SEARCH("réserve",AQ19)))</formula>
    </cfRule>
    <cfRule type="endsWith" dxfId="981" priority="377" operator="endsWith" text="Validé">
      <formula>RIGHT(AQ19,LEN("Validé"))="Validé"</formula>
    </cfRule>
  </conditionalFormatting>
  <conditionalFormatting sqref="AQ26:AQ34">
    <cfRule type="containsText" dxfId="980" priority="278" operator="containsText" text="Non contrôlé">
      <formula>NOT(ISERROR(SEARCH("Non contrôlé",AQ26)))</formula>
    </cfRule>
    <cfRule type="containsText" dxfId="979" priority="279" operator="containsText" text="Non validé">
      <formula>NOT(ISERROR(SEARCH("Non validé",AQ26)))</formula>
    </cfRule>
    <cfRule type="containsText" dxfId="978" priority="280" operator="containsText" text="réserve">
      <formula>NOT(ISERROR(SEARCH("réserve",AQ26)))</formula>
    </cfRule>
    <cfRule type="endsWith" dxfId="977" priority="281" operator="endsWith" text="Validé">
      <formula>RIGHT(AQ26,LEN("Validé"))="Validé"</formula>
    </cfRule>
  </conditionalFormatting>
  <conditionalFormatting sqref="AQ35">
    <cfRule type="containsText" dxfId="976" priority="282" operator="containsText" text="Non contrôlé">
      <formula>NOT(ISERROR(SEARCH("Non contrôlé",AQ35)))</formula>
    </cfRule>
    <cfRule type="containsText" dxfId="975" priority="283" operator="containsText" text="Non validé">
      <formula>NOT(ISERROR(SEARCH("Non validé",AQ35)))</formula>
    </cfRule>
    <cfRule type="containsText" dxfId="974" priority="284" operator="containsText" text="réserve">
      <formula>NOT(ISERROR(SEARCH("réserve",AQ35)))</formula>
    </cfRule>
    <cfRule type="endsWith" dxfId="973" priority="285" operator="endsWith" text="Validé">
      <formula>RIGHT(AQ35,LEN("Validé"))="Validé"</formula>
    </cfRule>
  </conditionalFormatting>
  <conditionalFormatting sqref="AQ37">
    <cfRule type="containsText" dxfId="972" priority="274" operator="containsText" text="Non contrôlé">
      <formula>NOT(ISERROR(SEARCH("Non contrôlé",AQ37)))</formula>
    </cfRule>
    <cfRule type="containsText" dxfId="971" priority="275" operator="containsText" text="Non validé">
      <formula>NOT(ISERROR(SEARCH("Non validé",AQ37)))</formula>
    </cfRule>
    <cfRule type="containsText" dxfId="970" priority="276" operator="containsText" text="réserve">
      <formula>NOT(ISERROR(SEARCH("réserve",AQ37)))</formula>
    </cfRule>
    <cfRule type="endsWith" dxfId="969" priority="277" operator="endsWith" text="Validé">
      <formula>RIGHT(AQ37,LEN("Validé"))="Validé"</formula>
    </cfRule>
  </conditionalFormatting>
  <conditionalFormatting sqref="AR19">
    <cfRule type="cellIs" dxfId="968" priority="67" operator="greaterThanOrEqual">
      <formula>80</formula>
    </cfRule>
    <cfRule type="cellIs" dxfId="967" priority="68" operator="between">
      <formula>70</formula>
      <formula>79</formula>
    </cfRule>
    <cfRule type="cellIs" dxfId="966" priority="69" operator="lessThan">
      <formula>69</formula>
    </cfRule>
  </conditionalFormatting>
  <conditionalFormatting sqref="AR37:AS37">
    <cfRule type="cellIs" dxfId="965" priority="28" operator="greaterThanOrEqual">
      <formula>80</formula>
    </cfRule>
    <cfRule type="cellIs" dxfId="964" priority="29" operator="between">
      <formula>70</formula>
      <formula>79</formula>
    </cfRule>
    <cfRule type="cellIs" dxfId="963" priority="30" operator="lessThan">
      <formula>69</formula>
    </cfRule>
  </conditionalFormatting>
  <conditionalFormatting sqref="AV9:AV17">
    <cfRule type="containsText" dxfId="962" priority="386" operator="containsText" text="Non contrôlé">
      <formula>NOT(ISERROR(SEARCH("Non contrôlé",AV9)))</formula>
    </cfRule>
    <cfRule type="containsText" dxfId="961" priority="387" operator="containsText" text="Non validé">
      <formula>NOT(ISERROR(SEARCH("Non validé",AV9)))</formula>
    </cfRule>
    <cfRule type="containsText" dxfId="960" priority="388" operator="containsText" text="réserve">
      <formula>NOT(ISERROR(SEARCH("réserve",AV9)))</formula>
    </cfRule>
    <cfRule type="endsWith" dxfId="959" priority="389" operator="endsWith" text="Validé">
      <formula>RIGHT(AV9,LEN("Validé"))="Validé"</formula>
    </cfRule>
  </conditionalFormatting>
  <conditionalFormatting sqref="AV19">
    <cfRule type="containsText" dxfId="958" priority="382" operator="containsText" text="Non contrôlé">
      <formula>NOT(ISERROR(SEARCH("Non contrôlé",AV19)))</formula>
    </cfRule>
    <cfRule type="containsText" dxfId="957" priority="383" operator="containsText" text="Non validé">
      <formula>NOT(ISERROR(SEARCH("Non validé",AV19)))</formula>
    </cfRule>
    <cfRule type="containsText" dxfId="956" priority="384" operator="containsText" text="réserve">
      <formula>NOT(ISERROR(SEARCH("réserve",AV19)))</formula>
    </cfRule>
    <cfRule type="endsWith" dxfId="955" priority="385" operator="endsWith" text="Validé">
      <formula>RIGHT(AV19,LEN("Validé"))="Validé"</formula>
    </cfRule>
  </conditionalFormatting>
  <conditionalFormatting sqref="AV26:AV34">
    <cfRule type="containsText" dxfId="954" priority="102" operator="containsText" text="Non contrôlé">
      <formula>NOT(ISERROR(SEARCH("Non contrôlé",AV26)))</formula>
    </cfRule>
    <cfRule type="containsText" dxfId="953" priority="103" operator="containsText" text="Non validé">
      <formula>NOT(ISERROR(SEARCH("Non validé",AV26)))</formula>
    </cfRule>
    <cfRule type="containsText" dxfId="952" priority="104" operator="containsText" text="réserve">
      <formula>NOT(ISERROR(SEARCH("réserve",AV26)))</formula>
    </cfRule>
    <cfRule type="endsWith" dxfId="951" priority="105" operator="endsWith" text="Validé">
      <formula>RIGHT(AV26,LEN("Validé"))="Validé"</formula>
    </cfRule>
  </conditionalFormatting>
  <conditionalFormatting sqref="AV35">
    <cfRule type="containsText" dxfId="950" priority="110" operator="containsText" text="Non contrôlé">
      <formula>NOT(ISERROR(SEARCH("Non contrôlé",AV35)))</formula>
    </cfRule>
    <cfRule type="containsText" dxfId="949" priority="111" operator="containsText" text="Non validé">
      <formula>NOT(ISERROR(SEARCH("Non validé",AV35)))</formula>
    </cfRule>
    <cfRule type="containsText" dxfId="948" priority="112" operator="containsText" text="réserve">
      <formula>NOT(ISERROR(SEARCH("réserve",AV35)))</formula>
    </cfRule>
    <cfRule type="endsWith" dxfId="947" priority="113" operator="endsWith" text="Validé">
      <formula>RIGHT(AV35,LEN("Validé"))="Validé"</formula>
    </cfRule>
  </conditionalFormatting>
  <conditionalFormatting sqref="AV37">
    <cfRule type="containsText" dxfId="946" priority="286" operator="containsText" text="Non contrôlé">
      <formula>NOT(ISERROR(SEARCH("Non contrôlé",AV37)))</formula>
    </cfRule>
    <cfRule type="containsText" dxfId="945" priority="287" operator="containsText" text="Non validé">
      <formula>NOT(ISERROR(SEARCH("Non validé",AV37)))</formula>
    </cfRule>
    <cfRule type="containsText" dxfId="944" priority="288" operator="containsText" text="réserve">
      <formula>NOT(ISERROR(SEARCH("réserve",AV37)))</formula>
    </cfRule>
    <cfRule type="endsWith" dxfId="943" priority="289" operator="endsWith" text="Validé">
      <formula>RIGHT(AV37,LEN("Validé"))="Validé"</formula>
    </cfRule>
  </conditionalFormatting>
  <conditionalFormatting sqref="AW19">
    <cfRule type="cellIs" dxfId="942" priority="64" operator="greaterThanOrEqual">
      <formula>80</formula>
    </cfRule>
    <cfRule type="cellIs" dxfId="941" priority="65" operator="between">
      <formula>70</formula>
      <formula>79</formula>
    </cfRule>
    <cfRule type="cellIs" dxfId="940" priority="66" operator="lessThan">
      <formula>69</formula>
    </cfRule>
  </conditionalFormatting>
  <conditionalFormatting sqref="AW37:AX37">
    <cfRule type="cellIs" dxfId="939" priority="34" operator="greaterThanOrEqual">
      <formula>80</formula>
    </cfRule>
    <cfRule type="cellIs" dxfId="938" priority="35" operator="between">
      <formula>70</formula>
      <formula>79</formula>
    </cfRule>
    <cfRule type="cellIs" dxfId="937" priority="36" operator="lessThan">
      <formula>69</formula>
    </cfRule>
  </conditionalFormatting>
  <conditionalFormatting sqref="BA9:BA17">
    <cfRule type="containsText" dxfId="936" priority="146" operator="containsText" text="Non contrôlé">
      <formula>NOT(ISERROR(SEARCH("Non contrôlé",BA9)))</formula>
    </cfRule>
    <cfRule type="containsText" dxfId="935" priority="147" operator="containsText" text="Non validé">
      <formula>NOT(ISERROR(SEARCH("Non validé",BA9)))</formula>
    </cfRule>
    <cfRule type="containsText" dxfId="934" priority="148" operator="containsText" text="réserve">
      <formula>NOT(ISERROR(SEARCH("réserve",BA9)))</formula>
    </cfRule>
    <cfRule type="endsWith" dxfId="933" priority="149" operator="endsWith" text="Validé">
      <formula>RIGHT(BA9,LEN("Validé"))="Validé"</formula>
    </cfRule>
  </conditionalFormatting>
  <conditionalFormatting sqref="BA19">
    <cfRule type="containsText" dxfId="932" priority="390" operator="containsText" text="Non contrôlé">
      <formula>NOT(ISERROR(SEARCH("Non contrôlé",BA19)))</formula>
    </cfRule>
    <cfRule type="containsText" dxfId="931" priority="391" operator="containsText" text="Non validé">
      <formula>NOT(ISERROR(SEARCH("Non validé",BA19)))</formula>
    </cfRule>
    <cfRule type="containsText" dxfId="930" priority="392" operator="containsText" text="réserve">
      <formula>NOT(ISERROR(SEARCH("réserve",BA19)))</formula>
    </cfRule>
    <cfRule type="endsWith" dxfId="929" priority="393" operator="endsWith" text="Validé">
      <formula>RIGHT(BA19,LEN("Validé"))="Validé"</formula>
    </cfRule>
  </conditionalFormatting>
  <conditionalFormatting sqref="BA26:BA34">
    <cfRule type="containsText" dxfId="928" priority="138" operator="containsText" text="Non contrôlé">
      <formula>NOT(ISERROR(SEARCH("Non contrôlé",BA26)))</formula>
    </cfRule>
    <cfRule type="containsText" dxfId="927" priority="139" operator="containsText" text="Non validé">
      <formula>NOT(ISERROR(SEARCH("Non validé",BA26)))</formula>
    </cfRule>
    <cfRule type="containsText" dxfId="926" priority="140" operator="containsText" text="réserve">
      <formula>NOT(ISERROR(SEARCH("réserve",BA26)))</formula>
    </cfRule>
    <cfRule type="endsWith" dxfId="925" priority="141" operator="endsWith" text="Validé">
      <formula>RIGHT(BA26,LEN("Validé"))="Validé"</formula>
    </cfRule>
  </conditionalFormatting>
  <conditionalFormatting sqref="BA35">
    <cfRule type="containsText" dxfId="924" priority="142" operator="containsText" text="Non contrôlé">
      <formula>NOT(ISERROR(SEARCH("Non contrôlé",BA35)))</formula>
    </cfRule>
    <cfRule type="containsText" dxfId="923" priority="143" operator="containsText" text="Non validé">
      <formula>NOT(ISERROR(SEARCH("Non validé",BA35)))</formula>
    </cfRule>
    <cfRule type="containsText" dxfId="922" priority="144" operator="containsText" text="réserve">
      <formula>NOT(ISERROR(SEARCH("réserve",BA35)))</formula>
    </cfRule>
    <cfRule type="endsWith" dxfId="921" priority="145" operator="endsWith" text="Validé">
      <formula>RIGHT(BA35,LEN("Validé"))="Validé"</formula>
    </cfRule>
  </conditionalFormatting>
  <conditionalFormatting sqref="BA37">
    <cfRule type="containsText" dxfId="920" priority="298" operator="containsText" text="Non contrôlé">
      <formula>NOT(ISERROR(SEARCH("Non contrôlé",BA37)))</formula>
    </cfRule>
    <cfRule type="containsText" dxfId="919" priority="299" operator="containsText" text="Non validé">
      <formula>NOT(ISERROR(SEARCH("Non validé",BA37)))</formula>
    </cfRule>
    <cfRule type="containsText" dxfId="918" priority="300" operator="containsText" text="réserve">
      <formula>NOT(ISERROR(SEARCH("réserve",BA37)))</formula>
    </cfRule>
    <cfRule type="endsWith" dxfId="917" priority="301" operator="endsWith" text="Validé">
      <formula>RIGHT(BA37,LEN("Validé"))="Validé"</formula>
    </cfRule>
  </conditionalFormatting>
  <conditionalFormatting sqref="BB19:BC19">
    <cfRule type="cellIs" dxfId="916" priority="58" operator="greaterThanOrEqual">
      <formula>80</formula>
    </cfRule>
    <cfRule type="cellIs" dxfId="915" priority="59" operator="between">
      <formula>70</formula>
      <formula>79</formula>
    </cfRule>
    <cfRule type="cellIs" dxfId="914" priority="60" operator="lessThan">
      <formula>69</formula>
    </cfRule>
  </conditionalFormatting>
  <conditionalFormatting sqref="BB37:BC37">
    <cfRule type="cellIs" dxfId="913" priority="40" operator="greaterThanOrEqual">
      <formula>80</formula>
    </cfRule>
    <cfRule type="cellIs" dxfId="912" priority="41" operator="between">
      <formula>70</formula>
      <formula>79</formula>
    </cfRule>
    <cfRule type="cellIs" dxfId="911" priority="42" operator="lessThan">
      <formula>69</formula>
    </cfRule>
  </conditionalFormatting>
  <conditionalFormatting sqref="BF9:BF17">
    <cfRule type="containsText" dxfId="910" priority="542" operator="containsText" text="Non contrôlé">
      <formula>NOT(ISERROR(SEARCH("Non contrôlé",BF9)))</formula>
    </cfRule>
    <cfRule type="containsText" dxfId="909" priority="543" operator="containsText" text="Non validé">
      <formula>NOT(ISERROR(SEARCH("Non validé",BF9)))</formula>
    </cfRule>
    <cfRule type="containsText" dxfId="908" priority="544" operator="containsText" text="réserve">
      <formula>NOT(ISERROR(SEARCH("réserve",BF9)))</formula>
    </cfRule>
    <cfRule type="endsWith" dxfId="907" priority="545" operator="endsWith" text="Validé">
      <formula>RIGHT(BF9,LEN("Validé"))="Validé"</formula>
    </cfRule>
  </conditionalFormatting>
  <conditionalFormatting sqref="BF19">
    <cfRule type="containsText" dxfId="906" priority="538" operator="containsText" text="Non contrôlé">
      <formula>NOT(ISERROR(SEARCH("Non contrôlé",BF19)))</formula>
    </cfRule>
    <cfRule type="containsText" dxfId="905" priority="539" operator="containsText" text="Non validé">
      <formula>NOT(ISERROR(SEARCH("Non validé",BF19)))</formula>
    </cfRule>
    <cfRule type="containsText" dxfId="904" priority="540" operator="containsText" text="réserve">
      <formula>NOT(ISERROR(SEARCH("réserve",BF19)))</formula>
    </cfRule>
    <cfRule type="endsWith" dxfId="903" priority="541" operator="endsWith" text="Validé">
      <formula>RIGHT(BF19,LEN("Validé"))="Validé"</formula>
    </cfRule>
  </conditionalFormatting>
  <conditionalFormatting sqref="BF26:BF34">
    <cfRule type="containsText" dxfId="902" priority="94" operator="containsText" text="Non contrôlé">
      <formula>NOT(ISERROR(SEARCH("Non contrôlé",BF26)))</formula>
    </cfRule>
    <cfRule type="containsText" dxfId="901" priority="95" operator="containsText" text="Non validé">
      <formula>NOT(ISERROR(SEARCH("Non validé",BF26)))</formula>
    </cfRule>
    <cfRule type="containsText" dxfId="900" priority="96" operator="containsText" text="réserve">
      <formula>NOT(ISERROR(SEARCH("réserve",BF26)))</formula>
    </cfRule>
    <cfRule type="endsWith" dxfId="899" priority="97" operator="endsWith" text="Validé">
      <formula>RIGHT(BF26,LEN("Validé"))="Validé"</formula>
    </cfRule>
  </conditionalFormatting>
  <conditionalFormatting sqref="BF35">
    <cfRule type="containsText" dxfId="898" priority="710" operator="containsText" text="Non contrôlé">
      <formula>NOT(ISERROR(SEARCH("Non contrôlé",BF35)))</formula>
    </cfRule>
    <cfRule type="containsText" dxfId="897" priority="711" operator="containsText" text="Non validé">
      <formula>NOT(ISERROR(SEARCH("Non validé",BF35)))</formula>
    </cfRule>
    <cfRule type="containsText" dxfId="896" priority="712" operator="containsText" text="réserve">
      <formula>NOT(ISERROR(SEARCH("réserve",BF35)))</formula>
    </cfRule>
    <cfRule type="endsWith" dxfId="895" priority="713" operator="endsWith" text="Validé">
      <formula>RIGHT(BF35,LEN("Validé"))="Validé"</formula>
    </cfRule>
  </conditionalFormatting>
  <conditionalFormatting sqref="BF37">
    <cfRule type="containsText" dxfId="894" priority="442" operator="containsText" text="Non contrôlé">
      <formula>NOT(ISERROR(SEARCH("Non contrôlé",BF37)))</formula>
    </cfRule>
    <cfRule type="containsText" dxfId="893" priority="443" operator="containsText" text="Non validé">
      <formula>NOT(ISERROR(SEARCH("Non validé",BF37)))</formula>
    </cfRule>
    <cfRule type="containsText" dxfId="892" priority="444" operator="containsText" text="réserve">
      <formula>NOT(ISERROR(SEARCH("réserve",BF37)))</formula>
    </cfRule>
    <cfRule type="endsWith" dxfId="891" priority="445" operator="endsWith" text="Validé">
      <formula>RIGHT(BF37,LEN("Validé"))="Validé"</formula>
    </cfRule>
  </conditionalFormatting>
  <conditionalFormatting sqref="BG19:BH19">
    <cfRule type="cellIs" dxfId="890" priority="52" operator="greaterThanOrEqual">
      <formula>80</formula>
    </cfRule>
    <cfRule type="cellIs" dxfId="889" priority="53" operator="between">
      <formula>70</formula>
      <formula>79</formula>
    </cfRule>
    <cfRule type="cellIs" dxfId="888" priority="54" operator="lessThan">
      <formula>69</formula>
    </cfRule>
  </conditionalFormatting>
  <conditionalFormatting sqref="BG37:BH37">
    <cfRule type="cellIs" dxfId="887" priority="46" operator="greaterThanOrEqual">
      <formula>80</formula>
    </cfRule>
    <cfRule type="cellIs" dxfId="886" priority="47" operator="between">
      <formula>70</formula>
      <formula>79</formula>
    </cfRule>
    <cfRule type="cellIs" dxfId="885"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326" customWidth="1"/>
    <col min="2" max="2" width="7.52734375" style="326" customWidth="1"/>
    <col min="3" max="3" width="6.3515625" style="326" customWidth="1"/>
    <col min="4" max="4" width="16.64453125" style="326" customWidth="1"/>
    <col min="5" max="5" width="10.41015625" style="326" customWidth="1"/>
    <col min="6" max="6" width="14.41015625" style="326" customWidth="1"/>
    <col min="7" max="7" width="10.64453125" style="326" customWidth="1"/>
    <col min="8" max="9" width="4.3515625" style="326" customWidth="1"/>
    <col min="10" max="10" width="4.87890625" style="326" customWidth="1"/>
    <col min="11" max="19" width="4.3515625" style="326" customWidth="1"/>
    <col min="20" max="20" width="5.87890625" style="326" customWidth="1"/>
    <col min="21" max="21" width="31.52734375" style="326" customWidth="1"/>
    <col min="22" max="22" width="13.1171875" style="326" customWidth="1"/>
    <col min="23" max="23" width="5.1171875" style="326" customWidth="1"/>
    <col min="24" max="24" width="1" style="326" customWidth="1"/>
    <col min="25" max="25" width="0.41015625" style="326" customWidth="1"/>
    <col min="26" max="26" width="13.64453125" style="326" hidden="1" customWidth="1"/>
    <col min="27" max="27" width="1.64453125" style="326" hidden="1" customWidth="1"/>
    <col min="28" max="16384" width="1.64453125" style="326" hidden="1"/>
  </cols>
  <sheetData>
    <row r="2" spans="2:23" s="327" customFormat="1" ht="77.25" customHeight="1" thickBot="1" x14ac:dyDescent="0.45">
      <c r="B2" s="917"/>
      <c r="C2" s="918"/>
      <c r="D2" s="919" t="s">
        <v>126</v>
      </c>
      <c r="E2" s="920"/>
      <c r="F2" s="920"/>
      <c r="G2" s="920"/>
      <c r="H2" s="920"/>
      <c r="I2" s="920"/>
      <c r="J2" s="920"/>
      <c r="K2" s="920"/>
      <c r="L2" s="920"/>
      <c r="M2" s="920"/>
      <c r="N2" s="920"/>
      <c r="O2" s="920"/>
      <c r="P2" s="920"/>
      <c r="Q2" s="920"/>
      <c r="R2" s="920"/>
      <c r="S2" s="920"/>
      <c r="T2" s="920"/>
      <c r="U2" s="920"/>
      <c r="V2" s="920"/>
      <c r="W2" s="921"/>
    </row>
    <row r="3" spans="2:23" s="327" customFormat="1" ht="35.25" customHeight="1" x14ac:dyDescent="0.4">
      <c r="B3" s="922" t="s">
        <v>127</v>
      </c>
      <c r="C3" s="923"/>
      <c r="D3" s="924"/>
      <c r="E3" s="931"/>
      <c r="F3" s="932"/>
      <c r="G3" s="932"/>
      <c r="H3" s="932"/>
      <c r="I3" s="932"/>
      <c r="J3" s="932"/>
      <c r="K3" s="932"/>
      <c r="L3" s="932"/>
      <c r="M3" s="932"/>
      <c r="N3" s="932"/>
      <c r="O3" s="932"/>
      <c r="P3" s="932"/>
      <c r="Q3" s="932"/>
      <c r="R3" s="932"/>
      <c r="S3" s="932"/>
      <c r="T3" s="932"/>
      <c r="U3" s="932"/>
      <c r="V3" s="933" t="s">
        <v>5</v>
      </c>
      <c r="W3" s="934"/>
    </row>
    <row r="4" spans="2:23" s="327" customFormat="1" ht="24.75" customHeight="1" x14ac:dyDescent="0.4">
      <c r="B4" s="925" t="s">
        <v>128</v>
      </c>
      <c r="C4" s="926"/>
      <c r="D4" s="927" t="e">
        <f>IF(#REF!="","",#REF!)</f>
        <v>#REF!</v>
      </c>
      <c r="E4" s="928"/>
      <c r="F4" s="929"/>
      <c r="G4" s="929"/>
      <c r="H4" s="930" t="s">
        <v>7</v>
      </c>
      <c r="I4" s="926"/>
      <c r="J4" s="926"/>
      <c r="K4" s="926"/>
      <c r="L4" s="926"/>
      <c r="M4" s="926"/>
      <c r="N4" s="926"/>
      <c r="O4" s="927"/>
      <c r="P4" s="937"/>
      <c r="Q4" s="938"/>
      <c r="R4" s="938"/>
      <c r="S4" s="938"/>
      <c r="T4" s="938"/>
      <c r="U4" s="939"/>
      <c r="V4" s="935"/>
      <c r="W4" s="936"/>
    </row>
    <row r="5" spans="2:23" s="327" customFormat="1" ht="24.75" customHeight="1" x14ac:dyDescent="0.4">
      <c r="B5" s="925" t="s">
        <v>8</v>
      </c>
      <c r="C5" s="926"/>
      <c r="D5" s="927" t="e">
        <f>IF(#REF!="","",#REF!)</f>
        <v>#REF!</v>
      </c>
      <c r="E5" s="960"/>
      <c r="F5" s="961"/>
      <c r="G5" s="961"/>
      <c r="H5" s="930" t="s">
        <v>9</v>
      </c>
      <c r="I5" s="926"/>
      <c r="J5" s="926"/>
      <c r="K5" s="926"/>
      <c r="L5" s="926"/>
      <c r="M5" s="926"/>
      <c r="N5" s="926"/>
      <c r="O5" s="927"/>
      <c r="P5" s="937"/>
      <c r="Q5" s="938"/>
      <c r="R5" s="938"/>
      <c r="S5" s="938"/>
      <c r="T5" s="938"/>
      <c r="U5" s="939"/>
      <c r="V5" s="940"/>
      <c r="W5" s="936"/>
    </row>
    <row r="6" spans="2:23" s="327" customFormat="1" ht="27.75" customHeight="1" x14ac:dyDescent="0.4">
      <c r="B6" s="941" t="s">
        <v>10</v>
      </c>
      <c r="C6" s="942"/>
      <c r="D6" s="943" t="e">
        <f>IF(#REF!="","",#REF!)</f>
        <v>#REF!</v>
      </c>
      <c r="E6" s="944"/>
      <c r="F6" s="945"/>
      <c r="G6" s="945"/>
      <c r="H6" s="962" t="s">
        <v>11</v>
      </c>
      <c r="I6" s="963"/>
      <c r="J6" s="963"/>
      <c r="K6" s="963"/>
      <c r="L6" s="963"/>
      <c r="M6" s="963"/>
      <c r="N6" s="963"/>
      <c r="O6" s="963"/>
      <c r="P6" s="949"/>
      <c r="Q6" s="950"/>
      <c r="R6" s="950"/>
      <c r="S6" s="950"/>
      <c r="T6" s="951"/>
      <c r="U6" s="328"/>
      <c r="V6" s="958"/>
      <c r="W6" s="959"/>
    </row>
    <row r="7" spans="2:23" s="327" customFormat="1" ht="17.25" customHeight="1" x14ac:dyDescent="0.4">
      <c r="B7" s="329"/>
      <c r="C7" s="329"/>
      <c r="D7" s="329"/>
      <c r="E7" s="326"/>
      <c r="F7" s="326"/>
      <c r="G7" s="326"/>
      <c r="H7" s="326"/>
      <c r="I7" s="326"/>
      <c r="J7" s="326"/>
      <c r="K7" s="326"/>
      <c r="L7" s="326"/>
      <c r="M7" s="326"/>
      <c r="N7" s="326"/>
      <c r="O7" s="326"/>
      <c r="P7" s="326"/>
      <c r="Q7" s="326"/>
      <c r="R7" s="326"/>
      <c r="S7" s="326"/>
      <c r="T7" s="326"/>
      <c r="U7" s="330"/>
      <c r="V7" s="326"/>
      <c r="W7" s="326"/>
    </row>
    <row r="8" spans="2:23" s="327" customFormat="1" ht="38.25" customHeight="1" thickBot="1" x14ac:dyDescent="0.45">
      <c r="B8" s="948" t="s">
        <v>12</v>
      </c>
      <c r="C8" s="948"/>
      <c r="D8" s="948"/>
      <c r="E8" s="948"/>
      <c r="F8" s="331"/>
      <c r="G8" s="331" t="s">
        <v>13</v>
      </c>
      <c r="H8" s="331"/>
      <c r="I8" s="331"/>
      <c r="J8" s="331"/>
      <c r="K8" s="331"/>
      <c r="L8" s="331"/>
      <c r="M8" s="331"/>
      <c r="N8" s="332" t="s">
        <v>14</v>
      </c>
      <c r="O8" s="326"/>
      <c r="P8" s="333"/>
      <c r="Q8" s="333"/>
      <c r="R8" s="331"/>
      <c r="S8" s="331"/>
      <c r="T8" s="331"/>
      <c r="U8" s="334" t="s">
        <v>15</v>
      </c>
      <c r="V8" s="335"/>
      <c r="W8" s="335"/>
    </row>
    <row r="9" spans="2:23" s="327" customFormat="1" ht="36.75" customHeight="1" x14ac:dyDescent="0.5">
      <c r="B9" s="946" t="s">
        <v>129</v>
      </c>
      <c r="C9" s="946"/>
      <c r="D9" s="947"/>
      <c r="E9" s="475" t="s">
        <v>17</v>
      </c>
      <c r="F9" s="336"/>
      <c r="G9" s="892" t="s">
        <v>18</v>
      </c>
      <c r="H9" s="892"/>
      <c r="I9" s="892"/>
      <c r="J9" s="892"/>
      <c r="K9" s="893"/>
      <c r="L9" s="894"/>
      <c r="M9" s="894"/>
      <c r="N9" s="894"/>
      <c r="O9" s="894"/>
      <c r="P9" s="894"/>
      <c r="Q9" s="895"/>
      <c r="R9" s="331"/>
      <c r="S9" s="331"/>
      <c r="T9" s="331"/>
      <c r="U9" s="952"/>
      <c r="V9" s="953"/>
      <c r="W9" s="954"/>
    </row>
    <row r="10" spans="2:23" ht="36.75" customHeight="1" x14ac:dyDescent="0.5">
      <c r="B10" s="995" t="s">
        <v>33</v>
      </c>
      <c r="C10" s="996"/>
      <c r="D10" s="349"/>
      <c r="E10" s="481" t="e" cm="1">
        <f t="array" ref="E10">_xlfn.IFS(I34="","",$K$10="Validé",AVERAGE(I34:I35,J34),$K$10="Non validé",AVERAGE(I34:I35,J34)*0.9)</f>
        <v>#N/A</v>
      </c>
      <c r="F10" s="336"/>
      <c r="G10" s="892" t="s">
        <v>20</v>
      </c>
      <c r="H10" s="892"/>
      <c r="I10" s="892"/>
      <c r="J10" s="892"/>
      <c r="K10" s="955"/>
      <c r="L10" s="956"/>
      <c r="M10" s="956"/>
      <c r="N10" s="956"/>
      <c r="O10" s="956"/>
      <c r="P10" s="956"/>
      <c r="Q10" s="957"/>
      <c r="S10" s="331"/>
      <c r="U10" s="952"/>
      <c r="V10" s="953"/>
      <c r="W10" s="954"/>
    </row>
    <row r="11" spans="2:23" ht="36.75" customHeight="1" x14ac:dyDescent="0.4">
      <c r="B11" s="915" t="s">
        <v>34</v>
      </c>
      <c r="C11" s="916"/>
      <c r="D11" s="478"/>
      <c r="E11" s="480" t="str" cm="1">
        <f t="array" ref="E11">_xlfn.IFS(I36="","",$K$10="Validé",AVERAGE(I36:I37,J36),$K$10="Non validé",AVERAGE(I36:I37,J36)*0.9)</f>
        <v/>
      </c>
      <c r="F11" s="337"/>
      <c r="G11" s="506" t="s">
        <v>358</v>
      </c>
      <c r="H11" s="506"/>
      <c r="I11" s="506"/>
      <c r="J11" s="506"/>
      <c r="K11" s="506"/>
      <c r="L11" s="506"/>
      <c r="M11" s="506"/>
      <c r="N11" s="506"/>
      <c r="O11" s="506"/>
      <c r="P11" s="506"/>
      <c r="U11" s="338"/>
      <c r="V11" s="338"/>
      <c r="W11" s="338"/>
    </row>
    <row r="12" spans="2:23" ht="36.75" customHeight="1" x14ac:dyDescent="0.4">
      <c r="B12" s="915" t="s">
        <v>35</v>
      </c>
      <c r="C12" s="916"/>
      <c r="D12" s="478"/>
      <c r="E12" s="480" t="e" cm="1">
        <f t="array" ref="E12">_xlfn.IFS(I38="","",$K$10="Validé",AVERAGE(I38:I39,J38),$K$10="Non validé",AVERAGE(I38:I39,J38)*0.9)</f>
        <v>#N/A</v>
      </c>
      <c r="G12" s="331" t="s">
        <v>130</v>
      </c>
      <c r="T12" s="331"/>
      <c r="U12" s="339" t="s">
        <v>82</v>
      </c>
      <c r="V12" s="338"/>
      <c r="W12" s="338"/>
    </row>
    <row r="13" spans="2:23" ht="36.75" customHeight="1" x14ac:dyDescent="0.4">
      <c r="B13" s="915" t="s">
        <v>53</v>
      </c>
      <c r="C13" s="916"/>
      <c r="D13" s="478"/>
      <c r="E13" s="480" t="str" cm="1">
        <f t="array" ref="E13">_xlfn.IFS(I40="","",$K$10="Validé",AVERAGE(I40:I41,J40),$K$10="Non validé",AVERAGE(I40:I41,J40)*0.9)</f>
        <v/>
      </c>
      <c r="G13" s="892" t="s">
        <v>131</v>
      </c>
      <c r="H13" s="892"/>
      <c r="I13" s="892"/>
      <c r="J13" s="892"/>
      <c r="K13" s="994"/>
      <c r="L13" s="994"/>
      <c r="M13" s="994"/>
      <c r="N13" s="994"/>
      <c r="O13" s="994"/>
      <c r="P13" s="994"/>
      <c r="Q13" s="994"/>
      <c r="U13" s="952"/>
      <c r="V13" s="953"/>
      <c r="W13" s="954"/>
    </row>
    <row r="14" spans="2:23" s="327" customFormat="1" ht="36.75" customHeight="1" x14ac:dyDescent="0.4">
      <c r="B14" s="915" t="s">
        <v>54</v>
      </c>
      <c r="C14" s="916"/>
      <c r="D14" s="478"/>
      <c r="E14" s="480" t="str" cm="1">
        <f t="array" ref="E14">_xlfn.IFS(I42="","",$K$10="Validé",AVERAGE(I42:I43,J42),$K$10="Non validé",AVERAGE(I42:I43,J42)*0.9)</f>
        <v/>
      </c>
      <c r="F14" s="326"/>
      <c r="G14" s="892" t="s">
        <v>132</v>
      </c>
      <c r="H14" s="892"/>
      <c r="I14" s="892"/>
      <c r="J14" s="892"/>
      <c r="K14" s="994"/>
      <c r="L14" s="994"/>
      <c r="M14" s="994"/>
      <c r="N14" s="994"/>
      <c r="O14" s="994"/>
      <c r="P14" s="994"/>
      <c r="Q14" s="994"/>
      <c r="R14" s="326"/>
      <c r="S14" s="326"/>
      <c r="T14" s="326"/>
      <c r="U14" s="952"/>
      <c r="V14" s="953"/>
      <c r="W14" s="954"/>
    </row>
    <row r="15" spans="2:23" ht="36.75" customHeight="1" x14ac:dyDescent="0.4">
      <c r="B15" s="915" t="s">
        <v>55</v>
      </c>
      <c r="C15" s="916"/>
      <c r="D15" s="478"/>
      <c r="E15" s="480" t="str" cm="1">
        <f t="array" ref="E15">_xlfn.IFS(I44="","",$K$10="Validé",AVERAGE(I44:I45,J44),$K$10="Non validé",AVERAGE(I44:I45,J44)*0.9)</f>
        <v/>
      </c>
      <c r="G15" s="892" t="s">
        <v>133</v>
      </c>
      <c r="H15" s="892"/>
      <c r="I15" s="892"/>
      <c r="J15" s="892"/>
      <c r="K15" s="994"/>
      <c r="L15" s="994"/>
      <c r="M15" s="994"/>
      <c r="N15" s="994"/>
      <c r="O15" s="994"/>
      <c r="P15" s="994"/>
      <c r="Q15" s="994"/>
      <c r="U15" s="952"/>
      <c r="V15" s="953"/>
      <c r="W15" s="954"/>
    </row>
    <row r="16" spans="2:23" ht="36.75" customHeight="1" x14ac:dyDescent="0.4">
      <c r="B16" s="915" t="s">
        <v>56</v>
      </c>
      <c r="C16" s="916"/>
      <c r="D16" s="478"/>
      <c r="E16" s="480" t="str" cm="1">
        <f t="array" ref="E16">_xlfn.IFS(I46="","",$K$10="Validé",AVERAGE(I46:I47,J46),$K$10="Non validé",AVERAGE(I46:I47,J46)*0.9)</f>
        <v/>
      </c>
      <c r="G16" s="331" t="s">
        <v>23</v>
      </c>
    </row>
    <row r="17" spans="1:25" ht="36.75" customHeight="1" x14ac:dyDescent="0.4">
      <c r="B17" s="915" t="s">
        <v>57</v>
      </c>
      <c r="C17" s="916"/>
      <c r="D17" s="478"/>
      <c r="E17" s="480" t="str" cm="1">
        <f t="array" ref="E17">_xlfn.IFS(I48="","",$K$10="Validé",AVERAGE(I48:I49,J48),$K$10="Non validé",AVERAGE(I48:I49,J48)*0.9)</f>
        <v/>
      </c>
      <c r="H17" s="340" t="s">
        <v>24</v>
      </c>
      <c r="I17" s="341" t="s">
        <v>25</v>
      </c>
      <c r="J17" s="342" t="s">
        <v>26</v>
      </c>
      <c r="M17" s="339" t="s">
        <v>82</v>
      </c>
    </row>
    <row r="18" spans="1:25" ht="36.75" customHeight="1" x14ac:dyDescent="0.4">
      <c r="B18" s="915" t="s">
        <v>58</v>
      </c>
      <c r="C18" s="916"/>
      <c r="D18" s="478"/>
      <c r="E18" s="480" t="str" cm="1">
        <f t="array" ref="E18">_xlfn.IFS(I50="","",$K$10="Validé",AVERAGE(I50:I51,J50),$K$10="Non validé",AVERAGE(I50:I51,J50)*0.9)</f>
        <v/>
      </c>
      <c r="G18" s="992" t="s">
        <v>29</v>
      </c>
      <c r="H18" s="988" t="str">
        <f>IF(AnalysesComparatives_SCL!P9="","",AnalysesComparatives_SCL!P9)</f>
        <v/>
      </c>
      <c r="I18" s="988" t="str">
        <f>IF(AnalysesComparatives_SCL!P10=0,"",AnalysesComparatives_SCL!P10)</f>
        <v/>
      </c>
      <c r="J18" s="990" t="str">
        <f>IF(AnalysesComparatives_SCL!P11=0,"",AnalysesComparatives_SCL!P11)</f>
        <v/>
      </c>
      <c r="M18" s="979">
        <f>AnalysesComparatives_SCL!J14</f>
        <v>0</v>
      </c>
      <c r="N18" s="980"/>
      <c r="O18" s="980"/>
      <c r="P18" s="980"/>
      <c r="Q18" s="980"/>
      <c r="R18" s="980"/>
      <c r="S18" s="980"/>
      <c r="T18" s="980"/>
      <c r="U18" s="980"/>
      <c r="V18" s="980"/>
      <c r="W18" s="981"/>
    </row>
    <row r="19" spans="1:25" ht="36.75" customHeight="1" x14ac:dyDescent="0.4">
      <c r="B19" s="915" t="s">
        <v>59</v>
      </c>
      <c r="C19" s="916"/>
      <c r="D19" s="478"/>
      <c r="E19" s="480" t="str" cm="1">
        <f t="array" ref="E19">_xlfn.IFS(I52="","",$K$10="Validé",AVERAGE(I52:I53,J52),$K$10="Non validé",AVERAGE(I52:I53,J52)*0.9)</f>
        <v/>
      </c>
      <c r="G19" s="993"/>
      <c r="H19" s="989"/>
      <c r="I19" s="989"/>
      <c r="J19" s="991"/>
      <c r="M19" s="982"/>
      <c r="N19" s="983"/>
      <c r="O19" s="983"/>
      <c r="P19" s="983"/>
      <c r="Q19" s="983"/>
      <c r="R19" s="983"/>
      <c r="S19" s="983"/>
      <c r="T19" s="983"/>
      <c r="U19" s="983"/>
      <c r="V19" s="983"/>
      <c r="W19" s="984"/>
    </row>
    <row r="20" spans="1:25" ht="36.75" customHeight="1" x14ac:dyDescent="0.4">
      <c r="B20" s="915" t="s">
        <v>60</v>
      </c>
      <c r="C20" s="916"/>
      <c r="D20" s="478"/>
      <c r="E20" s="480" t="str" cm="1">
        <f t="array" ref="E20">_xlfn.IFS(I54="","",$K$10="Validé",AVERAGE(I54:I55,J54),$K$10="Non validé",AVERAGE(I54:I55,J54)*0.9)</f>
        <v/>
      </c>
      <c r="M20" s="982"/>
      <c r="N20" s="983"/>
      <c r="O20" s="983"/>
      <c r="P20" s="983"/>
      <c r="Q20" s="983"/>
      <c r="R20" s="983"/>
      <c r="S20" s="983"/>
      <c r="T20" s="983"/>
      <c r="U20" s="983"/>
      <c r="V20" s="983"/>
      <c r="W20" s="984"/>
    </row>
    <row r="21" spans="1:25" ht="36.75" customHeight="1" x14ac:dyDescent="0.4">
      <c r="B21" s="997" t="s">
        <v>61</v>
      </c>
      <c r="C21" s="998"/>
      <c r="D21" s="350"/>
      <c r="E21" s="479" t="str" cm="1">
        <f t="array" ref="E21">_xlfn.IFS(I56="","",$K$10="Validé",AVERAGE(I56:I57,J56),$K$10="Non validé",AVERAGE(I56:I57,J56)*0.9)</f>
        <v/>
      </c>
      <c r="M21" s="982"/>
      <c r="N21" s="983"/>
      <c r="O21" s="983"/>
      <c r="P21" s="983"/>
      <c r="Q21" s="983"/>
      <c r="R21" s="983"/>
      <c r="S21" s="983"/>
      <c r="T21" s="983"/>
      <c r="U21" s="983"/>
      <c r="V21" s="983"/>
      <c r="W21" s="984"/>
    </row>
    <row r="22" spans="1:25" ht="24.75" customHeight="1" x14ac:dyDescent="0.4">
      <c r="M22" s="982"/>
      <c r="N22" s="983"/>
      <c r="O22" s="983"/>
      <c r="P22" s="983"/>
      <c r="Q22" s="983"/>
      <c r="R22" s="983"/>
      <c r="S22" s="983"/>
      <c r="T22" s="983"/>
      <c r="U22" s="983"/>
      <c r="V22" s="983"/>
      <c r="W22" s="984"/>
    </row>
    <row r="23" spans="1:25" ht="24.75" customHeight="1" x14ac:dyDescent="0.4">
      <c r="G23" s="343"/>
      <c r="H23" s="343"/>
      <c r="I23" s="343"/>
      <c r="J23" s="343"/>
      <c r="K23" s="343"/>
      <c r="L23" s="343"/>
      <c r="M23" s="982"/>
      <c r="N23" s="983"/>
      <c r="O23" s="983"/>
      <c r="P23" s="983"/>
      <c r="Q23" s="983"/>
      <c r="R23" s="983"/>
      <c r="S23" s="983"/>
      <c r="T23" s="983"/>
      <c r="U23" s="983"/>
      <c r="V23" s="983"/>
      <c r="W23" s="984"/>
    </row>
    <row r="24" spans="1:25" ht="24.75" customHeight="1" x14ac:dyDescent="0.4">
      <c r="M24" s="982"/>
      <c r="N24" s="983"/>
      <c r="O24" s="983"/>
      <c r="P24" s="983"/>
      <c r="Q24" s="983"/>
      <c r="R24" s="983"/>
      <c r="S24" s="983"/>
      <c r="T24" s="983"/>
      <c r="U24" s="983"/>
      <c r="V24" s="983"/>
      <c r="W24" s="984"/>
    </row>
    <row r="25" spans="1:25" ht="24.75" customHeight="1" x14ac:dyDescent="0.4">
      <c r="M25" s="985"/>
      <c r="N25" s="986"/>
      <c r="O25" s="986"/>
      <c r="P25" s="986"/>
      <c r="Q25" s="986"/>
      <c r="R25" s="986"/>
      <c r="S25" s="986"/>
      <c r="T25" s="986"/>
      <c r="U25" s="986"/>
      <c r="V25" s="986"/>
      <c r="W25" s="987"/>
    </row>
    <row r="26" spans="1:25" ht="22.5" customHeight="1" thickBot="1" x14ac:dyDescent="0.45">
      <c r="B26" s="331"/>
      <c r="C26" s="331"/>
      <c r="D26" s="331"/>
      <c r="E26" s="331"/>
      <c r="F26" s="331"/>
      <c r="G26" s="331"/>
      <c r="H26" s="331"/>
      <c r="I26" s="331"/>
      <c r="J26" s="331"/>
      <c r="K26" s="331"/>
      <c r="L26" s="331"/>
      <c r="M26" s="331"/>
      <c r="N26" s="331"/>
      <c r="O26" s="331"/>
      <c r="P26" s="331"/>
      <c r="Q26" s="331"/>
      <c r="R26" s="331"/>
      <c r="S26" s="331"/>
      <c r="T26" s="331"/>
      <c r="U26" s="331"/>
      <c r="V26" s="331"/>
      <c r="W26" s="331"/>
    </row>
    <row r="27" spans="1:25" s="327" customFormat="1" ht="19.5" customHeight="1" x14ac:dyDescent="0.4">
      <c r="B27" s="970" t="s">
        <v>134</v>
      </c>
      <c r="C27" s="971"/>
      <c r="D27" s="971"/>
      <c r="E27" s="971"/>
      <c r="F27" s="971"/>
      <c r="G27" s="971"/>
      <c r="H27" s="971"/>
      <c r="I27" s="971"/>
      <c r="J27" s="971"/>
      <c r="K27" s="971"/>
      <c r="L27" s="971"/>
      <c r="M27" s="971"/>
      <c r="N27" s="971"/>
      <c r="O27" s="971"/>
      <c r="P27" s="971"/>
      <c r="Q27" s="971"/>
      <c r="R27" s="971"/>
      <c r="S27" s="971"/>
      <c r="T27" s="971"/>
      <c r="U27" s="971"/>
      <c r="V27" s="971"/>
      <c r="W27" s="972"/>
      <c r="X27" s="326"/>
      <c r="Y27" s="326"/>
    </row>
    <row r="28" spans="1:25" s="327" customFormat="1" ht="19.5" customHeight="1" thickBot="1" x14ac:dyDescent="0.45">
      <c r="B28" s="973"/>
      <c r="C28" s="974"/>
      <c r="D28" s="974"/>
      <c r="E28" s="974"/>
      <c r="F28" s="974"/>
      <c r="G28" s="974"/>
      <c r="H28" s="974"/>
      <c r="I28" s="974"/>
      <c r="J28" s="974"/>
      <c r="K28" s="974"/>
      <c r="L28" s="974"/>
      <c r="M28" s="974"/>
      <c r="N28" s="974"/>
      <c r="O28" s="974"/>
      <c r="P28" s="974"/>
      <c r="Q28" s="974"/>
      <c r="R28" s="974"/>
      <c r="S28" s="974"/>
      <c r="T28" s="974"/>
      <c r="U28" s="974"/>
      <c r="V28" s="974"/>
      <c r="W28" s="975"/>
      <c r="X28" s="326"/>
      <c r="Y28" s="326"/>
    </row>
    <row r="29" spans="1:25" s="327" customFormat="1" ht="3" customHeight="1" x14ac:dyDescent="0.4">
      <c r="B29" s="344"/>
      <c r="C29" s="326"/>
      <c r="D29" s="326"/>
      <c r="E29" s="326"/>
      <c r="F29" s="326"/>
      <c r="G29" s="326"/>
      <c r="H29" s="326"/>
      <c r="I29" s="326"/>
      <c r="J29" s="326"/>
      <c r="K29" s="326"/>
      <c r="L29" s="326"/>
      <c r="M29" s="326"/>
      <c r="N29" s="326"/>
      <c r="O29" s="326"/>
      <c r="P29" s="326"/>
      <c r="Q29" s="326"/>
      <c r="R29" s="326"/>
      <c r="S29" s="326"/>
      <c r="T29" s="326"/>
      <c r="U29" s="326"/>
      <c r="V29" s="326"/>
      <c r="W29" s="326"/>
      <c r="X29" s="326"/>
      <c r="Y29" s="326"/>
    </row>
    <row r="30" spans="1:25" s="327" customFormat="1" ht="3" customHeight="1" x14ac:dyDescent="0.4">
      <c r="B30" s="344"/>
      <c r="C30" s="326"/>
      <c r="D30" s="326"/>
      <c r="E30" s="326"/>
      <c r="F30" s="326"/>
      <c r="G30" s="326"/>
      <c r="H30" s="326"/>
      <c r="I30" s="326"/>
      <c r="J30" s="326"/>
      <c r="K30" s="326"/>
      <c r="L30" s="326"/>
      <c r="M30" s="326"/>
      <c r="N30" s="326"/>
      <c r="O30" s="326"/>
      <c r="P30" s="326"/>
      <c r="Q30" s="326"/>
      <c r="R30" s="326"/>
      <c r="S30" s="326"/>
      <c r="T30" s="326"/>
      <c r="U30" s="326"/>
      <c r="V30" s="326"/>
      <c r="W30" s="326"/>
      <c r="X30" s="326"/>
      <c r="Y30" s="326"/>
    </row>
    <row r="31" spans="1:25" s="327" customFormat="1" ht="3" customHeight="1" thickBot="1" x14ac:dyDescent="0.45">
      <c r="B31" s="344"/>
      <c r="C31" s="326"/>
      <c r="D31" s="326"/>
      <c r="E31" s="326"/>
      <c r="F31" s="326"/>
      <c r="G31" s="326"/>
      <c r="H31" s="326"/>
      <c r="I31" s="326"/>
      <c r="J31" s="326"/>
      <c r="K31" s="326"/>
      <c r="L31" s="326"/>
      <c r="M31" s="326"/>
      <c r="N31" s="326"/>
      <c r="O31" s="326"/>
      <c r="P31" s="326"/>
      <c r="Q31" s="326"/>
      <c r="R31" s="326"/>
      <c r="S31" s="326"/>
      <c r="T31" s="326"/>
      <c r="U31" s="326"/>
      <c r="V31" s="326"/>
      <c r="W31" s="326"/>
      <c r="X31" s="326"/>
      <c r="Y31" s="326"/>
    </row>
    <row r="32" spans="1:25" ht="20.25" customHeight="1" thickBot="1" x14ac:dyDescent="0.45">
      <c r="A32" s="327"/>
      <c r="B32" s="896" t="s">
        <v>45</v>
      </c>
      <c r="C32" s="897"/>
      <c r="D32" s="897"/>
      <c r="E32" s="897"/>
      <c r="F32" s="897"/>
      <c r="G32" s="897"/>
      <c r="H32" s="898"/>
      <c r="I32" s="899" t="s">
        <v>17</v>
      </c>
      <c r="J32" s="976" t="s">
        <v>47</v>
      </c>
      <c r="K32" s="999" t="s">
        <v>48</v>
      </c>
      <c r="L32" s="1000"/>
      <c r="M32" s="1001"/>
    </row>
    <row r="33" spans="1:13" ht="29.25" customHeight="1" outlineLevel="1" thickBot="1" x14ac:dyDescent="0.45">
      <c r="A33" s="327"/>
      <c r="B33" s="901" t="s">
        <v>49</v>
      </c>
      <c r="C33" s="902"/>
      <c r="D33" s="345" t="s">
        <v>50</v>
      </c>
      <c r="E33" s="346"/>
      <c r="F33" s="345" t="s">
        <v>51</v>
      </c>
      <c r="G33" s="903" t="s">
        <v>14</v>
      </c>
      <c r="H33" s="904"/>
      <c r="I33" s="900"/>
      <c r="J33" s="977"/>
      <c r="K33" s="1002"/>
      <c r="L33" s="1003"/>
      <c r="M33" s="1004"/>
    </row>
    <row r="34" spans="1:13" ht="28.5" customHeight="1" outlineLevel="1" x14ac:dyDescent="0.4">
      <c r="A34" s="327"/>
      <c r="B34" s="907" t="s">
        <v>33</v>
      </c>
      <c r="C34" s="905" t="str">
        <f>IF(SA_GRILLE_SCL!$C$3="","",SA_GRILLE_SCL!$C$3)</f>
        <v/>
      </c>
      <c r="D34" s="909" t="str">
        <f>IF(SA_GRILLE_SCL!$A$3="","",SA_GRILLE_SCL!$A$3)</f>
        <v/>
      </c>
      <c r="E34" s="313" t="s">
        <v>22</v>
      </c>
      <c r="F34" s="347" t="str">
        <f>IF(SA_GRILLE_SCL!$A$5="","",SA_GRILLE_SCL!$A$5)</f>
        <v>Caisson</v>
      </c>
      <c r="G34" s="911" t="str">
        <f>IF(SA_GRILLE_SCL!$C$19="","",SA_GRILLE_SCL!$C$19)</f>
        <v/>
      </c>
      <c r="H34" s="912"/>
      <c r="I34" s="315">
        <f>IF(SA_GRILLE_SCL!D19="","",SA_GRILLE_SCL!D19)</f>
        <v>0</v>
      </c>
      <c r="J34" s="978" t="str">
        <f>IF(AnalysesComparatives_SCL!F24="","",AnalysesComparatives_SCL!F24)</f>
        <v/>
      </c>
      <c r="K34" s="964" t="str">
        <f>IF(SA_GRILLE_SCL!B$19="","",SA_GRILLE_SCL!B$19)</f>
        <v/>
      </c>
      <c r="L34" s="965"/>
      <c r="M34" s="966"/>
    </row>
    <row r="35" spans="1:13" ht="28.5" customHeight="1" outlineLevel="1" thickBot="1" x14ac:dyDescent="0.45">
      <c r="A35" s="327"/>
      <c r="B35" s="908"/>
      <c r="C35" s="906"/>
      <c r="D35" s="910"/>
      <c r="E35" s="320" t="s">
        <v>52</v>
      </c>
      <c r="F35" s="348" t="str">
        <f>IF(SA_GRILLE_SCL!$A$22="","",SA_GRILLE_SCL!$A$22)</f>
        <v>Préleveur Automatique</v>
      </c>
      <c r="G35" s="913" t="str">
        <f>IF(SA_GRILLE_SCL!$C$37="","",SA_GRILLE_SCL!$C$37)</f>
        <v/>
      </c>
      <c r="H35" s="914"/>
      <c r="I35" s="322">
        <f>IF(SA_GRILLE_SCL!D37="","",SA_GRILLE_SCL!D37)</f>
        <v>0</v>
      </c>
      <c r="J35" s="891"/>
      <c r="K35" s="967" t="str">
        <f>IF(SA_GRILLE_SCL!B$37="","",SA_GRILLE_SCL!B$37)</f>
        <v/>
      </c>
      <c r="L35" s="968"/>
      <c r="M35" s="969"/>
    </row>
    <row r="36" spans="1:13" ht="28.5" customHeight="1" outlineLevel="1" thickBot="1" x14ac:dyDescent="0.65">
      <c r="A36" s="327"/>
      <c r="B36" s="907" t="s">
        <v>34</v>
      </c>
      <c r="C36" s="312" t="str">
        <f>IF(SA_GRILLE_SCL!$H$3="","",SA_GRILLE_SCL!$H$3)</f>
        <v/>
      </c>
      <c r="D36" s="909" t="str">
        <f>IF(SA_GRILLE_SCL!$F$3="","",SA_GRILLE_SCL!$F$3)</f>
        <v/>
      </c>
      <c r="E36" s="313" t="s">
        <v>22</v>
      </c>
      <c r="F36" s="347" t="str">
        <f>IF(SA_GRILLE_SCL!$F$5="","",SA_GRILLE_SCL!$F$5)</f>
        <v/>
      </c>
      <c r="G36" s="911" t="str">
        <f>IF(SA_GRILLE_SCL!$H$19="","",SA_GRILLE_SCL!$H$19)</f>
        <v/>
      </c>
      <c r="H36" s="912"/>
      <c r="I36" s="315" t="str">
        <f>IF(SA_GRILLE_SCL!I$19="","",SA_GRILLE_SCL!I$19)</f>
        <v/>
      </c>
      <c r="J36" s="889" t="str">
        <f>IF(AnalysesComparatives_SCL!F25="","",AnalysesComparatives_SCL!F25)</f>
        <v/>
      </c>
      <c r="K36" s="964" t="str">
        <f>IF(SA_GRILLE_SCL!G$19="","",SA_GRILLE_SCL!G$19)</f>
        <v/>
      </c>
      <c r="L36" s="965"/>
      <c r="M36" s="966"/>
    </row>
    <row r="37" spans="1:13" ht="28.5" customHeight="1" outlineLevel="1" thickBot="1" x14ac:dyDescent="0.65">
      <c r="A37" s="327"/>
      <c r="B37" s="908"/>
      <c r="C37" s="319" t="str">
        <f>C36</f>
        <v/>
      </c>
      <c r="D37" s="910"/>
      <c r="E37" s="320" t="s">
        <v>52</v>
      </c>
      <c r="F37" s="348" t="str">
        <f>IF(SA_GRILLE_SCL!$F$22="","",SA_GRILLE_SCL!$F$22)</f>
        <v/>
      </c>
      <c r="G37" s="913" t="str">
        <f>IF(SA_GRILLE_SCL!$H$37="","",SA_GRILLE_SCL!$H$37)</f>
        <v/>
      </c>
      <c r="H37" s="914"/>
      <c r="I37" s="322" t="str">
        <f>IF(SA_GRILLE_SCL!I$37="","",SA_GRILLE_SCL!I$37)</f>
        <v/>
      </c>
      <c r="J37" s="889"/>
      <c r="K37" s="967" t="str">
        <f>IF(SA_GRILLE_SCL!G$37="","",SA_GRILLE_SCL!G$37)</f>
        <v/>
      </c>
      <c r="L37" s="968"/>
      <c r="M37" s="969"/>
    </row>
    <row r="38" spans="1:13" ht="28.5" customHeight="1" outlineLevel="1" thickBot="1" x14ac:dyDescent="0.65">
      <c r="A38" s="327"/>
      <c r="B38" s="907" t="s">
        <v>35</v>
      </c>
      <c r="C38" s="312" t="str">
        <f>IF(SA_GRILLE_SCL!$M$3="","",SA_GRILLE_SCL!$M$3)</f>
        <v/>
      </c>
      <c r="D38" s="909" t="str">
        <f>IF(SA_GRILLE_SCL!$K$3="","",SA_GRILLE_SCL!$K$3)</f>
        <v/>
      </c>
      <c r="E38" s="313" t="s">
        <v>22</v>
      </c>
      <c r="F38" s="347" t="str">
        <f>IF(SA_GRILLE_SCL!$K$5="","",SA_GRILLE_SCL!$K$5)</f>
        <v/>
      </c>
      <c r="G38" s="911" t="str">
        <f>IF(SA_GRILLE_SCL!$M$19="","",SA_GRILLE_SCL!$M$19)</f>
        <v/>
      </c>
      <c r="H38" s="912"/>
      <c r="I38" s="504" t="s">
        <v>355</v>
      </c>
      <c r="J38" s="889" t="str">
        <f>IF(AnalysesComparatives_SCL!F26="","",AnalysesComparatives_SCL!F26)</f>
        <v/>
      </c>
      <c r="K38" s="964" t="str">
        <f>IF(SA_GRILLE_SCL!L$19="","",SA_GRILLE_SCL!L$19)</f>
        <v/>
      </c>
      <c r="L38" s="965"/>
      <c r="M38" s="966"/>
    </row>
    <row r="39" spans="1:13" ht="28.5" customHeight="1" outlineLevel="1" thickBot="1" x14ac:dyDescent="0.65">
      <c r="A39" s="327"/>
      <c r="B39" s="908"/>
      <c r="C39" s="319" t="str">
        <f>C38</f>
        <v/>
      </c>
      <c r="D39" s="910"/>
      <c r="E39" s="320" t="s">
        <v>52</v>
      </c>
      <c r="F39" s="348" t="str">
        <f>IF(SA_GRILLE_SCL!$K$22="","",SA_GRILLE_SCL!$K$22)</f>
        <v/>
      </c>
      <c r="G39" s="913" t="str">
        <f>IF(SA_GRILLE_SCL!$M$37="","",SA_GRILLE_SCL!$M$37)</f>
        <v/>
      </c>
      <c r="H39" s="914"/>
      <c r="I39" s="322" t="str">
        <f>IF(SA_GRILLE_SCL!N$37="","",SA_GRILLE_SCL!N$37)</f>
        <v/>
      </c>
      <c r="J39" s="889"/>
      <c r="K39" s="967" t="str">
        <f>IF(SA_GRILLE_SCL!L$37="","",SA_GRILLE_SCL!L$37)</f>
        <v/>
      </c>
      <c r="L39" s="968"/>
      <c r="M39" s="969"/>
    </row>
    <row r="40" spans="1:13" ht="28.5" customHeight="1" outlineLevel="1" thickBot="1" x14ac:dyDescent="0.65">
      <c r="A40" s="327"/>
      <c r="B40" s="907" t="s">
        <v>53</v>
      </c>
      <c r="C40" s="312" t="str">
        <f>IF(SA_GRILLE_SCL!$R$3="","",SA_GRILLE_SCL!$R$3)</f>
        <v/>
      </c>
      <c r="D40" s="909" t="str">
        <f>IF(SA_GRILLE_SCL!$P$3="","",SA_GRILLE_SCL!$P$3)</f>
        <v/>
      </c>
      <c r="E40" s="313" t="s">
        <v>22</v>
      </c>
      <c r="F40" s="347" t="str">
        <f>IF(SA_GRILLE_SCL!$P$5="","",SA_GRILLE_SCL!$P$5)</f>
        <v/>
      </c>
      <c r="G40" s="911" t="str">
        <f>IF(SA_GRILLE_SCL!$R$19="","",SA_GRILLE_SCL!$R$19)</f>
        <v/>
      </c>
      <c r="H40" s="912"/>
      <c r="I40" s="315" t="str">
        <f>IF(SA_GRILLE_SCL!S$19="","",SA_GRILLE_SCL!S$19)</f>
        <v/>
      </c>
      <c r="J40" s="889" t="str">
        <f>IF(AnalysesComparatives_SCL!F27="","",AnalysesComparatives_SCL!F27)</f>
        <v/>
      </c>
      <c r="K40" s="964" t="str">
        <f>IF(SA_GRILLE_SCL!Q$19="","",SA_GRILLE_SCL!Q$19)</f>
        <v/>
      </c>
      <c r="L40" s="965"/>
      <c r="M40" s="966"/>
    </row>
    <row r="41" spans="1:13" ht="28.5" customHeight="1" outlineLevel="1" thickBot="1" x14ac:dyDescent="0.65">
      <c r="A41" s="327"/>
      <c r="B41" s="908"/>
      <c r="C41" s="319" t="str">
        <f>C40</f>
        <v/>
      </c>
      <c r="D41" s="910"/>
      <c r="E41" s="320" t="s">
        <v>52</v>
      </c>
      <c r="F41" s="348" t="str">
        <f>IF(SA_GRILLE_SCL!$P$22="","",SA_GRILLE_SCL!$P$22)</f>
        <v/>
      </c>
      <c r="G41" s="913" t="str">
        <f>IF(SA_GRILLE_SCL!$R$37="","",SA_GRILLE_SCL!$R$37)</f>
        <v/>
      </c>
      <c r="H41" s="914"/>
      <c r="I41" s="322" t="str">
        <f>IF(SA_GRILLE_SCL!S$37="","",SA_GRILLE_SCL!S$37)</f>
        <v/>
      </c>
      <c r="J41" s="889"/>
      <c r="K41" s="967" t="str">
        <f>IF(SA_GRILLE_SCL!Q$37="","",SA_GRILLE_SCL!Q$37)</f>
        <v/>
      </c>
      <c r="L41" s="968"/>
      <c r="M41" s="969"/>
    </row>
    <row r="42" spans="1:13" ht="28.5" customHeight="1" outlineLevel="1" thickBot="1" x14ac:dyDescent="0.65">
      <c r="A42" s="327"/>
      <c r="B42" s="907" t="s">
        <v>54</v>
      </c>
      <c r="C42" s="312" t="str">
        <f>IF(SA_GRILLE_SCL!$W$3="","",SA_GRILLE_SCL!$W$3)</f>
        <v/>
      </c>
      <c r="D42" s="909" t="str">
        <f>IF(SA_GRILLE_SCL!$U$3="","",SA_GRILLE_SCL!$U$3)</f>
        <v/>
      </c>
      <c r="E42" s="313" t="s">
        <v>22</v>
      </c>
      <c r="F42" s="347" t="str">
        <f>IF(SA_GRILLE_SCL!$U$5="","",SA_GRILLE_SCL!$U$5)</f>
        <v/>
      </c>
      <c r="G42" s="911" t="str">
        <f>IF(SA_GRILLE_SCL!$W$19="","",SA_GRILLE_SCL!$W$19)</f>
        <v/>
      </c>
      <c r="H42" s="912"/>
      <c r="I42" s="315" t="str">
        <f>IF(SA_GRILLE_SCL!X$19="","",SA_GRILLE_SCL!X$19)</f>
        <v/>
      </c>
      <c r="J42" s="889" t="str">
        <f>IF(AnalysesComparatives_SCL!F28="","",AnalysesComparatives_SCL!F28)</f>
        <v/>
      </c>
      <c r="K42" s="964" t="str">
        <f>IF(SA_GRILLE_SCL!V$19="","",SA_GRILLE_SCL!V$19)</f>
        <v/>
      </c>
      <c r="L42" s="965"/>
      <c r="M42" s="966"/>
    </row>
    <row r="43" spans="1:13" ht="28.5" customHeight="1" outlineLevel="1" thickBot="1" x14ac:dyDescent="0.65">
      <c r="A43" s="327"/>
      <c r="B43" s="908"/>
      <c r="C43" s="319" t="str">
        <f>C42</f>
        <v/>
      </c>
      <c r="D43" s="910"/>
      <c r="E43" s="320" t="s">
        <v>52</v>
      </c>
      <c r="F43" s="348" t="str">
        <f>IF(SA_GRILLE_SCL!$U$22="","",SA_GRILLE_SCL!$U$22)</f>
        <v/>
      </c>
      <c r="G43" s="913" t="str">
        <f>IF(SA_GRILLE_SCL!$W$37="","",SA_GRILLE_SCL!$W$37)</f>
        <v/>
      </c>
      <c r="H43" s="914"/>
      <c r="I43" s="322" t="str">
        <f>IF(SA_GRILLE_SCL!X$37="","",SA_GRILLE_SCL!X$37)</f>
        <v/>
      </c>
      <c r="J43" s="889"/>
      <c r="K43" s="967" t="str">
        <f>IF(SA_GRILLE_SCL!V$37="","",SA_GRILLE_SCL!V$37)</f>
        <v/>
      </c>
      <c r="L43" s="968"/>
      <c r="M43" s="969"/>
    </row>
    <row r="44" spans="1:13" ht="28.5" customHeight="1" outlineLevel="1" thickBot="1" x14ac:dyDescent="0.65">
      <c r="A44" s="327"/>
      <c r="B44" s="907" t="s">
        <v>55</v>
      </c>
      <c r="C44" s="312" t="str">
        <f>IF(SA_GRILLE_SCL!$AB$3="","",SA_GRILLE_SCL!$AB$3)</f>
        <v/>
      </c>
      <c r="D44" s="909" t="str">
        <f>IF(SA_GRILLE_SCL!$Z$3="","",SA_GRILLE_SCL!$Z$3)</f>
        <v/>
      </c>
      <c r="E44" s="313" t="s">
        <v>22</v>
      </c>
      <c r="F44" s="347" t="str">
        <f>IF(SA_GRILLE_SCL!$Z$5="","",SA_GRILLE_SCL!$Z$5)</f>
        <v/>
      </c>
      <c r="G44" s="911" t="str">
        <f>IF(SA_GRILLE_SCL!$AB$19="","",SA_GRILLE_SCL!$AB$19)</f>
        <v/>
      </c>
      <c r="H44" s="912"/>
      <c r="I44" s="315" t="str">
        <f>IF(SA_GRILLE_SCL!AC$19="","",SA_GRILLE_SCL!AC$19)</f>
        <v/>
      </c>
      <c r="J44" s="889" t="str">
        <f>IF(AnalysesComparatives_SCL!F29="","",AnalysesComparatives_SCL!F29)</f>
        <v/>
      </c>
      <c r="K44" s="964" t="str">
        <f>IF(SA_GRILLE_SCL!AA$19="","",SA_GRILLE_SCL!AA$19)</f>
        <v/>
      </c>
      <c r="L44" s="965"/>
      <c r="M44" s="966"/>
    </row>
    <row r="45" spans="1:13" ht="28.5" customHeight="1" outlineLevel="1" thickBot="1" x14ac:dyDescent="0.65">
      <c r="A45" s="327"/>
      <c r="B45" s="908"/>
      <c r="C45" s="319" t="str">
        <f>C44</f>
        <v/>
      </c>
      <c r="D45" s="910"/>
      <c r="E45" s="320" t="s">
        <v>52</v>
      </c>
      <c r="F45" s="348" t="str">
        <f>IF(SA_GRILLE_SCL!$Z$22="","",SA_GRILLE_SCL!$Z$22)</f>
        <v/>
      </c>
      <c r="G45" s="913" t="str">
        <f>IF(SA_GRILLE_SCL!$AB$37="","",SA_GRILLE_SCL!$AB$37)</f>
        <v/>
      </c>
      <c r="H45" s="914"/>
      <c r="I45" s="322" t="str">
        <f>IF(SA_GRILLE_SCL!AC$37="","",SA_GRILLE_SCL!AC$37)</f>
        <v/>
      </c>
      <c r="J45" s="889"/>
      <c r="K45" s="967" t="str">
        <f>IF(SA_GRILLE_SCL!AA$37="","",SA_GRILLE_SCL!AA$37)</f>
        <v/>
      </c>
      <c r="L45" s="968"/>
      <c r="M45" s="969"/>
    </row>
    <row r="46" spans="1:13" ht="28.5" customHeight="1" outlineLevel="1" thickBot="1" x14ac:dyDescent="0.65">
      <c r="A46" s="327"/>
      <c r="B46" s="907" t="s">
        <v>56</v>
      </c>
      <c r="C46" s="312" t="str">
        <f>IF(SA_GRILLE_SCL!$AG$3="","",SA_GRILLE_SCL!$AG$3)</f>
        <v/>
      </c>
      <c r="D46" s="909" t="str">
        <f>IF(SA_GRILLE_SCL!$AE$3="","",SA_GRILLE_SCL!$AE$3)</f>
        <v/>
      </c>
      <c r="E46" s="313" t="s">
        <v>22</v>
      </c>
      <c r="F46" s="347" t="str">
        <f>IF(SA_GRILLE_SCL!$AE$5="","",SA_GRILLE_SCL!$AE$5)</f>
        <v/>
      </c>
      <c r="G46" s="911" t="str">
        <f>IF(SA_GRILLE_SCL!$AG$19="","",SA_GRILLE_SCL!$AG$19)</f>
        <v/>
      </c>
      <c r="H46" s="912"/>
      <c r="I46" s="315" t="str">
        <f>IF(SA_GRILLE_SCL!AH$19="","",SA_GRILLE_SCL!AH$19)</f>
        <v/>
      </c>
      <c r="J46" s="889" t="str">
        <f>IF(AnalysesComparatives_SCL!P24="","",AnalysesComparatives_SCL!P24)</f>
        <v/>
      </c>
      <c r="K46" s="964" t="str">
        <f>IF(SA_GRILLE_SCL!AF$19="","",SA_GRILLE_SCL!AF$19)</f>
        <v/>
      </c>
      <c r="L46" s="965"/>
      <c r="M46" s="966"/>
    </row>
    <row r="47" spans="1:13" ht="28.5" customHeight="1" outlineLevel="1" thickBot="1" x14ac:dyDescent="0.65">
      <c r="A47" s="327"/>
      <c r="B47" s="908"/>
      <c r="C47" s="319" t="str">
        <f>C46</f>
        <v/>
      </c>
      <c r="D47" s="910"/>
      <c r="E47" s="320" t="s">
        <v>52</v>
      </c>
      <c r="F47" s="348" t="str">
        <f>IF(SA_GRILLE_SCL!$AE$22="","",SA_GRILLE_SCL!$AE$22)</f>
        <v/>
      </c>
      <c r="G47" s="913" t="str">
        <f>IF(SA_GRILLE_SCL!$AG$37="","",SA_GRILLE_SCL!$AG$37)</f>
        <v/>
      </c>
      <c r="H47" s="914"/>
      <c r="I47" s="322" t="str">
        <f>IF(SA_GRILLE_SCL!AH$37="","",SA_GRILLE_SCL!AH$37)</f>
        <v/>
      </c>
      <c r="J47" s="889"/>
      <c r="K47" s="967" t="str">
        <f>IF(SA_GRILLE_SCL!AF$37="","",SA_GRILLE_SCL!AF$37)</f>
        <v/>
      </c>
      <c r="L47" s="968"/>
      <c r="M47" s="969"/>
    </row>
    <row r="48" spans="1:13" ht="28.5" customHeight="1" outlineLevel="1" thickBot="1" x14ac:dyDescent="0.65">
      <c r="A48" s="327"/>
      <c r="B48" s="907" t="s">
        <v>57</v>
      </c>
      <c r="C48" s="312" t="str">
        <f>IF(SA_GRILLE_SCL!$AL$3="","",SA_GRILLE_SCL!$AL$3)</f>
        <v/>
      </c>
      <c r="D48" s="909" t="str">
        <f>IF(SA_GRILLE_SCL!$AJ$3="","",SA_GRILLE_SCL!$AJ$3)</f>
        <v/>
      </c>
      <c r="E48" s="313" t="s">
        <v>22</v>
      </c>
      <c r="F48" s="347" t="str">
        <f>IF(SA_GRILLE_SCL!$AJ$5="","",SA_GRILLE_SCL!$AJ$5)</f>
        <v/>
      </c>
      <c r="G48" s="911" t="str">
        <f>IF(SA_GRILLE_SCL!$AL$19="","",SA_GRILLE_SCL!$AL$19)</f>
        <v/>
      </c>
      <c r="H48" s="912"/>
      <c r="I48" s="315" t="str">
        <f>IF(SA_GRILLE_SCL!AM$19="","",SA_GRILLE_SCL!AM$19)</f>
        <v/>
      </c>
      <c r="J48" s="889" t="str">
        <f>IF(AnalysesComparatives_SCL!P25="","",AnalysesComparatives_SCL!P25)</f>
        <v/>
      </c>
      <c r="K48" s="964" t="str">
        <f>IF(SA_GRILLE_SCL!AK$19="","",SA_GRILLE_SCL!AK$19)</f>
        <v/>
      </c>
      <c r="L48" s="965"/>
      <c r="M48" s="966"/>
    </row>
    <row r="49" spans="1:13" ht="28.5" customHeight="1" outlineLevel="1" thickBot="1" x14ac:dyDescent="0.65">
      <c r="A49" s="327"/>
      <c r="B49" s="908"/>
      <c r="C49" s="319" t="str">
        <f>C48</f>
        <v/>
      </c>
      <c r="D49" s="910"/>
      <c r="E49" s="320" t="s">
        <v>52</v>
      </c>
      <c r="F49" s="348" t="str">
        <f>IF(SA_GRILLE_SCL!$AJ$22="","",SA_GRILLE_SCL!$AJ$22)</f>
        <v/>
      </c>
      <c r="G49" s="913" t="str">
        <f>IF(SA_GRILLE_SCL!$AL$37="","",SA_GRILLE_SCL!$AL$37)</f>
        <v/>
      </c>
      <c r="H49" s="914"/>
      <c r="I49" s="322" t="str">
        <f>IF(SA_GRILLE_SCL!AM$37="","",SA_GRILLE_SCL!AM$37)</f>
        <v/>
      </c>
      <c r="J49" s="889"/>
      <c r="K49" s="967" t="str">
        <f>IF(SA_GRILLE_SCL!AK$37="","",SA_GRILLE_SCL!AK$37)</f>
        <v/>
      </c>
      <c r="L49" s="968"/>
      <c r="M49" s="969"/>
    </row>
    <row r="50" spans="1:13" ht="28.5" customHeight="1" outlineLevel="1" thickBot="1" x14ac:dyDescent="0.65">
      <c r="A50" s="327"/>
      <c r="B50" s="907" t="s">
        <v>58</v>
      </c>
      <c r="C50" s="312" t="str">
        <f>IF(SA_GRILLE_SCL!$AQ$3="","",SA_GRILLE_SCL!$AQ$3)</f>
        <v/>
      </c>
      <c r="D50" s="909" t="str">
        <f>IF(SA_GRILLE_SCL!$AO$3="","",SA_GRILLE_SCL!$AO$3)</f>
        <v/>
      </c>
      <c r="E50" s="313" t="s">
        <v>22</v>
      </c>
      <c r="F50" s="347" t="str">
        <f>IF(SA_GRILLE_SCL!$AO$5="","",SA_GRILLE_SCL!$AO$5)</f>
        <v/>
      </c>
      <c r="G50" s="911" t="str">
        <f>IF(SA_GRILLE_SCL!$AQ$19="","",SA_GRILLE_SCL!$AQ$19)</f>
        <v/>
      </c>
      <c r="H50" s="912"/>
      <c r="I50" s="315" t="str">
        <f>IF(SA_GRILLE_SCL!AR$19="","",SA_GRILLE_SCL!AR$19)</f>
        <v/>
      </c>
      <c r="J50" s="889" t="str">
        <f>IF(AnalysesComparatives_SCL!P26="","",AnalysesComparatives_SCL!P26)</f>
        <v/>
      </c>
      <c r="K50" s="964" t="str">
        <f>IF(SA_GRILLE_SCL!AP$19="","",SA_GRILLE_SCL!AP$19)</f>
        <v/>
      </c>
      <c r="L50" s="965"/>
      <c r="M50" s="966"/>
    </row>
    <row r="51" spans="1:13" ht="28.5" customHeight="1" outlineLevel="1" thickBot="1" x14ac:dyDescent="0.65">
      <c r="A51" s="327"/>
      <c r="B51" s="908"/>
      <c r="C51" s="319" t="str">
        <f>C50</f>
        <v/>
      </c>
      <c r="D51" s="910"/>
      <c r="E51" s="320" t="s">
        <v>52</v>
      </c>
      <c r="F51" s="348" t="str">
        <f>IF(SA_GRILLE_SCL!$AO$22="","",SA_GRILLE_SCL!$AO$22)</f>
        <v/>
      </c>
      <c r="G51" s="913" t="str">
        <f>IF(SA_GRILLE_SCL!$AQ$37="","",SA_GRILLE_SCL!$AQ$37)</f>
        <v/>
      </c>
      <c r="H51" s="914"/>
      <c r="I51" s="322" t="str">
        <f>IF(SA_GRILLE_SCL!AR$37="","",SA_GRILLE_SCL!AR$37)</f>
        <v/>
      </c>
      <c r="J51" s="889"/>
      <c r="K51" s="967" t="str">
        <f>IF(SA_GRILLE_SCL!AP$37="","",SA_GRILLE_SCL!AP$37)</f>
        <v/>
      </c>
      <c r="L51" s="968"/>
      <c r="M51" s="969"/>
    </row>
    <row r="52" spans="1:13" ht="28.5" customHeight="1" outlineLevel="1" thickBot="1" x14ac:dyDescent="0.65">
      <c r="A52" s="327"/>
      <c r="B52" s="907" t="s">
        <v>59</v>
      </c>
      <c r="C52" s="312" t="str">
        <f>IF(SA_GRILLE_SCL!$AV$3="","",SA_GRILLE_SCL!$AV$3)</f>
        <v/>
      </c>
      <c r="D52" s="909" t="str">
        <f>IF(SA_GRILLE_SCL!$AT$3="","",SA_GRILLE_SCL!$AT$3)</f>
        <v/>
      </c>
      <c r="E52" s="313" t="s">
        <v>22</v>
      </c>
      <c r="F52" s="347" t="str">
        <f>IF(SA_GRILLE_SCL!$AT$5="","",SA_GRILLE_SCL!$AT$5)</f>
        <v/>
      </c>
      <c r="G52" s="911" t="str">
        <f>IF(SA_GRILLE_SCL!$AV$19="","",SA_GRILLE_SCL!$AV$19)</f>
        <v/>
      </c>
      <c r="H52" s="912"/>
      <c r="I52" s="315" t="str">
        <f>IF(SA_GRILLE_SCL!AW$19="","",SA_GRILLE_SCL!AW$19)</f>
        <v/>
      </c>
      <c r="J52" s="889" t="str">
        <f>IF(AnalysesComparatives_SCL!P27="","",AnalysesComparatives_SCL!P27)</f>
        <v/>
      </c>
      <c r="K52" s="964" t="str">
        <f>IF(SA_GRILLE_SCL!AU$19="","",SA_GRILLE_SCL!AU$19)</f>
        <v/>
      </c>
      <c r="L52" s="965"/>
      <c r="M52" s="966"/>
    </row>
    <row r="53" spans="1:13" ht="28.5" customHeight="1" outlineLevel="1" thickBot="1" x14ac:dyDescent="0.65">
      <c r="A53" s="327"/>
      <c r="B53" s="908"/>
      <c r="C53" s="319" t="str">
        <f>C52</f>
        <v/>
      </c>
      <c r="D53" s="910"/>
      <c r="E53" s="320" t="s">
        <v>52</v>
      </c>
      <c r="F53" s="348" t="str">
        <f>IF(SA_GRILLE_SCL!$AT$22="","",SA_GRILLE_SCL!$AT$22)</f>
        <v/>
      </c>
      <c r="G53" s="913" t="str">
        <f>IF(SA_GRILLE_SCL!$AV$37="","",SA_GRILLE_SCL!$AV$37)</f>
        <v/>
      </c>
      <c r="H53" s="914"/>
      <c r="I53" s="322" t="str">
        <f>IF(SA_GRILLE_SCL!AW$37="","",SA_GRILLE_SCL!AW$37)</f>
        <v/>
      </c>
      <c r="J53" s="889"/>
      <c r="K53" s="967" t="str">
        <f>IF(SA_GRILLE_SCL!AU$37="","",SA_GRILLE_SCL!AU$37)</f>
        <v/>
      </c>
      <c r="L53" s="968"/>
      <c r="M53" s="969"/>
    </row>
    <row r="54" spans="1:13" ht="28.5" customHeight="1" outlineLevel="1" thickBot="1" x14ac:dyDescent="0.65">
      <c r="A54" s="327"/>
      <c r="B54" s="907" t="s">
        <v>60</v>
      </c>
      <c r="C54" s="312" t="str">
        <f>IF(SA_GRILLE_SCL!$BA$3="","",SA_GRILLE_SCL!$BA$3)</f>
        <v/>
      </c>
      <c r="D54" s="909" t="str">
        <f>IF(SA_GRILLE_SCL!$AY$3="","",SA_GRILLE_SCL!$AY$3)</f>
        <v/>
      </c>
      <c r="E54" s="313" t="s">
        <v>22</v>
      </c>
      <c r="F54" s="347" t="str">
        <f>IF(SA_GRILLE_SCL!$AY$5="","",SA_GRILLE_SCL!$AY$5)</f>
        <v/>
      </c>
      <c r="G54" s="911" t="str">
        <f>IF(SA_GRILLE_SCL!$BA$19="","",SA_GRILLE_SCL!$BA$19)</f>
        <v/>
      </c>
      <c r="H54" s="912"/>
      <c r="I54" s="315" t="str">
        <f>IF(SA_GRILLE_SCL!BB$19="","",SA_GRILLE_SCL!BB$19)</f>
        <v/>
      </c>
      <c r="J54" s="889" t="str">
        <f>IF(AnalysesComparatives_SCL!P28="","",AnalysesComparatives_SCL!P28)</f>
        <v/>
      </c>
      <c r="K54" s="964" t="str">
        <f>IF(SA_GRILLE_SCL!AZ$19="","",SA_GRILLE_SCL!AZ$19)</f>
        <v/>
      </c>
      <c r="L54" s="965"/>
      <c r="M54" s="966"/>
    </row>
    <row r="55" spans="1:13" ht="28.5" customHeight="1" outlineLevel="1" thickBot="1" x14ac:dyDescent="0.65">
      <c r="A55" s="327"/>
      <c r="B55" s="908"/>
      <c r="C55" s="319" t="str">
        <f>C54</f>
        <v/>
      </c>
      <c r="D55" s="910"/>
      <c r="E55" s="320" t="s">
        <v>52</v>
      </c>
      <c r="F55" s="348" t="str">
        <f>IF(SA_GRILLE_SCL!$AY$22="","",SA_GRILLE_SCL!$AY$22)</f>
        <v/>
      </c>
      <c r="G55" s="913" t="str">
        <f>IF(SA_GRILLE_SCL!$BA$37="","",SA_GRILLE_SCL!$BA$37)</f>
        <v/>
      </c>
      <c r="H55" s="914"/>
      <c r="I55" s="322" t="str">
        <f>IF(SA_GRILLE_SCL!BB$37="","",SA_GRILLE_SCL!BB$37)</f>
        <v/>
      </c>
      <c r="J55" s="889"/>
      <c r="K55" s="967" t="str">
        <f>IF(SA_GRILLE_SCL!AZ$37="","",SA_GRILLE_SCL!AZ$37)</f>
        <v/>
      </c>
      <c r="L55" s="968"/>
      <c r="M55" s="969"/>
    </row>
    <row r="56" spans="1:13" ht="28.5" customHeight="1" outlineLevel="1" x14ac:dyDescent="0.6">
      <c r="A56" s="327"/>
      <c r="B56" s="907" t="s">
        <v>61</v>
      </c>
      <c r="C56" s="312" t="str">
        <f>IF(SA_GRILLE_SCL!$BF$3="","",SA_GRILLE_SCL!$BF$3)</f>
        <v/>
      </c>
      <c r="D56" s="909" t="str">
        <f>IF(SA_GRILLE_SCL!$BC$3="","",SA_GRILLE_SCL!$BC$3)</f>
        <v/>
      </c>
      <c r="E56" s="313" t="s">
        <v>22</v>
      </c>
      <c r="F56" s="347" t="str">
        <f>IF(SA_GRILLE_SCL!$BD$5="","",SA_GRILLE_SCL!$BD$5)</f>
        <v/>
      </c>
      <c r="G56" s="911" t="str">
        <f>IF(SA_GRILLE_SCL!$BF$19="","",SA_GRILLE_SCL!$BF$19)</f>
        <v/>
      </c>
      <c r="H56" s="912"/>
      <c r="I56" s="315" t="str">
        <f>IF(SA_GRILLE_SCL!BG$19="","",SA_GRILLE_SCL!BG$19)</f>
        <v/>
      </c>
      <c r="J56" s="890" t="str">
        <f>IF(AnalysesComparatives_SCL!P29="","",AnalysesComparatives_SCL!P29)</f>
        <v/>
      </c>
      <c r="K56" s="964" t="str">
        <f>IF(SA_GRILLE_SCL!BE$19="","",SA_GRILLE_SCL!BE$19)</f>
        <v/>
      </c>
      <c r="L56" s="965"/>
      <c r="M56" s="966"/>
    </row>
    <row r="57" spans="1:13" ht="28.5" customHeight="1" outlineLevel="1" thickBot="1" x14ac:dyDescent="0.65">
      <c r="A57" s="327"/>
      <c r="B57" s="908"/>
      <c r="C57" s="319" t="str">
        <f>C56</f>
        <v/>
      </c>
      <c r="D57" s="910"/>
      <c r="E57" s="320" t="s">
        <v>52</v>
      </c>
      <c r="F57" s="348" t="str">
        <f>IF(SA_GRILLE_SCL!$BD$22="","",SA_GRILLE_SCL!$BD$22)</f>
        <v/>
      </c>
      <c r="G57" s="913" t="str">
        <f>IF(SA_GRILLE_SCL!$BF$37="","",SA_GRILLE_SCL!$BF$37)</f>
        <v/>
      </c>
      <c r="H57" s="914"/>
      <c r="I57" s="322" t="str">
        <f>IF(SA_GRILLE_SCL!BG$37="","",SA_GRILLE_SCL!BG$37)</f>
        <v/>
      </c>
      <c r="J57" s="891"/>
      <c r="K57" s="967" t="str">
        <f>IF(SA_GRILLE_STEU!BE$37="","",SA_GRILLE_STEU!BE$37)</f>
        <v/>
      </c>
      <c r="L57" s="968"/>
      <c r="M57" s="969"/>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884" priority="47" operator="beginsWith" text="Validé">
      <formula>LEFT(B10,LEN("Validé"))="Validé"</formula>
    </cfRule>
    <cfRule type="containsText" dxfId="883" priority="48" operator="containsText" text="Non validé">
      <formula>NOT(ISERROR(SEARCH("Non validé",B10)))</formula>
    </cfRule>
  </conditionalFormatting>
  <conditionalFormatting sqref="D10:D21">
    <cfRule type="containsText" dxfId="882" priority="37" operator="containsText" text="contrôlé">
      <formula>NOT(ISERROR(SEARCH("contrôlé",D10)))</formula>
    </cfRule>
    <cfRule type="containsText" dxfId="881" priority="38" operator="containsText" text="Non validé">
      <formula>NOT(ISERROR(SEARCH("Non validé",D10)))</formula>
    </cfRule>
    <cfRule type="containsText" dxfId="880" priority="39" operator="containsText" text="réserve">
      <formula>NOT(ISERROR(SEARCH("réserve",D10)))</formula>
    </cfRule>
    <cfRule type="beginsWith" dxfId="879" priority="40" operator="beginsWith" text="Validé">
      <formula>LEFT(D10,LEN("Validé"))="Validé"</formula>
    </cfRule>
  </conditionalFormatting>
  <conditionalFormatting sqref="E10:E21">
    <cfRule type="cellIs" dxfId="878" priority="1" operator="greaterThan">
      <formula>80</formula>
    </cfRule>
    <cfRule type="cellIs" dxfId="877" priority="2" operator="greaterThanOrEqual">
      <formula>70</formula>
    </cfRule>
    <cfRule type="cellIs" dxfId="876" priority="3" operator="lessThan">
      <formula>70</formula>
    </cfRule>
    <cfRule type="expression" dxfId="875" priority="4">
      <formula>IF($I9="",1,0)</formula>
    </cfRule>
  </conditionalFormatting>
  <conditionalFormatting sqref="G9:G10">
    <cfRule type="beginsWith" dxfId="874" priority="41" operator="beginsWith" text="Validé">
      <formula>LEFT(G9,LEN("Validé"))="Validé"</formula>
    </cfRule>
    <cfRule type="containsText" dxfId="873" priority="42" operator="containsText" text="Non validé">
      <formula>NOT(ISERROR(SEARCH("Non validé",G9)))</formula>
    </cfRule>
  </conditionalFormatting>
  <conditionalFormatting sqref="G13:G15">
    <cfRule type="beginsWith" dxfId="872" priority="115" operator="beginsWith" text="Validé">
      <formula>LEFT(G13,LEN("Validé"))="Validé"</formula>
    </cfRule>
    <cfRule type="containsText" dxfId="871" priority="116" operator="containsText" text="Non validé">
      <formula>NOT(ISERROR(SEARCH("Non validé",G13)))</formula>
    </cfRule>
  </conditionalFormatting>
  <conditionalFormatting sqref="G34:H57">
    <cfRule type="containsText" dxfId="870" priority="92" operator="containsText" text="contrôlé">
      <formula>NOT(ISERROR(SEARCH("contrôlé",G34)))</formula>
    </cfRule>
    <cfRule type="containsText" dxfId="869" priority="93" operator="containsText" text="Non validé">
      <formula>NOT(ISERROR(SEARCH("Non validé",G34)))</formula>
    </cfRule>
    <cfRule type="containsText" dxfId="868" priority="94" operator="containsText" text="réserve">
      <formula>NOT(ISERROR(SEARCH("réserve",G34)))</formula>
    </cfRule>
    <cfRule type="beginsWith" dxfId="867" priority="95" operator="beginsWith" text="Validé">
      <formula>LEFT(G34,LEN("Validé"))="Validé"</formula>
    </cfRule>
  </conditionalFormatting>
  <conditionalFormatting sqref="H18:J18">
    <cfRule type="containsText" dxfId="866" priority="21" operator="containsText" text="contrôlé">
      <formula>NOT(ISERROR(SEARCH("contrôlé",H18)))</formula>
    </cfRule>
    <cfRule type="containsText" dxfId="865" priority="22" operator="containsText" text="Non validé">
      <formula>NOT(ISERROR(SEARCH("Non validé",H18)))</formula>
    </cfRule>
    <cfRule type="containsText" dxfId="864" priority="23" operator="containsText" text="réserve">
      <formula>NOT(ISERROR(SEARCH("réserve",H18)))</formula>
    </cfRule>
    <cfRule type="beginsWith" dxfId="863" priority="24" operator="beginsWith" text="Validé">
      <formula>LEFT(H18,LEN("Validé"))="Validé"</formula>
    </cfRule>
  </conditionalFormatting>
  <conditionalFormatting sqref="I34:I57">
    <cfRule type="expression" dxfId="862" priority="96">
      <formula>IF($I34="",1,0)</formula>
    </cfRule>
    <cfRule type="cellIs" dxfId="861" priority="97" operator="between">
      <formula>0</formula>
      <formula>60.1</formula>
    </cfRule>
  </conditionalFormatting>
  <conditionalFormatting sqref="K9">
    <cfRule type="expression" dxfId="860" priority="20">
      <formula>IF(#REF!="Industriel",1,0)</formula>
    </cfRule>
  </conditionalFormatting>
  <conditionalFormatting sqref="K10">
    <cfRule type="containsText" dxfId="859" priority="25" operator="containsText" text="contrôlé">
      <formula>NOT(ISERROR(SEARCH("contrôlé",K10)))</formula>
    </cfRule>
    <cfRule type="containsText" dxfId="858" priority="26" operator="containsText" text="Non validé">
      <formula>NOT(ISERROR(SEARCH("Non validé",K10)))</formula>
    </cfRule>
    <cfRule type="containsText" dxfId="857" priority="27" operator="containsText" text="réserve">
      <formula>NOT(ISERROR(SEARCH("réserve",K10)))</formula>
    </cfRule>
    <cfRule type="beginsWith" dxfId="856" priority="28" operator="beginsWith" text="Validé">
      <formula>LEFT(K10,LEN("Validé"))="Validé"</formula>
    </cfRule>
  </conditionalFormatting>
  <conditionalFormatting sqref="K9:Q9">
    <cfRule type="containsText" dxfId="855" priority="18" operator="containsText" text="Non">
      <formula>NOT(ISERROR(SEARCH("Non",K9)))</formula>
    </cfRule>
    <cfRule type="containsText" dxfId="854"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417" customWidth="1"/>
    <col min="2" max="2" width="90.64453125" style="418" customWidth="1"/>
    <col min="3" max="3" width="13.41015625" style="327" customWidth="1"/>
    <col min="4" max="4" width="6.64453125" style="327" customWidth="1"/>
    <col min="5" max="5" width="6.3515625" style="327" customWidth="1"/>
    <col min="6" max="6" width="2.64453125" style="417" customWidth="1"/>
    <col min="7" max="7" width="90.64453125" style="327" customWidth="1"/>
    <col min="8" max="8" width="13.3515625" style="327" customWidth="1"/>
    <col min="9" max="9" width="6.64453125" style="327" customWidth="1"/>
    <col min="10" max="10" width="3.1171875" style="327" hidden="1" customWidth="1"/>
    <col min="11" max="11" width="2.64453125" style="417" customWidth="1"/>
    <col min="12" max="12" width="90.64453125" style="327" customWidth="1"/>
    <col min="13" max="13" width="13.3515625" style="327" customWidth="1"/>
    <col min="14" max="14" width="6.64453125" style="327" customWidth="1"/>
    <col min="15" max="15" width="4.87890625" style="327" hidden="1" customWidth="1"/>
    <col min="16" max="16" width="2.64453125" style="417" customWidth="1"/>
    <col min="17" max="17" width="90.64453125" style="327" customWidth="1"/>
    <col min="18" max="18" width="13.3515625" style="327" customWidth="1"/>
    <col min="19" max="19" width="6.64453125" style="327" customWidth="1"/>
    <col min="20" max="20" width="4.87890625" style="327" hidden="1" customWidth="1"/>
    <col min="21" max="21" width="2.64453125" style="327" customWidth="1"/>
    <col min="22" max="22" width="90.64453125" style="327" customWidth="1"/>
    <col min="23" max="23" width="13.3515625" style="327" customWidth="1"/>
    <col min="24" max="24" width="6.64453125" style="327" customWidth="1"/>
    <col min="25" max="25" width="4.87890625" style="327" hidden="1" customWidth="1"/>
    <col min="26" max="26" width="2.64453125" style="327" customWidth="1"/>
    <col min="27" max="27" width="90.64453125" style="327" customWidth="1"/>
    <col min="28" max="28" width="13.3515625" style="327" customWidth="1"/>
    <col min="29" max="29" width="6.64453125" style="327" customWidth="1"/>
    <col min="30" max="30" width="4.87890625" style="327" hidden="1" customWidth="1"/>
    <col min="31" max="31" width="2.64453125" style="327" customWidth="1"/>
    <col min="32" max="32" width="90.64453125" style="327" customWidth="1"/>
    <col min="33" max="33" width="13.3515625" style="327" customWidth="1"/>
    <col min="34" max="34" width="6.64453125" style="327" customWidth="1"/>
    <col min="35" max="35" width="4.87890625" style="327" hidden="1" customWidth="1"/>
    <col min="36" max="36" width="2.64453125" style="327" customWidth="1"/>
    <col min="37" max="37" width="90.64453125" style="327" customWidth="1"/>
    <col min="38" max="38" width="13.3515625" style="327" customWidth="1"/>
    <col min="39" max="39" width="6.64453125" style="327" customWidth="1"/>
    <col min="40" max="40" width="4.87890625" style="327" hidden="1" customWidth="1"/>
    <col min="41" max="41" width="2.64453125" style="327" customWidth="1"/>
    <col min="42" max="42" width="90.64453125" style="327" customWidth="1"/>
    <col min="43" max="43" width="13.3515625" style="327" customWidth="1"/>
    <col min="44" max="44" width="6.64453125" style="327" customWidth="1"/>
    <col min="45" max="45" width="4.87890625" style="327" hidden="1" customWidth="1"/>
    <col min="46" max="46" width="2.64453125" style="327" customWidth="1"/>
    <col min="47" max="47" width="90.64453125" style="327" customWidth="1"/>
    <col min="48" max="48" width="13.3515625" style="327" customWidth="1"/>
    <col min="49" max="49" width="6.64453125" style="327" customWidth="1"/>
    <col min="50" max="50" width="4.87890625" style="327" hidden="1" customWidth="1"/>
    <col min="51" max="51" width="2.64453125" style="327" customWidth="1"/>
    <col min="52" max="52" width="90.64453125" style="327" customWidth="1"/>
    <col min="53" max="53" width="13.3515625" style="327" customWidth="1"/>
    <col min="54" max="54" width="6.64453125" style="327" customWidth="1"/>
    <col min="55" max="55" width="4.87890625" style="327" hidden="1" customWidth="1"/>
    <col min="56" max="56" width="2.64453125" style="327" customWidth="1"/>
    <col min="57" max="57" width="90.64453125" style="327" customWidth="1"/>
    <col min="58" max="58" width="13.3515625" style="327" customWidth="1"/>
    <col min="59" max="59" width="6.64453125" style="327" customWidth="1"/>
    <col min="60" max="60" width="4.87890625" style="327" hidden="1" customWidth="1"/>
    <col min="61" max="313" width="11.41015625" style="389"/>
    <col min="314" max="16384" width="11.41015625" style="327"/>
  </cols>
  <sheetData>
    <row r="1" spans="1:60" s="351" customFormat="1" ht="16.5" customHeight="1" thickBot="1" x14ac:dyDescent="0.55000000000000004">
      <c r="A1" s="865" t="s">
        <v>33</v>
      </c>
      <c r="B1" s="866"/>
      <c r="C1" s="866"/>
      <c r="D1" s="867"/>
      <c r="F1" s="865" t="s">
        <v>34</v>
      </c>
      <c r="G1" s="866"/>
      <c r="H1" s="866"/>
      <c r="I1" s="867"/>
      <c r="K1" s="865" t="s">
        <v>35</v>
      </c>
      <c r="L1" s="866"/>
      <c r="M1" s="866"/>
      <c r="N1" s="867"/>
      <c r="P1" s="865" t="s">
        <v>53</v>
      </c>
      <c r="Q1" s="866"/>
      <c r="R1" s="866"/>
      <c r="S1" s="867"/>
      <c r="U1" s="865" t="s">
        <v>54</v>
      </c>
      <c r="V1" s="866"/>
      <c r="W1" s="866"/>
      <c r="X1" s="867"/>
      <c r="Z1" s="865" t="s">
        <v>55</v>
      </c>
      <c r="AA1" s="866"/>
      <c r="AB1" s="866"/>
      <c r="AC1" s="867"/>
      <c r="AE1" s="865" t="s">
        <v>56</v>
      </c>
      <c r="AF1" s="866"/>
      <c r="AG1" s="866"/>
      <c r="AH1" s="867"/>
      <c r="AJ1" s="865" t="s">
        <v>57</v>
      </c>
      <c r="AK1" s="866"/>
      <c r="AL1" s="866"/>
      <c r="AM1" s="867"/>
      <c r="AO1" s="865" t="s">
        <v>58</v>
      </c>
      <c r="AP1" s="866"/>
      <c r="AQ1" s="866"/>
      <c r="AR1" s="867"/>
      <c r="AT1" s="865" t="s">
        <v>59</v>
      </c>
      <c r="AU1" s="866"/>
      <c r="AV1" s="866"/>
      <c r="AW1" s="867"/>
      <c r="AY1" s="865" t="s">
        <v>60</v>
      </c>
      <c r="AZ1" s="866"/>
      <c r="BA1" s="866"/>
      <c r="BB1" s="867"/>
      <c r="BD1" s="865" t="s">
        <v>61</v>
      </c>
      <c r="BE1" s="866"/>
      <c r="BF1" s="868"/>
      <c r="BG1" s="869"/>
    </row>
    <row r="2" spans="1:60" ht="15" customHeight="1" thickBot="1" x14ac:dyDescent="0.45">
      <c r="A2" s="1013" t="s">
        <v>62</v>
      </c>
      <c r="B2" s="1014"/>
      <c r="C2" s="861" t="s">
        <v>63</v>
      </c>
      <c r="D2" s="862"/>
      <c r="F2" s="1013" t="s">
        <v>62</v>
      </c>
      <c r="G2" s="1014"/>
      <c r="H2" s="871" t="s">
        <v>63</v>
      </c>
      <c r="I2" s="872"/>
      <c r="K2" s="1007" t="s">
        <v>62</v>
      </c>
      <c r="L2" s="1012"/>
      <c r="M2" s="871" t="s">
        <v>63</v>
      </c>
      <c r="N2" s="872"/>
      <c r="P2" s="1015" t="s">
        <v>62</v>
      </c>
      <c r="Q2" s="1016"/>
      <c r="R2" s="871" t="s">
        <v>63</v>
      </c>
      <c r="S2" s="872"/>
      <c r="U2" s="1007" t="s">
        <v>62</v>
      </c>
      <c r="V2" s="1012"/>
      <c r="W2" s="871" t="s">
        <v>63</v>
      </c>
      <c r="X2" s="872"/>
      <c r="Z2" s="1007" t="s">
        <v>62</v>
      </c>
      <c r="AA2" s="1012"/>
      <c r="AB2" s="871" t="s">
        <v>63</v>
      </c>
      <c r="AC2" s="872"/>
      <c r="AE2" s="1007" t="s">
        <v>62</v>
      </c>
      <c r="AF2" s="1012"/>
      <c r="AG2" s="871" t="s">
        <v>63</v>
      </c>
      <c r="AH2" s="872"/>
      <c r="AJ2" s="1007" t="s">
        <v>62</v>
      </c>
      <c r="AK2" s="1012"/>
      <c r="AL2" s="871" t="s">
        <v>63</v>
      </c>
      <c r="AM2" s="872"/>
      <c r="AO2" s="1007" t="s">
        <v>62</v>
      </c>
      <c r="AP2" s="1012"/>
      <c r="AQ2" s="871" t="s">
        <v>63</v>
      </c>
      <c r="AR2" s="872"/>
      <c r="AT2" s="1007" t="s">
        <v>62</v>
      </c>
      <c r="AU2" s="1012"/>
      <c r="AV2" s="871" t="s">
        <v>63</v>
      </c>
      <c r="AW2" s="872"/>
      <c r="AY2" s="1007" t="s">
        <v>62</v>
      </c>
      <c r="AZ2" s="1012"/>
      <c r="BA2" s="871" t="s">
        <v>63</v>
      </c>
      <c r="BB2" s="872"/>
      <c r="BD2" s="1007" t="s">
        <v>62</v>
      </c>
      <c r="BE2" s="1008"/>
      <c r="BF2" s="880" t="s">
        <v>63</v>
      </c>
      <c r="BG2" s="881"/>
    </row>
    <row r="3" spans="1:60" s="443" customFormat="1" ht="20.350000000000001" thickBot="1" x14ac:dyDescent="0.45">
      <c r="A3" s="855"/>
      <c r="B3" s="856"/>
      <c r="C3" s="863"/>
      <c r="D3" s="864"/>
      <c r="E3" s="428"/>
      <c r="F3" s="855"/>
      <c r="G3" s="856"/>
      <c r="H3" s="863"/>
      <c r="I3" s="864"/>
      <c r="J3" s="428"/>
      <c r="K3" s="855"/>
      <c r="L3" s="856"/>
      <c r="M3" s="863"/>
      <c r="N3" s="864"/>
      <c r="O3" s="428"/>
      <c r="P3" s="851"/>
      <c r="Q3" s="852"/>
      <c r="R3" s="863"/>
      <c r="S3" s="864"/>
      <c r="T3" s="428"/>
      <c r="U3" s="851"/>
      <c r="V3" s="852"/>
      <c r="W3" s="863"/>
      <c r="X3" s="864"/>
      <c r="Y3" s="428"/>
      <c r="Z3" s="851"/>
      <c r="AA3" s="852"/>
      <c r="AB3" s="863"/>
      <c r="AC3" s="864"/>
      <c r="AD3" s="428"/>
      <c r="AE3" s="851"/>
      <c r="AF3" s="852"/>
      <c r="AG3" s="863"/>
      <c r="AH3" s="864"/>
      <c r="AI3" s="428"/>
      <c r="AJ3" s="851"/>
      <c r="AK3" s="852"/>
      <c r="AL3" s="863"/>
      <c r="AM3" s="864"/>
      <c r="AN3" s="428"/>
      <c r="AO3" s="851"/>
      <c r="AP3" s="852"/>
      <c r="AQ3" s="863"/>
      <c r="AR3" s="864"/>
      <c r="AS3" s="428"/>
      <c r="AT3" s="851"/>
      <c r="AU3" s="852"/>
      <c r="AV3" s="863"/>
      <c r="AW3" s="864"/>
      <c r="AX3" s="428"/>
      <c r="AY3" s="851"/>
      <c r="AZ3" s="852"/>
      <c r="BA3" s="863"/>
      <c r="BB3" s="864"/>
      <c r="BC3" s="428"/>
      <c r="BD3" s="851"/>
      <c r="BE3" s="852"/>
      <c r="BF3" s="863"/>
      <c r="BG3" s="864"/>
      <c r="BH3" s="428"/>
    </row>
    <row r="4" spans="1:60" s="435" customFormat="1" ht="15" customHeight="1" x14ac:dyDescent="0.4">
      <c r="A4" s="1009" t="s">
        <v>350</v>
      </c>
      <c r="B4" s="1010"/>
      <c r="C4" s="1010"/>
      <c r="D4" s="1011"/>
      <c r="F4" s="1009" t="s">
        <v>350</v>
      </c>
      <c r="G4" s="1010"/>
      <c r="H4" s="1010"/>
      <c r="I4" s="1011"/>
      <c r="K4" s="1009" t="s">
        <v>350</v>
      </c>
      <c r="L4" s="1010"/>
      <c r="M4" s="1010"/>
      <c r="N4" s="1011"/>
      <c r="P4" s="1009" t="s">
        <v>350</v>
      </c>
      <c r="Q4" s="1010"/>
      <c r="R4" s="1010"/>
      <c r="S4" s="1011"/>
      <c r="U4" s="1009" t="s">
        <v>350</v>
      </c>
      <c r="V4" s="1010"/>
      <c r="W4" s="1010"/>
      <c r="X4" s="1011"/>
      <c r="Z4" s="1009" t="s">
        <v>350</v>
      </c>
      <c r="AA4" s="1010"/>
      <c r="AB4" s="1010"/>
      <c r="AC4" s="1011"/>
      <c r="AE4" s="1009" t="s">
        <v>350</v>
      </c>
      <c r="AF4" s="1010"/>
      <c r="AG4" s="1010"/>
      <c r="AH4" s="1011"/>
      <c r="AJ4" s="1009" t="s">
        <v>350</v>
      </c>
      <c r="AK4" s="1010"/>
      <c r="AL4" s="1010"/>
      <c r="AM4" s="1011"/>
      <c r="AO4" s="1009" t="s">
        <v>350</v>
      </c>
      <c r="AP4" s="1010"/>
      <c r="AQ4" s="1010"/>
      <c r="AR4" s="1011"/>
      <c r="AT4" s="1009" t="s">
        <v>350</v>
      </c>
      <c r="AU4" s="1010"/>
      <c r="AV4" s="1010"/>
      <c r="AW4" s="1011"/>
      <c r="AY4" s="1009" t="s">
        <v>350</v>
      </c>
      <c r="AZ4" s="1010"/>
      <c r="BA4" s="1010"/>
      <c r="BB4" s="1011"/>
      <c r="BD4" s="1009" t="s">
        <v>350</v>
      </c>
      <c r="BE4" s="1010"/>
      <c r="BF4" s="1010"/>
      <c r="BG4" s="1011"/>
    </row>
    <row r="5" spans="1:60" s="429" customFormat="1" ht="18" customHeight="1" x14ac:dyDescent="0.55000000000000004">
      <c r="A5" s="873" t="s">
        <v>64</v>
      </c>
      <c r="B5" s="874"/>
      <c r="C5" s="874"/>
      <c r="D5" s="875"/>
      <c r="F5" s="873"/>
      <c r="G5" s="874"/>
      <c r="H5" s="874"/>
      <c r="I5" s="875"/>
      <c r="K5" s="873"/>
      <c r="L5" s="874"/>
      <c r="M5" s="874"/>
      <c r="N5" s="875"/>
      <c r="P5" s="873"/>
      <c r="Q5" s="874"/>
      <c r="R5" s="874"/>
      <c r="S5" s="875"/>
      <c r="U5" s="873"/>
      <c r="V5" s="874"/>
      <c r="W5" s="874"/>
      <c r="X5" s="875"/>
      <c r="Z5" s="873"/>
      <c r="AA5" s="874"/>
      <c r="AB5" s="874"/>
      <c r="AC5" s="875"/>
      <c r="AE5" s="873"/>
      <c r="AF5" s="874"/>
      <c r="AG5" s="874"/>
      <c r="AH5" s="875"/>
      <c r="AJ5" s="873"/>
      <c r="AK5" s="874"/>
      <c r="AL5" s="874"/>
      <c r="AM5" s="875"/>
      <c r="AO5" s="873"/>
      <c r="AP5" s="874"/>
      <c r="AQ5" s="874"/>
      <c r="AR5" s="875"/>
      <c r="AT5" s="873"/>
      <c r="AU5" s="874"/>
      <c r="AV5" s="874"/>
      <c r="AW5" s="875"/>
      <c r="AY5" s="873"/>
      <c r="AZ5" s="874"/>
      <c r="BA5" s="874"/>
      <c r="BB5" s="875"/>
      <c r="BD5" s="873"/>
      <c r="BE5" s="874"/>
      <c r="BF5" s="874"/>
      <c r="BG5" s="875"/>
    </row>
    <row r="6" spans="1:60" ht="1.5" customHeight="1" x14ac:dyDescent="0.4">
      <c r="A6" s="354"/>
      <c r="B6" s="355"/>
      <c r="C6" s="355"/>
      <c r="D6" s="356"/>
      <c r="F6" s="354"/>
      <c r="G6" s="355"/>
      <c r="H6" s="355"/>
      <c r="I6" s="357"/>
      <c r="K6" s="354"/>
      <c r="L6" s="355"/>
      <c r="M6" s="358"/>
      <c r="N6" s="357"/>
      <c r="P6" s="354"/>
      <c r="Q6" s="355"/>
      <c r="R6" s="355"/>
      <c r="S6" s="356"/>
      <c r="U6" s="354"/>
      <c r="V6" s="355"/>
      <c r="W6" s="355"/>
      <c r="X6" s="356"/>
      <c r="Z6" s="354"/>
      <c r="AA6" s="355"/>
      <c r="AB6" s="355"/>
      <c r="AC6" s="356"/>
      <c r="AE6" s="354"/>
      <c r="AF6" s="355"/>
      <c r="AG6" s="355"/>
      <c r="AH6" s="356"/>
      <c r="AJ6" s="354"/>
      <c r="AK6" s="355"/>
      <c r="AL6" s="355"/>
      <c r="AM6" s="356"/>
      <c r="AO6" s="354"/>
      <c r="AP6" s="355"/>
      <c r="AQ6" s="355"/>
      <c r="AR6" s="356"/>
      <c r="AT6" s="354"/>
      <c r="AU6" s="355"/>
      <c r="AV6" s="355"/>
      <c r="AW6" s="356"/>
      <c r="AY6" s="354"/>
      <c r="AZ6" s="355"/>
      <c r="BA6" s="355"/>
      <c r="BB6" s="356"/>
      <c r="BD6" s="354"/>
      <c r="BE6" s="355"/>
      <c r="BF6" s="355"/>
      <c r="BG6" s="359"/>
    </row>
    <row r="7" spans="1:60" ht="24" customHeight="1" x14ac:dyDescent="0.4">
      <c r="A7" s="876" t="s">
        <v>66</v>
      </c>
      <c r="B7" s="877"/>
      <c r="C7" s="436" t="s">
        <v>14</v>
      </c>
      <c r="D7" s="437" t="s">
        <v>67</v>
      </c>
      <c r="E7" s="362" t="s">
        <v>68</v>
      </c>
      <c r="F7" s="876" t="s">
        <v>66</v>
      </c>
      <c r="G7" s="877"/>
      <c r="H7" s="436" t="s">
        <v>14</v>
      </c>
      <c r="I7" s="438" t="s">
        <v>67</v>
      </c>
      <c r="J7" s="362" t="s">
        <v>68</v>
      </c>
      <c r="K7" s="876" t="s">
        <v>66</v>
      </c>
      <c r="L7" s="877"/>
      <c r="M7" s="436" t="s">
        <v>14</v>
      </c>
      <c r="N7" s="438" t="s">
        <v>67</v>
      </c>
      <c r="O7" s="362" t="s">
        <v>68</v>
      </c>
      <c r="P7" s="876" t="s">
        <v>66</v>
      </c>
      <c r="Q7" s="877"/>
      <c r="R7" s="436" t="s">
        <v>14</v>
      </c>
      <c r="S7" s="438" t="s">
        <v>67</v>
      </c>
      <c r="T7" s="362" t="s">
        <v>68</v>
      </c>
      <c r="U7" s="876" t="s">
        <v>66</v>
      </c>
      <c r="V7" s="877"/>
      <c r="W7" s="436" t="s">
        <v>14</v>
      </c>
      <c r="X7" s="438" t="s">
        <v>67</v>
      </c>
      <c r="Y7" s="362" t="s">
        <v>68</v>
      </c>
      <c r="Z7" s="876" t="s">
        <v>66</v>
      </c>
      <c r="AA7" s="877"/>
      <c r="AB7" s="436" t="s">
        <v>14</v>
      </c>
      <c r="AC7" s="438" t="s">
        <v>67</v>
      </c>
      <c r="AD7" s="362" t="s">
        <v>68</v>
      </c>
      <c r="AE7" s="876" t="s">
        <v>66</v>
      </c>
      <c r="AF7" s="877"/>
      <c r="AG7" s="436" t="s">
        <v>14</v>
      </c>
      <c r="AH7" s="438" t="s">
        <v>67</v>
      </c>
      <c r="AI7" s="362" t="s">
        <v>68</v>
      </c>
      <c r="AJ7" s="876" t="s">
        <v>66</v>
      </c>
      <c r="AK7" s="877"/>
      <c r="AL7" s="436" t="s">
        <v>14</v>
      </c>
      <c r="AM7" s="438" t="s">
        <v>67</v>
      </c>
      <c r="AN7" s="362" t="s">
        <v>68</v>
      </c>
      <c r="AO7" s="876" t="s">
        <v>66</v>
      </c>
      <c r="AP7" s="877"/>
      <c r="AQ7" s="436" t="s">
        <v>14</v>
      </c>
      <c r="AR7" s="438" t="s">
        <v>67</v>
      </c>
      <c r="AS7" s="362" t="s">
        <v>68</v>
      </c>
      <c r="AT7" s="876" t="s">
        <v>66</v>
      </c>
      <c r="AU7" s="877"/>
      <c r="AV7" s="436" t="s">
        <v>14</v>
      </c>
      <c r="AW7" s="438" t="s">
        <v>67</v>
      </c>
      <c r="AX7" s="362" t="s">
        <v>68</v>
      </c>
      <c r="AY7" s="876" t="s">
        <v>66</v>
      </c>
      <c r="AZ7" s="877"/>
      <c r="BA7" s="436" t="s">
        <v>14</v>
      </c>
      <c r="BB7" s="438" t="s">
        <v>67</v>
      </c>
      <c r="BC7" s="362" t="s">
        <v>68</v>
      </c>
      <c r="BD7" s="876" t="s">
        <v>66</v>
      </c>
      <c r="BE7" s="877"/>
      <c r="BF7" s="436" t="s">
        <v>14</v>
      </c>
      <c r="BG7" s="438" t="s">
        <v>67</v>
      </c>
      <c r="BH7" s="364" t="s">
        <v>68</v>
      </c>
    </row>
    <row r="8" spans="1:60" ht="20.100000000000001" customHeight="1" x14ac:dyDescent="0.4">
      <c r="A8" s="365">
        <v>0</v>
      </c>
      <c r="B8" s="34" t="str">
        <f>IFERROR(HLOOKUP(A$5,TAB_Critères!$B$3:$AH$16,SA_GRILLE_STEU!$A8+2,FALSE),"")</f>
        <v>Présence d'un écoulement lors du contrôle ?</v>
      </c>
      <c r="C8" s="425"/>
      <c r="D8" s="476"/>
      <c r="E8" s="366" t="str">
        <f>IFERROR(HLOOKUP(A$5,TAB_Critères!$B$51:$AH$66,$A8+2,FALSE),"")</f>
        <v>LISTE_1</v>
      </c>
      <c r="F8" s="365">
        <v>0</v>
      </c>
      <c r="G8" s="32" t="str">
        <f>IFERROR(HLOOKUP(F$5,TAB_Critères!$B$3:$AH$16,SA_GRILLE_STEU!$A8+2,FALSE),"")</f>
        <v/>
      </c>
      <c r="H8" s="425"/>
      <c r="I8" s="367"/>
      <c r="J8" s="366" t="str">
        <f>IFERROR(HLOOKUP(F$5,TAB_Critères!$B$51:$AH$66,SA_GRILLE_STEU!$A8+2,FALSE),"")</f>
        <v/>
      </c>
      <c r="K8" s="365">
        <v>0</v>
      </c>
      <c r="L8" s="32" t="str">
        <f>IFERROR(HLOOKUP(K$5,TAB_Critères!$B$3:$AH$16,SA_GRILLE_STEU!$A8+2,FALSE),"")</f>
        <v/>
      </c>
      <c r="M8" s="425"/>
      <c r="N8" s="367"/>
      <c r="O8" s="366" t="str">
        <f>IFERROR(HLOOKUP(K$5,TAB_Critères!$B$51:$AH$66,SA_GRILLE_STEU!$A8+2,FALSE),"")</f>
        <v/>
      </c>
      <c r="P8" s="365">
        <v>0</v>
      </c>
      <c r="Q8" s="32" t="str">
        <f>IFERROR(HLOOKUP(P$5,TAB_Critères!$B$3:$AH$16,SA_GRILLE_STEU!$A8+2,FALSE),"")</f>
        <v/>
      </c>
      <c r="R8" s="425"/>
      <c r="S8" s="367"/>
      <c r="T8" s="366" t="str">
        <f>IFERROR(HLOOKUP(P$5,TAB_Critères!$B$51:$AH$66,SA_GRILLE_STEU!$A8+2,FALSE),"")</f>
        <v/>
      </c>
      <c r="U8" s="365">
        <v>0</v>
      </c>
      <c r="V8" s="32" t="str">
        <f>IFERROR(HLOOKUP(U$5,TAB_Critères!$B$3:$AH$16,SA_GRILLE_STEU!$A8+2,FALSE),"")</f>
        <v/>
      </c>
      <c r="W8" s="425"/>
      <c r="X8" s="367"/>
      <c r="Y8" s="366" t="str">
        <f>IFERROR(HLOOKUP(U$5,TAB_Critères!$B$51:$AH$66,SA_GRILLE_STEU!$A8+2,FALSE),"")</f>
        <v/>
      </c>
      <c r="Z8" s="365">
        <v>0</v>
      </c>
      <c r="AA8" s="32" t="str">
        <f>IFERROR(HLOOKUP(Z$5,TAB_Critères!$B$3:$AH$16,SA_GRILLE_STEU!$A8+2,FALSE),"")</f>
        <v/>
      </c>
      <c r="AB8" s="425"/>
      <c r="AC8" s="367"/>
      <c r="AD8" s="366" t="str">
        <f>IFERROR(HLOOKUP(Z$5,TAB_Critères!$B$51:$AH$66,SA_GRILLE_STEU!$A8+2,FALSE),"")</f>
        <v/>
      </c>
      <c r="AE8" s="365">
        <v>0</v>
      </c>
      <c r="AF8" s="32" t="str">
        <f>IFERROR(HLOOKUP(AE$5,TAB_Critères!$B$3:$AH$16,SA_GRILLE_STEU!$A8+2,FALSE),"")</f>
        <v/>
      </c>
      <c r="AG8" s="425"/>
      <c r="AH8" s="367"/>
      <c r="AI8" s="366" t="str">
        <f>IFERROR(HLOOKUP(AE$5,TAB_Critères!$B$51:$AH$66,SA_GRILLE_STEU!$A8+2,FALSE),"")</f>
        <v/>
      </c>
      <c r="AJ8" s="365">
        <v>0</v>
      </c>
      <c r="AK8" s="32" t="str">
        <f>IFERROR(HLOOKUP(AJ$5,TAB_Critères!$B$3:$AH$16,SA_GRILLE_STEU!$A8+2,FALSE),"")</f>
        <v/>
      </c>
      <c r="AL8" s="425"/>
      <c r="AM8" s="367"/>
      <c r="AN8" s="366" t="str">
        <f>IFERROR(HLOOKUP(AJ$5,TAB_Critères!$B$51:$AH$66,SA_GRILLE_STEU!$A8+2,FALSE),"")</f>
        <v/>
      </c>
      <c r="AO8" s="365">
        <v>0</v>
      </c>
      <c r="AP8" s="32" t="str">
        <f>IFERROR(HLOOKUP(AO$5,TAB_Critères!$B$3:$AH$16,SA_GRILLE_STEU!$A8+2,FALSE),"")</f>
        <v/>
      </c>
      <c r="AQ8" s="425"/>
      <c r="AR8" s="367"/>
      <c r="AS8" s="366" t="str">
        <f>IFERROR(HLOOKUP(AO$5,TAB_Critères!$B$51:$AH$66,SA_GRILLE_STEU!$A8+2,FALSE),"")</f>
        <v/>
      </c>
      <c r="AT8" s="365">
        <v>0</v>
      </c>
      <c r="AU8" s="32" t="str">
        <f>IFERROR(HLOOKUP(AT$5,TAB_Critères!$B$3:$AH$16,SA_GRILLE_STEU!$A8+2,FALSE),"")</f>
        <v/>
      </c>
      <c r="AV8" s="425"/>
      <c r="AW8" s="367"/>
      <c r="AX8" s="366" t="str">
        <f>IFERROR(HLOOKUP(AT$5,TAB_Critères!$B$51:$AH$66,SA_GRILLE_STEU!$A8+2,FALSE),"")</f>
        <v/>
      </c>
      <c r="AY8" s="365">
        <v>0</v>
      </c>
      <c r="AZ8" s="32" t="str">
        <f>IFERROR(HLOOKUP(AY$5,TAB_Critères!$B$3:$AH$16,SA_GRILLE_STEU!$A8+2,FALSE),"")</f>
        <v/>
      </c>
      <c r="BA8" s="425"/>
      <c r="BB8" s="367"/>
      <c r="BC8" s="366" t="str">
        <f>IFERROR(HLOOKUP(AY$5,TAB_Critères!$B$51:$AH$66,SA_GRILLE_STEU!$A8+2,FALSE),"")</f>
        <v/>
      </c>
      <c r="BD8" s="365">
        <v>0</v>
      </c>
      <c r="BE8" s="32" t="str">
        <f>IFERROR(HLOOKUP(BD$5,TAB_Critères!$B$3:$AH$16,SA_GRILLE_STEU!$A8+2,FALSE),"")</f>
        <v/>
      </c>
      <c r="BF8" s="425"/>
      <c r="BG8" s="368"/>
      <c r="BH8" s="369" t="str">
        <f>IFERROR(HLOOKUP(BD$5,TAB_Critères!$B$51:$AH$66,SA_GRILLE_STEU!$A8+2,FALSE),"")</f>
        <v/>
      </c>
    </row>
    <row r="9" spans="1:60" ht="30" customHeight="1" x14ac:dyDescent="0.4">
      <c r="A9" s="370">
        <v>1</v>
      </c>
      <c r="B9" s="34" t="str">
        <f>IFERROR(HLOOKUP(A$5,TAB_Critères!$B$3:$AH$16,SA_GRILLE_STEU!$A9+2,FALSE),"")</f>
        <v>L'accès à l'ouvrage et aux équipements de mesure se fait-il en toute sécurité pour les agents en charge des opérations de contrôles et d'entretien... ?</v>
      </c>
      <c r="C9" s="420"/>
      <c r="D9" s="477">
        <f>IFERROR(HLOOKUP(A$5,TAB_Critères!$B$30:$R$40,SA_GRILLE_STEU!$A9+2,FALSE),"")</f>
        <v>5</v>
      </c>
      <c r="E9" s="366" t="str">
        <f>IFERROR(HLOOKUP(A$5,TAB_Critères!$B$51:$AH$66,SA_GRILLE_STEU!$A9+2,FALSE),"")</f>
        <v>LISTE_3</v>
      </c>
      <c r="F9" s="370">
        <v>1</v>
      </c>
      <c r="G9" s="32" t="str">
        <f>IFERROR(HLOOKUP(F$5,TAB_Critères!$B$3:$AH$16,SA_GRILLE_STEU!$A9+2,FALSE),"")</f>
        <v/>
      </c>
      <c r="H9" s="420"/>
      <c r="I9" s="367" t="str">
        <f>IFERROR(HLOOKUP(F$5,TAB_Critères!$B$30:$R$40,SA_GRILLE_STEU!$A9+2,FALSE),"")</f>
        <v/>
      </c>
      <c r="J9" s="366" t="str">
        <f>IFERROR(HLOOKUP(F$5,TAB_Critères!$B$51:$AH$66,SA_GRILLE_STEU!$A9+2,FALSE),"")</f>
        <v/>
      </c>
      <c r="K9" s="370">
        <v>1</v>
      </c>
      <c r="L9" s="32" t="str">
        <f>IFERROR(HLOOKUP(K$5,TAB_Critères!$B$3:$AH$16,SA_GRILLE_STEU!$A9+2,FALSE),"")</f>
        <v/>
      </c>
      <c r="M9" s="420"/>
      <c r="N9" s="367" t="str">
        <f>IFERROR(HLOOKUP(K$5,TAB_Critères!$B$30:$R$40,SA_GRILLE_STEU!$A9+2,FALSE),"")</f>
        <v/>
      </c>
      <c r="O9" s="366" t="str">
        <f>IFERROR(HLOOKUP(K$5,TAB_Critères!$B$51:$AH$66,SA_GRILLE_STEU!$A9+2,FALSE),"")</f>
        <v/>
      </c>
      <c r="P9" s="370">
        <v>1</v>
      </c>
      <c r="Q9" s="32" t="str">
        <f>IFERROR(HLOOKUP(P$5,TAB_Critères!$B$3:$AH$16,SA_GRILLE_STEU!$A9+2,FALSE),"")</f>
        <v/>
      </c>
      <c r="R9" s="420"/>
      <c r="S9" s="367" t="str">
        <f>IFERROR(HLOOKUP(P$5,TAB_Critères!$B$30:$R$40,SA_GRILLE_STEU!$A9+2,FALSE),"")</f>
        <v/>
      </c>
      <c r="T9" s="366" t="str">
        <f>IFERROR(HLOOKUP(P$5,TAB_Critères!$B$51:$AH$66,SA_GRILLE_STEU!$A9+2,FALSE),"")</f>
        <v/>
      </c>
      <c r="U9" s="370">
        <v>1</v>
      </c>
      <c r="V9" s="32" t="str">
        <f>IFERROR(HLOOKUP(U$5,TAB_Critères!$B$3:$AH$16,SA_GRILLE_STEU!$A9+2,FALSE),"")</f>
        <v/>
      </c>
      <c r="W9" s="420"/>
      <c r="X9" s="367" t="str">
        <f>IFERROR(HLOOKUP(U$5,TAB_Critères!$B$30:$R$40,SA_GRILLE_STEU!$A9+2,FALSE),"")</f>
        <v/>
      </c>
      <c r="Y9" s="366" t="str">
        <f>IFERROR(HLOOKUP(U$5,TAB_Critères!$B$51:$AH$66,SA_GRILLE_STEU!$A9+2,FALSE),"")</f>
        <v/>
      </c>
      <c r="Z9" s="370">
        <v>1</v>
      </c>
      <c r="AA9" s="32" t="str">
        <f>IFERROR(HLOOKUP(Z$5,TAB_Critères!$B$3:$AH$16,SA_GRILLE_STEU!$A9+2,FALSE),"")</f>
        <v/>
      </c>
      <c r="AB9" s="420"/>
      <c r="AC9" s="367" t="str">
        <f>IFERROR(HLOOKUP(Z$5,TAB_Critères!$B$30:$R$40,SA_GRILLE_STEU!$A9+2,FALSE),"")</f>
        <v/>
      </c>
      <c r="AD9" s="366" t="str">
        <f>IFERROR(HLOOKUP(Z$5,TAB_Critères!$B$51:$AH$66,SA_GRILLE_STEU!$A9+2,FALSE),"")</f>
        <v/>
      </c>
      <c r="AE9" s="370">
        <v>1</v>
      </c>
      <c r="AF9" s="32" t="str">
        <f>IFERROR(HLOOKUP(AE$5,TAB_Critères!$B$3:$AH$16,SA_GRILLE_STEU!$A9+2,FALSE),"")</f>
        <v/>
      </c>
      <c r="AG9" s="420"/>
      <c r="AH9" s="367" t="str">
        <f>IFERROR(HLOOKUP(AE$5,TAB_Critères!$B$30:$R$40,SA_GRILLE_STEU!$A9+2,FALSE),"")</f>
        <v/>
      </c>
      <c r="AI9" s="366" t="str">
        <f>IFERROR(HLOOKUP(AE$5,TAB_Critères!$B$51:$AH$66,SA_GRILLE_STEU!$A9+2,FALSE),"")</f>
        <v/>
      </c>
      <c r="AJ9" s="370">
        <v>1</v>
      </c>
      <c r="AK9" s="32" t="str">
        <f>IFERROR(HLOOKUP(AJ$5,TAB_Critères!$B$3:$AH$16,SA_GRILLE_STEU!$A9+2,FALSE),"")</f>
        <v/>
      </c>
      <c r="AL9" s="420"/>
      <c r="AM9" s="367" t="str">
        <f>IFERROR(HLOOKUP(AJ$5,TAB_Critères!$B$30:$R$40,SA_GRILLE_STEU!$A9+2,FALSE),"")</f>
        <v/>
      </c>
      <c r="AN9" s="366" t="str">
        <f>IFERROR(HLOOKUP(AJ$5,TAB_Critères!$B$51:$AH$66,SA_GRILLE_STEU!$A9+2,FALSE),"")</f>
        <v/>
      </c>
      <c r="AO9" s="370">
        <v>1</v>
      </c>
      <c r="AP9" s="32" t="str">
        <f>IFERROR(HLOOKUP(AO$5,TAB_Critères!$B$3:$AH$16,SA_GRILLE_STEU!$A9+2,FALSE),"")</f>
        <v/>
      </c>
      <c r="AQ9" s="420"/>
      <c r="AR9" s="367" t="str">
        <f>IFERROR(HLOOKUP(AO$5,TAB_Critères!$B$30:$R$40,SA_GRILLE_STEU!$A9+2,FALSE),"")</f>
        <v/>
      </c>
      <c r="AS9" s="366" t="str">
        <f>IFERROR(HLOOKUP(AO$5,TAB_Critères!$B$51:$AH$66,SA_GRILLE_STEU!$A9+2,FALSE),"")</f>
        <v/>
      </c>
      <c r="AT9" s="370">
        <v>1</v>
      </c>
      <c r="AU9" s="32" t="str">
        <f>IFERROR(HLOOKUP(AT$5,TAB_Critères!$B$3:$AH$16,SA_GRILLE_STEU!$A9+2,FALSE),"")</f>
        <v/>
      </c>
      <c r="AV9" s="420"/>
      <c r="AW9" s="367" t="str">
        <f>IFERROR(HLOOKUP(AT$5,TAB_Critères!$B$30:$R$40,SA_GRILLE_STEU!$A9+2,FALSE),"")</f>
        <v/>
      </c>
      <c r="AX9" s="366" t="str">
        <f>IFERROR(HLOOKUP(AT$5,TAB_Critères!$B$51:$AH$66,SA_GRILLE_STEU!$A9+2,FALSE),"")</f>
        <v/>
      </c>
      <c r="AY9" s="370">
        <v>1</v>
      </c>
      <c r="AZ9" s="32" t="str">
        <f>IFERROR(HLOOKUP(AY$5,TAB_Critères!$B$3:$AH$16,SA_GRILLE_STEU!$A9+2,FALSE),"")</f>
        <v/>
      </c>
      <c r="BA9" s="420"/>
      <c r="BB9" s="367" t="str">
        <f>IFERROR(HLOOKUP(AY$5,TAB_Critères!$B$30:$R$40,SA_GRILLE_STEU!$A9+2,FALSE),"")</f>
        <v/>
      </c>
      <c r="BC9" s="366" t="str">
        <f>IFERROR(HLOOKUP(AY$5,TAB_Critères!$B$51:$AH$66,SA_GRILLE_STEU!$A9+2,FALSE),"")</f>
        <v/>
      </c>
      <c r="BD9" s="370">
        <v>1</v>
      </c>
      <c r="BE9" s="32" t="str">
        <f>IFERROR(HLOOKUP(BD$5,TAB_Critères!$B$3:$AH$16,SA_GRILLE_STEU!$A9+2,FALSE),"")</f>
        <v/>
      </c>
      <c r="BF9" s="420"/>
      <c r="BG9" s="371" t="str">
        <f>IFERROR(HLOOKUP(BD$5,TAB_Critères!$B$30:$R$40,SA_GRILLE_STEU!$A9+2,FALSE),"")</f>
        <v/>
      </c>
      <c r="BH9" s="369" t="str">
        <f>IFERROR(HLOOKUP(BD$5,TAB_Critères!$B$51:$AH$66,SA_GRILLE_STEU!$A9+2,FALSE),"")</f>
        <v/>
      </c>
    </row>
    <row r="10" spans="1:60" ht="30.75" customHeight="1" x14ac:dyDescent="0.4">
      <c r="A10" s="370">
        <v>2</v>
      </c>
      <c r="B10" s="34" t="str">
        <f>IFERROR(HLOOKUP(A$5,TAB_Critères!$B$3:$AH$16,SA_GRILLE_STEU!$A10+2,FALSE),"")</f>
        <v>Le dimensionnement du caisson et notamment son échancrure de mesure est-elle adaptée vis-à-vis de l'étendue des débits à mesurer ?</v>
      </c>
      <c r="C10" s="420"/>
      <c r="D10" s="477">
        <f>IFERROR(HLOOKUP(A$5,TAB_Critères!$B$30:$R$40,SA_GRILLE_STEU!$A10+2,FALSE),"")</f>
        <v>10</v>
      </c>
      <c r="E10" s="366" t="str">
        <f>IFERROR(HLOOKUP(A$5,TAB_Critères!$B$51:$AH$66,SA_GRILLE_STEU!$A10+2,FALSE),"")</f>
        <v>LISTE_3</v>
      </c>
      <c r="F10" s="370">
        <v>2</v>
      </c>
      <c r="G10" s="32" t="str">
        <f>IFERROR(HLOOKUP(F$5,TAB_Critères!$B$3:$AH$16,SA_GRILLE_STEU!$A10+2,FALSE),"")</f>
        <v/>
      </c>
      <c r="H10" s="420"/>
      <c r="I10" s="367" t="str">
        <f>IFERROR(HLOOKUP(F$5,TAB_Critères!$B$30:$R$40,SA_GRILLE_STEU!$A10+2,FALSE),"")</f>
        <v/>
      </c>
      <c r="J10" s="366" t="str">
        <f>IFERROR(HLOOKUP(F$5,TAB_Critères!$B$51:$AH$66,SA_GRILLE_STEU!$A10+2,FALSE),"")</f>
        <v/>
      </c>
      <c r="K10" s="370">
        <v>2</v>
      </c>
      <c r="L10" s="32" t="str">
        <f>IFERROR(HLOOKUP(K$5,TAB_Critères!$B$3:$AH$16,SA_GRILLE_STEU!$A10+2,FALSE),"")</f>
        <v/>
      </c>
      <c r="M10" s="420"/>
      <c r="N10" s="367" t="str">
        <f>IFERROR(HLOOKUP(K$5,TAB_Critères!$B$30:$R$40,SA_GRILLE_STEU!$A10+2,FALSE),"")</f>
        <v/>
      </c>
      <c r="O10" s="366" t="str">
        <f>IFERROR(HLOOKUP(K$5,TAB_Critères!$B$51:$AH$66,SA_GRILLE_STEU!$A10+2,FALSE),"")</f>
        <v/>
      </c>
      <c r="P10" s="370">
        <v>2</v>
      </c>
      <c r="Q10" s="32" t="str">
        <f>IFERROR(HLOOKUP(P$5,TAB_Critères!$B$3:$AH$16,SA_GRILLE_STEU!$A10+2,FALSE),"")</f>
        <v/>
      </c>
      <c r="R10" s="420"/>
      <c r="S10" s="367" t="str">
        <f>IFERROR(HLOOKUP(P$5,TAB_Critères!$B$30:$R$40,SA_GRILLE_STEU!$A10+2,FALSE),"")</f>
        <v/>
      </c>
      <c r="T10" s="366" t="str">
        <f>IFERROR(HLOOKUP(P$5,TAB_Critères!$B$51:$AH$66,SA_GRILLE_STEU!$A10+2,FALSE),"")</f>
        <v/>
      </c>
      <c r="U10" s="370">
        <v>2</v>
      </c>
      <c r="V10" s="32" t="str">
        <f>IFERROR(HLOOKUP(U$5,TAB_Critères!$B$3:$AH$16,SA_GRILLE_STEU!$A10+2,FALSE),"")</f>
        <v/>
      </c>
      <c r="W10" s="420"/>
      <c r="X10" s="367" t="str">
        <f>IFERROR(HLOOKUP(U$5,TAB_Critères!$B$30:$R$40,SA_GRILLE_STEU!$A10+2,FALSE),"")</f>
        <v/>
      </c>
      <c r="Y10" s="366" t="str">
        <f>IFERROR(HLOOKUP(U$5,TAB_Critères!$B$51:$AH$66,SA_GRILLE_STEU!$A10+2,FALSE),"")</f>
        <v/>
      </c>
      <c r="Z10" s="370">
        <v>2</v>
      </c>
      <c r="AA10" s="32" t="str">
        <f>IFERROR(HLOOKUP(Z$5,TAB_Critères!$B$3:$AH$16,SA_GRILLE_STEU!$A10+2,FALSE),"")</f>
        <v/>
      </c>
      <c r="AB10" s="420"/>
      <c r="AC10" s="367" t="str">
        <f>IFERROR(HLOOKUP(Z$5,TAB_Critères!$B$30:$R$40,SA_GRILLE_STEU!$A10+2,FALSE),"")</f>
        <v/>
      </c>
      <c r="AD10" s="366" t="str">
        <f>IFERROR(HLOOKUP(Z$5,TAB_Critères!$B$51:$AH$66,SA_GRILLE_STEU!$A10+2,FALSE),"")</f>
        <v/>
      </c>
      <c r="AE10" s="370">
        <v>2</v>
      </c>
      <c r="AF10" s="32" t="str">
        <f>IFERROR(HLOOKUP(AE$5,TAB_Critères!$B$3:$AH$16,SA_GRILLE_STEU!$A10+2,FALSE),"")</f>
        <v/>
      </c>
      <c r="AG10" s="420"/>
      <c r="AH10" s="367" t="str">
        <f>IFERROR(HLOOKUP(AE$5,TAB_Critères!$B$30:$R$40,SA_GRILLE_STEU!$A10+2,FALSE),"")</f>
        <v/>
      </c>
      <c r="AI10" s="366" t="str">
        <f>IFERROR(HLOOKUP(AE$5,TAB_Critères!$B$51:$AH$66,SA_GRILLE_STEU!$A10+2,FALSE),"")</f>
        <v/>
      </c>
      <c r="AJ10" s="370">
        <v>2</v>
      </c>
      <c r="AK10" s="32" t="str">
        <f>IFERROR(HLOOKUP(AJ$5,TAB_Critères!$B$3:$AH$16,SA_GRILLE_STEU!$A10+2,FALSE),"")</f>
        <v/>
      </c>
      <c r="AL10" s="420"/>
      <c r="AM10" s="367" t="str">
        <f>IFERROR(HLOOKUP(AJ$5,TAB_Critères!$B$30:$R$40,SA_GRILLE_STEU!$A10+2,FALSE),"")</f>
        <v/>
      </c>
      <c r="AN10" s="366" t="str">
        <f>IFERROR(HLOOKUP(AJ$5,TAB_Critères!$B$51:$AH$66,SA_GRILLE_STEU!$A10+2,FALSE),"")</f>
        <v/>
      </c>
      <c r="AO10" s="370">
        <v>2</v>
      </c>
      <c r="AP10" s="32" t="str">
        <f>IFERROR(HLOOKUP(AO$5,TAB_Critères!$B$3:$AH$16,SA_GRILLE_STEU!$A10+2,FALSE),"")</f>
        <v/>
      </c>
      <c r="AQ10" s="420"/>
      <c r="AR10" s="367" t="str">
        <f>IFERROR(HLOOKUP(AO$5,TAB_Critères!$B$30:$R$40,SA_GRILLE_STEU!$A10+2,FALSE),"")</f>
        <v/>
      </c>
      <c r="AS10" s="366" t="str">
        <f>IFERROR(HLOOKUP(AO$5,TAB_Critères!$B$51:$AH$66,SA_GRILLE_STEU!$A10+2,FALSE),"")</f>
        <v/>
      </c>
      <c r="AT10" s="370">
        <v>2</v>
      </c>
      <c r="AU10" s="32" t="str">
        <f>IFERROR(HLOOKUP(AT$5,TAB_Critères!$B$3:$AH$16,SA_GRILLE_STEU!$A10+2,FALSE),"")</f>
        <v/>
      </c>
      <c r="AV10" s="420"/>
      <c r="AW10" s="367" t="str">
        <f>IFERROR(HLOOKUP(AT$5,TAB_Critères!$B$30:$R$40,SA_GRILLE_STEU!$A10+2,FALSE),"")</f>
        <v/>
      </c>
      <c r="AX10" s="366" t="str">
        <f>IFERROR(HLOOKUP(AT$5,TAB_Critères!$B$51:$AH$66,SA_GRILLE_STEU!$A10+2,FALSE),"")</f>
        <v/>
      </c>
      <c r="AY10" s="370">
        <v>2</v>
      </c>
      <c r="AZ10" s="32" t="str">
        <f>IFERROR(HLOOKUP(AY$5,TAB_Critères!$B$3:$AH$16,SA_GRILLE_STEU!$A10+2,FALSE),"")</f>
        <v/>
      </c>
      <c r="BA10" s="420"/>
      <c r="BB10" s="367" t="str">
        <f>IFERROR(HLOOKUP(AY$5,TAB_Critères!$B$30:$R$40,SA_GRILLE_STEU!$A10+2,FALSE),"")</f>
        <v/>
      </c>
      <c r="BC10" s="366" t="str">
        <f>IFERROR(HLOOKUP(AY$5,TAB_Critères!$B$51:$AH$66,SA_GRILLE_STEU!$A10+2,FALSE),"")</f>
        <v/>
      </c>
      <c r="BD10" s="370">
        <v>2</v>
      </c>
      <c r="BE10" s="32" t="str">
        <f>IFERROR(HLOOKUP(BD$5,TAB_Critères!$B$3:$AH$16,SA_GRILLE_STEU!$A10+2,FALSE),"")</f>
        <v/>
      </c>
      <c r="BF10" s="420"/>
      <c r="BG10" s="371" t="str">
        <f>IFERROR(HLOOKUP(BD$5,TAB_Critères!$B$30:$R$40,SA_GRILLE_STEU!$A10+2,FALSE),"")</f>
        <v/>
      </c>
      <c r="BH10" s="369" t="str">
        <f>IFERROR(HLOOKUP(BD$5,TAB_Critères!$B$51:$AH$66,SA_GRILLE_STEU!$A10+2,FALSE),"")</f>
        <v/>
      </c>
    </row>
    <row r="11" spans="1:60" ht="58.5" customHeight="1" x14ac:dyDescent="0.4">
      <c r="A11" s="370">
        <v>3</v>
      </c>
      <c r="B11" s="34" t="str">
        <f>IFERROR(HLOOKUP(A$5,TAB_Critères!$B$3:$AH$16,SA_GRILLE_STEU!$A11+2,FALSE),"")</f>
        <v xml:space="preserve">Les conditions de mise en place du caisson et des capteurs associés, sont-elles conformes aux normes en vigueur et/ou aux prescriptions des constructeurs ? </v>
      </c>
      <c r="C11" s="420"/>
      <c r="D11" s="477">
        <f>IFERROR(HLOOKUP(A$5,TAB_Critères!$B$30:$R$40,SA_GRILLE_STEU!$A11+2,FALSE),"")</f>
        <v>10</v>
      </c>
      <c r="E11" s="366" t="str">
        <f>IFERROR(HLOOKUP(A$5,TAB_Critères!$B$51:$AH$66,SA_GRILLE_STEU!$A11+2,FALSE),"")</f>
        <v>LISTE_3</v>
      </c>
      <c r="F11" s="370">
        <v>3</v>
      </c>
      <c r="G11" s="32" t="str">
        <f>IFERROR(HLOOKUP(F$5,TAB_Critères!$B$3:$AH$16,SA_GRILLE_STEU!$A11+2,FALSE),"")</f>
        <v/>
      </c>
      <c r="H11" s="420"/>
      <c r="I11" s="367" t="str">
        <f>IFERROR(HLOOKUP(F$5,TAB_Critères!$B$30:$R$40,SA_GRILLE_STEU!$A11+2,FALSE),"")</f>
        <v/>
      </c>
      <c r="J11" s="366" t="str">
        <f>IFERROR(HLOOKUP(F$5,TAB_Critères!$B$51:$AH$66,SA_GRILLE_STEU!$A11+2,FALSE),"")</f>
        <v/>
      </c>
      <c r="K11" s="370">
        <v>3</v>
      </c>
      <c r="L11" s="32" t="str">
        <f>IFERROR(HLOOKUP(K$5,TAB_Critères!$B$3:$AH$16,SA_GRILLE_STEU!$A11+2,FALSE),"")</f>
        <v/>
      </c>
      <c r="M11" s="420"/>
      <c r="N11" s="367" t="str">
        <f>IFERROR(HLOOKUP(K$5,TAB_Critères!$B$30:$R$40,SA_GRILLE_STEU!$A11+2,FALSE),"")</f>
        <v/>
      </c>
      <c r="O11" s="366" t="str">
        <f>IFERROR(HLOOKUP(K$5,TAB_Critères!$B$51:$AH$66,SA_GRILLE_STEU!$A11+2,FALSE),"")</f>
        <v/>
      </c>
      <c r="P11" s="370">
        <v>3</v>
      </c>
      <c r="Q11" s="32" t="str">
        <f>IFERROR(HLOOKUP(P$5,TAB_Critères!$B$3:$AH$16,SA_GRILLE_STEU!$A11+2,FALSE),"")</f>
        <v/>
      </c>
      <c r="R11" s="420"/>
      <c r="S11" s="367" t="str">
        <f>IFERROR(HLOOKUP(P$5,TAB_Critères!$B$30:$R$40,SA_GRILLE_STEU!$A11+2,FALSE),"")</f>
        <v/>
      </c>
      <c r="T11" s="366" t="str">
        <f>IFERROR(HLOOKUP(P$5,TAB_Critères!$B$51:$AH$66,SA_GRILLE_STEU!$A11+2,FALSE),"")</f>
        <v/>
      </c>
      <c r="U11" s="370">
        <v>3</v>
      </c>
      <c r="V11" s="32" t="str">
        <f>IFERROR(HLOOKUP(U$5,TAB_Critères!$B$3:$AH$16,SA_GRILLE_STEU!$A11+2,FALSE),"")</f>
        <v/>
      </c>
      <c r="W11" s="420"/>
      <c r="X11" s="367" t="str">
        <f>IFERROR(HLOOKUP(U$5,TAB_Critères!$B$30:$R$40,SA_GRILLE_STEU!$A11+2,FALSE),"")</f>
        <v/>
      </c>
      <c r="Y11" s="366" t="str">
        <f>IFERROR(HLOOKUP(U$5,TAB_Critères!$B$51:$AH$66,SA_GRILLE_STEU!$A11+2,FALSE),"")</f>
        <v/>
      </c>
      <c r="Z11" s="370">
        <v>3</v>
      </c>
      <c r="AA11" s="32" t="str">
        <f>IFERROR(HLOOKUP(Z$5,TAB_Critères!$B$3:$AH$16,SA_GRILLE_STEU!$A11+2,FALSE),"")</f>
        <v/>
      </c>
      <c r="AB11" s="420"/>
      <c r="AC11" s="367" t="str">
        <f>IFERROR(HLOOKUP(Z$5,TAB_Critères!$B$30:$R$40,SA_GRILLE_STEU!$A11+2,FALSE),"")</f>
        <v/>
      </c>
      <c r="AD11" s="366" t="str">
        <f>IFERROR(HLOOKUP(Z$5,TAB_Critères!$B$51:$AH$66,SA_GRILLE_STEU!$A11+2,FALSE),"")</f>
        <v/>
      </c>
      <c r="AE11" s="370">
        <v>3</v>
      </c>
      <c r="AF11" s="32" t="str">
        <f>IFERROR(HLOOKUP(AE$5,TAB_Critères!$B$3:$AH$16,SA_GRILLE_STEU!$A11+2,FALSE),"")</f>
        <v/>
      </c>
      <c r="AG11" s="420"/>
      <c r="AH11" s="367" t="str">
        <f>IFERROR(HLOOKUP(AE$5,TAB_Critères!$B$30:$R$40,SA_GRILLE_STEU!$A11+2,FALSE),"")</f>
        <v/>
      </c>
      <c r="AI11" s="366" t="str">
        <f>IFERROR(HLOOKUP(AE$5,TAB_Critères!$B$51:$AH$66,SA_GRILLE_STEU!$A11+2,FALSE),"")</f>
        <v/>
      </c>
      <c r="AJ11" s="370">
        <v>3</v>
      </c>
      <c r="AK11" s="32" t="str">
        <f>IFERROR(HLOOKUP(AJ$5,TAB_Critères!$B$3:$AH$16,SA_GRILLE_STEU!$A11+2,FALSE),"")</f>
        <v/>
      </c>
      <c r="AL11" s="420"/>
      <c r="AM11" s="367" t="str">
        <f>IFERROR(HLOOKUP(AJ$5,TAB_Critères!$B$30:$R$40,SA_GRILLE_STEU!$A11+2,FALSE),"")</f>
        <v/>
      </c>
      <c r="AN11" s="366" t="str">
        <f>IFERROR(HLOOKUP(AJ$5,TAB_Critères!$B$51:$AH$66,SA_GRILLE_STEU!$A11+2,FALSE),"")</f>
        <v/>
      </c>
      <c r="AO11" s="370">
        <v>3</v>
      </c>
      <c r="AP11" s="32" t="str">
        <f>IFERROR(HLOOKUP(AO$5,TAB_Critères!$B$3:$AH$16,SA_GRILLE_STEU!$A11+2,FALSE),"")</f>
        <v/>
      </c>
      <c r="AQ11" s="420"/>
      <c r="AR11" s="367" t="str">
        <f>IFERROR(HLOOKUP(AO$5,TAB_Critères!$B$30:$R$40,SA_GRILLE_STEU!$A11+2,FALSE),"")</f>
        <v/>
      </c>
      <c r="AS11" s="366" t="str">
        <f>IFERROR(HLOOKUP(AO$5,TAB_Critères!$B$51:$AH$66,SA_GRILLE_STEU!$A11+2,FALSE),"")</f>
        <v/>
      </c>
      <c r="AT11" s="370">
        <v>3</v>
      </c>
      <c r="AU11" s="32" t="str">
        <f>IFERROR(HLOOKUP(AT$5,TAB_Critères!$B$3:$AH$16,SA_GRILLE_STEU!$A11+2,FALSE),"")</f>
        <v/>
      </c>
      <c r="AV11" s="420"/>
      <c r="AW11" s="367" t="str">
        <f>IFERROR(HLOOKUP(AT$5,TAB_Critères!$B$30:$R$40,SA_GRILLE_STEU!$A11+2,FALSE),"")</f>
        <v/>
      </c>
      <c r="AX11" s="366" t="str">
        <f>IFERROR(HLOOKUP(AT$5,TAB_Critères!$B$51:$AH$66,SA_GRILLE_STEU!$A11+2,FALSE),"")</f>
        <v/>
      </c>
      <c r="AY11" s="370">
        <v>3</v>
      </c>
      <c r="AZ11" s="32" t="str">
        <f>IFERROR(HLOOKUP(AY$5,TAB_Critères!$B$3:$AH$16,SA_GRILLE_STEU!$A11+2,FALSE),"")</f>
        <v/>
      </c>
      <c r="BA11" s="420"/>
      <c r="BB11" s="367" t="str">
        <f>IFERROR(HLOOKUP(AY$5,TAB_Critères!$B$30:$R$40,SA_GRILLE_STEU!$A11+2,FALSE),"")</f>
        <v/>
      </c>
      <c r="BC11" s="366" t="str">
        <f>IFERROR(HLOOKUP(AY$5,TAB_Critères!$B$51:$AH$66,SA_GRILLE_STEU!$A11+2,FALSE),"")</f>
        <v/>
      </c>
      <c r="BD11" s="370">
        <v>3</v>
      </c>
      <c r="BE11" s="32" t="str">
        <f>IFERROR(HLOOKUP(BD$5,TAB_Critères!$B$3:$AH$16,SA_GRILLE_STEU!$A11+2,FALSE),"")</f>
        <v/>
      </c>
      <c r="BF11" s="420"/>
      <c r="BG11" s="371" t="str">
        <f>IFERROR(HLOOKUP(BD$5,TAB_Critères!$B$30:$R$40,SA_GRILLE_STEU!$A11+2,FALSE),"")</f>
        <v/>
      </c>
      <c r="BH11" s="369" t="str">
        <f>IFERROR(HLOOKUP(BD$5,TAB_Critères!$B$51:$AH$66,SA_GRILLE_STEU!$A11+2,FALSE),"")</f>
        <v/>
      </c>
    </row>
    <row r="12" spans="1:60" ht="30" customHeight="1" x14ac:dyDescent="0.4">
      <c r="A12" s="370">
        <v>4</v>
      </c>
      <c r="B12" s="34" t="str">
        <f>IFERROR(HLOOKUP(A$5,TAB_Critères!$B$3:$AH$16,SA_GRILLE_STEU!$A12+2,FALSE),"")</f>
        <v>L'étanchéité, la propreté et l'état d'entretien du caisson et des capteurs associés sont-ils satisfaisants ?</v>
      </c>
      <c r="C12" s="420"/>
      <c r="D12" s="477">
        <f>IFERROR(HLOOKUP(A$5,TAB_Critères!$B$30:$R$40,SA_GRILLE_STEU!$A12+2,FALSE),"")</f>
        <v>10</v>
      </c>
      <c r="E12" s="366" t="str">
        <f>IFERROR(HLOOKUP(A$5,TAB_Critères!$B$51:$AH$66,SA_GRILLE_STEU!$A12+2,FALSE),"")</f>
        <v>LISTE_2</v>
      </c>
      <c r="F12" s="370">
        <v>4</v>
      </c>
      <c r="G12" s="32" t="str">
        <f>IFERROR(HLOOKUP(F$5,TAB_Critères!$B$3:$AH$16,SA_GRILLE_STEU!$A12+2,FALSE),"")</f>
        <v/>
      </c>
      <c r="H12" s="420"/>
      <c r="I12" s="367" t="str">
        <f>IFERROR(HLOOKUP(F$5,TAB_Critères!$B$30:$R$40,SA_GRILLE_STEU!$A12+2,FALSE),"")</f>
        <v/>
      </c>
      <c r="J12" s="366" t="str">
        <f>IFERROR(HLOOKUP(F$5,TAB_Critères!$B$51:$AH$66,SA_GRILLE_STEU!$A12+2,FALSE),"")</f>
        <v/>
      </c>
      <c r="K12" s="370">
        <v>4</v>
      </c>
      <c r="L12" s="32" t="str">
        <f>IFERROR(HLOOKUP(K$5,TAB_Critères!$B$3:$AH$16,SA_GRILLE_STEU!$A12+2,FALSE),"")</f>
        <v/>
      </c>
      <c r="M12" s="420"/>
      <c r="N12" s="367" t="str">
        <f>IFERROR(HLOOKUP(K$5,TAB_Critères!$B$30:$R$40,SA_GRILLE_STEU!$A12+2,FALSE),"")</f>
        <v/>
      </c>
      <c r="O12" s="366" t="str">
        <f>IFERROR(HLOOKUP(K$5,TAB_Critères!$B$51:$AH$66,SA_GRILLE_STEU!$A12+2,FALSE),"")</f>
        <v/>
      </c>
      <c r="P12" s="370">
        <v>4</v>
      </c>
      <c r="Q12" s="32" t="str">
        <f>IFERROR(HLOOKUP(P$5,TAB_Critères!$B$3:$AH$16,SA_GRILLE_STEU!$A12+2,FALSE),"")</f>
        <v/>
      </c>
      <c r="R12" s="420"/>
      <c r="S12" s="367" t="str">
        <f>IFERROR(HLOOKUP(P$5,TAB_Critères!$B$30:$R$40,SA_GRILLE_STEU!$A12+2,FALSE),"")</f>
        <v/>
      </c>
      <c r="T12" s="366" t="str">
        <f>IFERROR(HLOOKUP(P$5,TAB_Critères!$B$51:$AH$66,SA_GRILLE_STEU!$A12+2,FALSE),"")</f>
        <v/>
      </c>
      <c r="U12" s="370">
        <v>4</v>
      </c>
      <c r="V12" s="32" t="str">
        <f>IFERROR(HLOOKUP(U$5,TAB_Critères!$B$3:$AH$16,SA_GRILLE_STEU!$A12+2,FALSE),"")</f>
        <v/>
      </c>
      <c r="W12" s="420"/>
      <c r="X12" s="367" t="str">
        <f>IFERROR(HLOOKUP(U$5,TAB_Critères!$B$30:$R$40,SA_GRILLE_STEU!$A12+2,FALSE),"")</f>
        <v/>
      </c>
      <c r="Y12" s="366" t="str">
        <f>IFERROR(HLOOKUP(U$5,TAB_Critères!$B$51:$AH$66,SA_GRILLE_STEU!$A12+2,FALSE),"")</f>
        <v/>
      </c>
      <c r="Z12" s="370">
        <v>4</v>
      </c>
      <c r="AA12" s="32" t="str">
        <f>IFERROR(HLOOKUP(Z$5,TAB_Critères!$B$3:$AH$16,SA_GRILLE_STEU!$A12+2,FALSE),"")</f>
        <v/>
      </c>
      <c r="AB12" s="420"/>
      <c r="AC12" s="367" t="str">
        <f>IFERROR(HLOOKUP(Z$5,TAB_Critères!$B$30:$R$40,SA_GRILLE_STEU!$A12+2,FALSE),"")</f>
        <v/>
      </c>
      <c r="AD12" s="366" t="str">
        <f>IFERROR(HLOOKUP(Z$5,TAB_Critères!$B$51:$AH$66,SA_GRILLE_STEU!$A12+2,FALSE),"")</f>
        <v/>
      </c>
      <c r="AE12" s="370">
        <v>4</v>
      </c>
      <c r="AF12" s="32" t="str">
        <f>IFERROR(HLOOKUP(AE$5,TAB_Critères!$B$3:$AH$16,SA_GRILLE_STEU!$A12+2,FALSE),"")</f>
        <v/>
      </c>
      <c r="AG12" s="420"/>
      <c r="AH12" s="367" t="str">
        <f>IFERROR(HLOOKUP(AE$5,TAB_Critères!$B$30:$R$40,SA_GRILLE_STEU!$A12+2,FALSE),"")</f>
        <v/>
      </c>
      <c r="AI12" s="366" t="str">
        <f>IFERROR(HLOOKUP(AE$5,TAB_Critères!$B$51:$AH$66,SA_GRILLE_STEU!$A12+2,FALSE),"")</f>
        <v/>
      </c>
      <c r="AJ12" s="370">
        <v>4</v>
      </c>
      <c r="AK12" s="32" t="str">
        <f>IFERROR(HLOOKUP(AJ$5,TAB_Critères!$B$3:$AH$16,SA_GRILLE_STEU!$A12+2,FALSE),"")</f>
        <v/>
      </c>
      <c r="AL12" s="420"/>
      <c r="AM12" s="367" t="str">
        <f>IFERROR(HLOOKUP(AJ$5,TAB_Critères!$B$30:$R$40,SA_GRILLE_STEU!$A12+2,FALSE),"")</f>
        <v/>
      </c>
      <c r="AN12" s="366" t="str">
        <f>IFERROR(HLOOKUP(AJ$5,TAB_Critères!$B$51:$AH$66,SA_GRILLE_STEU!$A12+2,FALSE),"")</f>
        <v/>
      </c>
      <c r="AO12" s="370">
        <v>4</v>
      </c>
      <c r="AP12" s="32" t="str">
        <f>IFERROR(HLOOKUP(AO$5,TAB_Critères!$B$3:$AH$16,SA_GRILLE_STEU!$A12+2,FALSE),"")</f>
        <v/>
      </c>
      <c r="AQ12" s="420"/>
      <c r="AR12" s="367" t="str">
        <f>IFERROR(HLOOKUP(AO$5,TAB_Critères!$B$30:$R$40,SA_GRILLE_STEU!$A12+2,FALSE),"")</f>
        <v/>
      </c>
      <c r="AS12" s="366" t="str">
        <f>IFERROR(HLOOKUP(AO$5,TAB_Critères!$B$51:$AH$66,SA_GRILLE_STEU!$A12+2,FALSE),"")</f>
        <v/>
      </c>
      <c r="AT12" s="370">
        <v>4</v>
      </c>
      <c r="AU12" s="32" t="str">
        <f>IFERROR(HLOOKUP(AT$5,TAB_Critères!$B$3:$AH$16,SA_GRILLE_STEU!$A12+2,FALSE),"")</f>
        <v/>
      </c>
      <c r="AV12" s="420"/>
      <c r="AW12" s="367" t="str">
        <f>IFERROR(HLOOKUP(AT$5,TAB_Critères!$B$30:$R$40,SA_GRILLE_STEU!$A12+2,FALSE),"")</f>
        <v/>
      </c>
      <c r="AX12" s="366" t="str">
        <f>IFERROR(HLOOKUP(AT$5,TAB_Critères!$B$51:$AH$66,SA_GRILLE_STEU!$A12+2,FALSE),"")</f>
        <v/>
      </c>
      <c r="AY12" s="370">
        <v>4</v>
      </c>
      <c r="AZ12" s="32" t="str">
        <f>IFERROR(HLOOKUP(AY$5,TAB_Critères!$B$3:$AH$16,SA_GRILLE_STEU!$A12+2,FALSE),"")</f>
        <v/>
      </c>
      <c r="BA12" s="420"/>
      <c r="BB12" s="367" t="str">
        <f>IFERROR(HLOOKUP(AY$5,TAB_Critères!$B$30:$R$40,SA_GRILLE_STEU!$A12+2,FALSE),"")</f>
        <v/>
      </c>
      <c r="BC12" s="366" t="str">
        <f>IFERROR(HLOOKUP(AY$5,TAB_Critères!$B$51:$AH$66,SA_GRILLE_STEU!$A12+2,FALSE),"")</f>
        <v/>
      </c>
      <c r="BD12" s="370">
        <v>4</v>
      </c>
      <c r="BE12" s="32" t="str">
        <f>IFERROR(HLOOKUP(BD$5,TAB_Critères!$B$3:$AH$16,SA_GRILLE_STEU!$A12+2,FALSE),"")</f>
        <v/>
      </c>
      <c r="BF12" s="420"/>
      <c r="BG12" s="371" t="str">
        <f>IFERROR(HLOOKUP(BD$5,TAB_Critères!$B$30:$R$40,SA_GRILLE_STEU!$A12+2,FALSE),"")</f>
        <v/>
      </c>
      <c r="BH12" s="369" t="str">
        <f>IFERROR(HLOOKUP(BD$5,TAB_Critères!$B$51:$AH$66,SA_GRILLE_STEU!$A12+2,FALSE),"")</f>
        <v/>
      </c>
    </row>
    <row r="13" spans="1:60" ht="80.25" customHeight="1" x14ac:dyDescent="0.4">
      <c r="A13" s="370">
        <v>5</v>
      </c>
      <c r="B13" s="34" t="str">
        <f>IFERROR(HLOOKUP(A$5,TAB_Critères!$B$3:$AH$16,SA_GRILLE_STEU!$A13+2,FALSE),"")</f>
        <v xml:space="preserve">Le fonctionnement hydraulique, en amont et en aval, est-il satisfaisant ? </v>
      </c>
      <c r="C13" s="420"/>
      <c r="D13" s="477">
        <f>IFERROR(HLOOKUP(A$5,TAB_Critères!$B$30:$R$40,SA_GRILLE_STEU!$A13+2,FALSE),"")</f>
        <v>10</v>
      </c>
      <c r="E13" s="366" t="str">
        <f>IFERROR(HLOOKUP(A$5,TAB_Critères!$B$51:$AH$66,SA_GRILLE_STEU!$A13+2,FALSE),"")</f>
        <v>LISTE_2</v>
      </c>
      <c r="F13" s="370">
        <v>5</v>
      </c>
      <c r="G13" s="32" t="str">
        <f>IFERROR(HLOOKUP(F$5,TAB_Critères!$B$3:$AH$16,SA_GRILLE_STEU!$A13+2,FALSE),"")</f>
        <v/>
      </c>
      <c r="H13" s="420"/>
      <c r="I13" s="367" t="str">
        <f>IFERROR(HLOOKUP(F$5,TAB_Critères!$B$30:$R$40,SA_GRILLE_STEU!$A13+2,FALSE),"")</f>
        <v/>
      </c>
      <c r="J13" s="366" t="str">
        <f>IFERROR(HLOOKUP(F$5,TAB_Critères!$B$51:$AH$66,SA_GRILLE_STEU!$A13+2,FALSE),"")</f>
        <v/>
      </c>
      <c r="K13" s="370">
        <v>5</v>
      </c>
      <c r="L13" s="32" t="str">
        <f>IFERROR(HLOOKUP(K$5,TAB_Critères!$B$3:$AH$16,SA_GRILLE_STEU!$A13+2,FALSE),"")</f>
        <v/>
      </c>
      <c r="M13" s="420"/>
      <c r="N13" s="367" t="str">
        <f>IFERROR(HLOOKUP(K$5,TAB_Critères!$B$30:$R$40,SA_GRILLE_STEU!$A13+2,FALSE),"")</f>
        <v/>
      </c>
      <c r="O13" s="366" t="str">
        <f>IFERROR(HLOOKUP(K$5,TAB_Critères!$B$51:$AH$66,SA_GRILLE_STEU!$A13+2,FALSE),"")</f>
        <v/>
      </c>
      <c r="P13" s="370">
        <v>5</v>
      </c>
      <c r="Q13" s="32" t="str">
        <f>IFERROR(HLOOKUP(P$5,TAB_Critères!$B$3:$AH$16,SA_GRILLE_STEU!$A13+2,FALSE),"")</f>
        <v/>
      </c>
      <c r="R13" s="420"/>
      <c r="S13" s="367" t="str">
        <f>IFERROR(HLOOKUP(P$5,TAB_Critères!$B$30:$R$40,SA_GRILLE_STEU!$A13+2,FALSE),"")</f>
        <v/>
      </c>
      <c r="T13" s="366" t="str">
        <f>IFERROR(HLOOKUP(P$5,TAB_Critères!$B$51:$AH$66,SA_GRILLE_STEU!$A13+2,FALSE),"")</f>
        <v/>
      </c>
      <c r="U13" s="370">
        <v>5</v>
      </c>
      <c r="V13" s="32" t="str">
        <f>IFERROR(HLOOKUP(U$5,TAB_Critères!$B$3:$AH$16,SA_GRILLE_STEU!$A13+2,FALSE),"")</f>
        <v/>
      </c>
      <c r="W13" s="420"/>
      <c r="X13" s="367" t="str">
        <f>IFERROR(HLOOKUP(U$5,TAB_Critères!$B$30:$R$40,SA_GRILLE_STEU!$A13+2,FALSE),"")</f>
        <v/>
      </c>
      <c r="Y13" s="366" t="str">
        <f>IFERROR(HLOOKUP(U$5,TAB_Critères!$B$51:$AH$66,SA_GRILLE_STEU!$A13+2,FALSE),"")</f>
        <v/>
      </c>
      <c r="Z13" s="370">
        <v>5</v>
      </c>
      <c r="AA13" s="32" t="str">
        <f>IFERROR(HLOOKUP(Z$5,TAB_Critères!$B$3:$AH$16,SA_GRILLE_STEU!$A13+2,FALSE),"")</f>
        <v/>
      </c>
      <c r="AB13" s="420"/>
      <c r="AC13" s="367" t="str">
        <f>IFERROR(HLOOKUP(Z$5,TAB_Critères!$B$30:$R$40,SA_GRILLE_STEU!$A13+2,FALSE),"")</f>
        <v/>
      </c>
      <c r="AD13" s="366" t="str">
        <f>IFERROR(HLOOKUP(Z$5,TAB_Critères!$B$51:$AH$66,SA_GRILLE_STEU!$A13+2,FALSE),"")</f>
        <v/>
      </c>
      <c r="AE13" s="370">
        <v>5</v>
      </c>
      <c r="AF13" s="32" t="str">
        <f>IFERROR(HLOOKUP(AE$5,TAB_Critères!$B$3:$AH$16,SA_GRILLE_STEU!$A13+2,FALSE),"")</f>
        <v/>
      </c>
      <c r="AG13" s="420"/>
      <c r="AH13" s="367" t="str">
        <f>IFERROR(HLOOKUP(AE$5,TAB_Critères!$B$30:$R$40,SA_GRILLE_STEU!$A13+2,FALSE),"")</f>
        <v/>
      </c>
      <c r="AI13" s="366" t="str">
        <f>IFERROR(HLOOKUP(AE$5,TAB_Critères!$B$51:$AH$66,SA_GRILLE_STEU!$A13+2,FALSE),"")</f>
        <v/>
      </c>
      <c r="AJ13" s="370">
        <v>5</v>
      </c>
      <c r="AK13" s="32" t="str">
        <f>IFERROR(HLOOKUP(AJ$5,TAB_Critères!$B$3:$AH$16,SA_GRILLE_STEU!$A13+2,FALSE),"")</f>
        <v/>
      </c>
      <c r="AL13" s="420"/>
      <c r="AM13" s="367" t="str">
        <f>IFERROR(HLOOKUP(AJ$5,TAB_Critères!$B$30:$R$40,SA_GRILLE_STEU!$A13+2,FALSE),"")</f>
        <v/>
      </c>
      <c r="AN13" s="366" t="str">
        <f>IFERROR(HLOOKUP(AJ$5,TAB_Critères!$B$51:$AH$66,SA_GRILLE_STEU!$A13+2,FALSE),"")</f>
        <v/>
      </c>
      <c r="AO13" s="370">
        <v>5</v>
      </c>
      <c r="AP13" s="32" t="str">
        <f>IFERROR(HLOOKUP(AO$5,TAB_Critères!$B$3:$AH$16,SA_GRILLE_STEU!$A13+2,FALSE),"")</f>
        <v/>
      </c>
      <c r="AQ13" s="420"/>
      <c r="AR13" s="367" t="str">
        <f>IFERROR(HLOOKUP(AO$5,TAB_Critères!$B$30:$R$40,SA_GRILLE_STEU!$A13+2,FALSE),"")</f>
        <v/>
      </c>
      <c r="AS13" s="366" t="str">
        <f>IFERROR(HLOOKUP(AO$5,TAB_Critères!$B$51:$AH$66,SA_GRILLE_STEU!$A13+2,FALSE),"")</f>
        <v/>
      </c>
      <c r="AT13" s="370">
        <v>5</v>
      </c>
      <c r="AU13" s="32" t="str">
        <f>IFERROR(HLOOKUP(AT$5,TAB_Critères!$B$3:$AH$16,SA_GRILLE_STEU!$A13+2,FALSE),"")</f>
        <v/>
      </c>
      <c r="AV13" s="420"/>
      <c r="AW13" s="367" t="str">
        <f>IFERROR(HLOOKUP(AT$5,TAB_Critères!$B$30:$R$40,SA_GRILLE_STEU!$A13+2,FALSE),"")</f>
        <v/>
      </c>
      <c r="AX13" s="366" t="str">
        <f>IFERROR(HLOOKUP(AT$5,TAB_Critères!$B$51:$AH$66,SA_GRILLE_STEU!$A13+2,FALSE),"")</f>
        <v/>
      </c>
      <c r="AY13" s="370">
        <v>5</v>
      </c>
      <c r="AZ13" s="32" t="str">
        <f>IFERROR(HLOOKUP(AY$5,TAB_Critères!$B$3:$AH$16,SA_GRILLE_STEU!$A13+2,FALSE),"")</f>
        <v/>
      </c>
      <c r="BA13" s="420"/>
      <c r="BB13" s="367" t="str">
        <f>IFERROR(HLOOKUP(AY$5,TAB_Critères!$B$30:$R$40,SA_GRILLE_STEU!$A13+2,FALSE),"")</f>
        <v/>
      </c>
      <c r="BC13" s="366" t="str">
        <f>IFERROR(HLOOKUP(AY$5,TAB_Critères!$B$51:$AH$66,SA_GRILLE_STEU!$A13+2,FALSE),"")</f>
        <v/>
      </c>
      <c r="BD13" s="370">
        <v>5</v>
      </c>
      <c r="BE13" s="32" t="str">
        <f>IFERROR(HLOOKUP(BD$5,TAB_Critères!$B$3:$AH$16,SA_GRILLE_STEU!$A13+2,FALSE),"")</f>
        <v/>
      </c>
      <c r="BF13" s="420"/>
      <c r="BG13" s="371" t="str">
        <f>IFERROR(HLOOKUP(BD$5,TAB_Critères!$B$30:$R$40,SA_GRILLE_STEU!$A13+2,FALSE),"")</f>
        <v/>
      </c>
      <c r="BH13" s="369" t="str">
        <f>IFERROR(HLOOKUP(BD$5,TAB_Critères!$B$51:$AH$66,SA_GRILLE_STEU!$A13+2,FALSE),"")</f>
        <v/>
      </c>
    </row>
    <row r="14" spans="1:60" ht="64.5" customHeight="1" x14ac:dyDescent="0.4">
      <c r="A14" s="370">
        <v>6</v>
      </c>
      <c r="B14" s="34"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20"/>
      <c r="D14" s="477">
        <f>IFERROR(HLOOKUP(A$5,TAB_Critères!$B$30:$R$40,SA_GRILLE_STEU!$A14+2,FALSE),"")</f>
        <v>10</v>
      </c>
      <c r="E14" s="366" t="str">
        <f>IFERROR(HLOOKUP(A$5,TAB_Critères!$B$51:$AH$66,SA_GRILLE_STEU!$A14+2,FALSE),"")</f>
        <v>LISTE_2</v>
      </c>
      <c r="F14" s="370">
        <v>6</v>
      </c>
      <c r="G14" s="32" t="str">
        <f>IFERROR(HLOOKUP(F$5,TAB_Critères!$B$3:$AH$16,SA_GRILLE_STEU!$A14+2,FALSE),"")</f>
        <v/>
      </c>
      <c r="H14" s="420"/>
      <c r="I14" s="367" t="str">
        <f>IFERROR(HLOOKUP(F$5,TAB_Critères!$B$30:$R$40,SA_GRILLE_STEU!$A14+2,FALSE),"")</f>
        <v/>
      </c>
      <c r="J14" s="366" t="str">
        <f>IFERROR(HLOOKUP(F$5,TAB_Critères!$B$51:$AH$66,SA_GRILLE_STEU!$A14+2,FALSE),"")</f>
        <v/>
      </c>
      <c r="K14" s="370">
        <v>6</v>
      </c>
      <c r="L14" s="32" t="str">
        <f>IFERROR(HLOOKUP(K$5,TAB_Critères!$B$3:$AH$16,SA_GRILLE_STEU!$A14+2,FALSE),"")</f>
        <v/>
      </c>
      <c r="M14" s="420"/>
      <c r="N14" s="367" t="str">
        <f>IFERROR(HLOOKUP(K$5,TAB_Critères!$B$30:$R$40,SA_GRILLE_STEU!$A14+2,FALSE),"")</f>
        <v/>
      </c>
      <c r="O14" s="366" t="str">
        <f>IFERROR(HLOOKUP(K$5,TAB_Critères!$B$51:$AH$66,SA_GRILLE_STEU!$A14+2,FALSE),"")</f>
        <v/>
      </c>
      <c r="P14" s="370">
        <v>6</v>
      </c>
      <c r="Q14" s="32" t="str">
        <f>IFERROR(HLOOKUP(P$5,TAB_Critères!$B$3:$AH$16,SA_GRILLE_STEU!$A14+2,FALSE),"")</f>
        <v/>
      </c>
      <c r="R14" s="420"/>
      <c r="S14" s="367" t="str">
        <f>IFERROR(HLOOKUP(P$5,TAB_Critères!$B$30:$R$40,SA_GRILLE_STEU!$A14+2,FALSE),"")</f>
        <v/>
      </c>
      <c r="T14" s="366" t="str">
        <f>IFERROR(HLOOKUP(P$5,TAB_Critères!$B$51:$AH$66,SA_GRILLE_STEU!$A14+2,FALSE),"")</f>
        <v/>
      </c>
      <c r="U14" s="370">
        <v>6</v>
      </c>
      <c r="V14" s="32" t="str">
        <f>IFERROR(HLOOKUP(U$5,TAB_Critères!$B$3:$AH$16,SA_GRILLE_STEU!$A14+2,FALSE),"")</f>
        <v/>
      </c>
      <c r="W14" s="420"/>
      <c r="X14" s="367" t="str">
        <f>IFERROR(HLOOKUP(U$5,TAB_Critères!$B$30:$R$40,SA_GRILLE_STEU!$A14+2,FALSE),"")</f>
        <v/>
      </c>
      <c r="Y14" s="366" t="str">
        <f>IFERROR(HLOOKUP(U$5,TAB_Critères!$B$51:$AH$66,SA_GRILLE_STEU!$A14+2,FALSE),"")</f>
        <v/>
      </c>
      <c r="Z14" s="370">
        <v>6</v>
      </c>
      <c r="AA14" s="32" t="str">
        <f>IFERROR(HLOOKUP(Z$5,TAB_Critères!$B$3:$AH$16,SA_GRILLE_STEU!$A14+2,FALSE),"")</f>
        <v/>
      </c>
      <c r="AB14" s="420"/>
      <c r="AC14" s="367" t="str">
        <f>IFERROR(HLOOKUP(Z$5,TAB_Critères!$B$30:$R$40,SA_GRILLE_STEU!$A14+2,FALSE),"")</f>
        <v/>
      </c>
      <c r="AD14" s="366" t="str">
        <f>IFERROR(HLOOKUP(Z$5,TAB_Critères!$B$51:$AH$66,SA_GRILLE_STEU!$A14+2,FALSE),"")</f>
        <v/>
      </c>
      <c r="AE14" s="370">
        <v>6</v>
      </c>
      <c r="AF14" s="32" t="str">
        <f>IFERROR(HLOOKUP(AE$5,TAB_Critères!$B$3:$AH$16,SA_GRILLE_STEU!$A14+2,FALSE),"")</f>
        <v/>
      </c>
      <c r="AG14" s="420"/>
      <c r="AH14" s="367" t="str">
        <f>IFERROR(HLOOKUP(AE$5,TAB_Critères!$B$30:$R$40,SA_GRILLE_STEU!$A14+2,FALSE),"")</f>
        <v/>
      </c>
      <c r="AI14" s="366" t="str">
        <f>IFERROR(HLOOKUP(AE$5,TAB_Critères!$B$51:$AH$66,SA_GRILLE_STEU!$A14+2,FALSE),"")</f>
        <v/>
      </c>
      <c r="AJ14" s="370">
        <v>6</v>
      </c>
      <c r="AK14" s="32" t="str">
        <f>IFERROR(HLOOKUP(AJ$5,TAB_Critères!$B$3:$AH$16,SA_GRILLE_STEU!$A14+2,FALSE),"")</f>
        <v/>
      </c>
      <c r="AL14" s="420"/>
      <c r="AM14" s="367" t="str">
        <f>IFERROR(HLOOKUP(AJ$5,TAB_Critères!$B$30:$R$40,SA_GRILLE_STEU!$A14+2,FALSE),"")</f>
        <v/>
      </c>
      <c r="AN14" s="366" t="str">
        <f>IFERROR(HLOOKUP(AJ$5,TAB_Critères!$B$51:$AH$66,SA_GRILLE_STEU!$A14+2,FALSE),"")</f>
        <v/>
      </c>
      <c r="AO14" s="370">
        <v>6</v>
      </c>
      <c r="AP14" s="32" t="str">
        <f>IFERROR(HLOOKUP(AO$5,TAB_Critères!$B$3:$AH$16,SA_GRILLE_STEU!$A14+2,FALSE),"")</f>
        <v/>
      </c>
      <c r="AQ14" s="420"/>
      <c r="AR14" s="367" t="str">
        <f>IFERROR(HLOOKUP(AO$5,TAB_Critères!$B$30:$R$40,SA_GRILLE_STEU!$A14+2,FALSE),"")</f>
        <v/>
      </c>
      <c r="AS14" s="366" t="str">
        <f>IFERROR(HLOOKUP(AO$5,TAB_Critères!$B$51:$AH$66,SA_GRILLE_STEU!$A14+2,FALSE),"")</f>
        <v/>
      </c>
      <c r="AT14" s="370">
        <v>6</v>
      </c>
      <c r="AU14" s="32" t="str">
        <f>IFERROR(HLOOKUP(AT$5,TAB_Critères!$B$3:$AH$16,SA_GRILLE_STEU!$A14+2,FALSE),"")</f>
        <v/>
      </c>
      <c r="AV14" s="420"/>
      <c r="AW14" s="367" t="str">
        <f>IFERROR(HLOOKUP(AT$5,TAB_Critères!$B$30:$R$40,SA_GRILLE_STEU!$A14+2,FALSE),"")</f>
        <v/>
      </c>
      <c r="AX14" s="366" t="str">
        <f>IFERROR(HLOOKUP(AT$5,TAB_Critères!$B$51:$AH$66,SA_GRILLE_STEU!$A14+2,FALSE),"")</f>
        <v/>
      </c>
      <c r="AY14" s="370">
        <v>6</v>
      </c>
      <c r="AZ14" s="32" t="str">
        <f>IFERROR(HLOOKUP(AY$5,TAB_Critères!$B$3:$AH$16,SA_GRILLE_STEU!$A14+2,FALSE),"")</f>
        <v/>
      </c>
      <c r="BA14" s="420"/>
      <c r="BB14" s="367" t="str">
        <f>IFERROR(HLOOKUP(AY$5,TAB_Critères!$B$30:$R$40,SA_GRILLE_STEU!$A14+2,FALSE),"")</f>
        <v/>
      </c>
      <c r="BC14" s="366" t="str">
        <f>IFERROR(HLOOKUP(AY$5,TAB_Critères!$B$51:$AH$66,SA_GRILLE_STEU!$A14+2,FALSE),"")</f>
        <v/>
      </c>
      <c r="BD14" s="370">
        <v>6</v>
      </c>
      <c r="BE14" s="32" t="str">
        <f>IFERROR(HLOOKUP(BD$5,TAB_Critères!$B$3:$AH$16,SA_GRILLE_STEU!$A14+2,FALSE),"")</f>
        <v/>
      </c>
      <c r="BF14" s="420"/>
      <c r="BG14" s="371" t="str">
        <f>IFERROR(HLOOKUP(BD$5,TAB_Critères!$B$30:$R$40,SA_GRILLE_STEU!$A14+2,FALSE),"")</f>
        <v/>
      </c>
      <c r="BH14" s="369" t="str">
        <f>IFERROR(HLOOKUP(BD$5,TAB_Critères!$B$51:$AH$66,SA_GRILLE_STEU!$A14+2,FALSE),"")</f>
        <v/>
      </c>
    </row>
    <row r="15" spans="1:60" ht="45" customHeight="1" x14ac:dyDescent="0.4">
      <c r="A15" s="370">
        <v>7</v>
      </c>
      <c r="B15" s="34"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20"/>
      <c r="D15" s="477">
        <f>IFERROR(HLOOKUP(A$5,TAB_Critères!$B$30:$R$40,SA_GRILLE_STEU!$A15+2,FALSE),"")</f>
        <v>20</v>
      </c>
      <c r="E15" s="366" t="str">
        <f>IFERROR(HLOOKUP(A$5,TAB_Critères!$B$51:$AH$66,SA_GRILLE_STEU!$A15+2,FALSE),"")</f>
        <v>LISTE_2</v>
      </c>
      <c r="F15" s="370">
        <v>7</v>
      </c>
      <c r="G15" s="32" t="str">
        <f>IFERROR(HLOOKUP(F$5,TAB_Critères!$B$3:$AH$16,SA_GRILLE_STEU!$A15+2,FALSE),"")</f>
        <v/>
      </c>
      <c r="H15" s="420"/>
      <c r="I15" s="367" t="str">
        <f>IFERROR(HLOOKUP(F$5,TAB_Critères!$B$30:$R$40,SA_GRILLE_STEU!$A15+2,FALSE),"")</f>
        <v/>
      </c>
      <c r="J15" s="366" t="str">
        <f>IFERROR(HLOOKUP(F$5,TAB_Critères!$B$51:$AH$66,SA_GRILLE_STEU!$A15+2,FALSE),"")</f>
        <v/>
      </c>
      <c r="K15" s="370">
        <v>7</v>
      </c>
      <c r="L15" s="32" t="str">
        <f>IFERROR(HLOOKUP(K$5,TAB_Critères!$B$3:$AH$16,SA_GRILLE_STEU!$A15+2,FALSE),"")</f>
        <v/>
      </c>
      <c r="M15" s="420"/>
      <c r="N15" s="367" t="str">
        <f>IFERROR(HLOOKUP(K$5,TAB_Critères!$B$30:$R$40,SA_GRILLE_STEU!$A15+2,FALSE),"")</f>
        <v/>
      </c>
      <c r="O15" s="366" t="str">
        <f>IFERROR(HLOOKUP(K$5,TAB_Critères!$B$51:$AH$66,SA_GRILLE_STEU!$A15+2,FALSE),"")</f>
        <v/>
      </c>
      <c r="P15" s="370">
        <v>7</v>
      </c>
      <c r="Q15" s="32" t="str">
        <f>IFERROR(HLOOKUP(P$5,TAB_Critères!$B$3:$AH$16,SA_GRILLE_STEU!$A15+2,FALSE),"")</f>
        <v/>
      </c>
      <c r="R15" s="420"/>
      <c r="S15" s="367" t="str">
        <f>IFERROR(HLOOKUP(P$5,TAB_Critères!$B$30:$R$40,SA_GRILLE_STEU!$A15+2,FALSE),"")</f>
        <v/>
      </c>
      <c r="T15" s="366" t="str">
        <f>IFERROR(HLOOKUP(P$5,TAB_Critères!$B$51:$AH$66,SA_GRILLE_STEU!$A15+2,FALSE),"")</f>
        <v/>
      </c>
      <c r="U15" s="370">
        <v>7</v>
      </c>
      <c r="V15" s="32" t="str">
        <f>IFERROR(HLOOKUP(U$5,TAB_Critères!$B$3:$AH$16,SA_GRILLE_STEU!$A15+2,FALSE),"")</f>
        <v/>
      </c>
      <c r="W15" s="420"/>
      <c r="X15" s="367" t="str">
        <f>IFERROR(HLOOKUP(U$5,TAB_Critères!$B$30:$R$40,SA_GRILLE_STEU!$A15+2,FALSE),"")</f>
        <v/>
      </c>
      <c r="Y15" s="366" t="str">
        <f>IFERROR(HLOOKUP(U$5,TAB_Critères!$B$51:$AH$66,SA_GRILLE_STEU!$A15+2,FALSE),"")</f>
        <v/>
      </c>
      <c r="Z15" s="370">
        <v>7</v>
      </c>
      <c r="AA15" s="32" t="str">
        <f>IFERROR(HLOOKUP(Z$5,TAB_Critères!$B$3:$AH$16,SA_GRILLE_STEU!$A15+2,FALSE),"")</f>
        <v/>
      </c>
      <c r="AB15" s="420"/>
      <c r="AC15" s="367" t="str">
        <f>IFERROR(HLOOKUP(Z$5,TAB_Critères!$B$30:$R$40,SA_GRILLE_STEU!$A15+2,FALSE),"")</f>
        <v/>
      </c>
      <c r="AD15" s="366" t="str">
        <f>IFERROR(HLOOKUP(Z$5,TAB_Critères!$B$51:$AH$66,SA_GRILLE_STEU!$A15+2,FALSE),"")</f>
        <v/>
      </c>
      <c r="AE15" s="370">
        <v>7</v>
      </c>
      <c r="AF15" s="32" t="str">
        <f>IFERROR(HLOOKUP(AE$5,TAB_Critères!$B$3:$AH$16,SA_GRILLE_STEU!$A15+2,FALSE),"")</f>
        <v/>
      </c>
      <c r="AG15" s="420"/>
      <c r="AH15" s="367" t="str">
        <f>IFERROR(HLOOKUP(AE$5,TAB_Critères!$B$30:$R$40,SA_GRILLE_STEU!$A15+2,FALSE),"")</f>
        <v/>
      </c>
      <c r="AI15" s="366" t="str">
        <f>IFERROR(HLOOKUP(AE$5,TAB_Critères!$B$51:$AH$66,SA_GRILLE_STEU!$A15+2,FALSE),"")</f>
        <v/>
      </c>
      <c r="AJ15" s="370">
        <v>7</v>
      </c>
      <c r="AK15" s="32" t="str">
        <f>IFERROR(HLOOKUP(AJ$5,TAB_Critères!$B$3:$AH$16,SA_GRILLE_STEU!$A15+2,FALSE),"")</f>
        <v/>
      </c>
      <c r="AL15" s="420"/>
      <c r="AM15" s="367" t="str">
        <f>IFERROR(HLOOKUP(AJ$5,TAB_Critères!$B$30:$R$40,SA_GRILLE_STEU!$A15+2,FALSE),"")</f>
        <v/>
      </c>
      <c r="AN15" s="366" t="str">
        <f>IFERROR(HLOOKUP(AJ$5,TAB_Critères!$B$51:$AH$66,SA_GRILLE_STEU!$A15+2,FALSE),"")</f>
        <v/>
      </c>
      <c r="AO15" s="370">
        <v>7</v>
      </c>
      <c r="AP15" s="32" t="str">
        <f>IFERROR(HLOOKUP(AO$5,TAB_Critères!$B$3:$AH$16,SA_GRILLE_STEU!$A15+2,FALSE),"")</f>
        <v/>
      </c>
      <c r="AQ15" s="420"/>
      <c r="AR15" s="367" t="str">
        <f>IFERROR(HLOOKUP(AO$5,TAB_Critères!$B$30:$R$40,SA_GRILLE_STEU!$A15+2,FALSE),"")</f>
        <v/>
      </c>
      <c r="AS15" s="366" t="str">
        <f>IFERROR(HLOOKUP(AO$5,TAB_Critères!$B$51:$AH$66,SA_GRILLE_STEU!$A15+2,FALSE),"")</f>
        <v/>
      </c>
      <c r="AT15" s="370">
        <v>7</v>
      </c>
      <c r="AU15" s="32" t="str">
        <f>IFERROR(HLOOKUP(AT$5,TAB_Critères!$B$3:$AH$16,SA_GRILLE_STEU!$A15+2,FALSE),"")</f>
        <v/>
      </c>
      <c r="AV15" s="420"/>
      <c r="AW15" s="367" t="str">
        <f>IFERROR(HLOOKUP(AT$5,TAB_Critères!$B$30:$R$40,SA_GRILLE_STEU!$A15+2,FALSE),"")</f>
        <v/>
      </c>
      <c r="AX15" s="366" t="str">
        <f>IFERROR(HLOOKUP(AT$5,TAB_Critères!$B$51:$AH$66,SA_GRILLE_STEU!$A15+2,FALSE),"")</f>
        <v/>
      </c>
      <c r="AY15" s="370">
        <v>7</v>
      </c>
      <c r="AZ15" s="32" t="str">
        <f>IFERROR(HLOOKUP(AY$5,TAB_Critères!$B$3:$AH$16,SA_GRILLE_STEU!$A15+2,FALSE),"")</f>
        <v/>
      </c>
      <c r="BA15" s="420"/>
      <c r="BB15" s="367" t="str">
        <f>IFERROR(HLOOKUP(AY$5,TAB_Critères!$B$30:$R$40,SA_GRILLE_STEU!$A15+2,FALSE),"")</f>
        <v/>
      </c>
      <c r="BC15" s="366" t="str">
        <f>IFERROR(HLOOKUP(AY$5,TAB_Critères!$B$51:$AH$66,SA_GRILLE_STEU!$A15+2,FALSE),"")</f>
        <v/>
      </c>
      <c r="BD15" s="370">
        <v>7</v>
      </c>
      <c r="BE15" s="32" t="str">
        <f>IFERROR(HLOOKUP(BD$5,TAB_Critères!$B$3:$AH$16,SA_GRILLE_STEU!$A15+2,FALSE),"")</f>
        <v/>
      </c>
      <c r="BF15" s="420"/>
      <c r="BG15" s="371" t="str">
        <f>IFERROR(HLOOKUP(BD$5,TAB_Critères!$B$30:$R$40,SA_GRILLE_STEU!$A15+2,FALSE),"")</f>
        <v/>
      </c>
      <c r="BH15" s="369" t="str">
        <f>IFERROR(HLOOKUP(BD$5,TAB_Critères!$B$51:$AH$66,SA_GRILLE_STEU!$A15+2,FALSE),"")</f>
        <v/>
      </c>
    </row>
    <row r="16" spans="1:60" ht="38.25" customHeight="1" x14ac:dyDescent="0.4">
      <c r="A16" s="370">
        <v>8</v>
      </c>
      <c r="B16" s="34"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20"/>
      <c r="D16" s="477">
        <f>IFERROR(HLOOKUP(A$5,TAB_Critères!$B$30:$R$40,SA_GRILLE_STEU!$A16+2,FALSE),"")</f>
        <v>20</v>
      </c>
      <c r="E16" s="366" t="str">
        <f>IFERROR(HLOOKUP(A$5,TAB_Critères!$B$51:$AH$66,SA_GRILLE_STEU!$A16+2,FALSE),"")</f>
        <v>LISTE_2</v>
      </c>
      <c r="F16" s="370">
        <v>8</v>
      </c>
      <c r="G16" s="32" t="str">
        <f>IFERROR(HLOOKUP(F$5,TAB_Critères!$B$3:$AH$16,SA_GRILLE_STEU!$A16+2,FALSE),"")</f>
        <v/>
      </c>
      <c r="H16" s="420"/>
      <c r="I16" s="367" t="str">
        <f>IFERROR(HLOOKUP(F$5,TAB_Critères!$B$30:$R$40,SA_GRILLE_STEU!$A16+2,FALSE),"")</f>
        <v/>
      </c>
      <c r="J16" s="366" t="str">
        <f>IFERROR(HLOOKUP(F$5,TAB_Critères!$B$51:$AH$66,SA_GRILLE_STEU!$A16+2,FALSE),"")</f>
        <v/>
      </c>
      <c r="K16" s="370">
        <v>8</v>
      </c>
      <c r="L16" s="32" t="str">
        <f>IFERROR(HLOOKUP(K$5,TAB_Critères!$B$3:$AH$16,SA_GRILLE_STEU!$A16+2,FALSE),"")</f>
        <v/>
      </c>
      <c r="M16" s="420"/>
      <c r="N16" s="367" t="str">
        <f>IFERROR(HLOOKUP(K$5,TAB_Critères!$B$30:$R$40,SA_GRILLE_STEU!$A16+2,FALSE),"")</f>
        <v/>
      </c>
      <c r="O16" s="366" t="str">
        <f>IFERROR(HLOOKUP(K$5,TAB_Critères!$B$51:$AH$66,SA_GRILLE_STEU!$A16+2,FALSE),"")</f>
        <v/>
      </c>
      <c r="P16" s="370">
        <v>8</v>
      </c>
      <c r="Q16" s="32" t="str">
        <f>IFERROR(HLOOKUP(P$5,TAB_Critères!$B$3:$AH$16,SA_GRILLE_STEU!$A16+2,FALSE),"")</f>
        <v/>
      </c>
      <c r="R16" s="420"/>
      <c r="S16" s="367" t="str">
        <f>IFERROR(HLOOKUP(P$5,TAB_Critères!$B$30:$R$40,SA_GRILLE_STEU!$A16+2,FALSE),"")</f>
        <v/>
      </c>
      <c r="T16" s="366" t="str">
        <f>IFERROR(HLOOKUP(P$5,TAB_Critères!$B$51:$AH$66,SA_GRILLE_STEU!$A16+2,FALSE),"")</f>
        <v/>
      </c>
      <c r="U16" s="370">
        <v>8</v>
      </c>
      <c r="V16" s="32" t="str">
        <f>IFERROR(HLOOKUP(U$5,TAB_Critères!$B$3:$AH$16,SA_GRILLE_STEU!$A16+2,FALSE),"")</f>
        <v/>
      </c>
      <c r="W16" s="420"/>
      <c r="X16" s="367" t="str">
        <f>IFERROR(HLOOKUP(U$5,TAB_Critères!$B$30:$R$40,SA_GRILLE_STEU!$A16+2,FALSE),"")</f>
        <v/>
      </c>
      <c r="Y16" s="366" t="str">
        <f>IFERROR(HLOOKUP(U$5,TAB_Critères!$B$51:$AH$66,SA_GRILLE_STEU!$A16+2,FALSE),"")</f>
        <v/>
      </c>
      <c r="Z16" s="370">
        <v>8</v>
      </c>
      <c r="AA16" s="32" t="str">
        <f>IFERROR(HLOOKUP(Z$5,TAB_Critères!$B$3:$AH$16,SA_GRILLE_STEU!$A16+2,FALSE),"")</f>
        <v/>
      </c>
      <c r="AB16" s="420"/>
      <c r="AC16" s="367" t="str">
        <f>IFERROR(HLOOKUP(Z$5,TAB_Critères!$B$30:$R$40,SA_GRILLE_STEU!$A16+2,FALSE),"")</f>
        <v/>
      </c>
      <c r="AD16" s="366" t="str">
        <f>IFERROR(HLOOKUP(Z$5,TAB_Critères!$B$51:$AH$66,SA_GRILLE_STEU!$A16+2,FALSE),"")</f>
        <v/>
      </c>
      <c r="AE16" s="370">
        <v>8</v>
      </c>
      <c r="AF16" s="32" t="str">
        <f>IFERROR(HLOOKUP(AE$5,TAB_Critères!$B$3:$AH$16,SA_GRILLE_STEU!$A16+2,FALSE),"")</f>
        <v/>
      </c>
      <c r="AG16" s="420"/>
      <c r="AH16" s="367" t="str">
        <f>IFERROR(HLOOKUP(AE$5,TAB_Critères!$B$30:$R$40,SA_GRILLE_STEU!$A16+2,FALSE),"")</f>
        <v/>
      </c>
      <c r="AI16" s="366" t="str">
        <f>IFERROR(HLOOKUP(AE$5,TAB_Critères!$B$51:$AH$66,SA_GRILLE_STEU!$A16+2,FALSE),"")</f>
        <v/>
      </c>
      <c r="AJ16" s="370">
        <v>8</v>
      </c>
      <c r="AK16" s="32" t="str">
        <f>IFERROR(HLOOKUP(AJ$5,TAB_Critères!$B$3:$AH$16,SA_GRILLE_STEU!$A16+2,FALSE),"")</f>
        <v/>
      </c>
      <c r="AL16" s="420"/>
      <c r="AM16" s="367" t="str">
        <f>IFERROR(HLOOKUP(AJ$5,TAB_Critères!$B$30:$R$40,SA_GRILLE_STEU!$A16+2,FALSE),"")</f>
        <v/>
      </c>
      <c r="AN16" s="366" t="str">
        <f>IFERROR(HLOOKUP(AJ$5,TAB_Critères!$B$51:$AH$66,SA_GRILLE_STEU!$A16+2,FALSE),"")</f>
        <v/>
      </c>
      <c r="AO16" s="370">
        <v>8</v>
      </c>
      <c r="AP16" s="32" t="str">
        <f>IFERROR(HLOOKUP(AO$5,TAB_Critères!$B$3:$AH$16,SA_GRILLE_STEU!$A16+2,FALSE),"")</f>
        <v/>
      </c>
      <c r="AQ16" s="420"/>
      <c r="AR16" s="367" t="str">
        <f>IFERROR(HLOOKUP(AO$5,TAB_Critères!$B$30:$R$40,SA_GRILLE_STEU!$A16+2,FALSE),"")</f>
        <v/>
      </c>
      <c r="AS16" s="366" t="str">
        <f>IFERROR(HLOOKUP(AO$5,TAB_Critères!$B$51:$AH$66,SA_GRILLE_STEU!$A16+2,FALSE),"")</f>
        <v/>
      </c>
      <c r="AT16" s="370">
        <v>8</v>
      </c>
      <c r="AU16" s="32" t="str">
        <f>IFERROR(HLOOKUP(AT$5,TAB_Critères!$B$3:$AH$16,SA_GRILLE_STEU!$A16+2,FALSE),"")</f>
        <v/>
      </c>
      <c r="AV16" s="420"/>
      <c r="AW16" s="367" t="str">
        <f>IFERROR(HLOOKUP(AT$5,TAB_Critères!$B$30:$R$40,SA_GRILLE_STEU!$A16+2,FALSE),"")</f>
        <v/>
      </c>
      <c r="AX16" s="366" t="str">
        <f>IFERROR(HLOOKUP(AT$5,TAB_Critères!$B$51:$AH$66,SA_GRILLE_STEU!$A16+2,FALSE),"")</f>
        <v/>
      </c>
      <c r="AY16" s="370">
        <v>8</v>
      </c>
      <c r="AZ16" s="32" t="str">
        <f>IFERROR(HLOOKUP(AY$5,TAB_Critères!$B$3:$AH$16,SA_GRILLE_STEU!$A16+2,FALSE),"")</f>
        <v/>
      </c>
      <c r="BA16" s="420"/>
      <c r="BB16" s="367" t="str">
        <f>IFERROR(HLOOKUP(AY$5,TAB_Critères!$B$30:$R$40,SA_GRILLE_STEU!$A16+2,FALSE),"")</f>
        <v/>
      </c>
      <c r="BC16" s="366" t="str">
        <f>IFERROR(HLOOKUP(AY$5,TAB_Critères!$B$51:$AH$66,SA_GRILLE_STEU!$A16+2,FALSE),"")</f>
        <v/>
      </c>
      <c r="BD16" s="370">
        <v>8</v>
      </c>
      <c r="BE16" s="32" t="str">
        <f>IFERROR(HLOOKUP(BD$5,TAB_Critères!$B$3:$AH$16,SA_GRILLE_STEU!$A16+2,FALSE),"")</f>
        <v/>
      </c>
      <c r="BF16" s="420"/>
      <c r="BG16" s="371" t="str">
        <f>IFERROR(HLOOKUP(BD$5,TAB_Critères!$B$30:$R$40,SA_GRILLE_STEU!$A16+2,FALSE),"")</f>
        <v/>
      </c>
      <c r="BH16" s="369" t="str">
        <f>IFERROR(HLOOKUP(BD$5,TAB_Critères!$B$51:$AH$66,SA_GRILLE_STEU!$A16+2,FALSE),"")</f>
        <v/>
      </c>
    </row>
    <row r="17" spans="1:60" ht="20.100000000000001" customHeight="1" x14ac:dyDescent="0.4">
      <c r="A17" s="370">
        <v>9</v>
      </c>
      <c r="B17" s="34" t="str">
        <f>IFERROR(HLOOKUP(A$5,TAB_Critères!$B$3:$AH$16,SA_GRILLE_STEU!$A17+2,FALSE),"")</f>
        <v>Existe t-il un dispositif de contrôle adapté pour le suivi en interne  et un afficheur de proximité (Hauteur + Débit + Volume) ?</v>
      </c>
      <c r="C17" s="420"/>
      <c r="D17" s="477">
        <f>IFERROR(HLOOKUP(A$5,TAB_Critères!$B$30:$R$40,SA_GRILLE_STEU!$A17+2,FALSE),"")</f>
        <v>5</v>
      </c>
      <c r="E17" s="366" t="str">
        <f>IFERROR(HLOOKUP(A$5,TAB_Critères!$B$51:$AH$66,SA_GRILLE_STEU!$A17+2,FALSE),"")</f>
        <v>LISTE_3</v>
      </c>
      <c r="F17" s="370">
        <v>9</v>
      </c>
      <c r="G17" s="32" t="str">
        <f>IFERROR(HLOOKUP(F$5,TAB_Critères!$B$3:$AH$16,SA_GRILLE_STEU!$A17+2,FALSE),"")</f>
        <v/>
      </c>
      <c r="H17" s="420"/>
      <c r="I17" s="367" t="str">
        <f>IFERROR(HLOOKUP(F$5,TAB_Critères!$B$30:$R$40,SA_GRILLE_STEU!$A17+2,FALSE),"")</f>
        <v/>
      </c>
      <c r="J17" s="366" t="str">
        <f>IFERROR(HLOOKUP(F$5,TAB_Critères!$B$51:$AH$66,SA_GRILLE_STEU!$A17+2,FALSE),"")</f>
        <v/>
      </c>
      <c r="K17" s="370">
        <v>9</v>
      </c>
      <c r="L17" s="32" t="str">
        <f>IFERROR(HLOOKUP(K$5,TAB_Critères!$B$3:$AH$16,SA_GRILLE_STEU!$A17+2,FALSE),"")</f>
        <v/>
      </c>
      <c r="M17" s="420"/>
      <c r="N17" s="367" t="str">
        <f>IFERROR(HLOOKUP(K$5,TAB_Critères!$B$30:$R$40,SA_GRILLE_STEU!$A17+2,FALSE),"")</f>
        <v/>
      </c>
      <c r="O17" s="366" t="str">
        <f>IFERROR(HLOOKUP(K$5,TAB_Critères!$B$51:$AH$66,SA_GRILLE_STEU!$A17+2,FALSE),"")</f>
        <v/>
      </c>
      <c r="P17" s="370">
        <v>9</v>
      </c>
      <c r="Q17" s="32" t="str">
        <f>IFERROR(HLOOKUP(P$5,TAB_Critères!$B$3:$AH$16,SA_GRILLE_STEU!$A17+2,FALSE),"")</f>
        <v/>
      </c>
      <c r="R17" s="420"/>
      <c r="S17" s="367" t="str">
        <f>IFERROR(HLOOKUP(P$5,TAB_Critères!$B$30:$R$40,SA_GRILLE_STEU!$A17+2,FALSE),"")</f>
        <v/>
      </c>
      <c r="T17" s="366" t="str">
        <f>IFERROR(HLOOKUP(P$5,TAB_Critères!$B$51:$AH$66,SA_GRILLE_STEU!$A17+2,FALSE),"")</f>
        <v/>
      </c>
      <c r="U17" s="370">
        <v>9</v>
      </c>
      <c r="V17" s="32" t="str">
        <f>IFERROR(HLOOKUP(U$5,TAB_Critères!$B$3:$AH$16,SA_GRILLE_STEU!$A17+2,FALSE),"")</f>
        <v/>
      </c>
      <c r="W17" s="420"/>
      <c r="X17" s="367" t="str">
        <f>IFERROR(HLOOKUP(U$5,TAB_Critères!$B$30:$R$40,SA_GRILLE_STEU!$A17+2,FALSE),"")</f>
        <v/>
      </c>
      <c r="Y17" s="366" t="str">
        <f>IFERROR(HLOOKUP(U$5,TAB_Critères!$B$51:$AH$66,SA_GRILLE_STEU!$A17+2,FALSE),"")</f>
        <v/>
      </c>
      <c r="Z17" s="370">
        <v>9</v>
      </c>
      <c r="AA17" s="32" t="str">
        <f>IFERROR(HLOOKUP(Z$5,TAB_Critères!$B$3:$AH$16,SA_GRILLE_STEU!$A17+2,FALSE),"")</f>
        <v/>
      </c>
      <c r="AB17" s="420"/>
      <c r="AC17" s="367" t="str">
        <f>IFERROR(HLOOKUP(Z$5,TAB_Critères!$B$30:$R$40,SA_GRILLE_STEU!$A17+2,FALSE),"")</f>
        <v/>
      </c>
      <c r="AD17" s="366" t="str">
        <f>IFERROR(HLOOKUP(Z$5,TAB_Critères!$B$51:$AH$66,SA_GRILLE_STEU!$A17+2,FALSE),"")</f>
        <v/>
      </c>
      <c r="AE17" s="370">
        <v>9</v>
      </c>
      <c r="AF17" s="32" t="str">
        <f>IFERROR(HLOOKUP(AE$5,TAB_Critères!$B$3:$AH$16,SA_GRILLE_STEU!$A17+2,FALSE),"")</f>
        <v/>
      </c>
      <c r="AG17" s="420"/>
      <c r="AH17" s="367" t="str">
        <f>IFERROR(HLOOKUP(AE$5,TAB_Critères!$B$30:$R$40,SA_GRILLE_STEU!$A17+2,FALSE),"")</f>
        <v/>
      </c>
      <c r="AI17" s="366" t="str">
        <f>IFERROR(HLOOKUP(AE$5,TAB_Critères!$B$51:$AH$66,SA_GRILLE_STEU!$A17+2,FALSE),"")</f>
        <v/>
      </c>
      <c r="AJ17" s="370">
        <v>9</v>
      </c>
      <c r="AK17" s="32" t="str">
        <f>IFERROR(HLOOKUP(AJ$5,TAB_Critères!$B$3:$AH$16,SA_GRILLE_STEU!$A17+2,FALSE),"")</f>
        <v/>
      </c>
      <c r="AL17" s="420"/>
      <c r="AM17" s="367" t="str">
        <f>IFERROR(HLOOKUP(AJ$5,TAB_Critères!$B$30:$R$40,SA_GRILLE_STEU!$A17+2,FALSE),"")</f>
        <v/>
      </c>
      <c r="AN17" s="366" t="str">
        <f>IFERROR(HLOOKUP(AJ$5,TAB_Critères!$B$51:$AH$66,SA_GRILLE_STEU!$A17+2,FALSE),"")</f>
        <v/>
      </c>
      <c r="AO17" s="370">
        <v>9</v>
      </c>
      <c r="AP17" s="32" t="str">
        <f>IFERROR(HLOOKUP(AO$5,TAB_Critères!$B$3:$AH$16,SA_GRILLE_STEU!$A17+2,FALSE),"")</f>
        <v/>
      </c>
      <c r="AQ17" s="420"/>
      <c r="AR17" s="367" t="str">
        <f>IFERROR(HLOOKUP(AO$5,TAB_Critères!$B$30:$R$40,SA_GRILLE_STEU!$A17+2,FALSE),"")</f>
        <v/>
      </c>
      <c r="AS17" s="366" t="str">
        <f>IFERROR(HLOOKUP(AO$5,TAB_Critères!$B$51:$AH$66,SA_GRILLE_STEU!$A17+2,FALSE),"")</f>
        <v/>
      </c>
      <c r="AT17" s="370">
        <v>9</v>
      </c>
      <c r="AU17" s="32" t="str">
        <f>IFERROR(HLOOKUP(AT$5,TAB_Critères!$B$3:$AH$16,SA_GRILLE_STEU!$A17+2,FALSE),"")</f>
        <v/>
      </c>
      <c r="AV17" s="420"/>
      <c r="AW17" s="367" t="str">
        <f>IFERROR(HLOOKUP(AT$5,TAB_Critères!$B$30:$R$40,SA_GRILLE_STEU!$A17+2,FALSE),"")</f>
        <v/>
      </c>
      <c r="AX17" s="366" t="str">
        <f>IFERROR(HLOOKUP(AT$5,TAB_Critères!$B$51:$AH$66,SA_GRILLE_STEU!$A17+2,FALSE),"")</f>
        <v/>
      </c>
      <c r="AY17" s="370">
        <v>9</v>
      </c>
      <c r="AZ17" s="32" t="str">
        <f>IFERROR(HLOOKUP(AY$5,TAB_Critères!$B$3:$AH$16,SA_GRILLE_STEU!$A17+2,FALSE),"")</f>
        <v/>
      </c>
      <c r="BA17" s="420"/>
      <c r="BB17" s="367" t="str">
        <f>IFERROR(HLOOKUP(AY$5,TAB_Critères!$B$30:$R$40,SA_GRILLE_STEU!$A17+2,FALSE),"")</f>
        <v/>
      </c>
      <c r="BC17" s="366" t="str">
        <f>IFERROR(HLOOKUP(AY$5,TAB_Critères!$B$51:$AH$66,SA_GRILLE_STEU!$A17+2,FALSE),"")</f>
        <v/>
      </c>
      <c r="BD17" s="370">
        <v>9</v>
      </c>
      <c r="BE17" s="32" t="str">
        <f>IFERROR(HLOOKUP(BD$5,TAB_Critères!$B$3:$AH$16,SA_GRILLE_STEU!$A17+2,FALSE),"")</f>
        <v/>
      </c>
      <c r="BF17" s="420"/>
      <c r="BG17" s="371" t="str">
        <f>IFERROR(HLOOKUP(BD$5,TAB_Critères!$B$30:$R$40,SA_GRILLE_STEU!$A17+2,FALSE),"")</f>
        <v/>
      </c>
      <c r="BH17" s="369" t="str">
        <f>IFERROR(HLOOKUP(BD$5,TAB_Critères!$B$51:$AH$66,SA_GRILLE_STEU!$A17+2,FALSE),"")</f>
        <v/>
      </c>
    </row>
    <row r="18" spans="1:60" s="442" customFormat="1" ht="38.25" customHeight="1" x14ac:dyDescent="0.4">
      <c r="A18" s="1005" t="s">
        <v>69</v>
      </c>
      <c r="B18" s="1006"/>
      <c r="C18" s="439" t="s">
        <v>70</v>
      </c>
      <c r="D18" s="440" t="s">
        <v>71</v>
      </c>
      <c r="E18" s="441"/>
      <c r="F18" s="1005" t="s">
        <v>69</v>
      </c>
      <c r="G18" s="1006"/>
      <c r="H18" s="439" t="s">
        <v>70</v>
      </c>
      <c r="I18" s="440" t="s">
        <v>71</v>
      </c>
      <c r="J18" s="441"/>
      <c r="K18" s="1005" t="s">
        <v>69</v>
      </c>
      <c r="L18" s="1006"/>
      <c r="M18" s="439" t="s">
        <v>70</v>
      </c>
      <c r="N18" s="440" t="s">
        <v>71</v>
      </c>
      <c r="O18" s="441"/>
      <c r="P18" s="1005" t="s">
        <v>69</v>
      </c>
      <c r="Q18" s="1006"/>
      <c r="R18" s="439" t="s">
        <v>70</v>
      </c>
      <c r="S18" s="440" t="s">
        <v>71</v>
      </c>
      <c r="T18" s="441"/>
      <c r="U18" s="1005" t="s">
        <v>69</v>
      </c>
      <c r="V18" s="1006"/>
      <c r="W18" s="439" t="s">
        <v>70</v>
      </c>
      <c r="X18" s="440" t="s">
        <v>71</v>
      </c>
      <c r="Y18" s="441"/>
      <c r="Z18" s="1005" t="s">
        <v>69</v>
      </c>
      <c r="AA18" s="1006"/>
      <c r="AB18" s="439" t="s">
        <v>70</v>
      </c>
      <c r="AC18" s="440" t="s">
        <v>71</v>
      </c>
      <c r="AD18" s="441"/>
      <c r="AE18" s="1005" t="s">
        <v>69</v>
      </c>
      <c r="AF18" s="1006"/>
      <c r="AG18" s="439" t="s">
        <v>70</v>
      </c>
      <c r="AH18" s="440" t="s">
        <v>71</v>
      </c>
      <c r="AI18" s="441"/>
      <c r="AJ18" s="1005" t="s">
        <v>69</v>
      </c>
      <c r="AK18" s="1006"/>
      <c r="AL18" s="439" t="s">
        <v>70</v>
      </c>
      <c r="AM18" s="440" t="s">
        <v>71</v>
      </c>
      <c r="AN18" s="441"/>
      <c r="AO18" s="1005" t="s">
        <v>69</v>
      </c>
      <c r="AP18" s="1006"/>
      <c r="AQ18" s="439" t="s">
        <v>70</v>
      </c>
      <c r="AR18" s="440" t="s">
        <v>71</v>
      </c>
      <c r="AS18" s="441"/>
      <c r="AT18" s="1005" t="s">
        <v>69</v>
      </c>
      <c r="AU18" s="1006"/>
      <c r="AV18" s="439" t="s">
        <v>70</v>
      </c>
      <c r="AW18" s="440" t="s">
        <v>71</v>
      </c>
      <c r="AX18" s="441"/>
      <c r="AY18" s="1005" t="s">
        <v>69</v>
      </c>
      <c r="AZ18" s="1006"/>
      <c r="BA18" s="439" t="s">
        <v>70</v>
      </c>
      <c r="BB18" s="440" t="s">
        <v>71</v>
      </c>
      <c r="BC18" s="441"/>
      <c r="BD18" s="1005" t="s">
        <v>69</v>
      </c>
      <c r="BE18" s="1006"/>
      <c r="BF18" s="439" t="s">
        <v>70</v>
      </c>
      <c r="BG18" s="440" t="s">
        <v>71</v>
      </c>
    </row>
    <row r="19" spans="1:60" s="383" customFormat="1" ht="60" customHeight="1" x14ac:dyDescent="0.4">
      <c r="A19" s="377"/>
      <c r="B19" s="433"/>
      <c r="C19" s="423"/>
      <c r="D19" s="378">
        <f>IF(OR(A5="",C19="Non contrôlé"),"",IF((SUMIF(C9:C17,"Validé",D9:D17)+SUMIF(C9:C17,"Validé avec réserve",D9:D17))&gt;100,100,SUMIF(C9:C17,"Validé",D9:D17)+SUMIF(C9:C17,"Validé avec réserve",D9:D17)))</f>
        <v>0</v>
      </c>
      <c r="E19" s="379"/>
      <c r="F19" s="380"/>
      <c r="G19" s="427"/>
      <c r="H19" s="423"/>
      <c r="I19" s="378" t="str">
        <f>IF(F5="","",IF((SUMIF(H9:H17,"Validé",I9:I17)+SUMIF(H9:H17,"Validé avec réserve",I9:I17))&gt;100,100,SUMIF(H9:H17,"Validé",I9:I17)+SUMIF(H9:H17,"Validé avec réserve",I9:I17)))</f>
        <v/>
      </c>
      <c r="J19" s="379"/>
      <c r="K19" s="380"/>
      <c r="L19" s="427"/>
      <c r="M19" s="423"/>
      <c r="N19" s="378" t="str">
        <f>IF(K5="","",IF((SUMIF(M9:M17,"Validé",N9:N17)+SUMIF(M9:M17,"Validé avec réserve",N9:N17))&gt;100,100,SUMIF(M9:M17,"Validé",N9:N17)+SUMIF(M9:M17,"Validé avec réserve",N9:N17)))</f>
        <v/>
      </c>
      <c r="O19" s="379"/>
      <c r="P19" s="381"/>
      <c r="Q19" s="427"/>
      <c r="R19" s="423"/>
      <c r="S19" s="378" t="str">
        <f>IF(P5="","",IF((SUMIF(R9:R17,"Validé",S9:S17)+SUMIF(R9:R17,"Validé avec réserve",S9:S17))&gt;100,100,SUMIF(R9:R17,"Validé",S9:S17)+SUMIF(R9:R17,"Validé avec réserve",S9:S17)))</f>
        <v/>
      </c>
      <c r="T19" s="379"/>
      <c r="U19" s="382"/>
      <c r="V19" s="427"/>
      <c r="W19" s="423"/>
      <c r="X19" s="378" t="str">
        <f>IF(U5="","",IF((SUMIF(W9:W17,"Validé",X9:X17)+SUMIF(W9:W17,"Validé avec réserve",X9:X17))&gt;100,100,SUMIF(W9:W17,"Validé",X9:X17)+SUMIF(W9:W17,"Validé avec réserve",X9:X17)))</f>
        <v/>
      </c>
      <c r="Y19" s="379"/>
      <c r="Z19" s="382"/>
      <c r="AA19" s="426"/>
      <c r="AB19" s="423"/>
      <c r="AC19" s="378" t="str">
        <f>IF(Z5="","",IF((SUMIF(AB9:AB17,"Validé",AC9:AC17)+SUMIF(AB9:AB17,"Validé avec réserve",AC9:AC17))&gt;100,100,SUMIF(AB9:AB17,"Validé",AC9:AC17)+SUMIF(AB9:AB17,"Validé avec réserve",AC9:AC17)))</f>
        <v/>
      </c>
      <c r="AD19" s="379"/>
      <c r="AE19" s="382"/>
      <c r="AF19" s="427"/>
      <c r="AG19" s="423"/>
      <c r="AH19" s="378" t="str">
        <f>IF(AE5="","",IF((SUMIF(AG9:AG17,"Validé",AH9:AH17)+SUMIF(AG9:AG17,"Validé avec réserve",AH9:AH17))&gt;100,100,SUMIF(AG9:AG17,"Validé",AH9:AH17)+SUMIF(AG9:AG17,"Validé avec réserve",AH9:AH17)))</f>
        <v/>
      </c>
      <c r="AI19" s="379"/>
      <c r="AJ19" s="382"/>
      <c r="AK19" s="427"/>
      <c r="AL19" s="423"/>
      <c r="AM19" s="378" t="str">
        <f>IF(AJ5="","",IF((SUMIF(AL9:AL17,"Validé",AM9:AM17)+SUMIF(AL9:AL17,"Validé avec réserve",AM9:AM17))&gt;100,100,SUMIF(AL9:AL17,"Validé",AM9:AM17)+SUMIF(AL9:AL17,"Validé avec réserve",AM9:AM17)))</f>
        <v/>
      </c>
      <c r="AN19" s="379"/>
      <c r="AO19" s="382"/>
      <c r="AP19" s="427"/>
      <c r="AQ19" s="423"/>
      <c r="AR19" s="378" t="str">
        <f>IF(AO5="","",IF((SUMIF(AQ9:AQ17,"Validé",AR9:AR17)+SUMIF(AQ9:AQ17,"Validé avec réserve",AR9:AR17))&gt;100,100,SUMIF(AQ9:AQ17,"Validé",AR9:AR17)+SUMIF(AQ9:AQ17,"Validé avec réserve",AR9:AR17)))</f>
        <v/>
      </c>
      <c r="AS19" s="379"/>
      <c r="AT19" s="382"/>
      <c r="AU19" s="427"/>
      <c r="AV19" s="423"/>
      <c r="AW19" s="378" t="str">
        <f>IF(AT5="","",IF((SUMIF(AV9:AV17,"Validé",AW9:AW17)+SUMIF(AV9:AV17,"Validé avec réserve",AW9:AW17))&gt;100,100,SUMIF(AV9:AV17,"Validé",AW9:AW17)+SUMIF(AV9:AV17,"Validé avec réserve",AW9:AW17)))</f>
        <v/>
      </c>
      <c r="AX19" s="379"/>
      <c r="AY19" s="382"/>
      <c r="AZ19" s="427"/>
      <c r="BA19" s="423"/>
      <c r="BB19" s="378" t="str">
        <f>IF(AY5="","",IF((SUMIF(BA9:BA17,"Validé",BB9:BB17)+SUMIF(BA9:BA17,"Validé avec réserve",BB9:BB17))&gt;100,100,SUMIF(BA9:BA17,"Validé",BB9:BB17)+SUMIF(BA9:BA17,"Validé avec réserve",BB9:BB17)))</f>
        <v/>
      </c>
      <c r="BC19" s="379"/>
      <c r="BD19" s="382"/>
      <c r="BE19" s="424"/>
      <c r="BF19" s="423"/>
      <c r="BG19" s="378" t="str">
        <f>IF(BD5="","",IF((SUMIF(BF9:BF17,"Validé",BG9:BG17)+SUMIF(BF9:BF17,"Validé avec réserve",BG9:BG17))&gt;100,100,SUMIF(BF9:BF17,"Validé",BG9:BG17)+SUMIF(BF9:BF17,"Validé avec réserve",BG9:BG17)))</f>
        <v/>
      </c>
      <c r="BH19" s="379"/>
    </row>
    <row r="20" spans="1:60" s="390" customFormat="1" ht="15" customHeight="1" thickBot="1" x14ac:dyDescent="0.45">
      <c r="A20" s="384"/>
      <c r="B20" s="385"/>
      <c r="C20" s="386"/>
      <c r="D20" s="387"/>
      <c r="E20" s="388"/>
      <c r="F20" s="384"/>
      <c r="G20" s="385"/>
      <c r="H20" s="386"/>
      <c r="I20" s="387"/>
      <c r="J20" s="388"/>
      <c r="K20" s="384"/>
      <c r="L20" s="385"/>
      <c r="M20" s="386"/>
      <c r="N20" s="387"/>
      <c r="O20" s="388"/>
      <c r="P20" s="384"/>
      <c r="Q20" s="385"/>
      <c r="R20" s="385"/>
      <c r="S20" s="387"/>
      <c r="T20" s="385"/>
      <c r="U20" s="385"/>
      <c r="V20" s="385"/>
      <c r="W20" s="385"/>
      <c r="X20" s="387"/>
      <c r="Y20" s="385"/>
      <c r="Z20" s="385"/>
      <c r="AA20" s="385"/>
      <c r="AB20" s="385"/>
      <c r="AC20" s="387"/>
      <c r="AD20" s="385"/>
      <c r="AE20" s="385"/>
      <c r="AF20" s="385"/>
      <c r="AG20" s="385"/>
      <c r="AH20" s="387"/>
      <c r="AI20" s="385"/>
      <c r="AJ20" s="385"/>
      <c r="AK20" s="385"/>
      <c r="AL20" s="385"/>
      <c r="AM20" s="387"/>
      <c r="AN20" s="385"/>
      <c r="AO20" s="385"/>
      <c r="AP20" s="385"/>
      <c r="AQ20" s="385"/>
      <c r="AR20" s="387"/>
      <c r="AS20" s="385"/>
      <c r="AT20" s="385"/>
      <c r="AU20" s="385"/>
      <c r="AV20" s="385"/>
      <c r="AW20" s="387"/>
      <c r="AX20" s="385"/>
      <c r="AY20" s="385"/>
      <c r="AZ20" s="385"/>
      <c r="BA20" s="385"/>
      <c r="BB20" s="387"/>
      <c r="BC20" s="385"/>
      <c r="BD20" s="385"/>
      <c r="BE20" s="385"/>
      <c r="BF20" s="385"/>
      <c r="BG20" s="385"/>
      <c r="BH20" s="389"/>
    </row>
    <row r="21" spans="1:60" ht="12" customHeight="1" thickBot="1" x14ac:dyDescent="0.45">
      <c r="A21" s="882" t="s">
        <v>350</v>
      </c>
      <c r="B21" s="883"/>
      <c r="C21" s="883"/>
      <c r="D21" s="884"/>
      <c r="E21" s="391"/>
      <c r="F21" s="882" t="s">
        <v>350</v>
      </c>
      <c r="G21" s="883"/>
      <c r="H21" s="883"/>
      <c r="I21" s="884"/>
      <c r="J21" s="391"/>
      <c r="K21" s="882" t="s">
        <v>350</v>
      </c>
      <c r="L21" s="883"/>
      <c r="M21" s="883"/>
      <c r="N21" s="884"/>
      <c r="O21" s="391"/>
      <c r="P21" s="882" t="s">
        <v>350</v>
      </c>
      <c r="Q21" s="883"/>
      <c r="R21" s="883"/>
      <c r="S21" s="884"/>
      <c r="T21" s="391"/>
      <c r="U21" s="882" t="s">
        <v>350</v>
      </c>
      <c r="V21" s="883"/>
      <c r="W21" s="883"/>
      <c r="X21" s="884"/>
      <c r="Y21" s="391"/>
      <c r="Z21" s="882" t="s">
        <v>350</v>
      </c>
      <c r="AA21" s="883"/>
      <c r="AB21" s="883"/>
      <c r="AC21" s="884"/>
      <c r="AD21" s="391"/>
      <c r="AE21" s="882" t="s">
        <v>350</v>
      </c>
      <c r="AF21" s="883"/>
      <c r="AG21" s="883"/>
      <c r="AH21" s="884"/>
      <c r="AI21" s="391"/>
      <c r="AJ21" s="882" t="s">
        <v>350</v>
      </c>
      <c r="AK21" s="883"/>
      <c r="AL21" s="883"/>
      <c r="AM21" s="884"/>
      <c r="AN21" s="391"/>
      <c r="AO21" s="882" t="s">
        <v>350</v>
      </c>
      <c r="AP21" s="883"/>
      <c r="AQ21" s="883"/>
      <c r="AR21" s="884"/>
      <c r="AS21" s="391"/>
      <c r="AT21" s="882" t="s">
        <v>350</v>
      </c>
      <c r="AU21" s="883"/>
      <c r="AV21" s="883"/>
      <c r="AW21" s="884"/>
      <c r="AX21" s="391"/>
      <c r="AY21" s="882" t="s">
        <v>350</v>
      </c>
      <c r="AZ21" s="883"/>
      <c r="BA21" s="883"/>
      <c r="BB21" s="884"/>
      <c r="BC21" s="391"/>
      <c r="BD21" s="882" t="s">
        <v>350</v>
      </c>
      <c r="BE21" s="883"/>
      <c r="BF21" s="883"/>
      <c r="BG21" s="884"/>
    </row>
    <row r="22" spans="1:60" s="429" customFormat="1" ht="18" customHeight="1" x14ac:dyDescent="0.55000000000000004">
      <c r="A22" s="873" t="s">
        <v>180</v>
      </c>
      <c r="B22" s="874"/>
      <c r="C22" s="874"/>
      <c r="D22" s="875"/>
      <c r="F22" s="873"/>
      <c r="G22" s="874"/>
      <c r="H22" s="874"/>
      <c r="I22" s="875"/>
      <c r="K22" s="873"/>
      <c r="L22" s="874"/>
      <c r="M22" s="874"/>
      <c r="N22" s="875"/>
      <c r="P22" s="873"/>
      <c r="Q22" s="874"/>
      <c r="R22" s="874"/>
      <c r="S22" s="875"/>
      <c r="U22" s="873"/>
      <c r="V22" s="874"/>
      <c r="W22" s="874"/>
      <c r="X22" s="875"/>
      <c r="Z22" s="873"/>
      <c r="AA22" s="874"/>
      <c r="AB22" s="874"/>
      <c r="AC22" s="875"/>
      <c r="AE22" s="873"/>
      <c r="AF22" s="874"/>
      <c r="AG22" s="874"/>
      <c r="AH22" s="875"/>
      <c r="AJ22" s="873"/>
      <c r="AK22" s="874"/>
      <c r="AL22" s="874"/>
      <c r="AM22" s="875"/>
      <c r="AO22" s="873"/>
      <c r="AP22" s="874"/>
      <c r="AQ22" s="874"/>
      <c r="AR22" s="875"/>
      <c r="AT22" s="873"/>
      <c r="AU22" s="874"/>
      <c r="AV22" s="874"/>
      <c r="AW22" s="875"/>
      <c r="AY22" s="873"/>
      <c r="AZ22" s="874"/>
      <c r="BA22" s="874"/>
      <c r="BB22" s="875"/>
      <c r="BD22" s="873"/>
      <c r="BE22" s="874"/>
      <c r="BF22" s="874"/>
      <c r="BG22" s="875"/>
    </row>
    <row r="23" spans="1:60" ht="1.5" customHeight="1" x14ac:dyDescent="0.4">
      <c r="A23" s="354"/>
      <c r="B23" s="355"/>
      <c r="C23" s="355"/>
      <c r="D23" s="356"/>
      <c r="F23" s="354"/>
      <c r="G23" s="355"/>
      <c r="H23" s="358"/>
      <c r="I23" s="357"/>
      <c r="K23" s="354"/>
      <c r="L23" s="355"/>
      <c r="M23" s="358"/>
      <c r="N23" s="357"/>
      <c r="P23" s="354"/>
      <c r="Q23" s="355"/>
      <c r="R23" s="358"/>
      <c r="S23" s="357"/>
      <c r="U23" s="354"/>
      <c r="V23" s="355"/>
      <c r="W23" s="355"/>
      <c r="X23" s="356"/>
      <c r="Z23" s="354"/>
      <c r="AA23" s="355"/>
      <c r="AB23" s="355"/>
      <c r="AC23" s="356"/>
      <c r="AE23" s="354"/>
      <c r="AF23" s="355"/>
      <c r="AG23" s="392"/>
      <c r="AH23" s="357"/>
      <c r="AJ23" s="354"/>
      <c r="AK23" s="355"/>
      <c r="AL23" s="355"/>
      <c r="AM23" s="356"/>
      <c r="AO23" s="354"/>
      <c r="AP23" s="355"/>
      <c r="AQ23" s="355"/>
      <c r="AR23" s="356"/>
      <c r="AT23" s="354"/>
      <c r="AU23" s="355"/>
      <c r="AV23" s="355"/>
      <c r="AW23" s="356"/>
      <c r="AY23" s="354"/>
      <c r="AZ23" s="355"/>
      <c r="BA23" s="355"/>
      <c r="BB23" s="356"/>
      <c r="BD23" s="354"/>
      <c r="BE23" s="355"/>
      <c r="BF23" s="355"/>
      <c r="BG23" s="359"/>
    </row>
    <row r="24" spans="1:60" ht="24" customHeight="1" x14ac:dyDescent="0.4">
      <c r="A24" s="876" t="s">
        <v>72</v>
      </c>
      <c r="B24" s="877"/>
      <c r="C24" s="393" t="s">
        <v>14</v>
      </c>
      <c r="D24" s="394" t="s">
        <v>67</v>
      </c>
      <c r="E24" s="362" t="s">
        <v>68</v>
      </c>
      <c r="F24" s="876" t="s">
        <v>72</v>
      </c>
      <c r="G24" s="877"/>
      <c r="H24" s="393" t="s">
        <v>14</v>
      </c>
      <c r="I24" s="394" t="s">
        <v>67</v>
      </c>
      <c r="J24" s="362" t="s">
        <v>68</v>
      </c>
      <c r="K24" s="885" t="s">
        <v>72</v>
      </c>
      <c r="L24" s="886"/>
      <c r="M24" s="393" t="s">
        <v>14</v>
      </c>
      <c r="N24" s="394" t="s">
        <v>67</v>
      </c>
      <c r="O24" s="362" t="s">
        <v>68</v>
      </c>
      <c r="P24" s="885" t="s">
        <v>72</v>
      </c>
      <c r="Q24" s="886"/>
      <c r="R24" s="393" t="s">
        <v>14</v>
      </c>
      <c r="S24" s="394" t="s">
        <v>67</v>
      </c>
      <c r="T24" s="362" t="s">
        <v>68</v>
      </c>
      <c r="U24" s="885" t="s">
        <v>72</v>
      </c>
      <c r="V24" s="886"/>
      <c r="W24" s="395" t="s">
        <v>14</v>
      </c>
      <c r="X24" s="396" t="s">
        <v>67</v>
      </c>
      <c r="Y24" s="362" t="s">
        <v>68</v>
      </c>
      <c r="Z24" s="876" t="s">
        <v>72</v>
      </c>
      <c r="AA24" s="877"/>
      <c r="AB24" s="393" t="s">
        <v>14</v>
      </c>
      <c r="AC24" s="394" t="s">
        <v>67</v>
      </c>
      <c r="AD24" s="362" t="s">
        <v>68</v>
      </c>
      <c r="AE24" s="876" t="s">
        <v>72</v>
      </c>
      <c r="AF24" s="877"/>
      <c r="AG24" s="393" t="s">
        <v>14</v>
      </c>
      <c r="AH24" s="394" t="s">
        <v>67</v>
      </c>
      <c r="AI24" s="362" t="s">
        <v>68</v>
      </c>
      <c r="AJ24" s="876" t="s">
        <v>72</v>
      </c>
      <c r="AK24" s="877"/>
      <c r="AL24" s="393" t="s">
        <v>14</v>
      </c>
      <c r="AM24" s="394" t="s">
        <v>67</v>
      </c>
      <c r="AN24" s="362" t="s">
        <v>68</v>
      </c>
      <c r="AO24" s="876" t="s">
        <v>72</v>
      </c>
      <c r="AP24" s="877"/>
      <c r="AQ24" s="393" t="s">
        <v>14</v>
      </c>
      <c r="AR24" s="394" t="s">
        <v>67</v>
      </c>
      <c r="AS24" s="362" t="s">
        <v>68</v>
      </c>
      <c r="AT24" s="876" t="s">
        <v>72</v>
      </c>
      <c r="AU24" s="877"/>
      <c r="AV24" s="393" t="s">
        <v>14</v>
      </c>
      <c r="AW24" s="394" t="s">
        <v>67</v>
      </c>
      <c r="AX24" s="362" t="s">
        <v>68</v>
      </c>
      <c r="AY24" s="876" t="s">
        <v>72</v>
      </c>
      <c r="AZ24" s="877"/>
      <c r="BA24" s="393" t="s">
        <v>14</v>
      </c>
      <c r="BB24" s="394" t="s">
        <v>67</v>
      </c>
      <c r="BC24" s="362" t="s">
        <v>68</v>
      </c>
      <c r="BD24" s="876" t="s">
        <v>72</v>
      </c>
      <c r="BE24" s="877"/>
      <c r="BF24" s="393" t="s">
        <v>14</v>
      </c>
      <c r="BG24" s="394" t="s">
        <v>67</v>
      </c>
      <c r="BH24" s="364" t="s">
        <v>68</v>
      </c>
    </row>
    <row r="25" spans="1:60" s="403" customFormat="1" ht="20.100000000000001" customHeight="1" x14ac:dyDescent="0.4">
      <c r="A25" s="397">
        <v>0</v>
      </c>
      <c r="B25" s="151" t="str">
        <f>IFERROR(HLOOKUP(A$22,TAB_Critères!$B$3:$AH$16,SA_GRILLE_STEU!$A25+2,FALSE),"")</f>
        <v>Prélèvement sur un point présentant un écoulement permanent (entrée/sortie) ?</v>
      </c>
      <c r="C25" s="419"/>
      <c r="D25" s="398"/>
      <c r="E25" s="369" t="str">
        <f>IFERROR(HLOOKUP(A$22,TAB_Critères!$B$51:$AH$66,SA_GRILLE_STEU!$A25+2,FALSE),"")</f>
        <v>LISTE_1</v>
      </c>
      <c r="F25" s="397">
        <v>0</v>
      </c>
      <c r="G25" s="35" t="str">
        <f>IFERROR(HLOOKUP(F$22,TAB_Critères!$B$3:$AH$16,SA_GRILLE_STEU!$A25+2,FALSE),"")</f>
        <v/>
      </c>
      <c r="H25" s="419"/>
      <c r="I25" s="399"/>
      <c r="J25" s="369" t="str">
        <f>IFERROR(HLOOKUP(F$22,TAB_Critères!$B$51:$AH$66,SA_GRILLE_STEU!$A25+2,FALSE),"")</f>
        <v/>
      </c>
      <c r="K25" s="400">
        <v>0</v>
      </c>
      <c r="L25" s="151" t="str">
        <f>IFERROR(HLOOKUP(K$22,TAB_Critères!$B$3:$AH$16,SA_GRILLE_STEU!$A25+2,FALSE),"")</f>
        <v/>
      </c>
      <c r="M25" s="419"/>
      <c r="N25" s="399"/>
      <c r="O25" s="369" t="str">
        <f>IFERROR(HLOOKUP(K$22,TAB_Critères!$B$51:$AH$66,SA_GRILLE_STEU!$A25+2,FALSE),"")</f>
        <v/>
      </c>
      <c r="P25" s="400">
        <v>0</v>
      </c>
      <c r="Q25" s="151" t="str">
        <f>IFERROR(HLOOKUP(P$22,TAB_Critères!$B$3:$AH$16,SA_GRILLE_STEU!$A25+2,FALSE),"")</f>
        <v/>
      </c>
      <c r="R25" s="419"/>
      <c r="S25" s="399"/>
      <c r="T25" s="369" t="str">
        <f>IFERROR(HLOOKUP(P$22,TAB_Critères!$B$51:$AH$66,SA_GRILLE_STEU!$A25+2,FALSE),"")</f>
        <v/>
      </c>
      <c r="U25" s="400">
        <v>0</v>
      </c>
      <c r="V25" s="35" t="str">
        <f>IFERROR(HLOOKUP(U$22,TAB_Critères!$B$3:$AH$16,SA_GRILLE_STEU!$A25+2,FALSE),"")</f>
        <v/>
      </c>
      <c r="W25" s="419"/>
      <c r="X25" s="399"/>
      <c r="Y25" s="369" t="str">
        <f>IFERROR(HLOOKUP(U$22,TAB_Critères!$B$51:$AH$66,SA_GRILLE_STEU!$A25+2,FALSE),"")</f>
        <v/>
      </c>
      <c r="Z25" s="397">
        <v>0</v>
      </c>
      <c r="AA25" s="35" t="str">
        <f>IFERROR(HLOOKUP(Z$22,TAB_Critères!$B$3:$AH$16,SA_GRILLE_STEU!$A25+2,FALSE),"")</f>
        <v/>
      </c>
      <c r="AB25" s="419"/>
      <c r="AC25" s="399"/>
      <c r="AD25" s="369" t="str">
        <f>IFERROR(HLOOKUP(Z$22,TAB_Critères!$B$51:$AH$66,SA_GRILLE_STEU!$A25+2,FALSE),"")</f>
        <v/>
      </c>
      <c r="AE25" s="397">
        <v>0</v>
      </c>
      <c r="AF25" s="35" t="str">
        <f>IFERROR(HLOOKUP(AE$22,TAB_Critères!$B$3:$AH$16,SA_GRILLE_STEU!$A25+2,FALSE),"")</f>
        <v/>
      </c>
      <c r="AG25" s="419"/>
      <c r="AH25" s="399"/>
      <c r="AI25" s="369" t="str">
        <f>IFERROR(HLOOKUP(AE$22,TAB_Critères!$B$51:$AH$66,SA_GRILLE_STEU!$A25+2,FALSE),"")</f>
        <v/>
      </c>
      <c r="AJ25" s="397">
        <v>0</v>
      </c>
      <c r="AK25" s="290" t="str">
        <f>IFERROR(HLOOKUP(AJ$22,TAB_Critères!$B$3:$AH$16,SA_GRILLE_STEU!$A25+2,FALSE),"")</f>
        <v/>
      </c>
      <c r="AL25" s="430"/>
      <c r="AM25" s="401"/>
      <c r="AN25" s="369" t="str">
        <f>IFERROR(HLOOKUP(AJ$22,TAB_Critères!$B$51:$AH$66,SA_GRILLE_STEU!$A25+2,FALSE),"")</f>
        <v/>
      </c>
      <c r="AO25" s="397">
        <v>0</v>
      </c>
      <c r="AP25" s="35" t="str">
        <f>IFERROR(HLOOKUP(AO$22,TAB_Critères!$B$3:$AH$16,SA_GRILLE_STEU!$A25+2,FALSE),"")</f>
        <v/>
      </c>
      <c r="AQ25" s="419"/>
      <c r="AR25" s="401"/>
      <c r="AS25" s="369" t="str">
        <f>IFERROR(HLOOKUP(AO$22,TAB_Critères!$B$51:$AH$66,SA_GRILLE_STEU!$A25+2,FALSE),"")</f>
        <v/>
      </c>
      <c r="AT25" s="397">
        <v>0</v>
      </c>
      <c r="AU25" s="35" t="str">
        <f>IFERROR(HLOOKUP(AT$22,TAB_Critères!$B$3:$AH$16,SA_GRILLE_STEU!$A25+2,FALSE),"")</f>
        <v/>
      </c>
      <c r="AV25" s="419"/>
      <c r="AW25" s="401"/>
      <c r="AX25" s="369" t="str">
        <f>IFERROR(HLOOKUP(AT$22,TAB_Critères!$B$51:$AH$66,SA_GRILLE_STEU!$A25+2,FALSE),"")</f>
        <v/>
      </c>
      <c r="AY25" s="397">
        <v>0</v>
      </c>
      <c r="AZ25" s="290" t="str">
        <f>IFERROR(HLOOKUP(AY$22,TAB_Critères!$B$3:$AH$16,SA_GRILLE_STEU!$A25+2,FALSE),"")</f>
        <v/>
      </c>
      <c r="BA25" s="419"/>
      <c r="BB25" s="401"/>
      <c r="BC25" s="369" t="str">
        <f>IFERROR(HLOOKUP(AY$22,TAB_Critères!$B$51:$AH$66,SA_GRILLE_STEU!$A25+2,FALSE),"")</f>
        <v/>
      </c>
      <c r="BD25" s="397">
        <v>0</v>
      </c>
      <c r="BE25" s="35" t="str">
        <f>IFERROR(HLOOKUP(BD$22,TAB_Critères!$B$3:$AH$16,SA_GRILLE_STEU!$A25+2,FALSE),"")</f>
        <v/>
      </c>
      <c r="BF25" s="419"/>
      <c r="BG25" s="402"/>
      <c r="BH25" s="369" t="str">
        <f>IFERROR(HLOOKUP(BD$22,TAB_Critères!$B$51:$AH$66,SA_GRILLE_STEU!$A25+2,FALSE),"")</f>
        <v/>
      </c>
    </row>
    <row r="26" spans="1:60" s="403" customFormat="1" ht="30" customHeight="1" x14ac:dyDescent="0.4">
      <c r="A26" s="404">
        <v>1</v>
      </c>
      <c r="B26" s="10" t="str">
        <f>IFERROR(HLOOKUP(A$22,TAB_Critères!$B$3:$AH$16,SA_GRILLE_STEU!$A26+2,FALSE),"")</f>
        <v>L'accès à l'ouvrage et aux équipements de mesure se fait-il en toute sécurité pour les agents en charge des opérations de contrôles et d'entretien... ?</v>
      </c>
      <c r="C26" s="420"/>
      <c r="D26" s="367">
        <f>IFERROR(HLOOKUP(A$22,TAB_Critères!$B$30:$R$40,SA_GRILLE_STEU!$A26+2,FALSE),"")</f>
        <v>5</v>
      </c>
      <c r="E26" s="369" t="str">
        <f>IFERROR(HLOOKUP(A$22,TAB_Critères!$B$51:$AH$66,SA_GRILLE_STEU!$A26+2,FALSE),"")</f>
        <v>LISTE_2</v>
      </c>
      <c r="F26" s="404">
        <v>1</v>
      </c>
      <c r="G26" s="34" t="str">
        <f>IFERROR(HLOOKUP(F$22,TAB_Critères!$B$3:$AH$16,SA_GRILLE_STEU!$A26+2,FALSE),"")</f>
        <v/>
      </c>
      <c r="H26" s="420"/>
      <c r="I26" s="367" t="str">
        <f>IFERROR(HLOOKUP(F$22,TAB_Critères!$B$30:$R$40,SA_GRILLE_STEU!$A26+2,FALSE),"")</f>
        <v/>
      </c>
      <c r="J26" s="369" t="str">
        <f>IFERROR(HLOOKUP(F$22,TAB_Critères!$B$51:$AH$66,SA_GRILLE_STEU!$A26+2,FALSE),"")</f>
        <v/>
      </c>
      <c r="K26" s="405">
        <v>1</v>
      </c>
      <c r="L26" s="10" t="str">
        <f>IFERROR(HLOOKUP(K$22,TAB_Critères!$B$3:$AH$16,SA_GRILLE_STEU!$A26+2,FALSE),"")</f>
        <v/>
      </c>
      <c r="M26" s="420"/>
      <c r="N26" s="367" t="str">
        <f>IFERROR(HLOOKUP(K$22,TAB_Critères!$B$30:$R$40,SA_GRILLE_STEU!$A26+2,FALSE),"")</f>
        <v/>
      </c>
      <c r="O26" s="369" t="str">
        <f>IFERROR(HLOOKUP(K$22,TAB_Critères!$B$51:$AH$66,SA_GRILLE_STEU!$A26+2,FALSE),"")</f>
        <v/>
      </c>
      <c r="P26" s="405">
        <v>1</v>
      </c>
      <c r="Q26" s="10" t="str">
        <f>IFERROR(HLOOKUP(P$22,TAB_Critères!$B$3:$AH$16,SA_GRILLE_STEU!$A26+2,FALSE),"")</f>
        <v/>
      </c>
      <c r="R26" s="420"/>
      <c r="S26" s="367" t="str">
        <f>IFERROR(HLOOKUP(P$22,TAB_Critères!$B$30:$R$40,SA_GRILLE_STEU!$A26+2,FALSE),"")</f>
        <v/>
      </c>
      <c r="T26" s="369" t="str">
        <f>IFERROR(HLOOKUP(P$22,TAB_Critères!$B$51:$AH$66,SA_GRILLE_STEU!$A26+2,FALSE),"")</f>
        <v/>
      </c>
      <c r="U26" s="405">
        <v>1</v>
      </c>
      <c r="V26" s="34" t="str">
        <f>IFERROR(HLOOKUP(U$22,TAB_Critères!$B$3:$AH$16,SA_GRILLE_STEU!$A26+2,FALSE),"")</f>
        <v/>
      </c>
      <c r="W26" s="420"/>
      <c r="X26" s="367" t="str">
        <f>IFERROR(HLOOKUP(U$22,TAB_Critères!$B$30:$R$40,SA_GRILLE_STEU!$A26+2,FALSE),"")</f>
        <v/>
      </c>
      <c r="Y26" s="369" t="str">
        <f>IFERROR(HLOOKUP(U$22,TAB_Critères!$B$51:$AH$66,SA_GRILLE_STEU!$A26+2,FALSE),"")</f>
        <v/>
      </c>
      <c r="Z26" s="404">
        <v>1</v>
      </c>
      <c r="AA26" s="34" t="str">
        <f>IFERROR(HLOOKUP(Z$22,TAB_Critères!$B$3:$AH$16,SA_GRILLE_STEU!$A26+2,FALSE),"")</f>
        <v/>
      </c>
      <c r="AB26" s="420"/>
      <c r="AC26" s="367" t="str">
        <f>IFERROR(HLOOKUP(Z$22,TAB_Critères!$B$30:$R$40,SA_GRILLE_STEU!$A26+2,FALSE),"")</f>
        <v/>
      </c>
      <c r="AD26" s="369" t="str">
        <f>IFERROR(HLOOKUP(Z$22,TAB_Critères!$B$51:$AH$66,SA_GRILLE_STEU!$A26+2,FALSE),"")</f>
        <v/>
      </c>
      <c r="AE26" s="404">
        <v>1</v>
      </c>
      <c r="AF26" s="34" t="str">
        <f>IFERROR(HLOOKUP(AE$22,TAB_Critères!$B$3:$AH$16,SA_GRILLE_STEU!$A26+2,FALSE),"")</f>
        <v/>
      </c>
      <c r="AG26" s="420"/>
      <c r="AH26" s="367" t="str">
        <f>IFERROR(HLOOKUP(AE$22,TAB_Critères!$B$30:$R$40,SA_GRILLE_STEU!$A26+2,FALSE),"")</f>
        <v/>
      </c>
      <c r="AI26" s="369" t="str">
        <f>IFERROR(HLOOKUP(AE$22,TAB_Critères!$B$51:$AH$66,SA_GRILLE_STEU!$A26+2,FALSE),"")</f>
        <v/>
      </c>
      <c r="AJ26" s="404">
        <v>1</v>
      </c>
      <c r="AK26" s="291" t="str">
        <f>IFERROR(HLOOKUP(AJ$22,TAB_Critères!$B$3:$AH$16,SA_GRILLE_STEU!$A26+2,FALSE),"")</f>
        <v/>
      </c>
      <c r="AL26" s="431"/>
      <c r="AM26" s="367" t="str">
        <f>IFERROR(HLOOKUP(AJ$22,TAB_Critères!$B$30:$R$40,SA_GRILLE_STEU!$A26+2,FALSE),"")</f>
        <v/>
      </c>
      <c r="AN26" s="369" t="str">
        <f>IFERROR(HLOOKUP(AJ$22,TAB_Critères!$B$51:$AH$66,SA_GRILLE_STEU!$A26+2,FALSE),"")</f>
        <v/>
      </c>
      <c r="AO26" s="404">
        <v>1</v>
      </c>
      <c r="AP26" s="34" t="str">
        <f>IFERROR(HLOOKUP(AO$22,TAB_Critères!$B$3:$AH$16,SA_GRILLE_STEU!$A26+2,FALSE),"")</f>
        <v/>
      </c>
      <c r="AQ26" s="420"/>
      <c r="AR26" s="367" t="str">
        <f>IFERROR(HLOOKUP(AO$22,TAB_Critères!$B$30:$R$40,SA_GRILLE_STEU!$A26+2,FALSE),"")</f>
        <v/>
      </c>
      <c r="AS26" s="369" t="str">
        <f>IFERROR(HLOOKUP(AO$22,TAB_Critères!$B$51:$AH$66,SA_GRILLE_STEU!$A26+2,FALSE),"")</f>
        <v/>
      </c>
      <c r="AT26" s="404">
        <v>1</v>
      </c>
      <c r="AU26" s="34" t="str">
        <f>IFERROR(HLOOKUP(AT$22,TAB_Critères!$B$3:$AH$16,SA_GRILLE_STEU!$A26+2,FALSE),"")</f>
        <v/>
      </c>
      <c r="AV26" s="420"/>
      <c r="AW26" s="367" t="str">
        <f>IFERROR(HLOOKUP(AT$22,TAB_Critères!$B$30:$R$40,SA_GRILLE_STEU!$A26+2,FALSE),"")</f>
        <v/>
      </c>
      <c r="AX26" s="369" t="str">
        <f>IFERROR(HLOOKUP(AT$22,TAB_Critères!$B$51:$AH$66,SA_GRILLE_STEU!$A26+2,FALSE),"")</f>
        <v/>
      </c>
      <c r="AY26" s="404">
        <v>1</v>
      </c>
      <c r="AZ26" s="291" t="str">
        <f>IFERROR(HLOOKUP(AY$22,TAB_Critères!$B$3:$AH$16,SA_GRILLE_STEU!$A26+2,FALSE),"")</f>
        <v/>
      </c>
      <c r="BA26" s="420"/>
      <c r="BB26" s="367" t="str">
        <f>IFERROR(HLOOKUP(AY$22,TAB_Critères!$B$30:$R$40,SA_GRILLE_STEU!$A26+2,FALSE),"")</f>
        <v/>
      </c>
      <c r="BC26" s="369" t="str">
        <f>IFERROR(HLOOKUP(AY$22,TAB_Critères!$B$51:$AH$66,SA_GRILLE_STEU!$A26+2,FALSE),"")</f>
        <v/>
      </c>
      <c r="BD26" s="404">
        <v>1</v>
      </c>
      <c r="BE26" s="34" t="str">
        <f>IFERROR(HLOOKUP(BD$22,TAB_Critères!$B$3:$AH$16,SA_GRILLE_STEU!$A26+2,FALSE),"")</f>
        <v/>
      </c>
      <c r="BF26" s="420"/>
      <c r="BG26" s="371" t="str">
        <f>IFERROR(HLOOKUP(BD$22,TAB_Critères!$B$30:$R$40,SA_GRILLE_STEU!$A26+2,FALSE),"")</f>
        <v/>
      </c>
      <c r="BH26" s="369" t="str">
        <f>IFERROR(HLOOKUP(BD$22,TAB_Critères!$B$51:$AH$66,SA_GRILLE_STEU!$A26+2,FALSE),"")</f>
        <v/>
      </c>
    </row>
    <row r="27" spans="1:60" s="403" customFormat="1" ht="20.100000000000001" customHeight="1" x14ac:dyDescent="0.4">
      <c r="A27" s="404">
        <v>2</v>
      </c>
      <c r="B27" s="10" t="str">
        <f>IFERROR(HLOOKUP(A$22,TAB_Critères!$B$3:$AH$16,SA_GRILLE_STEU!$A27+2,FALSE),"")</f>
        <v>Le point de prélèvement est-il correctement implanté et situé dans un milieu homogène et brassé ?</v>
      </c>
      <c r="C27" s="420"/>
      <c r="D27" s="367">
        <f>IFERROR(HLOOKUP(A$22,TAB_Critères!$B$30:$R$40,SA_GRILLE_STEU!$A27+2,FALSE),"")</f>
        <v>20</v>
      </c>
      <c r="E27" s="369" t="str">
        <f>IFERROR(HLOOKUP(A$22,TAB_Critères!$B$51:$AH$66,SA_GRILLE_STEU!$A27+2,FALSE),"")</f>
        <v>LISTE_2</v>
      </c>
      <c r="F27" s="404">
        <v>2</v>
      </c>
      <c r="G27" s="34" t="str">
        <f>IFERROR(HLOOKUP(F$22,TAB_Critères!$B$3:$AH$16,SA_GRILLE_STEU!$A27+2,FALSE),"")</f>
        <v/>
      </c>
      <c r="H27" s="420"/>
      <c r="I27" s="367" t="str">
        <f>IFERROR(HLOOKUP(F$22,TAB_Critères!$B$30:$R$40,SA_GRILLE_STEU!$A27+2,FALSE),"")</f>
        <v/>
      </c>
      <c r="J27" s="369" t="str">
        <f>IFERROR(HLOOKUP(F$22,TAB_Critères!$B$51:$AH$66,SA_GRILLE_STEU!$A27+2,FALSE),"")</f>
        <v/>
      </c>
      <c r="K27" s="405">
        <v>2</v>
      </c>
      <c r="L27" s="10" t="str">
        <f>IFERROR(HLOOKUP(K$22,TAB_Critères!$B$3:$AH$16,SA_GRILLE_STEU!$A27+2,FALSE),"")</f>
        <v/>
      </c>
      <c r="M27" s="420"/>
      <c r="N27" s="367" t="str">
        <f>IFERROR(HLOOKUP(K$22,TAB_Critères!$B$30:$R$40,SA_GRILLE_STEU!$A27+2,FALSE),"")</f>
        <v/>
      </c>
      <c r="O27" s="369" t="str">
        <f>IFERROR(HLOOKUP(K$22,TAB_Critères!$B$51:$AH$66,SA_GRILLE_STEU!$A27+2,FALSE),"")</f>
        <v/>
      </c>
      <c r="P27" s="405">
        <v>2</v>
      </c>
      <c r="Q27" s="10" t="str">
        <f>IFERROR(HLOOKUP(P$22,TAB_Critères!$B$3:$AH$16,SA_GRILLE_STEU!$A27+2,FALSE),"")</f>
        <v/>
      </c>
      <c r="R27" s="420"/>
      <c r="S27" s="367" t="str">
        <f>IFERROR(HLOOKUP(P$22,TAB_Critères!$B$30:$R$40,SA_GRILLE_STEU!$A27+2,FALSE),"")</f>
        <v/>
      </c>
      <c r="T27" s="369" t="str">
        <f>IFERROR(HLOOKUP(P$22,TAB_Critères!$B$51:$AH$66,SA_GRILLE_STEU!$A27+2,FALSE),"")</f>
        <v/>
      </c>
      <c r="U27" s="405">
        <v>2</v>
      </c>
      <c r="V27" s="34" t="str">
        <f>IFERROR(HLOOKUP(U$22,TAB_Critères!$B$3:$AH$16,SA_GRILLE_STEU!$A27+2,FALSE),"")</f>
        <v/>
      </c>
      <c r="W27" s="420"/>
      <c r="X27" s="367" t="str">
        <f>IFERROR(HLOOKUP(U$22,TAB_Critères!$B$30:$R$40,SA_GRILLE_STEU!$A27+2,FALSE),"")</f>
        <v/>
      </c>
      <c r="Y27" s="369" t="str">
        <f>IFERROR(HLOOKUP(U$22,TAB_Critères!$B$51:$AH$66,SA_GRILLE_STEU!$A27+2,FALSE),"")</f>
        <v/>
      </c>
      <c r="Z27" s="404">
        <v>2</v>
      </c>
      <c r="AA27" s="34" t="str">
        <f>IFERROR(HLOOKUP(Z$22,TAB_Critères!$B$3:$AH$16,SA_GRILLE_STEU!$A27+2,FALSE),"")</f>
        <v/>
      </c>
      <c r="AB27" s="420"/>
      <c r="AC27" s="367" t="str">
        <f>IFERROR(HLOOKUP(Z$22,TAB_Critères!$B$30:$R$40,SA_GRILLE_STEU!$A27+2,FALSE),"")</f>
        <v/>
      </c>
      <c r="AD27" s="369" t="str">
        <f>IFERROR(HLOOKUP(Z$22,TAB_Critères!$B$51:$AH$66,SA_GRILLE_STEU!$A27+2,FALSE),"")</f>
        <v/>
      </c>
      <c r="AE27" s="404">
        <v>2</v>
      </c>
      <c r="AF27" s="34" t="str">
        <f>IFERROR(HLOOKUP(AE$22,TAB_Critères!$B$3:$AH$16,SA_GRILLE_STEU!$A27+2,FALSE),"")</f>
        <v/>
      </c>
      <c r="AG27" s="420"/>
      <c r="AH27" s="367" t="str">
        <f>IFERROR(HLOOKUP(AE$22,TAB_Critères!$B$30:$R$40,SA_GRILLE_STEU!$A27+2,FALSE),"")</f>
        <v/>
      </c>
      <c r="AI27" s="369" t="str">
        <f>IFERROR(HLOOKUP(AE$22,TAB_Critères!$B$51:$AH$66,SA_GRILLE_STEU!$A27+2,FALSE),"")</f>
        <v/>
      </c>
      <c r="AJ27" s="404">
        <v>2</v>
      </c>
      <c r="AK27" s="291" t="str">
        <f>IFERROR(HLOOKUP(AJ$22,TAB_Critères!$B$3:$AH$16,SA_GRILLE_STEU!$A27+2,FALSE),"")</f>
        <v/>
      </c>
      <c r="AL27" s="431"/>
      <c r="AM27" s="367" t="str">
        <f>IFERROR(HLOOKUP(AJ$22,TAB_Critères!$B$30:$R$40,SA_GRILLE_STEU!$A27+2,FALSE),"")</f>
        <v/>
      </c>
      <c r="AN27" s="369" t="str">
        <f>IFERROR(HLOOKUP(AJ$22,TAB_Critères!$B$51:$AH$66,SA_GRILLE_STEU!$A27+2,FALSE),"")</f>
        <v/>
      </c>
      <c r="AO27" s="404">
        <v>2</v>
      </c>
      <c r="AP27" s="34" t="str">
        <f>IFERROR(HLOOKUP(AO$22,TAB_Critères!$B$3:$AH$16,SA_GRILLE_STEU!$A27+2,FALSE),"")</f>
        <v/>
      </c>
      <c r="AQ27" s="420"/>
      <c r="AR27" s="367" t="str">
        <f>IFERROR(HLOOKUP(AO$22,TAB_Critères!$B$30:$R$40,SA_GRILLE_STEU!$A27+2,FALSE),"")</f>
        <v/>
      </c>
      <c r="AS27" s="369" t="str">
        <f>IFERROR(HLOOKUP(AO$22,TAB_Critères!$B$51:$AH$66,SA_GRILLE_STEU!$A27+2,FALSE),"")</f>
        <v/>
      </c>
      <c r="AT27" s="404">
        <v>2</v>
      </c>
      <c r="AU27" s="34" t="str">
        <f>IFERROR(HLOOKUP(AT$22,TAB_Critères!$B$3:$AH$16,SA_GRILLE_STEU!$A27+2,FALSE),"")</f>
        <v/>
      </c>
      <c r="AV27" s="420"/>
      <c r="AW27" s="367" t="str">
        <f>IFERROR(HLOOKUP(AT$22,TAB_Critères!$B$30:$R$40,SA_GRILLE_STEU!$A27+2,FALSE),"")</f>
        <v/>
      </c>
      <c r="AX27" s="369" t="str">
        <f>IFERROR(HLOOKUP(AT$22,TAB_Critères!$B$51:$AH$66,SA_GRILLE_STEU!$A27+2,FALSE),"")</f>
        <v/>
      </c>
      <c r="AY27" s="404">
        <v>2</v>
      </c>
      <c r="AZ27" s="291" t="str">
        <f>IFERROR(HLOOKUP(AY$22,TAB_Critères!$B$3:$AH$16,SA_GRILLE_STEU!$A27+2,FALSE),"")</f>
        <v/>
      </c>
      <c r="BA27" s="420"/>
      <c r="BB27" s="367" t="str">
        <f>IFERROR(HLOOKUP(AY$22,TAB_Critères!$B$30:$R$40,SA_GRILLE_STEU!$A27+2,FALSE),"")</f>
        <v/>
      </c>
      <c r="BC27" s="369" t="str">
        <f>IFERROR(HLOOKUP(AY$22,TAB_Critères!$B$51:$AH$66,SA_GRILLE_STEU!$A27+2,FALSE),"")</f>
        <v/>
      </c>
      <c r="BD27" s="404">
        <v>2</v>
      </c>
      <c r="BE27" s="34" t="str">
        <f>IFERROR(HLOOKUP(BD$22,TAB_Critères!$B$3:$AH$16,SA_GRILLE_STEU!$A27+2,FALSE),"")</f>
        <v/>
      </c>
      <c r="BF27" s="420"/>
      <c r="BG27" s="371" t="str">
        <f>IFERROR(HLOOKUP(BD$22,TAB_Critères!$B$30:$R$40,SA_GRILLE_STEU!$A27+2,FALSE),"")</f>
        <v/>
      </c>
      <c r="BH27" s="369" t="str">
        <f>IFERROR(HLOOKUP(BD$22,TAB_Critères!$B$51:$AH$66,SA_GRILLE_STEU!$A27+2,FALSE),"")</f>
        <v/>
      </c>
    </row>
    <row r="28" spans="1:60" s="403" customFormat="1" ht="30" customHeight="1" x14ac:dyDescent="0.4">
      <c r="A28" s="404">
        <v>3</v>
      </c>
      <c r="B28" s="10" t="str">
        <f>IFERROR(HLOOKUP(A$22,TAB_Critères!$B$3:$AH$16,SA_GRILLE_STEU!$A28+2,FALSE),"")</f>
        <v>Le circuit de prélèvement, y compris la boucle primaire, présente t-il un état de fonctionnement satisfaisant, son diamètre est-il ≥ à 9 mm ?</v>
      </c>
      <c r="C28" s="420"/>
      <c r="D28" s="367">
        <f>IFERROR(HLOOKUP(A$22,TAB_Critères!$B$30:$R$40,SA_GRILLE_STEU!$A28+2,FALSE),"")</f>
        <v>5</v>
      </c>
      <c r="E28" s="369" t="str">
        <f>IFERROR(HLOOKUP(A$22,TAB_Critères!$B$51:$AH$66,SA_GRILLE_STEU!$A28+2,FALSE),"")</f>
        <v>LISTE_2</v>
      </c>
      <c r="F28" s="404">
        <v>3</v>
      </c>
      <c r="G28" s="34" t="str">
        <f>IFERROR(HLOOKUP(F$22,TAB_Critères!$B$3:$AH$16,SA_GRILLE_STEU!$A28+2,FALSE),"")</f>
        <v/>
      </c>
      <c r="H28" s="420"/>
      <c r="I28" s="367" t="str">
        <f>IFERROR(HLOOKUP(F$22,TAB_Critères!$B$30:$R$40,SA_GRILLE_STEU!$A28+2,FALSE),"")</f>
        <v/>
      </c>
      <c r="J28" s="369" t="str">
        <f>IFERROR(HLOOKUP(F$22,TAB_Critères!$B$51:$AH$66,SA_GRILLE_STEU!$A28+2,FALSE),"")</f>
        <v/>
      </c>
      <c r="K28" s="405">
        <v>3</v>
      </c>
      <c r="L28" s="10" t="str">
        <f>IFERROR(HLOOKUP(K$22,TAB_Critères!$B$3:$AH$16,SA_GRILLE_STEU!$A28+2,FALSE),"")</f>
        <v/>
      </c>
      <c r="M28" s="420"/>
      <c r="N28" s="367" t="str">
        <f>IFERROR(HLOOKUP(K$22,TAB_Critères!$B$30:$R$40,SA_GRILLE_STEU!$A28+2,FALSE),"")</f>
        <v/>
      </c>
      <c r="O28" s="369" t="str">
        <f>IFERROR(HLOOKUP(K$22,TAB_Critères!$B$51:$AH$66,SA_GRILLE_STEU!$A28+2,FALSE),"")</f>
        <v/>
      </c>
      <c r="P28" s="405">
        <v>3</v>
      </c>
      <c r="Q28" s="10" t="str">
        <f>IFERROR(HLOOKUP(P$22,TAB_Critères!$B$3:$AH$16,SA_GRILLE_STEU!$A28+2,FALSE),"")</f>
        <v/>
      </c>
      <c r="R28" s="420"/>
      <c r="S28" s="367" t="str">
        <f>IFERROR(HLOOKUP(P$22,TAB_Critères!$B$30:$R$40,SA_GRILLE_STEU!$A28+2,FALSE),"")</f>
        <v/>
      </c>
      <c r="T28" s="369" t="str">
        <f>IFERROR(HLOOKUP(P$22,TAB_Critères!$B$51:$AH$66,SA_GRILLE_STEU!$A28+2,FALSE),"")</f>
        <v/>
      </c>
      <c r="U28" s="405">
        <v>3</v>
      </c>
      <c r="V28" s="34" t="str">
        <f>IFERROR(HLOOKUP(U$22,TAB_Critères!$B$3:$AH$16,SA_GRILLE_STEU!$A28+2,FALSE),"")</f>
        <v/>
      </c>
      <c r="W28" s="420"/>
      <c r="X28" s="367" t="str">
        <f>IFERROR(HLOOKUP(U$22,TAB_Critères!$B$30:$R$40,SA_GRILLE_STEU!$A28+2,FALSE),"")</f>
        <v/>
      </c>
      <c r="Y28" s="369" t="str">
        <f>IFERROR(HLOOKUP(U$22,TAB_Critères!$B$51:$AH$66,SA_GRILLE_STEU!$A28+2,FALSE),"")</f>
        <v/>
      </c>
      <c r="Z28" s="404">
        <v>3</v>
      </c>
      <c r="AA28" s="34" t="str">
        <f>IFERROR(HLOOKUP(Z$22,TAB_Critères!$B$3:$AH$16,SA_GRILLE_STEU!$A28+2,FALSE),"")</f>
        <v/>
      </c>
      <c r="AB28" s="420"/>
      <c r="AC28" s="367" t="str">
        <f>IFERROR(HLOOKUP(Z$22,TAB_Critères!$B$30:$R$40,SA_GRILLE_STEU!$A28+2,FALSE),"")</f>
        <v/>
      </c>
      <c r="AD28" s="369" t="str">
        <f>IFERROR(HLOOKUP(Z$22,TAB_Critères!$B$51:$AH$66,SA_GRILLE_STEU!$A28+2,FALSE),"")</f>
        <v/>
      </c>
      <c r="AE28" s="404">
        <v>3</v>
      </c>
      <c r="AF28" s="34" t="str">
        <f>IFERROR(HLOOKUP(AE$22,TAB_Critères!$B$3:$AH$16,SA_GRILLE_STEU!$A28+2,FALSE),"")</f>
        <v/>
      </c>
      <c r="AG28" s="420"/>
      <c r="AH28" s="367" t="str">
        <f>IFERROR(HLOOKUP(AE$22,TAB_Critères!$B$30:$R$40,SA_GRILLE_STEU!$A28+2,FALSE),"")</f>
        <v/>
      </c>
      <c r="AI28" s="369" t="str">
        <f>IFERROR(HLOOKUP(AE$22,TAB_Critères!$B$51:$AH$66,SA_GRILLE_STEU!$A28+2,FALSE),"")</f>
        <v/>
      </c>
      <c r="AJ28" s="404">
        <v>3</v>
      </c>
      <c r="AK28" s="291" t="str">
        <f>IFERROR(HLOOKUP(AJ$22,TAB_Critères!$B$3:$AH$16,SA_GRILLE_STEU!$A28+2,FALSE),"")</f>
        <v/>
      </c>
      <c r="AL28" s="431"/>
      <c r="AM28" s="367" t="str">
        <f>IFERROR(HLOOKUP(AJ$22,TAB_Critères!$B$30:$R$40,SA_GRILLE_STEU!$A28+2,FALSE),"")</f>
        <v/>
      </c>
      <c r="AN28" s="369" t="str">
        <f>IFERROR(HLOOKUP(AJ$22,TAB_Critères!$B$51:$AH$66,SA_GRILLE_STEU!$A28+2,FALSE),"")</f>
        <v/>
      </c>
      <c r="AO28" s="404">
        <v>3</v>
      </c>
      <c r="AP28" s="34" t="str">
        <f>IFERROR(HLOOKUP(AO$22,TAB_Critères!$B$3:$AH$16,SA_GRILLE_STEU!$A28+2,FALSE),"")</f>
        <v/>
      </c>
      <c r="AQ28" s="420"/>
      <c r="AR28" s="367" t="str">
        <f>IFERROR(HLOOKUP(AO$22,TAB_Critères!$B$30:$R$40,SA_GRILLE_STEU!$A28+2,FALSE),"")</f>
        <v/>
      </c>
      <c r="AS28" s="369" t="str">
        <f>IFERROR(HLOOKUP(AO$22,TAB_Critères!$B$51:$AH$66,SA_GRILLE_STEU!$A28+2,FALSE),"")</f>
        <v/>
      </c>
      <c r="AT28" s="404">
        <v>3</v>
      </c>
      <c r="AU28" s="34" t="str">
        <f>IFERROR(HLOOKUP(AT$22,TAB_Critères!$B$3:$AH$16,SA_GRILLE_STEU!$A28+2,FALSE),"")</f>
        <v/>
      </c>
      <c r="AV28" s="420"/>
      <c r="AW28" s="367" t="str">
        <f>IFERROR(HLOOKUP(AT$22,TAB_Critères!$B$30:$R$40,SA_GRILLE_STEU!$A28+2,FALSE),"")</f>
        <v/>
      </c>
      <c r="AX28" s="369" t="str">
        <f>IFERROR(HLOOKUP(AT$22,TAB_Critères!$B$51:$AH$66,SA_GRILLE_STEU!$A28+2,FALSE),"")</f>
        <v/>
      </c>
      <c r="AY28" s="404">
        <v>3</v>
      </c>
      <c r="AZ28" s="291" t="str">
        <f>IFERROR(HLOOKUP(AY$22,TAB_Critères!$B$3:$AH$16,SA_GRILLE_STEU!$A28+2,FALSE),"")</f>
        <v/>
      </c>
      <c r="BA28" s="420"/>
      <c r="BB28" s="367" t="str">
        <f>IFERROR(HLOOKUP(AY$22,TAB_Critères!$B$30:$R$40,SA_GRILLE_STEU!$A28+2,FALSE),"")</f>
        <v/>
      </c>
      <c r="BC28" s="369" t="str">
        <f>IFERROR(HLOOKUP(AY$22,TAB_Critères!$B$51:$AH$66,SA_GRILLE_STEU!$A28+2,FALSE),"")</f>
        <v/>
      </c>
      <c r="BD28" s="404">
        <v>3</v>
      </c>
      <c r="BE28" s="34" t="str">
        <f>IFERROR(HLOOKUP(BD$22,TAB_Critères!$B$3:$AH$16,SA_GRILLE_STEU!$A28+2,FALSE),"")</f>
        <v/>
      </c>
      <c r="BF28" s="420"/>
      <c r="BG28" s="371" t="str">
        <f>IFERROR(HLOOKUP(BD$22,TAB_Critères!$B$30:$R$40,SA_GRILLE_STEU!$A28+2,FALSE),"")</f>
        <v/>
      </c>
      <c r="BH28" s="369" t="str">
        <f>IFERROR(HLOOKUP(BD$22,TAB_Critères!$B$51:$AH$66,SA_GRILLE_STEU!$A28+2,FALSE),"")</f>
        <v/>
      </c>
    </row>
    <row r="29" spans="1:60" s="403" customFormat="1" ht="20.100000000000001" customHeight="1" x14ac:dyDescent="0.4">
      <c r="A29" s="404">
        <v>4</v>
      </c>
      <c r="B29" s="10" t="str">
        <f>IFERROR(HLOOKUP(A$22,TAB_Critères!$B$3:$AH$16,SA_GRILLE_STEU!$A29+2,FALSE),"")</f>
        <v>Le volume de prélèvement par cycle est-il ≥ à 50 ml et est-il répétable à ± 5 % ?</v>
      </c>
      <c r="C29" s="420"/>
      <c r="D29" s="367">
        <f>IFERROR(HLOOKUP(A$22,TAB_Critères!$B$30:$R$40,SA_GRILLE_STEU!$A29+2,FALSE),"")</f>
        <v>5</v>
      </c>
      <c r="E29" s="369" t="str">
        <f>IFERROR(HLOOKUP(A$22,TAB_Critères!$B$51:$AH$66,SA_GRILLE_STEU!$A29+2,FALSE),"")</f>
        <v>LISTE_2</v>
      </c>
      <c r="F29" s="404">
        <v>4</v>
      </c>
      <c r="G29" s="34" t="str">
        <f>IFERROR(HLOOKUP(F$22,TAB_Critères!$B$3:$AH$16,SA_GRILLE_STEU!$A29+2,FALSE),"")</f>
        <v/>
      </c>
      <c r="H29" s="420"/>
      <c r="I29" s="367" t="str">
        <f>IFERROR(HLOOKUP(F$22,TAB_Critères!$B$30:$R$40,SA_GRILLE_STEU!$A29+2,FALSE),"")</f>
        <v/>
      </c>
      <c r="J29" s="369" t="str">
        <f>IFERROR(HLOOKUP(F$22,TAB_Critères!$B$51:$AH$66,SA_GRILLE_STEU!$A29+2,FALSE),"")</f>
        <v/>
      </c>
      <c r="K29" s="405">
        <v>4</v>
      </c>
      <c r="L29" s="10" t="str">
        <f>IFERROR(HLOOKUP(K$22,TAB_Critères!$B$3:$AH$16,SA_GRILLE_STEU!$A29+2,FALSE),"")</f>
        <v/>
      </c>
      <c r="M29" s="420"/>
      <c r="N29" s="367" t="str">
        <f>IFERROR(HLOOKUP(K$22,TAB_Critères!$B$30:$R$40,SA_GRILLE_STEU!$A29+2,FALSE),"")</f>
        <v/>
      </c>
      <c r="O29" s="369" t="str">
        <f>IFERROR(HLOOKUP(K$22,TAB_Critères!$B$51:$AH$66,SA_GRILLE_STEU!$A29+2,FALSE),"")</f>
        <v/>
      </c>
      <c r="P29" s="405">
        <v>4</v>
      </c>
      <c r="Q29" s="10" t="str">
        <f>IFERROR(HLOOKUP(P$22,TAB_Critères!$B$3:$AH$16,SA_GRILLE_STEU!$A29+2,FALSE),"")</f>
        <v/>
      </c>
      <c r="R29" s="420"/>
      <c r="S29" s="367" t="str">
        <f>IFERROR(HLOOKUP(P$22,TAB_Critères!$B$30:$R$40,SA_GRILLE_STEU!$A29+2,FALSE),"")</f>
        <v/>
      </c>
      <c r="T29" s="369" t="str">
        <f>IFERROR(HLOOKUP(P$22,TAB_Critères!$B$51:$AH$66,SA_GRILLE_STEU!$A29+2,FALSE),"")</f>
        <v/>
      </c>
      <c r="U29" s="405">
        <v>4</v>
      </c>
      <c r="V29" s="34" t="str">
        <f>IFERROR(HLOOKUP(U$22,TAB_Critères!$B$3:$AH$16,SA_GRILLE_STEU!$A29+2,FALSE),"")</f>
        <v/>
      </c>
      <c r="W29" s="420"/>
      <c r="X29" s="367" t="str">
        <f>IFERROR(HLOOKUP(U$22,TAB_Critères!$B$30:$R$40,SA_GRILLE_STEU!$A29+2,FALSE),"")</f>
        <v/>
      </c>
      <c r="Y29" s="369" t="str">
        <f>IFERROR(HLOOKUP(U$22,TAB_Critères!$B$51:$AH$66,SA_GRILLE_STEU!$A29+2,FALSE),"")</f>
        <v/>
      </c>
      <c r="Z29" s="404">
        <v>4</v>
      </c>
      <c r="AA29" s="34" t="str">
        <f>IFERROR(HLOOKUP(Z$22,TAB_Critères!$B$3:$AH$16,SA_GRILLE_STEU!$A29+2,FALSE),"")</f>
        <v/>
      </c>
      <c r="AB29" s="420"/>
      <c r="AC29" s="367" t="str">
        <f>IFERROR(HLOOKUP(Z$22,TAB_Critères!$B$30:$R$40,SA_GRILLE_STEU!$A29+2,FALSE),"")</f>
        <v/>
      </c>
      <c r="AD29" s="369" t="str">
        <f>IFERROR(HLOOKUP(Z$22,TAB_Critères!$B$51:$AH$66,SA_GRILLE_STEU!$A29+2,FALSE),"")</f>
        <v/>
      </c>
      <c r="AE29" s="404">
        <v>4</v>
      </c>
      <c r="AF29" s="34" t="str">
        <f>IFERROR(HLOOKUP(AE$22,TAB_Critères!$B$3:$AH$16,SA_GRILLE_STEU!$A29+2,FALSE),"")</f>
        <v/>
      </c>
      <c r="AG29" s="420"/>
      <c r="AH29" s="367" t="str">
        <f>IFERROR(HLOOKUP(AE$22,TAB_Critères!$B$30:$R$40,SA_GRILLE_STEU!$A29+2,FALSE),"")</f>
        <v/>
      </c>
      <c r="AI29" s="369" t="str">
        <f>IFERROR(HLOOKUP(AE$22,TAB_Critères!$B$51:$AH$66,SA_GRILLE_STEU!$A29+2,FALSE),"")</f>
        <v/>
      </c>
      <c r="AJ29" s="404">
        <v>4</v>
      </c>
      <c r="AK29" s="291" t="str">
        <f>IFERROR(HLOOKUP(AJ$22,TAB_Critères!$B$3:$AH$16,SA_GRILLE_STEU!$A29+2,FALSE),"")</f>
        <v/>
      </c>
      <c r="AL29" s="431"/>
      <c r="AM29" s="367" t="str">
        <f>IFERROR(HLOOKUP(AJ$22,TAB_Critères!$B$30:$R$40,SA_GRILLE_STEU!$A29+2,FALSE),"")</f>
        <v/>
      </c>
      <c r="AN29" s="369" t="str">
        <f>IFERROR(HLOOKUP(AJ$22,TAB_Critères!$B$51:$AH$66,SA_GRILLE_STEU!$A29+2,FALSE),"")</f>
        <v/>
      </c>
      <c r="AO29" s="404">
        <v>4</v>
      </c>
      <c r="AP29" s="34" t="str">
        <f>IFERROR(HLOOKUP(AO$22,TAB_Critères!$B$3:$AH$16,SA_GRILLE_STEU!$A29+2,FALSE),"")</f>
        <v/>
      </c>
      <c r="AQ29" s="420"/>
      <c r="AR29" s="367" t="str">
        <f>IFERROR(HLOOKUP(AO$22,TAB_Critères!$B$30:$R$40,SA_GRILLE_STEU!$A29+2,FALSE),"")</f>
        <v/>
      </c>
      <c r="AS29" s="369" t="str">
        <f>IFERROR(HLOOKUP(AO$22,TAB_Critères!$B$51:$AH$66,SA_GRILLE_STEU!$A29+2,FALSE),"")</f>
        <v/>
      </c>
      <c r="AT29" s="404">
        <v>4</v>
      </c>
      <c r="AU29" s="34" t="str">
        <f>IFERROR(HLOOKUP(AT$22,TAB_Critères!$B$3:$AH$16,SA_GRILLE_STEU!$A29+2,FALSE),"")</f>
        <v/>
      </c>
      <c r="AV29" s="420"/>
      <c r="AW29" s="367" t="str">
        <f>IFERROR(HLOOKUP(AT$22,TAB_Critères!$B$30:$R$40,SA_GRILLE_STEU!$A29+2,FALSE),"")</f>
        <v/>
      </c>
      <c r="AX29" s="369" t="str">
        <f>IFERROR(HLOOKUP(AT$22,TAB_Critères!$B$51:$AH$66,SA_GRILLE_STEU!$A29+2,FALSE),"")</f>
        <v/>
      </c>
      <c r="AY29" s="404">
        <v>4</v>
      </c>
      <c r="AZ29" s="291" t="str">
        <f>IFERROR(HLOOKUP(AY$22,TAB_Critères!$B$3:$AH$16,SA_GRILLE_STEU!$A29+2,FALSE),"")</f>
        <v/>
      </c>
      <c r="BA29" s="420"/>
      <c r="BB29" s="367" t="str">
        <f>IFERROR(HLOOKUP(AY$22,TAB_Critères!$B$30:$R$40,SA_GRILLE_STEU!$A29+2,FALSE),"")</f>
        <v/>
      </c>
      <c r="BC29" s="369" t="str">
        <f>IFERROR(HLOOKUP(AY$22,TAB_Critères!$B$51:$AH$66,SA_GRILLE_STEU!$A29+2,FALSE),"")</f>
        <v/>
      </c>
      <c r="BD29" s="404">
        <v>4</v>
      </c>
      <c r="BE29" s="34" t="str">
        <f>IFERROR(HLOOKUP(BD$22,TAB_Critères!$B$3:$AH$16,SA_GRILLE_STEU!$A29+2,FALSE),"")</f>
        <v/>
      </c>
      <c r="BF29" s="420"/>
      <c r="BG29" s="371" t="str">
        <f>IFERROR(HLOOKUP(BD$22,TAB_Critères!$B$30:$R$40,SA_GRILLE_STEU!$A29+2,FALSE),"")</f>
        <v/>
      </c>
      <c r="BH29" s="369" t="str">
        <f>IFERROR(HLOOKUP(BD$22,TAB_Critères!$B$51:$AH$66,SA_GRILLE_STEU!$A29+2,FALSE),"")</f>
        <v/>
      </c>
    </row>
    <row r="30" spans="1:60" s="403" customFormat="1" ht="20.100000000000001" customHeight="1" x14ac:dyDescent="0.4">
      <c r="A30" s="404">
        <v>5</v>
      </c>
      <c r="B30" s="10" t="str">
        <f>IFERROR(HLOOKUP(A$22,TAB_Critères!$B$3:$AH$16,SA_GRILLE_STEU!$A30+2,FALSE),"")</f>
        <v>La vitesse d'aspiration, y compris celle de la boucle primaire, est-elle de ≥ 0,5 m/s ?</v>
      </c>
      <c r="C30" s="420"/>
      <c r="D30" s="367">
        <f>IFERROR(HLOOKUP(A$22,TAB_Critères!$B$30:$R$40,SA_GRILLE_STEU!$A30+2,FALSE),"")</f>
        <v>5</v>
      </c>
      <c r="E30" s="369" t="str">
        <f>IFERROR(HLOOKUP(A$22,TAB_Critères!$B$51:$AH$66,SA_GRILLE_STEU!$A30+2,FALSE),"")</f>
        <v>LISTE_2</v>
      </c>
      <c r="F30" s="404">
        <v>5</v>
      </c>
      <c r="G30" s="34" t="str">
        <f>IFERROR(HLOOKUP(F$22,TAB_Critères!$B$3:$AH$16,SA_GRILLE_STEU!$A30+2,FALSE),"")</f>
        <v/>
      </c>
      <c r="H30" s="420"/>
      <c r="I30" s="367" t="str">
        <f>IFERROR(HLOOKUP(F$22,TAB_Critères!$B$30:$R$40,SA_GRILLE_STEU!$A30+2,FALSE),"")</f>
        <v/>
      </c>
      <c r="J30" s="369" t="str">
        <f>IFERROR(HLOOKUP(F$22,TAB_Critères!$B$51:$AH$66,SA_GRILLE_STEU!$A30+2,FALSE),"")</f>
        <v/>
      </c>
      <c r="K30" s="405">
        <v>5</v>
      </c>
      <c r="L30" s="10" t="str">
        <f>IFERROR(HLOOKUP(K$22,TAB_Critères!$B$3:$AH$16,SA_GRILLE_STEU!$A30+2,FALSE),"")</f>
        <v/>
      </c>
      <c r="M30" s="420"/>
      <c r="N30" s="367" t="str">
        <f>IFERROR(HLOOKUP(K$22,TAB_Critères!$B$30:$R$40,SA_GRILLE_STEU!$A30+2,FALSE),"")</f>
        <v/>
      </c>
      <c r="O30" s="369" t="str">
        <f>IFERROR(HLOOKUP(K$22,TAB_Critères!$B$51:$AH$66,SA_GRILLE_STEU!$A30+2,FALSE),"")</f>
        <v/>
      </c>
      <c r="P30" s="405">
        <v>5</v>
      </c>
      <c r="Q30" s="10" t="str">
        <f>IFERROR(HLOOKUP(P$22,TAB_Critères!$B$3:$AH$16,SA_GRILLE_STEU!$A30+2,FALSE),"")</f>
        <v/>
      </c>
      <c r="R30" s="420"/>
      <c r="S30" s="367" t="str">
        <f>IFERROR(HLOOKUP(P$22,TAB_Critères!$B$30:$R$40,SA_GRILLE_STEU!$A30+2,FALSE),"")</f>
        <v/>
      </c>
      <c r="T30" s="369" t="str">
        <f>IFERROR(HLOOKUP(P$22,TAB_Critères!$B$51:$AH$66,SA_GRILLE_STEU!$A30+2,FALSE),"")</f>
        <v/>
      </c>
      <c r="U30" s="405">
        <v>5</v>
      </c>
      <c r="V30" s="34" t="str">
        <f>IFERROR(HLOOKUP(U$22,TAB_Critères!$B$3:$AH$16,SA_GRILLE_STEU!$A30+2,FALSE),"")</f>
        <v/>
      </c>
      <c r="W30" s="420"/>
      <c r="X30" s="367" t="str">
        <f>IFERROR(HLOOKUP(U$22,TAB_Critères!$B$30:$R$40,SA_GRILLE_STEU!$A30+2,FALSE),"")</f>
        <v/>
      </c>
      <c r="Y30" s="369" t="str">
        <f>IFERROR(HLOOKUP(U$22,TAB_Critères!$B$51:$AH$66,SA_GRILLE_STEU!$A30+2,FALSE),"")</f>
        <v/>
      </c>
      <c r="Z30" s="404">
        <v>5</v>
      </c>
      <c r="AA30" s="34" t="str">
        <f>IFERROR(HLOOKUP(Z$22,TAB_Critères!$B$3:$AH$16,SA_GRILLE_STEU!$A30+2,FALSE),"")</f>
        <v/>
      </c>
      <c r="AB30" s="420"/>
      <c r="AC30" s="367" t="str">
        <f>IFERROR(HLOOKUP(Z$22,TAB_Critères!$B$30:$R$40,SA_GRILLE_STEU!$A30+2,FALSE),"")</f>
        <v/>
      </c>
      <c r="AD30" s="369" t="str">
        <f>IFERROR(HLOOKUP(Z$22,TAB_Critères!$B$51:$AH$66,SA_GRILLE_STEU!$A30+2,FALSE),"")</f>
        <v/>
      </c>
      <c r="AE30" s="404">
        <v>5</v>
      </c>
      <c r="AF30" s="34" t="str">
        <f>IFERROR(HLOOKUP(AE$22,TAB_Critères!$B$3:$AH$16,SA_GRILLE_STEU!$A30+2,FALSE),"")</f>
        <v/>
      </c>
      <c r="AG30" s="420"/>
      <c r="AH30" s="367" t="str">
        <f>IFERROR(HLOOKUP(AE$22,TAB_Critères!$B$30:$R$40,SA_GRILLE_STEU!$A30+2,FALSE),"")</f>
        <v/>
      </c>
      <c r="AI30" s="369" t="str">
        <f>IFERROR(HLOOKUP(AE$22,TAB_Critères!$B$51:$AH$66,SA_GRILLE_STEU!$A30+2,FALSE),"")</f>
        <v/>
      </c>
      <c r="AJ30" s="404">
        <v>5</v>
      </c>
      <c r="AK30" s="291" t="str">
        <f>IFERROR(HLOOKUP(AJ$22,TAB_Critères!$B$3:$AH$16,SA_GRILLE_STEU!$A30+2,FALSE),"")</f>
        <v/>
      </c>
      <c r="AL30" s="431"/>
      <c r="AM30" s="367" t="str">
        <f>IFERROR(HLOOKUP(AJ$22,TAB_Critères!$B$30:$R$40,SA_GRILLE_STEU!$A30+2,FALSE),"")</f>
        <v/>
      </c>
      <c r="AN30" s="369" t="str">
        <f>IFERROR(HLOOKUP(AJ$22,TAB_Critères!$B$51:$AH$66,SA_GRILLE_STEU!$A30+2,FALSE),"")</f>
        <v/>
      </c>
      <c r="AO30" s="404">
        <v>5</v>
      </c>
      <c r="AP30" s="34" t="str">
        <f>IFERROR(HLOOKUP(AO$22,TAB_Critères!$B$3:$AH$16,SA_GRILLE_STEU!$A30+2,FALSE),"")</f>
        <v/>
      </c>
      <c r="AQ30" s="420"/>
      <c r="AR30" s="367" t="str">
        <f>IFERROR(HLOOKUP(AO$22,TAB_Critères!$B$30:$R$40,SA_GRILLE_STEU!$A30+2,FALSE),"")</f>
        <v/>
      </c>
      <c r="AS30" s="369" t="str">
        <f>IFERROR(HLOOKUP(AO$22,TAB_Critères!$B$51:$AH$66,SA_GRILLE_STEU!$A30+2,FALSE),"")</f>
        <v/>
      </c>
      <c r="AT30" s="404">
        <v>5</v>
      </c>
      <c r="AU30" s="34" t="str">
        <f>IFERROR(HLOOKUP(AT$22,TAB_Critères!$B$3:$AH$16,SA_GRILLE_STEU!$A30+2,FALSE),"")</f>
        <v/>
      </c>
      <c r="AV30" s="420"/>
      <c r="AW30" s="367" t="str">
        <f>IFERROR(HLOOKUP(AT$22,TAB_Critères!$B$30:$R$40,SA_GRILLE_STEU!$A30+2,FALSE),"")</f>
        <v/>
      </c>
      <c r="AX30" s="369" t="str">
        <f>IFERROR(HLOOKUP(AT$22,TAB_Critères!$B$51:$AH$66,SA_GRILLE_STEU!$A30+2,FALSE),"")</f>
        <v/>
      </c>
      <c r="AY30" s="404">
        <v>5</v>
      </c>
      <c r="AZ30" s="291" t="str">
        <f>IFERROR(HLOOKUP(AY$22,TAB_Critères!$B$3:$AH$16,SA_GRILLE_STEU!$A30+2,FALSE),"")</f>
        <v/>
      </c>
      <c r="BA30" s="420"/>
      <c r="BB30" s="367" t="str">
        <f>IFERROR(HLOOKUP(AY$22,TAB_Critères!$B$30:$R$40,SA_GRILLE_STEU!$A30+2,FALSE),"")</f>
        <v/>
      </c>
      <c r="BC30" s="369" t="str">
        <f>IFERROR(HLOOKUP(AY$22,TAB_Critères!$B$51:$AH$66,SA_GRILLE_STEU!$A30+2,FALSE),"")</f>
        <v/>
      </c>
      <c r="BD30" s="404">
        <v>5</v>
      </c>
      <c r="BE30" s="34" t="str">
        <f>IFERROR(HLOOKUP(BD$22,TAB_Critères!$B$3:$AH$16,SA_GRILLE_STEU!$A30+2,FALSE),"")</f>
        <v/>
      </c>
      <c r="BF30" s="420"/>
      <c r="BG30" s="371" t="str">
        <f>IFERROR(HLOOKUP(BD$22,TAB_Critères!$B$30:$R$40,SA_GRILLE_STEU!$A30+2,FALSE),"")</f>
        <v/>
      </c>
      <c r="BH30" s="369" t="str">
        <f>IFERROR(HLOOKUP(BD$22,TAB_Critères!$B$51:$AH$66,SA_GRILLE_STEU!$A30+2,FALSE),"")</f>
        <v/>
      </c>
    </row>
    <row r="31" spans="1:60" s="403" customFormat="1" ht="36" customHeight="1" x14ac:dyDescent="0.4">
      <c r="A31" s="404">
        <v>6</v>
      </c>
      <c r="B31" s="10"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420"/>
      <c r="D31" s="367">
        <f>IFERROR(HLOOKUP(A$22,TAB_Critères!$B$30:$R$40,SA_GRILLE_STEU!$A31+2,FALSE),"")</f>
        <v>15</v>
      </c>
      <c r="E31" s="369" t="str">
        <f>IFERROR(HLOOKUP(A$22,TAB_Critères!$B$51:$AH$66,SA_GRILLE_STEU!$A31+2,FALSE),"")</f>
        <v>LISTE_3</v>
      </c>
      <c r="F31" s="404">
        <v>6</v>
      </c>
      <c r="G31" s="34" t="str">
        <f>IFERROR(HLOOKUP(F$22,TAB_Critères!$B$3:$AH$16,SA_GRILLE_STEU!$A31+2,FALSE),"")</f>
        <v/>
      </c>
      <c r="H31" s="420"/>
      <c r="I31" s="367" t="str">
        <f>IFERROR(HLOOKUP(F$22,TAB_Critères!$B$30:$R$40,SA_GRILLE_STEU!$A31+2,FALSE),"")</f>
        <v/>
      </c>
      <c r="J31" s="369" t="str">
        <f>IFERROR(HLOOKUP(F$22,TAB_Critères!$B$51:$AH$66,SA_GRILLE_STEU!$A31+2,FALSE),"")</f>
        <v/>
      </c>
      <c r="K31" s="405">
        <v>6</v>
      </c>
      <c r="L31" s="10" t="str">
        <f>IFERROR(HLOOKUP(K$22,TAB_Critères!$B$3:$AH$16,SA_GRILLE_STEU!$A31+2,FALSE),"")</f>
        <v/>
      </c>
      <c r="M31" s="420"/>
      <c r="N31" s="367" t="str">
        <f>IFERROR(HLOOKUP(K$22,TAB_Critères!$B$30:$R$40,SA_GRILLE_STEU!$A31+2,FALSE),"")</f>
        <v/>
      </c>
      <c r="O31" s="369" t="str">
        <f>IFERROR(HLOOKUP(K$22,TAB_Critères!$B$51:$AH$66,SA_GRILLE_STEU!$A31+2,FALSE),"")</f>
        <v/>
      </c>
      <c r="P31" s="405">
        <v>6</v>
      </c>
      <c r="Q31" s="10" t="str">
        <f>IFERROR(HLOOKUP(P$22,TAB_Critères!$B$3:$AH$16,SA_GRILLE_STEU!$A31+2,FALSE),"")</f>
        <v/>
      </c>
      <c r="R31" s="420"/>
      <c r="S31" s="367" t="str">
        <f>IFERROR(HLOOKUP(P$22,TAB_Critères!$B$30:$R$40,SA_GRILLE_STEU!$A31+2,FALSE),"")</f>
        <v/>
      </c>
      <c r="T31" s="369" t="str">
        <f>IFERROR(HLOOKUP(P$22,TAB_Critères!$B$51:$AH$66,SA_GRILLE_STEU!$A31+2,FALSE),"")</f>
        <v/>
      </c>
      <c r="U31" s="405">
        <v>6</v>
      </c>
      <c r="V31" s="34" t="str">
        <f>IFERROR(HLOOKUP(U$22,TAB_Critères!$B$3:$AH$16,SA_GRILLE_STEU!$A31+2,FALSE),"")</f>
        <v/>
      </c>
      <c r="W31" s="420"/>
      <c r="X31" s="367" t="str">
        <f>IFERROR(HLOOKUP(U$22,TAB_Critères!$B$30:$R$40,SA_GRILLE_STEU!$A31+2,FALSE),"")</f>
        <v/>
      </c>
      <c r="Y31" s="369" t="str">
        <f>IFERROR(HLOOKUP(U$22,TAB_Critères!$B$51:$AH$66,SA_GRILLE_STEU!$A31+2,FALSE),"")</f>
        <v/>
      </c>
      <c r="Z31" s="404">
        <v>6</v>
      </c>
      <c r="AA31" s="34" t="str">
        <f>IFERROR(HLOOKUP(Z$22,TAB_Critères!$B$3:$AH$16,SA_GRILLE_STEU!$A31+2,FALSE),"")</f>
        <v/>
      </c>
      <c r="AB31" s="420"/>
      <c r="AC31" s="367" t="str">
        <f>IFERROR(HLOOKUP(Z$22,TAB_Critères!$B$30:$R$40,SA_GRILLE_STEU!$A31+2,FALSE),"")</f>
        <v/>
      </c>
      <c r="AD31" s="369" t="str">
        <f>IFERROR(HLOOKUP(Z$22,TAB_Critères!$B$51:$AH$66,SA_GRILLE_STEU!$A31+2,FALSE),"")</f>
        <v/>
      </c>
      <c r="AE31" s="404">
        <v>6</v>
      </c>
      <c r="AF31" s="34" t="str">
        <f>IFERROR(HLOOKUP(AE$22,TAB_Critères!$B$3:$AH$16,SA_GRILLE_STEU!$A31+2,FALSE),"")</f>
        <v/>
      </c>
      <c r="AG31" s="420"/>
      <c r="AH31" s="367" t="str">
        <f>IFERROR(HLOOKUP(AE$22,TAB_Critères!$B$30:$R$40,SA_GRILLE_STEU!$A31+2,FALSE),"")</f>
        <v/>
      </c>
      <c r="AI31" s="369" t="str">
        <f>IFERROR(HLOOKUP(AE$22,TAB_Critères!$B$51:$AH$66,SA_GRILLE_STEU!$A31+2,FALSE),"")</f>
        <v/>
      </c>
      <c r="AJ31" s="404">
        <v>6</v>
      </c>
      <c r="AK31" s="291" t="str">
        <f>IFERROR(HLOOKUP(AJ$22,TAB_Critères!$B$3:$AH$16,SA_GRILLE_STEU!$A31+2,FALSE),"")</f>
        <v/>
      </c>
      <c r="AL31" s="431"/>
      <c r="AM31" s="367" t="str">
        <f>IFERROR(HLOOKUP(AJ$22,TAB_Critères!$B$30:$R$40,SA_GRILLE_STEU!$A31+2,FALSE),"")</f>
        <v/>
      </c>
      <c r="AN31" s="369" t="str">
        <f>IFERROR(HLOOKUP(AJ$22,TAB_Critères!$B$51:$AH$66,SA_GRILLE_STEU!$A31+2,FALSE),"")</f>
        <v/>
      </c>
      <c r="AO31" s="404">
        <v>6</v>
      </c>
      <c r="AP31" s="34" t="str">
        <f>IFERROR(HLOOKUP(AO$22,TAB_Critères!$B$3:$AH$16,SA_GRILLE_STEU!$A31+2,FALSE),"")</f>
        <v/>
      </c>
      <c r="AQ31" s="420"/>
      <c r="AR31" s="367" t="str">
        <f>IFERROR(HLOOKUP(AO$22,TAB_Critères!$B$30:$R$40,SA_GRILLE_STEU!$A31+2,FALSE),"")</f>
        <v/>
      </c>
      <c r="AS31" s="369" t="str">
        <f>IFERROR(HLOOKUP(AO$22,TAB_Critères!$B$51:$AH$66,SA_GRILLE_STEU!$A31+2,FALSE),"")</f>
        <v/>
      </c>
      <c r="AT31" s="404">
        <v>6</v>
      </c>
      <c r="AU31" s="34" t="str">
        <f>IFERROR(HLOOKUP(AT$22,TAB_Critères!$B$3:$AH$16,SA_GRILLE_STEU!$A31+2,FALSE),"")</f>
        <v/>
      </c>
      <c r="AV31" s="420"/>
      <c r="AW31" s="367" t="str">
        <f>IFERROR(HLOOKUP(AT$22,TAB_Critères!$B$30:$R$40,SA_GRILLE_STEU!$A31+2,FALSE),"")</f>
        <v/>
      </c>
      <c r="AX31" s="369" t="str">
        <f>IFERROR(HLOOKUP(AT$22,TAB_Critères!$B$51:$AH$66,SA_GRILLE_STEU!$A31+2,FALSE),"")</f>
        <v/>
      </c>
      <c r="AY31" s="404">
        <v>6</v>
      </c>
      <c r="AZ31" s="291" t="str">
        <f>IFERROR(HLOOKUP(AY$22,TAB_Critères!$B$3:$AH$16,SA_GRILLE_STEU!$A31+2,FALSE),"")</f>
        <v/>
      </c>
      <c r="BA31" s="420"/>
      <c r="BB31" s="367" t="str">
        <f>IFERROR(HLOOKUP(AY$22,TAB_Critères!$B$30:$R$40,SA_GRILLE_STEU!$A31+2,FALSE),"")</f>
        <v/>
      </c>
      <c r="BC31" s="369" t="str">
        <f>IFERROR(HLOOKUP(AY$22,TAB_Critères!$B$51:$AH$66,SA_GRILLE_STEU!$A31+2,FALSE),"")</f>
        <v/>
      </c>
      <c r="BD31" s="404">
        <v>6</v>
      </c>
      <c r="BE31" s="34" t="str">
        <f>IFERROR(HLOOKUP(BD$22,TAB_Critères!$B$3:$AH$16,SA_GRILLE_STEU!$A31+2,FALSE),"")</f>
        <v/>
      </c>
      <c r="BF31" s="420"/>
      <c r="BG31" s="371" t="str">
        <f>IFERROR(HLOOKUP(BD$22,TAB_Critères!$B$30:$R$40,SA_GRILLE_STEU!$A31+2,FALSE),"")</f>
        <v/>
      </c>
      <c r="BH31" s="369" t="str">
        <f>IFERROR(HLOOKUP(BD$22,TAB_Critères!$B$51:$AH$66,SA_GRILLE_STEU!$A31+2,FALSE),"")</f>
        <v/>
      </c>
    </row>
    <row r="32" spans="1:60" s="403" customFormat="1" ht="20.100000000000001" customHeight="1" x14ac:dyDescent="0.4">
      <c r="A32" s="404">
        <v>7</v>
      </c>
      <c r="B32" s="10" t="str">
        <f>IFERROR(HLOOKUP(A$22,TAB_Critères!$B$3:$AH$16,SA_GRILLE_STEU!$A32+2,FALSE),"")</f>
        <v xml:space="preserve"> Les horaires de prélèvement et de totalisation des débits sont-ils synchronisés ?</v>
      </c>
      <c r="C32" s="420"/>
      <c r="D32" s="367">
        <f>IFERROR(HLOOKUP(A$22,TAB_Critères!$B$30:$R$40,SA_GRILLE_STEU!$A32+2,FALSE),"")</f>
        <v>5</v>
      </c>
      <c r="E32" s="369" t="str">
        <f>IFERROR(HLOOKUP(A$22,TAB_Critères!$B$51:$AH$66,SA_GRILLE_STEU!$A32+2,FALSE),"")</f>
        <v>LISTE_2</v>
      </c>
      <c r="F32" s="404">
        <v>7</v>
      </c>
      <c r="G32" s="34" t="str">
        <f>IFERROR(HLOOKUP(F$22,TAB_Critères!$B$3:$AH$16,SA_GRILLE_STEU!$A32+2,FALSE),"")</f>
        <v/>
      </c>
      <c r="H32" s="420"/>
      <c r="I32" s="367" t="str">
        <f>IFERROR(HLOOKUP(F$22,TAB_Critères!$B$30:$R$40,SA_GRILLE_STEU!$A32+2,FALSE),"")</f>
        <v/>
      </c>
      <c r="J32" s="369" t="str">
        <f>IFERROR(HLOOKUP(F$22,TAB_Critères!$B$51:$AH$66,SA_GRILLE_STEU!$A32+2,FALSE),"")</f>
        <v/>
      </c>
      <c r="K32" s="405">
        <v>7</v>
      </c>
      <c r="L32" s="10" t="str">
        <f>IFERROR(HLOOKUP(K$22,TAB_Critères!$B$3:$AH$16,SA_GRILLE_STEU!$A32+2,FALSE),"")</f>
        <v/>
      </c>
      <c r="M32" s="420"/>
      <c r="N32" s="367" t="str">
        <f>IFERROR(HLOOKUP(K$22,TAB_Critères!$B$30:$R$40,SA_GRILLE_STEU!$A32+2,FALSE),"")</f>
        <v/>
      </c>
      <c r="O32" s="369" t="str">
        <f>IFERROR(HLOOKUP(K$22,TAB_Critères!$B$51:$AH$66,SA_GRILLE_STEU!$A32+2,FALSE),"")</f>
        <v/>
      </c>
      <c r="P32" s="405">
        <v>7</v>
      </c>
      <c r="Q32" s="10" t="str">
        <f>IFERROR(HLOOKUP(P$22,TAB_Critères!$B$3:$AH$16,SA_GRILLE_STEU!$A32+2,FALSE),"")</f>
        <v/>
      </c>
      <c r="R32" s="420"/>
      <c r="S32" s="367" t="str">
        <f>IFERROR(HLOOKUP(P$22,TAB_Critères!$B$30:$R$40,SA_GRILLE_STEU!$A32+2,FALSE),"")</f>
        <v/>
      </c>
      <c r="T32" s="369" t="str">
        <f>IFERROR(HLOOKUP(P$22,TAB_Critères!$B$51:$AH$66,SA_GRILLE_STEU!$A32+2,FALSE),"")</f>
        <v/>
      </c>
      <c r="U32" s="405">
        <v>7</v>
      </c>
      <c r="V32" s="34" t="str">
        <f>IFERROR(HLOOKUP(U$22,TAB_Critères!$B$3:$AH$16,SA_GRILLE_STEU!$A32+2,FALSE),"")</f>
        <v/>
      </c>
      <c r="W32" s="420"/>
      <c r="X32" s="367" t="str">
        <f>IFERROR(HLOOKUP(U$22,TAB_Critères!$B$30:$R$40,SA_GRILLE_STEU!$A32+2,FALSE),"")</f>
        <v/>
      </c>
      <c r="Y32" s="369" t="str">
        <f>IFERROR(HLOOKUP(U$22,TAB_Critères!$B$51:$AH$66,SA_GRILLE_STEU!$A32+2,FALSE),"")</f>
        <v/>
      </c>
      <c r="Z32" s="404">
        <v>7</v>
      </c>
      <c r="AA32" s="34" t="str">
        <f>IFERROR(HLOOKUP(Z$22,TAB_Critères!$B$3:$AH$16,SA_GRILLE_STEU!$A32+2,FALSE),"")</f>
        <v/>
      </c>
      <c r="AB32" s="420"/>
      <c r="AC32" s="367" t="str">
        <f>IFERROR(HLOOKUP(Z$22,TAB_Critères!$B$30:$R$40,SA_GRILLE_STEU!$A32+2,FALSE),"")</f>
        <v/>
      </c>
      <c r="AD32" s="369" t="str">
        <f>IFERROR(HLOOKUP(Z$22,TAB_Critères!$B$51:$AH$66,SA_GRILLE_STEU!$A32+2,FALSE),"")</f>
        <v/>
      </c>
      <c r="AE32" s="404">
        <v>7</v>
      </c>
      <c r="AF32" s="34" t="str">
        <f>IFERROR(HLOOKUP(AE$22,TAB_Critères!$B$3:$AH$16,SA_GRILLE_STEU!$A32+2,FALSE),"")</f>
        <v/>
      </c>
      <c r="AG32" s="420"/>
      <c r="AH32" s="367" t="str">
        <f>IFERROR(HLOOKUP(AE$22,TAB_Critères!$B$30:$R$40,SA_GRILLE_STEU!$A32+2,FALSE),"")</f>
        <v/>
      </c>
      <c r="AI32" s="369" t="str">
        <f>IFERROR(HLOOKUP(AE$22,TAB_Critères!$B$51:$AH$66,SA_GRILLE_STEU!$A32+2,FALSE),"")</f>
        <v/>
      </c>
      <c r="AJ32" s="404">
        <v>7</v>
      </c>
      <c r="AK32" s="291" t="str">
        <f>IFERROR(HLOOKUP(AJ$22,TAB_Critères!$B$3:$AH$16,SA_GRILLE_STEU!$A32+2,FALSE),"")</f>
        <v/>
      </c>
      <c r="AL32" s="431"/>
      <c r="AM32" s="367" t="str">
        <f>IFERROR(HLOOKUP(AJ$22,TAB_Critères!$B$30:$R$40,SA_GRILLE_STEU!$A32+2,FALSE),"")</f>
        <v/>
      </c>
      <c r="AN32" s="369" t="str">
        <f>IFERROR(HLOOKUP(AJ$22,TAB_Critères!$B$51:$AH$66,SA_GRILLE_STEU!$A32+2,FALSE),"")</f>
        <v/>
      </c>
      <c r="AO32" s="404">
        <v>7</v>
      </c>
      <c r="AP32" s="34" t="str">
        <f>IFERROR(HLOOKUP(AO$22,TAB_Critères!$B$3:$AH$16,SA_GRILLE_STEU!$A32+2,FALSE),"")</f>
        <v/>
      </c>
      <c r="AQ32" s="420"/>
      <c r="AR32" s="367" t="str">
        <f>IFERROR(HLOOKUP(AO$22,TAB_Critères!$B$30:$R$40,SA_GRILLE_STEU!$A32+2,FALSE),"")</f>
        <v/>
      </c>
      <c r="AS32" s="369" t="str">
        <f>IFERROR(HLOOKUP(AO$22,TAB_Critères!$B$51:$AH$66,SA_GRILLE_STEU!$A32+2,FALSE),"")</f>
        <v/>
      </c>
      <c r="AT32" s="404">
        <v>7</v>
      </c>
      <c r="AU32" s="34" t="str">
        <f>IFERROR(HLOOKUP(AT$22,TAB_Critères!$B$3:$AH$16,SA_GRILLE_STEU!$A32+2,FALSE),"")</f>
        <v/>
      </c>
      <c r="AV32" s="420"/>
      <c r="AW32" s="367" t="str">
        <f>IFERROR(HLOOKUP(AT$22,TAB_Critères!$B$30:$R$40,SA_GRILLE_STEU!$A32+2,FALSE),"")</f>
        <v/>
      </c>
      <c r="AX32" s="369" t="str">
        <f>IFERROR(HLOOKUP(AT$22,TAB_Critères!$B$51:$AH$66,SA_GRILLE_STEU!$A32+2,FALSE),"")</f>
        <v/>
      </c>
      <c r="AY32" s="404">
        <v>7</v>
      </c>
      <c r="AZ32" s="291" t="str">
        <f>IFERROR(HLOOKUP(AY$22,TAB_Critères!$B$3:$AH$16,SA_GRILLE_STEU!$A32+2,FALSE),"")</f>
        <v/>
      </c>
      <c r="BA32" s="420"/>
      <c r="BB32" s="367" t="str">
        <f>IFERROR(HLOOKUP(AY$22,TAB_Critères!$B$30:$R$40,SA_GRILLE_STEU!$A32+2,FALSE),"")</f>
        <v/>
      </c>
      <c r="BC32" s="369" t="str">
        <f>IFERROR(HLOOKUP(AY$22,TAB_Critères!$B$51:$AH$66,SA_GRILLE_STEU!$A32+2,FALSE),"")</f>
        <v/>
      </c>
      <c r="BD32" s="404">
        <v>7</v>
      </c>
      <c r="BE32" s="34" t="str">
        <f>IFERROR(HLOOKUP(BD$22,TAB_Critères!$B$3:$AH$16,SA_GRILLE_STEU!$A32+2,FALSE),"")</f>
        <v/>
      </c>
      <c r="BF32" s="420"/>
      <c r="BG32" s="371" t="str">
        <f>IFERROR(HLOOKUP(BD$22,TAB_Critères!$B$30:$R$40,SA_GRILLE_STEU!$A32+2,FALSE),"")</f>
        <v/>
      </c>
      <c r="BH32" s="369" t="str">
        <f>IFERROR(HLOOKUP(BD$22,TAB_Critères!$B$51:$AH$66,SA_GRILLE_STEU!$A32+2,FALSE),"")</f>
        <v/>
      </c>
    </row>
    <row r="33" spans="1:60" s="403" customFormat="1" ht="20.100000000000001" customHeight="1" x14ac:dyDescent="0.4">
      <c r="A33" s="404">
        <v>8</v>
      </c>
      <c r="B33" s="10" t="str">
        <f>IFERROR(HLOOKUP(A$22,TAB_Critères!$B$3:$AH$16,SA_GRILLE_STEU!$A33+2,FALSE),"")</f>
        <v>La température de l'enceinte de prélèvement est-elle adaptée? Si elle est réfrigérée, sa température est-elle maîtrisée à 5°C ± 3°C ?</v>
      </c>
      <c r="C33" s="420"/>
      <c r="D33" s="367">
        <f>IFERROR(HLOOKUP(A$22,TAB_Critères!$B$30:$R$40,SA_GRILLE_STEU!$A33+2,FALSE),"")</f>
        <v>20</v>
      </c>
      <c r="E33" s="369" t="str">
        <f>IFERROR(HLOOKUP(A$22,TAB_Critères!$B$51:$AH$66,SA_GRILLE_STEU!$A33+2,FALSE),"")</f>
        <v>LISTE_2</v>
      </c>
      <c r="F33" s="404">
        <v>8</v>
      </c>
      <c r="G33" s="34" t="str">
        <f>IFERROR(HLOOKUP(F$22,TAB_Critères!$B$3:$AH$16,SA_GRILLE_STEU!$A33+2,FALSE),"")</f>
        <v/>
      </c>
      <c r="H33" s="420"/>
      <c r="I33" s="367" t="str">
        <f>IFERROR(HLOOKUP(F$22,TAB_Critères!$B$30:$R$40,SA_GRILLE_STEU!$A33+2,FALSE),"")</f>
        <v/>
      </c>
      <c r="J33" s="369" t="str">
        <f>IFERROR(HLOOKUP(F$22,TAB_Critères!$B$51:$AH$66,SA_GRILLE_STEU!$A33+2,FALSE),"")</f>
        <v/>
      </c>
      <c r="K33" s="405">
        <v>8</v>
      </c>
      <c r="L33" s="10" t="str">
        <f>IFERROR(HLOOKUP(K$22,TAB_Critères!$B$3:$AH$16,SA_GRILLE_STEU!$A33+2,FALSE),"")</f>
        <v/>
      </c>
      <c r="M33" s="420"/>
      <c r="N33" s="367" t="str">
        <f>IFERROR(HLOOKUP(K$22,TAB_Critères!$B$30:$R$40,SA_GRILLE_STEU!$A33+2,FALSE),"")</f>
        <v/>
      </c>
      <c r="O33" s="369" t="str">
        <f>IFERROR(HLOOKUP(K$22,TAB_Critères!$B$51:$AH$66,SA_GRILLE_STEU!$A33+2,FALSE),"")</f>
        <v/>
      </c>
      <c r="P33" s="405">
        <v>8</v>
      </c>
      <c r="Q33" s="10" t="str">
        <f>IFERROR(HLOOKUP(P$22,TAB_Critères!$B$3:$AH$16,SA_GRILLE_STEU!$A33+2,FALSE),"")</f>
        <v/>
      </c>
      <c r="R33" s="420"/>
      <c r="S33" s="367" t="str">
        <f>IFERROR(HLOOKUP(P$22,TAB_Critères!$B$30:$R$40,SA_GRILLE_STEU!$A33+2,FALSE),"")</f>
        <v/>
      </c>
      <c r="T33" s="369" t="str">
        <f>IFERROR(HLOOKUP(P$22,TAB_Critères!$B$51:$AH$66,SA_GRILLE_STEU!$A33+2,FALSE),"")</f>
        <v/>
      </c>
      <c r="U33" s="405">
        <v>8</v>
      </c>
      <c r="V33" s="34" t="str">
        <f>IFERROR(HLOOKUP(U$22,TAB_Critères!$B$3:$AH$16,SA_GRILLE_STEU!$A33+2,FALSE),"")</f>
        <v/>
      </c>
      <c r="W33" s="420"/>
      <c r="X33" s="367" t="str">
        <f>IFERROR(HLOOKUP(U$22,TAB_Critères!$B$30:$R$40,SA_GRILLE_STEU!$A33+2,FALSE),"")</f>
        <v/>
      </c>
      <c r="Y33" s="369" t="str">
        <f>IFERROR(HLOOKUP(U$22,TAB_Critères!$B$51:$AH$66,SA_GRILLE_STEU!$A33+2,FALSE),"")</f>
        <v/>
      </c>
      <c r="Z33" s="404">
        <v>8</v>
      </c>
      <c r="AA33" s="34" t="str">
        <f>IFERROR(HLOOKUP(Z$22,TAB_Critères!$B$3:$AH$16,SA_GRILLE_STEU!$A33+2,FALSE),"")</f>
        <v/>
      </c>
      <c r="AB33" s="420"/>
      <c r="AC33" s="367" t="str">
        <f>IFERROR(HLOOKUP(Z$22,TAB_Critères!$B$30:$R$40,SA_GRILLE_STEU!$A33+2,FALSE),"")</f>
        <v/>
      </c>
      <c r="AD33" s="369" t="str">
        <f>IFERROR(HLOOKUP(Z$22,TAB_Critères!$B$51:$AH$66,SA_GRILLE_STEU!$A33+2,FALSE),"")</f>
        <v/>
      </c>
      <c r="AE33" s="404">
        <v>8</v>
      </c>
      <c r="AF33" s="34" t="str">
        <f>IFERROR(HLOOKUP(AE$22,TAB_Critères!$B$3:$AH$16,SA_GRILLE_STEU!$A33+2,FALSE),"")</f>
        <v/>
      </c>
      <c r="AG33" s="420"/>
      <c r="AH33" s="367" t="str">
        <f>IFERROR(HLOOKUP(AE$22,TAB_Critères!$B$30:$R$40,SA_GRILLE_STEU!$A33+2,FALSE),"")</f>
        <v/>
      </c>
      <c r="AI33" s="369" t="str">
        <f>IFERROR(HLOOKUP(AE$22,TAB_Critères!$B$51:$AH$66,SA_GRILLE_STEU!$A33+2,FALSE),"")</f>
        <v/>
      </c>
      <c r="AJ33" s="404">
        <v>8</v>
      </c>
      <c r="AK33" s="291" t="str">
        <f>IFERROR(HLOOKUP(AJ$22,TAB_Critères!$B$3:$AH$16,SA_GRILLE_STEU!$A33+2,FALSE),"")</f>
        <v/>
      </c>
      <c r="AL33" s="431"/>
      <c r="AM33" s="367" t="str">
        <f>IFERROR(HLOOKUP(AJ$22,TAB_Critères!$B$30:$R$40,SA_GRILLE_STEU!$A33+2,FALSE),"")</f>
        <v/>
      </c>
      <c r="AN33" s="369" t="str">
        <f>IFERROR(HLOOKUP(AJ$22,TAB_Critères!$B$51:$AH$66,SA_GRILLE_STEU!$A33+2,FALSE),"")</f>
        <v/>
      </c>
      <c r="AO33" s="404">
        <v>8</v>
      </c>
      <c r="AP33" s="34" t="str">
        <f>IFERROR(HLOOKUP(AO$22,TAB_Critères!$B$3:$AH$16,SA_GRILLE_STEU!$A33+2,FALSE),"")</f>
        <v/>
      </c>
      <c r="AQ33" s="420"/>
      <c r="AR33" s="367" t="str">
        <f>IFERROR(HLOOKUP(AO$22,TAB_Critères!$B$30:$R$40,SA_GRILLE_STEU!$A33+2,FALSE),"")</f>
        <v/>
      </c>
      <c r="AS33" s="369" t="str">
        <f>IFERROR(HLOOKUP(AO$22,TAB_Critères!$B$51:$AH$66,SA_GRILLE_STEU!$A33+2,FALSE),"")</f>
        <v/>
      </c>
      <c r="AT33" s="404">
        <v>8</v>
      </c>
      <c r="AU33" s="34" t="str">
        <f>IFERROR(HLOOKUP(AT$22,TAB_Critères!$B$3:$AH$16,SA_GRILLE_STEU!$A33+2,FALSE),"")</f>
        <v/>
      </c>
      <c r="AV33" s="420"/>
      <c r="AW33" s="367" t="str">
        <f>IFERROR(HLOOKUP(AT$22,TAB_Critères!$B$30:$R$40,SA_GRILLE_STEU!$A33+2,FALSE),"")</f>
        <v/>
      </c>
      <c r="AX33" s="369" t="str">
        <f>IFERROR(HLOOKUP(AT$22,TAB_Critères!$B$51:$AH$66,SA_GRILLE_STEU!$A33+2,FALSE),"")</f>
        <v/>
      </c>
      <c r="AY33" s="404">
        <v>8</v>
      </c>
      <c r="AZ33" s="291" t="str">
        <f>IFERROR(HLOOKUP(AY$22,TAB_Critères!$B$3:$AH$16,SA_GRILLE_STEU!$A33+2,FALSE),"")</f>
        <v/>
      </c>
      <c r="BA33" s="420"/>
      <c r="BB33" s="367" t="str">
        <f>IFERROR(HLOOKUP(AY$22,TAB_Critères!$B$30:$R$40,SA_GRILLE_STEU!$A33+2,FALSE),"")</f>
        <v/>
      </c>
      <c r="BC33" s="369" t="str">
        <f>IFERROR(HLOOKUP(AY$22,TAB_Critères!$B$51:$AH$66,SA_GRILLE_STEU!$A33+2,FALSE),"")</f>
        <v/>
      </c>
      <c r="BD33" s="404">
        <v>8</v>
      </c>
      <c r="BE33" s="34" t="str">
        <f>IFERROR(HLOOKUP(BD$22,TAB_Critères!$B$3:$AH$16,SA_GRILLE_STEU!$A33+2,FALSE),"")</f>
        <v/>
      </c>
      <c r="BF33" s="420"/>
      <c r="BG33" s="371" t="str">
        <f>IFERROR(HLOOKUP(BD$22,TAB_Critères!$B$30:$R$40,SA_GRILLE_STEU!$A33+2,FALSE),"")</f>
        <v/>
      </c>
      <c r="BH33" s="369" t="str">
        <f>IFERROR(HLOOKUP(BD$22,TAB_Critères!$B$51:$AH$66,SA_GRILLE_STEU!$A33+2,FALSE),"")</f>
        <v/>
      </c>
    </row>
    <row r="34" spans="1:60" s="403" customFormat="1" ht="20.100000000000001" customHeight="1" x14ac:dyDescent="0.4">
      <c r="A34" s="404">
        <v>9</v>
      </c>
      <c r="B34" s="10" t="str">
        <f>IFERROR(HLOOKUP(A$22,TAB_Critères!$B$3:$AH$16,SA_GRILLE_STEU!$A34+2,FALSE),"")</f>
        <v>L'écart entre le volume théorique et le volume prélevé est-il ≤ à 10% ?</v>
      </c>
      <c r="C34" s="420"/>
      <c r="D34" s="367">
        <f>IFERROR(HLOOKUP(A$22,TAB_Critères!$B$30:$R$40,SA_GRILLE_STEU!$A34+2,FALSE),"")</f>
        <v>20</v>
      </c>
      <c r="E34" s="369" t="str">
        <f>IFERROR(HLOOKUP(A$22,TAB_Critères!$B$51:$AH$66,SA_GRILLE_STEU!$A34+2,FALSE),"")</f>
        <v>LISTE_2</v>
      </c>
      <c r="F34" s="404">
        <v>9</v>
      </c>
      <c r="G34" s="34" t="str">
        <f>IFERROR(HLOOKUP(F$22,TAB_Critères!$B$3:$AH$16,SA_GRILLE_STEU!$A34+2,FALSE),"")</f>
        <v/>
      </c>
      <c r="H34" s="420"/>
      <c r="I34" s="367" t="str">
        <f>IFERROR(HLOOKUP(F$22,TAB_Critères!$B$30:$R$40,SA_GRILLE_STEU!$A34+2,FALSE),"")</f>
        <v/>
      </c>
      <c r="J34" s="369" t="str">
        <f>IFERROR(HLOOKUP(F$22,TAB_Critères!$B$51:$AH$66,SA_GRILLE_STEU!$A34+2,FALSE),"")</f>
        <v/>
      </c>
      <c r="K34" s="405">
        <v>9</v>
      </c>
      <c r="L34" s="10" t="str">
        <f>IFERROR(HLOOKUP(K$22,TAB_Critères!$B$3:$AH$16,SA_GRILLE_STEU!$A34+2,FALSE),"")</f>
        <v/>
      </c>
      <c r="M34" s="420"/>
      <c r="N34" s="367" t="str">
        <f>IFERROR(HLOOKUP(K$22,TAB_Critères!$B$30:$R$40,SA_GRILLE_STEU!$A34+2,FALSE),"")</f>
        <v/>
      </c>
      <c r="O34" s="369" t="str">
        <f>IFERROR(HLOOKUP(K$22,TAB_Critères!$B$51:$AH$66,SA_GRILLE_STEU!$A34+2,FALSE),"")</f>
        <v/>
      </c>
      <c r="P34" s="405">
        <v>9</v>
      </c>
      <c r="Q34" s="10" t="str">
        <f>IFERROR(HLOOKUP(P$22,TAB_Critères!$B$3:$AH$16,SA_GRILLE_STEU!$A34+2,FALSE),"")</f>
        <v/>
      </c>
      <c r="R34" s="420"/>
      <c r="S34" s="367" t="str">
        <f>IFERROR(HLOOKUP(P$22,TAB_Critères!$B$30:$R$40,SA_GRILLE_STEU!$A34+2,FALSE),"")</f>
        <v/>
      </c>
      <c r="T34" s="369" t="str">
        <f>IFERROR(HLOOKUP(P$22,TAB_Critères!$B$51:$AH$66,SA_GRILLE_STEU!$A34+2,FALSE),"")</f>
        <v/>
      </c>
      <c r="U34" s="405">
        <v>9</v>
      </c>
      <c r="V34" s="34" t="str">
        <f>IFERROR(HLOOKUP(U$22,TAB_Critères!$B$3:$AH$16,SA_GRILLE_STEU!$A34+2,FALSE),"")</f>
        <v/>
      </c>
      <c r="W34" s="420"/>
      <c r="X34" s="367" t="str">
        <f>IFERROR(HLOOKUP(U$22,TAB_Critères!$B$30:$R$40,SA_GRILLE_STEU!$A34+2,FALSE),"")</f>
        <v/>
      </c>
      <c r="Y34" s="369" t="str">
        <f>IFERROR(HLOOKUP(U$22,TAB_Critères!$B$51:$AH$66,SA_GRILLE_STEU!$A34+2,FALSE),"")</f>
        <v/>
      </c>
      <c r="Z34" s="404">
        <v>9</v>
      </c>
      <c r="AA34" s="34" t="str">
        <f>IFERROR(HLOOKUP(Z$22,TAB_Critères!$B$3:$AH$16,SA_GRILLE_STEU!$A34+2,FALSE),"")</f>
        <v/>
      </c>
      <c r="AB34" s="420"/>
      <c r="AC34" s="367" t="str">
        <f>IFERROR(HLOOKUP(Z$22,TAB_Critères!$B$30:$R$40,SA_GRILLE_STEU!$A34+2,FALSE),"")</f>
        <v/>
      </c>
      <c r="AD34" s="369" t="str">
        <f>IFERROR(HLOOKUP(Z$22,TAB_Critères!$B$51:$AH$66,SA_GRILLE_STEU!$A34+2,FALSE),"")</f>
        <v/>
      </c>
      <c r="AE34" s="404">
        <v>9</v>
      </c>
      <c r="AF34" s="34" t="str">
        <f>IFERROR(HLOOKUP(AE$22,TAB_Critères!$B$3:$AH$16,SA_GRILLE_STEU!$A34+2,FALSE),"")</f>
        <v/>
      </c>
      <c r="AG34" s="420"/>
      <c r="AH34" s="367" t="str">
        <f>IFERROR(HLOOKUP(AE$22,TAB_Critères!$B$30:$R$40,SA_GRILLE_STEU!$A34+2,FALSE),"")</f>
        <v/>
      </c>
      <c r="AI34" s="369" t="str">
        <f>IFERROR(HLOOKUP(AE$22,TAB_Critères!$B$51:$AH$66,SA_GRILLE_STEU!$A34+2,FALSE),"")</f>
        <v/>
      </c>
      <c r="AJ34" s="404">
        <v>9</v>
      </c>
      <c r="AK34" s="291" t="str">
        <f>IFERROR(HLOOKUP(AJ$22,TAB_Critères!$B$3:$AH$16,SA_GRILLE_STEU!$A34+2,FALSE),"")</f>
        <v/>
      </c>
      <c r="AL34" s="431"/>
      <c r="AM34" s="367" t="str">
        <f>IFERROR(HLOOKUP(AJ$22,TAB_Critères!$B$30:$R$40,SA_GRILLE_STEU!$A34+2,FALSE),"")</f>
        <v/>
      </c>
      <c r="AN34" s="369" t="str">
        <f>IFERROR(HLOOKUP(AJ$22,TAB_Critères!$B$51:$AH$66,SA_GRILLE_STEU!$A34+2,FALSE),"")</f>
        <v/>
      </c>
      <c r="AO34" s="404">
        <v>9</v>
      </c>
      <c r="AP34" s="34" t="str">
        <f>IFERROR(HLOOKUP(AO$22,TAB_Critères!$B$3:$AH$16,SA_GRILLE_STEU!$A34+2,FALSE),"")</f>
        <v/>
      </c>
      <c r="AQ34" s="420"/>
      <c r="AR34" s="367" t="str">
        <f>IFERROR(HLOOKUP(AO$22,TAB_Critères!$B$30:$R$40,SA_GRILLE_STEU!$A34+2,FALSE),"")</f>
        <v/>
      </c>
      <c r="AS34" s="369" t="str">
        <f>IFERROR(HLOOKUP(AO$22,TAB_Critères!$B$51:$AH$66,SA_GRILLE_STEU!$A34+2,FALSE),"")</f>
        <v/>
      </c>
      <c r="AT34" s="404">
        <v>9</v>
      </c>
      <c r="AU34" s="34" t="str">
        <f>IFERROR(HLOOKUP(AT$22,TAB_Critères!$B$3:$AH$16,SA_GRILLE_STEU!$A34+2,FALSE),"")</f>
        <v/>
      </c>
      <c r="AV34" s="420"/>
      <c r="AW34" s="367" t="str">
        <f>IFERROR(HLOOKUP(AT$22,TAB_Critères!$B$30:$R$40,SA_GRILLE_STEU!$A34+2,FALSE),"")</f>
        <v/>
      </c>
      <c r="AX34" s="369" t="str">
        <f>IFERROR(HLOOKUP(AT$22,TAB_Critères!$B$51:$AH$66,SA_GRILLE_STEU!$A34+2,FALSE),"")</f>
        <v/>
      </c>
      <c r="AY34" s="404">
        <v>9</v>
      </c>
      <c r="AZ34" s="291" t="str">
        <f>IFERROR(HLOOKUP(AY$22,TAB_Critères!$B$3:$AH$16,SA_GRILLE_STEU!$A34+2,FALSE),"")</f>
        <v/>
      </c>
      <c r="BA34" s="420"/>
      <c r="BB34" s="367" t="str">
        <f>IFERROR(HLOOKUP(AY$22,TAB_Critères!$B$30:$R$40,SA_GRILLE_STEU!$A34+2,FALSE),"")</f>
        <v/>
      </c>
      <c r="BC34" s="369" t="str">
        <f>IFERROR(HLOOKUP(AY$22,TAB_Critères!$B$51:$AH$66,SA_GRILLE_STEU!$A34+2,FALSE),"")</f>
        <v/>
      </c>
      <c r="BD34" s="404">
        <v>9</v>
      </c>
      <c r="BE34" s="34" t="str">
        <f>IFERROR(HLOOKUP(BD$22,TAB_Critères!$B$3:$AH$16,SA_GRILLE_STEU!$A34+2,FALSE),"")</f>
        <v/>
      </c>
      <c r="BF34" s="420"/>
      <c r="BG34" s="371" t="str">
        <f>IFERROR(HLOOKUP(BD$22,TAB_Critères!$B$30:$R$40,SA_GRILLE_STEU!$A34+2,FALSE),"")</f>
        <v/>
      </c>
      <c r="BH34" s="369" t="str">
        <f>IFERROR(HLOOKUP(BD$22,TAB_Critères!$B$51:$AH$66,SA_GRILLE_STEU!$A34+2,FALSE),"")</f>
        <v/>
      </c>
    </row>
    <row r="35" spans="1:60" s="403" customFormat="1" ht="16.5" customHeight="1" x14ac:dyDescent="0.4">
      <c r="A35" s="406"/>
      <c r="B35" s="147"/>
      <c r="C35" s="420"/>
      <c r="D35" s="407"/>
      <c r="E35" s="369"/>
      <c r="F35" s="406"/>
      <c r="G35" s="147"/>
      <c r="H35" s="420"/>
      <c r="I35" s="407"/>
      <c r="J35" s="369"/>
      <c r="K35" s="408"/>
      <c r="L35" s="147"/>
      <c r="M35" s="421"/>
      <c r="N35" s="407"/>
      <c r="O35" s="369"/>
      <c r="P35" s="408"/>
      <c r="Q35" s="147"/>
      <c r="R35" s="421"/>
      <c r="S35" s="407"/>
      <c r="T35" s="369"/>
      <c r="U35" s="409"/>
      <c r="V35" s="147"/>
      <c r="W35" s="421"/>
      <c r="X35" s="407"/>
      <c r="Y35" s="369"/>
      <c r="Z35" s="410"/>
      <c r="AA35" s="147"/>
      <c r="AB35" s="421"/>
      <c r="AC35" s="407"/>
      <c r="AD35" s="369"/>
      <c r="AE35" s="410"/>
      <c r="AF35" s="147"/>
      <c r="AG35" s="421"/>
      <c r="AH35" s="407"/>
      <c r="AI35" s="369"/>
      <c r="AJ35" s="410"/>
      <c r="AK35" s="292"/>
      <c r="AL35" s="432"/>
      <c r="AM35" s="407"/>
      <c r="AN35" s="369"/>
      <c r="AO35" s="410"/>
      <c r="AP35" s="147"/>
      <c r="AQ35" s="421"/>
      <c r="AR35" s="407"/>
      <c r="AS35" s="369"/>
      <c r="AT35" s="410"/>
      <c r="AU35" s="147"/>
      <c r="AV35" s="421"/>
      <c r="AW35" s="407"/>
      <c r="AX35" s="369"/>
      <c r="AY35" s="410"/>
      <c r="AZ35" s="292"/>
      <c r="BA35" s="421"/>
      <c r="BB35" s="407"/>
      <c r="BC35" s="369"/>
      <c r="BD35" s="410"/>
      <c r="BE35" s="147"/>
      <c r="BF35" s="421"/>
      <c r="BG35" s="411"/>
      <c r="BH35" s="369"/>
    </row>
    <row r="36" spans="1:60" ht="35.25" customHeight="1" x14ac:dyDescent="0.4">
      <c r="A36" s="887" t="s">
        <v>69</v>
      </c>
      <c r="B36" s="888"/>
      <c r="C36" s="393" t="s">
        <v>70</v>
      </c>
      <c r="D36" s="394" t="s">
        <v>71</v>
      </c>
      <c r="E36" s="412"/>
      <c r="F36" s="887" t="s">
        <v>69</v>
      </c>
      <c r="G36" s="888"/>
      <c r="H36" s="393" t="s">
        <v>70</v>
      </c>
      <c r="I36" s="394" t="s">
        <v>71</v>
      </c>
      <c r="J36" s="412"/>
      <c r="K36" s="887" t="s">
        <v>69</v>
      </c>
      <c r="L36" s="888"/>
      <c r="M36" s="393" t="s">
        <v>70</v>
      </c>
      <c r="N36" s="394" t="s">
        <v>71</v>
      </c>
      <c r="O36" s="412"/>
      <c r="P36" s="887" t="s">
        <v>69</v>
      </c>
      <c r="Q36" s="888"/>
      <c r="R36" s="393" t="s">
        <v>70</v>
      </c>
      <c r="S36" s="394" t="s">
        <v>71</v>
      </c>
      <c r="T36" s="366"/>
      <c r="U36" s="887" t="s">
        <v>69</v>
      </c>
      <c r="V36" s="888"/>
      <c r="W36" s="393" t="s">
        <v>70</v>
      </c>
      <c r="X36" s="394" t="s">
        <v>71</v>
      </c>
      <c r="Y36" s="366"/>
      <c r="Z36" s="887" t="s">
        <v>69</v>
      </c>
      <c r="AA36" s="888"/>
      <c r="AB36" s="393" t="s">
        <v>70</v>
      </c>
      <c r="AC36" s="394" t="s">
        <v>71</v>
      </c>
      <c r="AD36" s="366"/>
      <c r="AE36" s="887" t="s">
        <v>69</v>
      </c>
      <c r="AF36" s="888"/>
      <c r="AG36" s="393" t="s">
        <v>70</v>
      </c>
      <c r="AH36" s="394" t="s">
        <v>71</v>
      </c>
      <c r="AI36" s="366"/>
      <c r="AJ36" s="887" t="s">
        <v>69</v>
      </c>
      <c r="AK36" s="888"/>
      <c r="AL36" s="393" t="s">
        <v>70</v>
      </c>
      <c r="AM36" s="394" t="s">
        <v>71</v>
      </c>
      <c r="AN36" s="366"/>
      <c r="AO36" s="887" t="s">
        <v>69</v>
      </c>
      <c r="AP36" s="888"/>
      <c r="AQ36" s="393" t="s">
        <v>70</v>
      </c>
      <c r="AR36" s="394" t="s">
        <v>71</v>
      </c>
      <c r="AS36" s="366"/>
      <c r="AT36" s="887" t="s">
        <v>69</v>
      </c>
      <c r="AU36" s="888"/>
      <c r="AV36" s="393" t="s">
        <v>70</v>
      </c>
      <c r="AW36" s="394" t="s">
        <v>71</v>
      </c>
      <c r="AX36" s="366"/>
      <c r="AY36" s="887" t="s">
        <v>69</v>
      </c>
      <c r="AZ36" s="888"/>
      <c r="BA36" s="393" t="s">
        <v>70</v>
      </c>
      <c r="BB36" s="394" t="s">
        <v>71</v>
      </c>
      <c r="BC36" s="366"/>
      <c r="BD36" s="887" t="s">
        <v>69</v>
      </c>
      <c r="BE36" s="888"/>
      <c r="BF36" s="393" t="s">
        <v>70</v>
      </c>
      <c r="BG36" s="394" t="s">
        <v>71</v>
      </c>
      <c r="BH36" s="369"/>
    </row>
    <row r="37" spans="1:60" s="383" customFormat="1" ht="60" customHeight="1" x14ac:dyDescent="0.4">
      <c r="A37" s="380"/>
      <c r="B37" s="434"/>
      <c r="C37" s="423"/>
      <c r="D37" s="378">
        <f>IF(A22="","",IF(A22="Préleveur A3",PARAM!#REF!,IF((SUMIF(C26:C34,"Validé",D26:D34)+SUMIF(C26:C34,"Validé avec réserve",D26:D34))&gt;100,100,SUMIF(C26:C34,"Validé",D26:D34)+SUMIF(C26:C34,"Validé avec réserve",D26:D34))))</f>
        <v>0</v>
      </c>
      <c r="E37" s="413"/>
      <c r="F37" s="380"/>
      <c r="G37" s="426"/>
      <c r="H37" s="423"/>
      <c r="I37" s="378" t="str">
        <f>IF(F22="","",IF(F22="Préleveur A3",PARAM!#REF!,IF((SUMIF(H26:H34,"Validé",I26:I34)+SUMIF(H26:H34,"Validé avec réserve",I26:I34))&gt;100,100,SUMIF(H26:H34,"Validé",I26:I34)+SUMIF(H26:H34,"Validé avec réserve",I26:I34))))</f>
        <v/>
      </c>
      <c r="J37" s="413"/>
      <c r="K37" s="380"/>
      <c r="L37" s="426"/>
      <c r="M37" s="423"/>
      <c r="N37" s="378" t="str">
        <f>IF(K22="","",IF(K22="Préleveur A3",PARAM!#REF!,IF((SUMIF(M26:M34,"Validé",N26:N34)+SUMIF(M26:M34,"Validé avec réserve",N26:N34))&gt;100,100,SUMIF(M26:M34,"Validé",N26:N34)+SUMIF(M26:M34,"Validé avec réserve",N26:N34))))</f>
        <v/>
      </c>
      <c r="O37" s="413"/>
      <c r="P37" s="414"/>
      <c r="Q37" s="426"/>
      <c r="R37" s="423"/>
      <c r="S37" s="378" t="str">
        <f>IF(P22="","",IF(P22="Préleveur A3",PARAM!#REF!,IF((SUMIF(R26:R34,"Validé",S26:S34)+SUMIF(R26:R34,"Validé avec réserve",S26:S34))&gt;100,100,SUMIF(R26:R34,"Validé",S26:S34)+SUMIF(R26:R34,"Validé avec réserve",S26:S34))))</f>
        <v/>
      </c>
      <c r="T37" s="413"/>
      <c r="U37" s="415"/>
      <c r="V37" s="426"/>
      <c r="W37" s="423"/>
      <c r="X37" s="378" t="str">
        <f>IF(U22="","",IF(U22="Préleveur A3",PARAM!#REF!,IF((SUMIF(W26:W34,"Validé",X26:X34)+SUMIF(W26:W34,"Validé avec réserve",X26:X34))&gt;100,100,SUMIF(W26:W34,"Validé",X26:X34)+SUMIF(W26:W34,"Validé avec réserve",X26:X34))))</f>
        <v/>
      </c>
      <c r="Y37" s="413"/>
      <c r="Z37" s="382"/>
      <c r="AA37" s="426"/>
      <c r="AB37" s="423"/>
      <c r="AC37" s="378" t="str">
        <f>IF(Z22="","",IF(Z22="Préleveur A3",PARAM!#REF!,IF((SUMIF(AB26:AB34,"Validé",AC26:AC34)+SUMIF(AB26:AB34,"Validé avec réserve",AC26:AC34))&gt;100,100,SUMIF(AB26:AB34,"Validé",AC26:AC34)+SUMIF(AB26:AB34,"Validé avec réserve",AC26:AC34))))</f>
        <v/>
      </c>
      <c r="AD37" s="413"/>
      <c r="AE37" s="382"/>
      <c r="AF37" s="426"/>
      <c r="AG37" s="423"/>
      <c r="AH37" s="378" t="str">
        <f>IF(AE22="","",IF(AE22="Préleveur A3",PARAM!#REF!,IF((SUMIF(AG26:AG34,"Validé",AH26:AH34)+SUMIF(AG26:AG34,"Validé avec réserve",AH26:AH34))&gt;100,100,SUMIF(AG26:AG34,"Validé",AH26:AH34)+SUMIF(AG26:AG34,"Validé avec réserve",AH26:AH34))))</f>
        <v/>
      </c>
      <c r="AI37" s="413"/>
      <c r="AJ37" s="382"/>
      <c r="AK37" s="426"/>
      <c r="AL37" s="423"/>
      <c r="AM37" s="378" t="str">
        <f>IF(AJ22="","",IF(AJ22="Préleveur A3",PARAM!#REF!,IF((SUMIF(AL26:AL34,"Validé",AM26:AM34)+SUMIF(AL26:AL34,"Validé avec réserve",AM26:AM34))&gt;100,100,SUMIF(AL26:AL34,"Validé",AM26:AM34)+SUMIF(AL26:AL34,"Validé avec réserve",AM26:AM34))))</f>
        <v/>
      </c>
      <c r="AN37" s="413"/>
      <c r="AO37" s="382"/>
      <c r="AP37" s="426"/>
      <c r="AQ37" s="423"/>
      <c r="AR37" s="378" t="str">
        <f>IF(AO22="","",IF(AO22="Préleveur A3",PARAM!#REF!,IF((SUMIF(AQ26:AQ34,"Validé",AR26:AR34)+SUMIF(AQ26:AQ34,"Validé avec réserve",AR26:AR34))&gt;100,100,SUMIF(AQ26:AQ34,"Validé",AR26:AR34)+SUMIF(AQ26:AQ34,"Validé avec réserve",AR26:AR34))))</f>
        <v/>
      </c>
      <c r="AS37" s="413"/>
      <c r="AT37" s="382"/>
      <c r="AU37" s="426"/>
      <c r="AV37" s="423"/>
      <c r="AW37" s="378" t="str">
        <f>IF(AT22="","",IF(AT22="Préleveur A3",PARAM!#REF!,IF((SUMIF(AV26:AV34,"Validé",AW26:AW34)+SUMIF(AV26:AV34,"Validé avec réserve",AW26:AW34))&gt;100,100,SUMIF(AV26:AV34,"Validé",AW26:AW34)+SUMIF(AV26:AV34,"Validé avec réserve",AW26:AW34))))</f>
        <v/>
      </c>
      <c r="AX37" s="413"/>
      <c r="AY37" s="382"/>
      <c r="AZ37" s="426"/>
      <c r="BA37" s="423"/>
      <c r="BB37" s="378" t="str">
        <f>IF(AY22="","",IF(AY22="Préleveur A3",PARAM!#REF!,IF((SUMIF(BA26:BA34,"Validé",BB26:BB34)+SUMIF(BA26:BA34,"Validé avec réserve",BB26:BB34))&gt;100,100,SUMIF(BA26:BA34,"Validé",BB26:BB34)+SUMIF(BA26:BA34,"Validé avec réserve",BB26:BB34))))</f>
        <v/>
      </c>
      <c r="BC37" s="413"/>
      <c r="BD37" s="382"/>
      <c r="BE37" s="422"/>
      <c r="BF37" s="423"/>
      <c r="BG37" s="378" t="str">
        <f>IF(BD22="","",IF(BD22="Préleveur A3",PARAM!#REF!,IF((SUMIF(BF26:BF34,"Validé",BG26:BG34)+SUMIF(BF26:BF34,"Validé avec réserve",BG26:BG34))&gt;100,100,SUMIF(BF26:BF34,"Validé",BG26:BG34)+SUMIF(BF26:BF34,"Validé avec réserve",BG26:BG34))))</f>
        <v/>
      </c>
      <c r="BH37" s="416"/>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853" priority="113" operator="containsText" text="Non contrôlé">
      <formula>NOT(ISERROR(SEARCH("Non contrôlé",C9)))</formula>
    </cfRule>
    <cfRule type="containsText" dxfId="852" priority="114" operator="containsText" text="Non validé">
      <formula>NOT(ISERROR(SEARCH("Non validé",C9)))</formula>
    </cfRule>
    <cfRule type="containsText" dxfId="851" priority="115" operator="containsText" text="réserve">
      <formula>NOT(ISERROR(SEARCH("réserve",C9)))</formula>
    </cfRule>
    <cfRule type="endsWith" dxfId="850" priority="116" operator="endsWith" text="Validé">
      <formula>RIGHT(C9,LEN("Validé"))="Validé"</formula>
    </cfRule>
  </conditionalFormatting>
  <conditionalFormatting sqref="C19:C20">
    <cfRule type="containsText" dxfId="849" priority="109" operator="containsText" text="Non contrôlé">
      <formula>NOT(ISERROR(SEARCH("Non contrôlé",C19)))</formula>
    </cfRule>
    <cfRule type="containsText" dxfId="848" priority="110" operator="containsText" text="Non validé">
      <formula>NOT(ISERROR(SEARCH("Non validé",C19)))</formula>
    </cfRule>
    <cfRule type="containsText" dxfId="847" priority="111" operator="containsText" text="réserve">
      <formula>NOT(ISERROR(SEARCH("réserve",C19)))</formula>
    </cfRule>
    <cfRule type="endsWith" dxfId="846" priority="112" operator="endsWith" text="Validé">
      <formula>RIGHT(C19,LEN("Validé"))="Validé"</formula>
    </cfRule>
  </conditionalFormatting>
  <conditionalFormatting sqref="C26:C35">
    <cfRule type="containsText" dxfId="845" priority="129" operator="containsText" text="Non contrôlé">
      <formula>NOT(ISERROR(SEARCH("Non contrôlé",C26)))</formula>
    </cfRule>
    <cfRule type="containsText" dxfId="844" priority="130" operator="containsText" text="Non validé">
      <formula>NOT(ISERROR(SEARCH("Non validé",C26)))</formula>
    </cfRule>
    <cfRule type="containsText" dxfId="843" priority="131" operator="containsText" text="réserve">
      <formula>NOT(ISERROR(SEARCH("réserve",C26)))</formula>
    </cfRule>
    <cfRule type="endsWith" dxfId="842" priority="132" operator="endsWith" text="Validé">
      <formula>RIGHT(C26,LEN("Validé"))="Validé"</formula>
    </cfRule>
  </conditionalFormatting>
  <conditionalFormatting sqref="C37">
    <cfRule type="containsText" dxfId="841" priority="125" operator="containsText" text="Non contrôlé">
      <formula>NOT(ISERROR(SEARCH("Non contrôlé",C37)))</formula>
    </cfRule>
    <cfRule type="containsText" dxfId="840" priority="126" operator="containsText" text="Non validé">
      <formula>NOT(ISERROR(SEARCH("Non validé",C37)))</formula>
    </cfRule>
    <cfRule type="containsText" dxfId="839" priority="127" operator="containsText" text="réserve">
      <formula>NOT(ISERROR(SEARCH("réserve",C37)))</formula>
    </cfRule>
    <cfRule type="endsWith" dxfId="838" priority="128" operator="endsWith" text="Validé">
      <formula>RIGHT(C37,LEN("Validé"))="Validé"</formula>
    </cfRule>
  </conditionalFormatting>
  <conditionalFormatting sqref="D19">
    <cfRule type="cellIs" dxfId="837" priority="70" operator="greaterThanOrEqual">
      <formula>80</formula>
    </cfRule>
    <cfRule type="cellIs" dxfId="836" priority="71" operator="between">
      <formula>70</formula>
      <formula>79</formula>
    </cfRule>
    <cfRule type="cellIs" dxfId="835" priority="72" operator="lessThan">
      <formula>69</formula>
    </cfRule>
  </conditionalFormatting>
  <conditionalFormatting sqref="D37">
    <cfRule type="cellIs" dxfId="834" priority="55" operator="greaterThanOrEqual">
      <formula>80</formula>
    </cfRule>
    <cfRule type="cellIs" dxfId="833" priority="56" operator="between">
      <formula>70</formula>
      <formula>79</formula>
    </cfRule>
    <cfRule type="cellIs" dxfId="832" priority="57" operator="lessThan">
      <formula>69</formula>
    </cfRule>
  </conditionalFormatting>
  <conditionalFormatting sqref="H9:H17">
    <cfRule type="containsText" dxfId="831" priority="77" operator="containsText" text="Non contrôlé">
      <formula>NOT(ISERROR(SEARCH("Non contrôlé",H9)))</formula>
    </cfRule>
    <cfRule type="containsText" dxfId="830" priority="78" operator="containsText" text="Non validé">
      <formula>NOT(ISERROR(SEARCH("Non validé",H9)))</formula>
    </cfRule>
    <cfRule type="containsText" dxfId="829" priority="79" operator="containsText" text="réserve">
      <formula>NOT(ISERROR(SEARCH("réserve",H9)))</formula>
    </cfRule>
    <cfRule type="endsWith" dxfId="828" priority="80" operator="endsWith" text="Validé">
      <formula>RIGHT(H9,LEN("Validé"))="Validé"</formula>
    </cfRule>
  </conditionalFormatting>
  <conditionalFormatting sqref="H19:H20">
    <cfRule type="containsText" dxfId="827" priority="233" operator="containsText" text="Non contrôlé">
      <formula>NOT(ISERROR(SEARCH("Non contrôlé",H19)))</formula>
    </cfRule>
    <cfRule type="containsText" dxfId="826" priority="234" operator="containsText" text="Non validé">
      <formula>NOT(ISERROR(SEARCH("Non validé",H19)))</formula>
    </cfRule>
    <cfRule type="containsText" dxfId="825" priority="235" operator="containsText" text="réserve">
      <formula>NOT(ISERROR(SEARCH("réserve",H19)))</formula>
    </cfRule>
    <cfRule type="endsWith" dxfId="824" priority="236" operator="endsWith" text="Validé">
      <formula>RIGHT(H19,LEN("Validé"))="Validé"</formula>
    </cfRule>
  </conditionalFormatting>
  <conditionalFormatting sqref="H26:H35">
    <cfRule type="containsText" dxfId="823" priority="105" operator="containsText" text="Non contrôlé">
      <formula>NOT(ISERROR(SEARCH("Non contrôlé",H26)))</formula>
    </cfRule>
    <cfRule type="containsText" dxfId="822" priority="106" operator="containsText" text="Non validé">
      <formula>NOT(ISERROR(SEARCH("Non validé",H26)))</formula>
    </cfRule>
    <cfRule type="containsText" dxfId="821" priority="107" operator="containsText" text="réserve">
      <formula>NOT(ISERROR(SEARCH("réserve",H26)))</formula>
    </cfRule>
    <cfRule type="endsWith" dxfId="820" priority="108" operator="endsWith" text="Validé">
      <formula>RIGHT(H26,LEN("Validé"))="Validé"</formula>
    </cfRule>
  </conditionalFormatting>
  <conditionalFormatting sqref="H37">
    <cfRule type="containsText" dxfId="819" priority="133" operator="containsText" text="Non contrôlé">
      <formula>NOT(ISERROR(SEARCH("Non contrôlé",H37)))</formula>
    </cfRule>
    <cfRule type="containsText" dxfId="818" priority="134" operator="containsText" text="Non validé">
      <formula>NOT(ISERROR(SEARCH("Non validé",H37)))</formula>
    </cfRule>
    <cfRule type="containsText" dxfId="817" priority="135" operator="containsText" text="réserve">
      <formula>NOT(ISERROR(SEARCH("réserve",H37)))</formula>
    </cfRule>
    <cfRule type="endsWith" dxfId="816" priority="136" operator="endsWith" text="Validé">
      <formula>RIGHT(H37,LEN("Validé"))="Validé"</formula>
    </cfRule>
  </conditionalFormatting>
  <conditionalFormatting sqref="I19">
    <cfRule type="cellIs" dxfId="815" priority="67" operator="greaterThanOrEqual">
      <formula>80</formula>
    </cfRule>
    <cfRule type="cellIs" dxfId="814" priority="68" operator="between">
      <formula>70</formula>
      <formula>79</formula>
    </cfRule>
    <cfRule type="cellIs" dxfId="813" priority="69" operator="lessThan">
      <formula>69</formula>
    </cfRule>
  </conditionalFormatting>
  <conditionalFormatting sqref="I37">
    <cfRule type="cellIs" dxfId="812" priority="52" operator="greaterThanOrEqual">
      <formula>80</formula>
    </cfRule>
    <cfRule type="cellIs" dxfId="811" priority="53" operator="between">
      <formula>70</formula>
      <formula>79</formula>
    </cfRule>
    <cfRule type="cellIs" dxfId="810" priority="54" operator="lessThan">
      <formula>69</formula>
    </cfRule>
  </conditionalFormatting>
  <conditionalFormatting sqref="M9:M17">
    <cfRule type="containsText" dxfId="809" priority="245" operator="containsText" text="Non contrôlé">
      <formula>NOT(ISERROR(SEARCH("Non contrôlé",M9)))</formula>
    </cfRule>
    <cfRule type="containsText" dxfId="808" priority="246" operator="containsText" text="Non validé">
      <formula>NOT(ISERROR(SEARCH("Non validé",M9)))</formula>
    </cfRule>
    <cfRule type="containsText" dxfId="807" priority="247" operator="containsText" text="réserve">
      <formula>NOT(ISERROR(SEARCH("réserve",M9)))</formula>
    </cfRule>
    <cfRule type="endsWith" dxfId="806" priority="248" operator="endsWith" text="Validé">
      <formula>RIGHT(M9,LEN("Validé"))="Validé"</formula>
    </cfRule>
  </conditionalFormatting>
  <conditionalFormatting sqref="M19:M20">
    <cfRule type="containsText" dxfId="805" priority="241" operator="containsText" text="Non contrôlé">
      <formula>NOT(ISERROR(SEARCH("Non contrôlé",M19)))</formula>
    </cfRule>
    <cfRule type="containsText" dxfId="804" priority="242" operator="containsText" text="Non validé">
      <formula>NOT(ISERROR(SEARCH("Non validé",M19)))</formula>
    </cfRule>
    <cfRule type="containsText" dxfId="803" priority="243" operator="containsText" text="réserve">
      <formula>NOT(ISERROR(SEARCH("réserve",M19)))</formula>
    </cfRule>
    <cfRule type="endsWith" dxfId="802" priority="244" operator="endsWith" text="Validé">
      <formula>RIGHT(M19,LEN("Validé"))="Validé"</formula>
    </cfRule>
  </conditionalFormatting>
  <conditionalFormatting sqref="M26:M34">
    <cfRule type="containsText" dxfId="801" priority="141" operator="containsText" text="Non contrôlé">
      <formula>NOT(ISERROR(SEARCH("Non contrôlé",M26)))</formula>
    </cfRule>
    <cfRule type="containsText" dxfId="800" priority="142" operator="containsText" text="Non validé">
      <formula>NOT(ISERROR(SEARCH("Non validé",M26)))</formula>
    </cfRule>
    <cfRule type="containsText" dxfId="799" priority="143" operator="containsText" text="réserve">
      <formula>NOT(ISERROR(SEARCH("réserve",M26)))</formula>
    </cfRule>
    <cfRule type="endsWith" dxfId="798" priority="144" operator="endsWith" text="Validé">
      <formula>RIGHT(M26,LEN("Validé"))="Validé"</formula>
    </cfRule>
  </conditionalFormatting>
  <conditionalFormatting sqref="M35">
    <cfRule type="containsText" dxfId="797" priority="145" operator="containsText" text="Non contrôlé">
      <formula>NOT(ISERROR(SEARCH("Non contrôlé",M35)))</formula>
    </cfRule>
    <cfRule type="containsText" dxfId="796" priority="146" operator="containsText" text="Non validé">
      <formula>NOT(ISERROR(SEARCH("Non validé",M35)))</formula>
    </cfRule>
    <cfRule type="containsText" dxfId="795" priority="147" operator="containsText" text="réserve">
      <formula>NOT(ISERROR(SEARCH("réserve",M35)))</formula>
    </cfRule>
    <cfRule type="endsWith" dxfId="794" priority="148" operator="endsWith" text="Validé">
      <formula>RIGHT(M35,LEN("Validé"))="Validé"</formula>
    </cfRule>
  </conditionalFormatting>
  <conditionalFormatting sqref="M37">
    <cfRule type="containsText" dxfId="793" priority="137" operator="containsText" text="Non contrôlé">
      <formula>NOT(ISERROR(SEARCH("Non contrôlé",M37)))</formula>
    </cfRule>
    <cfRule type="containsText" dxfId="792" priority="138" operator="containsText" text="Non validé">
      <formula>NOT(ISERROR(SEARCH("Non validé",M37)))</formula>
    </cfRule>
    <cfRule type="containsText" dxfId="791" priority="139" operator="containsText" text="réserve">
      <formula>NOT(ISERROR(SEARCH("réserve",M37)))</formula>
    </cfRule>
    <cfRule type="endsWith" dxfId="790" priority="140" operator="endsWith" text="Validé">
      <formula>RIGHT(M37,LEN("Validé"))="Validé"</formula>
    </cfRule>
  </conditionalFormatting>
  <conditionalFormatting sqref="N19">
    <cfRule type="cellIs" dxfId="789" priority="64" operator="greaterThanOrEqual">
      <formula>80</formula>
    </cfRule>
    <cfRule type="cellIs" dxfId="788" priority="65" operator="between">
      <formula>70</formula>
      <formula>79</formula>
    </cfRule>
    <cfRule type="cellIs" dxfId="787" priority="66" operator="lessThan">
      <formula>69</formula>
    </cfRule>
  </conditionalFormatting>
  <conditionalFormatting sqref="N37">
    <cfRule type="cellIs" dxfId="786" priority="49" operator="greaterThanOrEqual">
      <formula>80</formula>
    </cfRule>
    <cfRule type="cellIs" dxfId="785" priority="50" operator="between">
      <formula>70</formula>
      <formula>79</formula>
    </cfRule>
    <cfRule type="cellIs" dxfId="784" priority="51" operator="lessThan">
      <formula>69</formula>
    </cfRule>
  </conditionalFormatting>
  <conditionalFormatting sqref="R9:R17">
    <cfRule type="containsText" dxfId="783" priority="253" operator="containsText" text="Non contrôlé">
      <formula>NOT(ISERROR(SEARCH("Non contrôlé",R9)))</formula>
    </cfRule>
    <cfRule type="containsText" dxfId="782" priority="254" operator="containsText" text="Non validé">
      <formula>NOT(ISERROR(SEARCH("Non validé",R9)))</formula>
    </cfRule>
    <cfRule type="containsText" dxfId="781" priority="255" operator="containsText" text="réserve">
      <formula>NOT(ISERROR(SEARCH("réserve",R9)))</formula>
    </cfRule>
    <cfRule type="endsWith" dxfId="780" priority="256" operator="endsWith" text="Validé">
      <formula>RIGHT(R9,LEN("Validé"))="Validé"</formula>
    </cfRule>
  </conditionalFormatting>
  <conditionalFormatting sqref="R19">
    <cfRule type="containsText" dxfId="779" priority="249" operator="containsText" text="Non contrôlé">
      <formula>NOT(ISERROR(SEARCH("Non contrôlé",R19)))</formula>
    </cfRule>
    <cfRule type="containsText" dxfId="778" priority="250" operator="containsText" text="Non validé">
      <formula>NOT(ISERROR(SEARCH("Non validé",R19)))</formula>
    </cfRule>
    <cfRule type="containsText" dxfId="777" priority="251" operator="containsText" text="réserve">
      <formula>NOT(ISERROR(SEARCH("réserve",R19)))</formula>
    </cfRule>
    <cfRule type="endsWith" dxfId="776" priority="252" operator="endsWith" text="Validé">
      <formula>RIGHT(R19,LEN("Validé"))="Validé"</formula>
    </cfRule>
  </conditionalFormatting>
  <conditionalFormatting sqref="R26:R34">
    <cfRule type="containsText" dxfId="775" priority="153" operator="containsText" text="Non contrôlé">
      <formula>NOT(ISERROR(SEARCH("Non contrôlé",R26)))</formula>
    </cfRule>
    <cfRule type="containsText" dxfId="774" priority="154" operator="containsText" text="Non validé">
      <formula>NOT(ISERROR(SEARCH("Non validé",R26)))</formula>
    </cfRule>
    <cfRule type="containsText" dxfId="773" priority="155" operator="containsText" text="réserve">
      <formula>NOT(ISERROR(SEARCH("réserve",R26)))</formula>
    </cfRule>
    <cfRule type="endsWith" dxfId="772" priority="156" operator="endsWith" text="Validé">
      <formula>RIGHT(R26,LEN("Validé"))="Validé"</formula>
    </cfRule>
  </conditionalFormatting>
  <conditionalFormatting sqref="R35">
    <cfRule type="containsText" dxfId="771" priority="157" operator="containsText" text="Non contrôlé">
      <formula>NOT(ISERROR(SEARCH("Non contrôlé",R35)))</formula>
    </cfRule>
    <cfRule type="containsText" dxfId="770" priority="158" operator="containsText" text="Non validé">
      <formula>NOT(ISERROR(SEARCH("Non validé",R35)))</formula>
    </cfRule>
    <cfRule type="containsText" dxfId="769" priority="159" operator="containsText" text="réserve">
      <formula>NOT(ISERROR(SEARCH("réserve",R35)))</formula>
    </cfRule>
    <cfRule type="endsWith" dxfId="768" priority="160" operator="endsWith" text="Validé">
      <formula>RIGHT(R35,LEN("Validé"))="Validé"</formula>
    </cfRule>
  </conditionalFormatting>
  <conditionalFormatting sqref="R37">
    <cfRule type="containsText" dxfId="767" priority="149" operator="containsText" text="Non contrôlé">
      <formula>NOT(ISERROR(SEARCH("Non contrôlé",R37)))</formula>
    </cfRule>
    <cfRule type="containsText" dxfId="766" priority="150" operator="containsText" text="Non validé">
      <formula>NOT(ISERROR(SEARCH("Non validé",R37)))</formula>
    </cfRule>
    <cfRule type="containsText" dxfId="765" priority="151" operator="containsText" text="réserve">
      <formula>NOT(ISERROR(SEARCH("réserve",R37)))</formula>
    </cfRule>
    <cfRule type="endsWith" dxfId="764" priority="152" operator="endsWith" text="Validé">
      <formula>RIGHT(R37,LEN("Validé"))="Validé"</formula>
    </cfRule>
  </conditionalFormatting>
  <conditionalFormatting sqref="S19">
    <cfRule type="cellIs" dxfId="763" priority="61" operator="greaterThanOrEqual">
      <formula>80</formula>
    </cfRule>
    <cfRule type="cellIs" dxfId="762" priority="62" operator="between">
      <formula>70</formula>
      <formula>79</formula>
    </cfRule>
    <cfRule type="cellIs" dxfId="761" priority="63" operator="lessThan">
      <formula>69</formula>
    </cfRule>
  </conditionalFormatting>
  <conditionalFormatting sqref="S37">
    <cfRule type="cellIs" dxfId="760" priority="46" operator="greaterThanOrEqual">
      <formula>80</formula>
    </cfRule>
    <cfRule type="cellIs" dxfId="759" priority="47" operator="between">
      <formula>70</formula>
      <formula>79</formula>
    </cfRule>
    <cfRule type="cellIs" dxfId="758" priority="48" operator="lessThan">
      <formula>69</formula>
    </cfRule>
  </conditionalFormatting>
  <conditionalFormatting sqref="W9:W17">
    <cfRule type="containsText" dxfId="757" priority="117" operator="containsText" text="Non contrôlé">
      <formula>NOT(ISERROR(SEARCH("Non contrôlé",W9)))</formula>
    </cfRule>
    <cfRule type="containsText" dxfId="756" priority="118" operator="containsText" text="Non validé">
      <formula>NOT(ISERROR(SEARCH("Non validé",W9)))</formula>
    </cfRule>
    <cfRule type="containsText" dxfId="755" priority="119" operator="containsText" text="réserve">
      <formula>NOT(ISERROR(SEARCH("réserve",W9)))</formula>
    </cfRule>
    <cfRule type="endsWith" dxfId="754" priority="120" operator="endsWith" text="Validé">
      <formula>RIGHT(W9,LEN("Validé"))="Validé"</formula>
    </cfRule>
  </conditionalFormatting>
  <conditionalFormatting sqref="W19">
    <cfRule type="containsText" dxfId="753" priority="257" operator="containsText" text="Non contrôlé">
      <formula>NOT(ISERROR(SEARCH("Non contrôlé",W19)))</formula>
    </cfRule>
    <cfRule type="containsText" dxfId="752" priority="258" operator="containsText" text="Non validé">
      <formula>NOT(ISERROR(SEARCH("Non validé",W19)))</formula>
    </cfRule>
    <cfRule type="containsText" dxfId="751" priority="259" operator="containsText" text="réserve">
      <formula>NOT(ISERROR(SEARCH("réserve",W19)))</formula>
    </cfRule>
    <cfRule type="endsWith" dxfId="750" priority="260" operator="endsWith" text="Validé">
      <formula>RIGHT(W19,LEN("Validé"))="Validé"</formula>
    </cfRule>
  </conditionalFormatting>
  <conditionalFormatting sqref="W26:W34">
    <cfRule type="containsText" dxfId="749" priority="165" operator="containsText" text="Non contrôlé">
      <formula>NOT(ISERROR(SEARCH("Non contrôlé",W26)))</formula>
    </cfRule>
    <cfRule type="containsText" dxfId="748" priority="166" operator="containsText" text="Non validé">
      <formula>NOT(ISERROR(SEARCH("Non validé",W26)))</formula>
    </cfRule>
    <cfRule type="containsText" dxfId="747" priority="167" operator="containsText" text="réserve">
      <formula>NOT(ISERROR(SEARCH("réserve",W26)))</formula>
    </cfRule>
    <cfRule type="endsWith" dxfId="746" priority="168" operator="endsWith" text="Validé">
      <formula>RIGHT(W26,LEN("Validé"))="Validé"</formula>
    </cfRule>
  </conditionalFormatting>
  <conditionalFormatting sqref="W35">
    <cfRule type="containsText" dxfId="745" priority="169" operator="containsText" text="Non contrôlé">
      <formula>NOT(ISERROR(SEARCH("Non contrôlé",W35)))</formula>
    </cfRule>
    <cfRule type="containsText" dxfId="744" priority="170" operator="containsText" text="Non validé">
      <formula>NOT(ISERROR(SEARCH("Non validé",W35)))</formula>
    </cfRule>
    <cfRule type="containsText" dxfId="743" priority="171" operator="containsText" text="réserve">
      <formula>NOT(ISERROR(SEARCH("réserve",W35)))</formula>
    </cfRule>
    <cfRule type="endsWith" dxfId="742" priority="172" operator="endsWith" text="Validé">
      <formula>RIGHT(W35,LEN("Validé"))="Validé"</formula>
    </cfRule>
  </conditionalFormatting>
  <conditionalFormatting sqref="W37">
    <cfRule type="containsText" dxfId="741" priority="161" operator="containsText" text="Non contrôlé">
      <formula>NOT(ISERROR(SEARCH("Non contrôlé",W37)))</formula>
    </cfRule>
    <cfRule type="containsText" dxfId="740" priority="162" operator="containsText" text="Non validé">
      <formula>NOT(ISERROR(SEARCH("Non validé",W37)))</formula>
    </cfRule>
    <cfRule type="containsText" dxfId="739" priority="163" operator="containsText" text="réserve">
      <formula>NOT(ISERROR(SEARCH("réserve",W37)))</formula>
    </cfRule>
    <cfRule type="endsWith" dxfId="738" priority="164" operator="endsWith" text="Validé">
      <formula>RIGHT(W37,LEN("Validé"))="Validé"</formula>
    </cfRule>
  </conditionalFormatting>
  <conditionalFormatting sqref="X19">
    <cfRule type="cellIs" dxfId="737" priority="58" operator="greaterThanOrEqual">
      <formula>80</formula>
    </cfRule>
    <cfRule type="cellIs" dxfId="736" priority="59" operator="between">
      <formula>70</formula>
      <formula>79</formula>
    </cfRule>
    <cfRule type="cellIs" dxfId="735" priority="60" operator="lessThan">
      <formula>69</formula>
    </cfRule>
  </conditionalFormatting>
  <conditionalFormatting sqref="X37">
    <cfRule type="cellIs" dxfId="734" priority="43" operator="greaterThanOrEqual">
      <formula>80</formula>
    </cfRule>
    <cfRule type="cellIs" dxfId="733" priority="44" operator="between">
      <formula>70</formula>
      <formula>79</formula>
    </cfRule>
    <cfRule type="cellIs" dxfId="732" priority="45" operator="lessThan">
      <formula>69</formula>
    </cfRule>
  </conditionalFormatting>
  <conditionalFormatting sqref="AB9:AB17">
    <cfRule type="containsText" dxfId="731" priority="269" operator="containsText" text="Non contrôlé">
      <formula>NOT(ISERROR(SEARCH("Non contrôlé",AB9)))</formula>
    </cfRule>
    <cfRule type="containsText" dxfId="730" priority="270" operator="containsText" text="Non validé">
      <formula>NOT(ISERROR(SEARCH("Non validé",AB9)))</formula>
    </cfRule>
    <cfRule type="containsText" dxfId="729" priority="271" operator="containsText" text="réserve">
      <formula>NOT(ISERROR(SEARCH("réserve",AB9)))</formula>
    </cfRule>
    <cfRule type="endsWith" dxfId="728" priority="272" operator="endsWith" text="Validé">
      <formula>RIGHT(AB9,LEN("Validé"))="Validé"</formula>
    </cfRule>
  </conditionalFormatting>
  <conditionalFormatting sqref="AB19">
    <cfRule type="containsText" dxfId="727" priority="265" operator="containsText" text="Non contrôlé">
      <formula>NOT(ISERROR(SEARCH("Non contrôlé",AB19)))</formula>
    </cfRule>
    <cfRule type="containsText" dxfId="726" priority="266" operator="containsText" text="Non validé">
      <formula>NOT(ISERROR(SEARCH("Non validé",AB19)))</formula>
    </cfRule>
    <cfRule type="containsText" dxfId="725" priority="267" operator="containsText" text="réserve">
      <formula>NOT(ISERROR(SEARCH("réserve",AB19)))</formula>
    </cfRule>
    <cfRule type="endsWith" dxfId="724" priority="268" operator="endsWith" text="Validé">
      <formula>RIGHT(AB19,LEN("Validé"))="Validé"</formula>
    </cfRule>
  </conditionalFormatting>
  <conditionalFormatting sqref="AB26:AB34">
    <cfRule type="containsText" dxfId="723" priority="177" operator="containsText" text="Non contrôlé">
      <formula>NOT(ISERROR(SEARCH("Non contrôlé",AB26)))</formula>
    </cfRule>
    <cfRule type="containsText" dxfId="722" priority="178" operator="containsText" text="Non validé">
      <formula>NOT(ISERROR(SEARCH("Non validé",AB26)))</formula>
    </cfRule>
    <cfRule type="containsText" dxfId="721" priority="179" operator="containsText" text="réserve">
      <formula>NOT(ISERROR(SEARCH("réserve",AB26)))</formula>
    </cfRule>
    <cfRule type="endsWith" dxfId="720" priority="180" operator="endsWith" text="Validé">
      <formula>RIGHT(AB26,LEN("Validé"))="Validé"</formula>
    </cfRule>
  </conditionalFormatting>
  <conditionalFormatting sqref="AB35">
    <cfRule type="containsText" dxfId="719" priority="181" operator="containsText" text="Non contrôlé">
      <formula>NOT(ISERROR(SEARCH("Non contrôlé",AB35)))</formula>
    </cfRule>
    <cfRule type="containsText" dxfId="718" priority="182" operator="containsText" text="Non validé">
      <formula>NOT(ISERROR(SEARCH("Non validé",AB35)))</formula>
    </cfRule>
    <cfRule type="containsText" dxfId="717" priority="183" operator="containsText" text="réserve">
      <formula>NOT(ISERROR(SEARCH("réserve",AB35)))</formula>
    </cfRule>
    <cfRule type="endsWith" dxfId="716" priority="184" operator="endsWith" text="Validé">
      <formula>RIGHT(AB35,LEN("Validé"))="Validé"</formula>
    </cfRule>
  </conditionalFormatting>
  <conditionalFormatting sqref="AB37">
    <cfRule type="containsText" dxfId="715" priority="173" operator="containsText" text="Non contrôlé">
      <formula>NOT(ISERROR(SEARCH("Non contrôlé",AB37)))</formula>
    </cfRule>
    <cfRule type="containsText" dxfId="714" priority="174" operator="containsText" text="Non validé">
      <formula>NOT(ISERROR(SEARCH("Non validé",AB37)))</formula>
    </cfRule>
    <cfRule type="containsText" dxfId="713" priority="175" operator="containsText" text="réserve">
      <formula>NOT(ISERROR(SEARCH("réserve",AB37)))</formula>
    </cfRule>
    <cfRule type="endsWith" dxfId="712" priority="176" operator="endsWith" text="Validé">
      <formula>RIGHT(AB37,LEN("Validé"))="Validé"</formula>
    </cfRule>
  </conditionalFormatting>
  <conditionalFormatting sqref="AC19">
    <cfRule type="cellIs" dxfId="711" priority="40" operator="greaterThanOrEqual">
      <formula>80</formula>
    </cfRule>
    <cfRule type="cellIs" dxfId="710" priority="41" operator="between">
      <formula>70</formula>
      <formula>79</formula>
    </cfRule>
    <cfRule type="cellIs" dxfId="709" priority="42" operator="lessThan">
      <formula>69</formula>
    </cfRule>
  </conditionalFormatting>
  <conditionalFormatting sqref="AC37">
    <cfRule type="cellIs" dxfId="708" priority="31" operator="greaterThanOrEqual">
      <formula>80</formula>
    </cfRule>
    <cfRule type="cellIs" dxfId="707" priority="32" operator="between">
      <formula>70</formula>
      <formula>79</formula>
    </cfRule>
    <cfRule type="cellIs" dxfId="706" priority="33" operator="lessThan">
      <formula>69</formula>
    </cfRule>
  </conditionalFormatting>
  <conditionalFormatting sqref="AG9:AG17">
    <cfRule type="containsText" dxfId="705" priority="277" operator="containsText" text="Non contrôlé">
      <formula>NOT(ISERROR(SEARCH("Non contrôlé",AG9)))</formula>
    </cfRule>
    <cfRule type="containsText" dxfId="704" priority="278" operator="containsText" text="Non validé">
      <formula>NOT(ISERROR(SEARCH("Non validé",AG9)))</formula>
    </cfRule>
    <cfRule type="containsText" dxfId="703" priority="279" operator="containsText" text="réserve">
      <formula>NOT(ISERROR(SEARCH("réserve",AG9)))</formula>
    </cfRule>
    <cfRule type="endsWith" dxfId="702" priority="280" operator="endsWith" text="Validé">
      <formula>RIGHT(AG9,LEN("Validé"))="Validé"</formula>
    </cfRule>
  </conditionalFormatting>
  <conditionalFormatting sqref="AG19">
    <cfRule type="containsText" dxfId="701" priority="273" operator="containsText" text="Non contrôlé">
      <formula>NOT(ISERROR(SEARCH("Non contrôlé",AG19)))</formula>
    </cfRule>
    <cfRule type="containsText" dxfId="700" priority="274" operator="containsText" text="Non validé">
      <formula>NOT(ISERROR(SEARCH("Non validé",AG19)))</formula>
    </cfRule>
    <cfRule type="containsText" dxfId="699" priority="275" operator="containsText" text="réserve">
      <formula>NOT(ISERROR(SEARCH("réserve",AG19)))</formula>
    </cfRule>
    <cfRule type="endsWith" dxfId="698" priority="276" operator="endsWith" text="Validé">
      <formula>RIGHT(AG19,LEN("Validé"))="Validé"</formula>
    </cfRule>
  </conditionalFormatting>
  <conditionalFormatting sqref="AG26:AG34">
    <cfRule type="containsText" dxfId="697" priority="189" operator="containsText" text="Non contrôlé">
      <formula>NOT(ISERROR(SEARCH("Non contrôlé",AG26)))</formula>
    </cfRule>
    <cfRule type="containsText" dxfId="696" priority="190" operator="containsText" text="Non validé">
      <formula>NOT(ISERROR(SEARCH("Non validé",AG26)))</formula>
    </cfRule>
    <cfRule type="containsText" dxfId="695" priority="191" operator="containsText" text="réserve">
      <formula>NOT(ISERROR(SEARCH("réserve",AG26)))</formula>
    </cfRule>
    <cfRule type="endsWith" dxfId="694" priority="192" operator="endsWith" text="Validé">
      <formula>RIGHT(AG26,LEN("Validé"))="Validé"</formula>
    </cfRule>
  </conditionalFormatting>
  <conditionalFormatting sqref="AG35">
    <cfRule type="containsText" dxfId="693" priority="193" operator="containsText" text="Non contrôlé">
      <formula>NOT(ISERROR(SEARCH("Non contrôlé",AG35)))</formula>
    </cfRule>
    <cfRule type="containsText" dxfId="692" priority="194" operator="containsText" text="Non validé">
      <formula>NOT(ISERROR(SEARCH("Non validé",AG35)))</formula>
    </cfRule>
    <cfRule type="containsText" dxfId="691" priority="195" operator="containsText" text="réserve">
      <formula>NOT(ISERROR(SEARCH("réserve",AG35)))</formula>
    </cfRule>
    <cfRule type="endsWith" dxfId="690" priority="196" operator="endsWith" text="Validé">
      <formula>RIGHT(AG35,LEN("Validé"))="Validé"</formula>
    </cfRule>
  </conditionalFormatting>
  <conditionalFormatting sqref="AG37">
    <cfRule type="containsText" dxfId="689" priority="185" operator="containsText" text="Non contrôlé">
      <formula>NOT(ISERROR(SEARCH("Non contrôlé",AG37)))</formula>
    </cfRule>
    <cfRule type="containsText" dxfId="688" priority="186" operator="containsText" text="Non validé">
      <formula>NOT(ISERROR(SEARCH("Non validé",AG37)))</formula>
    </cfRule>
    <cfRule type="containsText" dxfId="687" priority="187" operator="containsText" text="réserve">
      <formula>NOT(ISERROR(SEARCH("réserve",AG37)))</formula>
    </cfRule>
    <cfRule type="endsWith" dxfId="686" priority="188" operator="endsWith" text="Validé">
      <formula>RIGHT(AG37,LEN("Validé"))="Validé"</formula>
    </cfRule>
  </conditionalFormatting>
  <conditionalFormatting sqref="AH19">
    <cfRule type="cellIs" dxfId="685" priority="37" operator="greaterThanOrEqual">
      <formula>80</formula>
    </cfRule>
    <cfRule type="cellIs" dxfId="684" priority="38" operator="between">
      <formula>70</formula>
      <formula>79</formula>
    </cfRule>
    <cfRule type="cellIs" dxfId="683" priority="39" operator="lessThan">
      <formula>69</formula>
    </cfRule>
  </conditionalFormatting>
  <conditionalFormatting sqref="AH37">
    <cfRule type="cellIs" dxfId="682" priority="28" operator="greaterThanOrEqual">
      <formula>80</formula>
    </cfRule>
    <cfRule type="cellIs" dxfId="681" priority="29" operator="between">
      <formula>70</formula>
      <formula>79</formula>
    </cfRule>
    <cfRule type="cellIs" dxfId="680" priority="30" operator="lessThan">
      <formula>69</formula>
    </cfRule>
  </conditionalFormatting>
  <conditionalFormatting sqref="AL9:AL17">
    <cfRule type="containsText" dxfId="679" priority="285" operator="containsText" text="Non contrôlé">
      <formula>NOT(ISERROR(SEARCH("Non contrôlé",AL9)))</formula>
    </cfRule>
    <cfRule type="containsText" dxfId="678" priority="286" operator="containsText" text="Non validé">
      <formula>NOT(ISERROR(SEARCH("Non validé",AL9)))</formula>
    </cfRule>
    <cfRule type="containsText" dxfId="677" priority="287" operator="containsText" text="réserve">
      <formula>NOT(ISERROR(SEARCH("réserve",AL9)))</formula>
    </cfRule>
    <cfRule type="endsWith" dxfId="676" priority="288" operator="endsWith" text="Validé">
      <formula>RIGHT(AL9,LEN("Validé"))="Validé"</formula>
    </cfRule>
  </conditionalFormatting>
  <conditionalFormatting sqref="AL19">
    <cfRule type="containsText" dxfId="675" priority="281" operator="containsText" text="Non contrôlé">
      <formula>NOT(ISERROR(SEARCH("Non contrôlé",AL19)))</formula>
    </cfRule>
    <cfRule type="containsText" dxfId="674" priority="282" operator="containsText" text="Non validé">
      <formula>NOT(ISERROR(SEARCH("Non validé",AL19)))</formula>
    </cfRule>
    <cfRule type="containsText" dxfId="673" priority="283" operator="containsText" text="réserve">
      <formula>NOT(ISERROR(SEARCH("réserve",AL19)))</formula>
    </cfRule>
    <cfRule type="endsWith" dxfId="672" priority="284" operator="endsWith" text="Validé">
      <formula>RIGHT(AL19,LEN("Validé"))="Validé"</formula>
    </cfRule>
  </conditionalFormatting>
  <conditionalFormatting sqref="AL26:AL34">
    <cfRule type="containsText" dxfId="671" priority="201" operator="containsText" text="Non contrôlé">
      <formula>NOT(ISERROR(SEARCH("Non contrôlé",AL26)))</formula>
    </cfRule>
    <cfRule type="containsText" dxfId="670" priority="202" operator="containsText" text="Non validé">
      <formula>NOT(ISERROR(SEARCH("Non validé",AL26)))</formula>
    </cfRule>
    <cfRule type="containsText" dxfId="669" priority="203" operator="containsText" text="réserve">
      <formula>NOT(ISERROR(SEARCH("réserve",AL26)))</formula>
    </cfRule>
    <cfRule type="endsWith" dxfId="668" priority="204" operator="endsWith" text="Validé">
      <formula>RIGHT(AL26,LEN("Validé"))="Validé"</formula>
    </cfRule>
  </conditionalFormatting>
  <conditionalFormatting sqref="AL35">
    <cfRule type="containsText" dxfId="667" priority="205" operator="containsText" text="Non contrôlé">
      <formula>NOT(ISERROR(SEARCH("Non contrôlé",AL35)))</formula>
    </cfRule>
    <cfRule type="containsText" dxfId="666" priority="206" operator="containsText" text="Non validé">
      <formula>NOT(ISERROR(SEARCH("Non validé",AL35)))</formula>
    </cfRule>
    <cfRule type="containsText" dxfId="665" priority="207" operator="containsText" text="réserve">
      <formula>NOT(ISERROR(SEARCH("réserve",AL35)))</formula>
    </cfRule>
    <cfRule type="endsWith" dxfId="664" priority="208" operator="endsWith" text="Validé">
      <formula>RIGHT(AL35,LEN("Validé"))="Validé"</formula>
    </cfRule>
  </conditionalFormatting>
  <conditionalFormatting sqref="AL37">
    <cfRule type="containsText" dxfId="663" priority="197" operator="containsText" text="Non contrôlé">
      <formula>NOT(ISERROR(SEARCH("Non contrôlé",AL37)))</formula>
    </cfRule>
    <cfRule type="containsText" dxfId="662" priority="198" operator="containsText" text="Non validé">
      <formula>NOT(ISERROR(SEARCH("Non validé",AL37)))</formula>
    </cfRule>
    <cfRule type="containsText" dxfId="661" priority="199" operator="containsText" text="réserve">
      <formula>NOT(ISERROR(SEARCH("réserve",AL37)))</formula>
    </cfRule>
    <cfRule type="endsWith" dxfId="660" priority="200" operator="endsWith" text="Validé">
      <formula>RIGHT(AL37,LEN("Validé"))="Validé"</formula>
    </cfRule>
  </conditionalFormatting>
  <conditionalFormatting sqref="AM19">
    <cfRule type="cellIs" dxfId="659" priority="34" operator="greaterThanOrEqual">
      <formula>80</formula>
    </cfRule>
    <cfRule type="cellIs" dxfId="658" priority="35" operator="between">
      <formula>70</formula>
      <formula>79</formula>
    </cfRule>
    <cfRule type="cellIs" dxfId="657" priority="36" operator="lessThan">
      <formula>69</formula>
    </cfRule>
  </conditionalFormatting>
  <conditionalFormatting sqref="AM37">
    <cfRule type="cellIs" dxfId="656" priority="25" operator="greaterThanOrEqual">
      <formula>80</formula>
    </cfRule>
    <cfRule type="cellIs" dxfId="655" priority="26" operator="between">
      <formula>70</formula>
      <formula>79</formula>
    </cfRule>
    <cfRule type="cellIs" dxfId="654" priority="27" operator="lessThan">
      <formula>69</formula>
    </cfRule>
  </conditionalFormatting>
  <conditionalFormatting sqref="AQ9:AQ17">
    <cfRule type="containsText" dxfId="653" priority="293" operator="containsText" text="Non contrôlé">
      <formula>NOT(ISERROR(SEARCH("Non contrôlé",AQ9)))</formula>
    </cfRule>
    <cfRule type="containsText" dxfId="652" priority="294" operator="containsText" text="Non validé">
      <formula>NOT(ISERROR(SEARCH("Non validé",AQ9)))</formula>
    </cfRule>
    <cfRule type="containsText" dxfId="651" priority="295" operator="containsText" text="réserve">
      <formula>NOT(ISERROR(SEARCH("réserve",AQ9)))</formula>
    </cfRule>
    <cfRule type="endsWith" dxfId="650" priority="296" operator="endsWith" text="Validé">
      <formula>RIGHT(AQ9,LEN("Validé"))="Validé"</formula>
    </cfRule>
  </conditionalFormatting>
  <conditionalFormatting sqref="AQ19">
    <cfRule type="containsText" dxfId="649" priority="289" operator="containsText" text="Non contrôlé">
      <formula>NOT(ISERROR(SEARCH("Non contrôlé",AQ19)))</formula>
    </cfRule>
    <cfRule type="containsText" dxfId="648" priority="290" operator="containsText" text="Non validé">
      <formula>NOT(ISERROR(SEARCH("Non validé",AQ19)))</formula>
    </cfRule>
    <cfRule type="containsText" dxfId="647" priority="291" operator="containsText" text="réserve">
      <formula>NOT(ISERROR(SEARCH("réserve",AQ19)))</formula>
    </cfRule>
    <cfRule type="endsWith" dxfId="646" priority="292" operator="endsWith" text="Validé">
      <formula>RIGHT(AQ19,LEN("Validé"))="Validé"</formula>
    </cfRule>
  </conditionalFormatting>
  <conditionalFormatting sqref="AQ26:AQ34">
    <cfRule type="containsText" dxfId="645" priority="213" operator="containsText" text="Non contrôlé">
      <formula>NOT(ISERROR(SEARCH("Non contrôlé",AQ26)))</formula>
    </cfRule>
    <cfRule type="containsText" dxfId="644" priority="214" operator="containsText" text="Non validé">
      <formula>NOT(ISERROR(SEARCH("Non validé",AQ26)))</formula>
    </cfRule>
    <cfRule type="containsText" dxfId="643" priority="215" operator="containsText" text="réserve">
      <formula>NOT(ISERROR(SEARCH("réserve",AQ26)))</formula>
    </cfRule>
    <cfRule type="endsWith" dxfId="642" priority="216" operator="endsWith" text="Validé">
      <formula>RIGHT(AQ26,LEN("Validé"))="Validé"</formula>
    </cfRule>
  </conditionalFormatting>
  <conditionalFormatting sqref="AQ35">
    <cfRule type="containsText" dxfId="641" priority="217" operator="containsText" text="Non contrôlé">
      <formula>NOT(ISERROR(SEARCH("Non contrôlé",AQ35)))</formula>
    </cfRule>
    <cfRule type="containsText" dxfId="640" priority="218" operator="containsText" text="Non validé">
      <formula>NOT(ISERROR(SEARCH("Non validé",AQ35)))</formula>
    </cfRule>
    <cfRule type="containsText" dxfId="639" priority="219" operator="containsText" text="réserve">
      <formula>NOT(ISERROR(SEARCH("réserve",AQ35)))</formula>
    </cfRule>
    <cfRule type="endsWith" dxfId="638" priority="220" operator="endsWith" text="Validé">
      <formula>RIGHT(AQ35,LEN("Validé"))="Validé"</formula>
    </cfRule>
  </conditionalFormatting>
  <conditionalFormatting sqref="AQ37">
    <cfRule type="containsText" dxfId="637" priority="209" operator="containsText" text="Non contrôlé">
      <formula>NOT(ISERROR(SEARCH("Non contrôlé",AQ37)))</formula>
    </cfRule>
    <cfRule type="containsText" dxfId="636" priority="210" operator="containsText" text="Non validé">
      <formula>NOT(ISERROR(SEARCH("Non validé",AQ37)))</formula>
    </cfRule>
    <cfRule type="containsText" dxfId="635" priority="211" operator="containsText" text="réserve">
      <formula>NOT(ISERROR(SEARCH("réserve",AQ37)))</formula>
    </cfRule>
    <cfRule type="endsWith" dxfId="634" priority="212" operator="endsWith" text="Validé">
      <formula>RIGHT(AQ37,LEN("Validé"))="Validé"</formula>
    </cfRule>
  </conditionalFormatting>
  <conditionalFormatting sqref="AR19">
    <cfRule type="cellIs" dxfId="633" priority="19" operator="greaterThanOrEqual">
      <formula>80</formula>
    </cfRule>
    <cfRule type="cellIs" dxfId="632" priority="20" operator="between">
      <formula>70</formula>
      <formula>79</formula>
    </cfRule>
    <cfRule type="cellIs" dxfId="631" priority="21" operator="lessThan">
      <formula>69</formula>
    </cfRule>
  </conditionalFormatting>
  <conditionalFormatting sqref="AR37">
    <cfRule type="cellIs" dxfId="630" priority="22" operator="greaterThanOrEqual">
      <formula>80</formula>
    </cfRule>
    <cfRule type="cellIs" dxfId="629" priority="23" operator="between">
      <formula>70</formula>
      <formula>79</formula>
    </cfRule>
    <cfRule type="cellIs" dxfId="628" priority="24" operator="lessThan">
      <formula>69</formula>
    </cfRule>
  </conditionalFormatting>
  <conditionalFormatting sqref="AV9:AV17">
    <cfRule type="containsText" dxfId="627" priority="301" operator="containsText" text="Non contrôlé">
      <formula>NOT(ISERROR(SEARCH("Non contrôlé",AV9)))</formula>
    </cfRule>
    <cfRule type="containsText" dxfId="626" priority="302" operator="containsText" text="Non validé">
      <formula>NOT(ISERROR(SEARCH("Non validé",AV9)))</formula>
    </cfRule>
    <cfRule type="containsText" dxfId="625" priority="303" operator="containsText" text="réserve">
      <formula>NOT(ISERROR(SEARCH("réserve",AV9)))</formula>
    </cfRule>
    <cfRule type="endsWith" dxfId="624" priority="304" operator="endsWith" text="Validé">
      <formula>RIGHT(AV9,LEN("Validé"))="Validé"</formula>
    </cfRule>
  </conditionalFormatting>
  <conditionalFormatting sqref="AV19">
    <cfRule type="containsText" dxfId="623" priority="297" operator="containsText" text="Non contrôlé">
      <formula>NOT(ISERROR(SEARCH("Non contrôlé",AV19)))</formula>
    </cfRule>
    <cfRule type="containsText" dxfId="622" priority="298" operator="containsText" text="Non validé">
      <formula>NOT(ISERROR(SEARCH("Non validé",AV19)))</formula>
    </cfRule>
    <cfRule type="containsText" dxfId="621" priority="299" operator="containsText" text="réserve">
      <formula>NOT(ISERROR(SEARCH("réserve",AV19)))</formula>
    </cfRule>
    <cfRule type="endsWith" dxfId="620" priority="300" operator="endsWith" text="Validé">
      <formula>RIGHT(AV19,LEN("Validé"))="Validé"</formula>
    </cfRule>
  </conditionalFormatting>
  <conditionalFormatting sqref="AV26:AV34">
    <cfRule type="containsText" dxfId="619" priority="85" operator="containsText" text="Non contrôlé">
      <formula>NOT(ISERROR(SEARCH("Non contrôlé",AV26)))</formula>
    </cfRule>
    <cfRule type="containsText" dxfId="618" priority="86" operator="containsText" text="Non validé">
      <formula>NOT(ISERROR(SEARCH("Non validé",AV26)))</formula>
    </cfRule>
    <cfRule type="containsText" dxfId="617" priority="87" operator="containsText" text="réserve">
      <formula>NOT(ISERROR(SEARCH("réserve",AV26)))</formula>
    </cfRule>
    <cfRule type="endsWith" dxfId="616" priority="88" operator="endsWith" text="Validé">
      <formula>RIGHT(AV26,LEN("Validé"))="Validé"</formula>
    </cfRule>
  </conditionalFormatting>
  <conditionalFormatting sqref="AV35">
    <cfRule type="containsText" dxfId="615" priority="89" operator="containsText" text="Non contrôlé">
      <formula>NOT(ISERROR(SEARCH("Non contrôlé",AV35)))</formula>
    </cfRule>
    <cfRule type="containsText" dxfId="614" priority="90" operator="containsText" text="Non validé">
      <formula>NOT(ISERROR(SEARCH("Non validé",AV35)))</formula>
    </cfRule>
    <cfRule type="containsText" dxfId="613" priority="91" operator="containsText" text="réserve">
      <formula>NOT(ISERROR(SEARCH("réserve",AV35)))</formula>
    </cfRule>
    <cfRule type="endsWith" dxfId="612" priority="92" operator="endsWith" text="Validé">
      <formula>RIGHT(AV35,LEN("Validé"))="Validé"</formula>
    </cfRule>
  </conditionalFormatting>
  <conditionalFormatting sqref="AV37">
    <cfRule type="containsText" dxfId="611" priority="221" operator="containsText" text="Non contrôlé">
      <formula>NOT(ISERROR(SEARCH("Non contrôlé",AV37)))</formula>
    </cfRule>
    <cfRule type="containsText" dxfId="610" priority="222" operator="containsText" text="Non validé">
      <formula>NOT(ISERROR(SEARCH("Non validé",AV37)))</formula>
    </cfRule>
    <cfRule type="containsText" dxfId="609" priority="223" operator="containsText" text="réserve">
      <formula>NOT(ISERROR(SEARCH("réserve",AV37)))</formula>
    </cfRule>
    <cfRule type="endsWith" dxfId="608" priority="224" operator="endsWith" text="Validé">
      <formula>RIGHT(AV37,LEN("Validé"))="Validé"</formula>
    </cfRule>
  </conditionalFormatting>
  <conditionalFormatting sqref="AW19">
    <cfRule type="cellIs" dxfId="607" priority="16" operator="greaterThanOrEqual">
      <formula>80</formula>
    </cfRule>
    <cfRule type="cellIs" dxfId="606" priority="17" operator="between">
      <formula>70</formula>
      <formula>79</formula>
    </cfRule>
    <cfRule type="cellIs" dxfId="605" priority="18" operator="lessThan">
      <formula>69</formula>
    </cfRule>
  </conditionalFormatting>
  <conditionalFormatting sqref="AW37">
    <cfRule type="cellIs" dxfId="604" priority="1" operator="greaterThanOrEqual">
      <formula>80</formula>
    </cfRule>
    <cfRule type="cellIs" dxfId="603" priority="2" operator="between">
      <formula>70</formula>
      <formula>79</formula>
    </cfRule>
    <cfRule type="cellIs" dxfId="602" priority="3" operator="lessThan">
      <formula>69</formula>
    </cfRule>
  </conditionalFormatting>
  <conditionalFormatting sqref="BA9:BA17">
    <cfRule type="containsText" dxfId="601" priority="73" operator="containsText" text="Non contrôlé">
      <formula>NOT(ISERROR(SEARCH("Non contrôlé",BA9)))</formula>
    </cfRule>
    <cfRule type="containsText" dxfId="600" priority="74" operator="containsText" text="Non validé">
      <formula>NOT(ISERROR(SEARCH("Non validé",BA9)))</formula>
    </cfRule>
    <cfRule type="containsText" dxfId="599" priority="75" operator="containsText" text="réserve">
      <formula>NOT(ISERROR(SEARCH("réserve",BA9)))</formula>
    </cfRule>
    <cfRule type="endsWith" dxfId="598" priority="76" operator="endsWith" text="Validé">
      <formula>RIGHT(BA9,LEN("Validé"))="Validé"</formula>
    </cfRule>
  </conditionalFormatting>
  <conditionalFormatting sqref="BA19">
    <cfRule type="containsText" dxfId="597" priority="305" operator="containsText" text="Non contrôlé">
      <formula>NOT(ISERROR(SEARCH("Non contrôlé",BA19)))</formula>
    </cfRule>
    <cfRule type="containsText" dxfId="596" priority="306" operator="containsText" text="Non validé">
      <formula>NOT(ISERROR(SEARCH("Non validé",BA19)))</formula>
    </cfRule>
    <cfRule type="containsText" dxfId="595" priority="307" operator="containsText" text="réserve">
      <formula>NOT(ISERROR(SEARCH("réserve",BA19)))</formula>
    </cfRule>
    <cfRule type="endsWith" dxfId="594" priority="308" operator="endsWith" text="Validé">
      <formula>RIGHT(BA19,LEN("Validé"))="Validé"</formula>
    </cfRule>
  </conditionalFormatting>
  <conditionalFormatting sqref="BA26:BA34">
    <cfRule type="containsText" dxfId="593" priority="93" operator="containsText" text="Non contrôlé">
      <formula>NOT(ISERROR(SEARCH("Non contrôlé",BA26)))</formula>
    </cfRule>
    <cfRule type="containsText" dxfId="592" priority="94" operator="containsText" text="Non validé">
      <formula>NOT(ISERROR(SEARCH("Non validé",BA26)))</formula>
    </cfRule>
    <cfRule type="containsText" dxfId="591" priority="95" operator="containsText" text="réserve">
      <formula>NOT(ISERROR(SEARCH("réserve",BA26)))</formula>
    </cfRule>
    <cfRule type="endsWith" dxfId="590" priority="96" operator="endsWith" text="Validé">
      <formula>RIGHT(BA26,LEN("Validé"))="Validé"</formula>
    </cfRule>
  </conditionalFormatting>
  <conditionalFormatting sqref="BA35">
    <cfRule type="containsText" dxfId="589" priority="97" operator="containsText" text="Non contrôlé">
      <formula>NOT(ISERROR(SEARCH("Non contrôlé",BA35)))</formula>
    </cfRule>
    <cfRule type="containsText" dxfId="588" priority="98" operator="containsText" text="Non validé">
      <formula>NOT(ISERROR(SEARCH("Non validé",BA35)))</formula>
    </cfRule>
    <cfRule type="containsText" dxfId="587" priority="99" operator="containsText" text="réserve">
      <formula>NOT(ISERROR(SEARCH("réserve",BA35)))</formula>
    </cfRule>
    <cfRule type="endsWith" dxfId="586" priority="100" operator="endsWith" text="Validé">
      <formula>RIGHT(BA35,LEN("Validé"))="Validé"</formula>
    </cfRule>
  </conditionalFormatting>
  <conditionalFormatting sqref="BA37">
    <cfRule type="containsText" dxfId="585" priority="225" operator="containsText" text="Non contrôlé">
      <formula>NOT(ISERROR(SEARCH("Non contrôlé",BA37)))</formula>
    </cfRule>
    <cfRule type="containsText" dxfId="584" priority="226" operator="containsText" text="Non validé">
      <formula>NOT(ISERROR(SEARCH("Non validé",BA37)))</formula>
    </cfRule>
    <cfRule type="containsText" dxfId="583" priority="227" operator="containsText" text="réserve">
      <formula>NOT(ISERROR(SEARCH("réserve",BA37)))</formula>
    </cfRule>
    <cfRule type="endsWith" dxfId="582" priority="228" operator="endsWith" text="Validé">
      <formula>RIGHT(BA37,LEN("Validé"))="Validé"</formula>
    </cfRule>
  </conditionalFormatting>
  <conditionalFormatting sqref="BB19">
    <cfRule type="cellIs" dxfId="581" priority="13" operator="greaterThanOrEqual">
      <formula>80</formula>
    </cfRule>
    <cfRule type="cellIs" dxfId="580" priority="14" operator="between">
      <formula>70</formula>
      <formula>79</formula>
    </cfRule>
    <cfRule type="cellIs" dxfId="579" priority="15" operator="lessThan">
      <formula>69</formula>
    </cfRule>
  </conditionalFormatting>
  <conditionalFormatting sqref="BB37">
    <cfRule type="cellIs" dxfId="578" priority="4" operator="greaterThanOrEqual">
      <formula>80</formula>
    </cfRule>
    <cfRule type="cellIs" dxfId="577" priority="5" operator="between">
      <formula>70</formula>
      <formula>79</formula>
    </cfRule>
    <cfRule type="cellIs" dxfId="576" priority="6" operator="lessThan">
      <formula>69</formula>
    </cfRule>
  </conditionalFormatting>
  <conditionalFormatting sqref="BF9:BF17">
    <cfRule type="containsText" dxfId="575" priority="317" operator="containsText" text="Non contrôlé">
      <formula>NOT(ISERROR(SEARCH("Non contrôlé",BF9)))</formula>
    </cfRule>
    <cfRule type="containsText" dxfId="574" priority="318" operator="containsText" text="Non validé">
      <formula>NOT(ISERROR(SEARCH("Non validé",BF9)))</formula>
    </cfRule>
    <cfRule type="containsText" dxfId="573" priority="319" operator="containsText" text="réserve">
      <formula>NOT(ISERROR(SEARCH("réserve",BF9)))</formula>
    </cfRule>
    <cfRule type="endsWith" dxfId="572" priority="320" operator="endsWith" text="Validé">
      <formula>RIGHT(BF9,LEN("Validé"))="Validé"</formula>
    </cfRule>
  </conditionalFormatting>
  <conditionalFormatting sqref="BF19">
    <cfRule type="containsText" dxfId="571" priority="313" operator="containsText" text="Non contrôlé">
      <formula>NOT(ISERROR(SEARCH("Non contrôlé",BF19)))</formula>
    </cfRule>
    <cfRule type="containsText" dxfId="570" priority="314" operator="containsText" text="Non validé">
      <formula>NOT(ISERROR(SEARCH("Non validé",BF19)))</formula>
    </cfRule>
    <cfRule type="containsText" dxfId="569" priority="315" operator="containsText" text="réserve">
      <formula>NOT(ISERROR(SEARCH("réserve",BF19)))</formula>
    </cfRule>
    <cfRule type="endsWith" dxfId="568" priority="316" operator="endsWith" text="Validé">
      <formula>RIGHT(BF19,LEN("Validé"))="Validé"</formula>
    </cfRule>
  </conditionalFormatting>
  <conditionalFormatting sqref="BF26:BF34">
    <cfRule type="containsText" dxfId="567" priority="81" operator="containsText" text="Non contrôlé">
      <formula>NOT(ISERROR(SEARCH("Non contrôlé",BF26)))</formula>
    </cfRule>
    <cfRule type="containsText" dxfId="566" priority="82" operator="containsText" text="Non validé">
      <formula>NOT(ISERROR(SEARCH("Non validé",BF26)))</formula>
    </cfRule>
    <cfRule type="containsText" dxfId="565" priority="83" operator="containsText" text="réserve">
      <formula>NOT(ISERROR(SEARCH("réserve",BF26)))</formula>
    </cfRule>
    <cfRule type="endsWith" dxfId="564" priority="84" operator="endsWith" text="Validé">
      <formula>RIGHT(BF26,LEN("Validé"))="Validé"</formula>
    </cfRule>
  </conditionalFormatting>
  <conditionalFormatting sqref="BF35">
    <cfRule type="containsText" dxfId="563" priority="321" operator="containsText" text="Non contrôlé">
      <formula>NOT(ISERROR(SEARCH("Non contrôlé",BF35)))</formula>
    </cfRule>
    <cfRule type="containsText" dxfId="562" priority="322" operator="containsText" text="Non validé">
      <formula>NOT(ISERROR(SEARCH("Non validé",BF35)))</formula>
    </cfRule>
    <cfRule type="containsText" dxfId="561" priority="323" operator="containsText" text="réserve">
      <formula>NOT(ISERROR(SEARCH("réserve",BF35)))</formula>
    </cfRule>
    <cfRule type="endsWith" dxfId="560" priority="324" operator="endsWith" text="Validé">
      <formula>RIGHT(BF35,LEN("Validé"))="Validé"</formula>
    </cfRule>
  </conditionalFormatting>
  <conditionalFormatting sqref="BF37">
    <cfRule type="containsText" dxfId="559" priority="309" operator="containsText" text="Non contrôlé">
      <formula>NOT(ISERROR(SEARCH("Non contrôlé",BF37)))</formula>
    </cfRule>
    <cfRule type="containsText" dxfId="558" priority="310" operator="containsText" text="Non validé">
      <formula>NOT(ISERROR(SEARCH("Non validé",BF37)))</formula>
    </cfRule>
    <cfRule type="containsText" dxfId="557" priority="311" operator="containsText" text="réserve">
      <formula>NOT(ISERROR(SEARCH("réserve",BF37)))</formula>
    </cfRule>
    <cfRule type="endsWith" dxfId="556" priority="312" operator="endsWith" text="Validé">
      <formula>RIGHT(BF37,LEN("Validé"))="Validé"</formula>
    </cfRule>
  </conditionalFormatting>
  <conditionalFormatting sqref="BG19">
    <cfRule type="cellIs" dxfId="555" priority="10" operator="greaterThanOrEqual">
      <formula>80</formula>
    </cfRule>
    <cfRule type="cellIs" dxfId="554" priority="11" operator="between">
      <formula>70</formula>
      <formula>79</formula>
    </cfRule>
    <cfRule type="cellIs" dxfId="553" priority="12" operator="lessThan">
      <formula>69</formula>
    </cfRule>
  </conditionalFormatting>
  <conditionalFormatting sqref="BG37">
    <cfRule type="cellIs" dxfId="552" priority="7" operator="greaterThanOrEqual">
      <formula>80</formula>
    </cfRule>
    <cfRule type="cellIs" dxfId="551" priority="8" operator="between">
      <formula>70</formula>
      <formula>79</formula>
    </cfRule>
    <cfRule type="cellIs" dxfId="550"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69" t="s">
        <v>137</v>
      </c>
      <c r="C3" s="169" t="s">
        <v>33</v>
      </c>
      <c r="D3" s="259" t="s">
        <v>138</v>
      </c>
      <c r="H3" s="169" t="s">
        <v>34</v>
      </c>
      <c r="I3" s="259"/>
      <c r="N3" s="169" t="s">
        <v>35</v>
      </c>
      <c r="O3" s="259"/>
    </row>
    <row r="4" spans="2:15" ht="20.25" customHeight="1" x14ac:dyDescent="0.4">
      <c r="B4" s="170" t="s">
        <v>139</v>
      </c>
      <c r="C4" s="1046"/>
      <c r="D4" s="1047"/>
      <c r="G4" s="170" t="s">
        <v>139</v>
      </c>
      <c r="H4" s="1046"/>
      <c r="I4" s="1047"/>
      <c r="M4" s="170" t="s">
        <v>139</v>
      </c>
      <c r="N4" s="1046"/>
      <c r="O4" s="1047"/>
    </row>
    <row r="5" spans="2:15" ht="21" thickBot="1" x14ac:dyDescent="0.45">
      <c r="B5" s="160"/>
      <c r="C5" s="160"/>
      <c r="D5" s="160"/>
      <c r="G5" s="160"/>
      <c r="H5" s="160"/>
      <c r="I5" s="160"/>
      <c r="M5" s="160"/>
      <c r="N5" s="160"/>
      <c r="O5" s="160"/>
    </row>
    <row r="6" spans="2:15" ht="24" customHeight="1" x14ac:dyDescent="0.4">
      <c r="B6" s="1029" t="s">
        <v>140</v>
      </c>
      <c r="C6" s="1031" t="s">
        <v>141</v>
      </c>
      <c r="D6" s="1032"/>
      <c r="G6" s="1029" t="s">
        <v>140</v>
      </c>
      <c r="H6" s="1031" t="s">
        <v>141</v>
      </c>
      <c r="I6" s="1032"/>
      <c r="M6" s="1029" t="s">
        <v>140</v>
      </c>
      <c r="N6" s="1031" t="s">
        <v>141</v>
      </c>
      <c r="O6" s="1032"/>
    </row>
    <row r="7" spans="2:15" ht="18.75" customHeight="1" x14ac:dyDescent="0.4">
      <c r="B7" s="1030"/>
      <c r="C7" s="1033" t="s">
        <v>142</v>
      </c>
      <c r="D7" s="161" t="s">
        <v>143</v>
      </c>
      <c r="G7" s="1030"/>
      <c r="H7" s="1033" t="s">
        <v>142</v>
      </c>
      <c r="I7" s="161" t="s">
        <v>143</v>
      </c>
      <c r="M7" s="1030"/>
      <c r="N7" s="1033" t="s">
        <v>142</v>
      </c>
      <c r="O7" s="161" t="s">
        <v>143</v>
      </c>
    </row>
    <row r="8" spans="2:15" ht="21.75" customHeight="1" x14ac:dyDescent="0.4">
      <c r="B8" s="1035"/>
      <c r="C8" s="1039"/>
      <c r="D8" s="1037"/>
      <c r="G8" s="1035"/>
      <c r="H8" s="1034"/>
      <c r="I8" s="1037"/>
      <c r="M8" s="1035"/>
      <c r="N8" s="1034"/>
      <c r="O8" s="1037"/>
    </row>
    <row r="9" spans="2:15" ht="21.95" customHeight="1" thickBot="1" x14ac:dyDescent="0.45">
      <c r="B9" s="1036"/>
      <c r="C9" s="255"/>
      <c r="D9" s="1038"/>
      <c r="G9" s="1040"/>
      <c r="H9" s="262"/>
      <c r="I9" s="1041"/>
      <c r="M9" s="1036"/>
      <c r="N9" s="249"/>
      <c r="O9" s="1038"/>
    </row>
    <row r="10" spans="2:15" ht="15.75" customHeight="1" x14ac:dyDescent="0.4">
      <c r="B10" s="162"/>
      <c r="C10" s="162"/>
      <c r="D10" s="162"/>
      <c r="G10" s="162"/>
      <c r="H10" s="162"/>
      <c r="I10" s="162"/>
      <c r="M10" s="162"/>
      <c r="N10" s="162"/>
      <c r="O10" s="162"/>
    </row>
    <row r="11" spans="2:15" ht="10.5" customHeight="1" thickBot="1" x14ac:dyDescent="0.45">
      <c r="B11" s="163"/>
      <c r="C11" s="164"/>
      <c r="D11" s="165"/>
      <c r="G11" s="163"/>
      <c r="H11" s="164"/>
      <c r="I11" s="165"/>
      <c r="M11" s="163"/>
      <c r="N11" s="164"/>
      <c r="O11" s="165"/>
    </row>
    <row r="12" spans="2:15" ht="15.75" customHeight="1" x14ac:dyDescent="0.4">
      <c r="B12" s="1017" t="s">
        <v>144</v>
      </c>
      <c r="C12" s="1019" t="s">
        <v>145</v>
      </c>
      <c r="D12" s="1025" t="s">
        <v>146</v>
      </c>
      <c r="G12" s="1017" t="s">
        <v>144</v>
      </c>
      <c r="H12" s="1019" t="s">
        <v>145</v>
      </c>
      <c r="I12" s="1025" t="s">
        <v>146</v>
      </c>
      <c r="M12" s="1017" t="s">
        <v>144</v>
      </c>
      <c r="N12" s="1019" t="s">
        <v>145</v>
      </c>
      <c r="O12" s="1025" t="s">
        <v>146</v>
      </c>
    </row>
    <row r="13" spans="2:15" ht="15.75" customHeight="1" x14ac:dyDescent="0.4">
      <c r="B13" s="1018"/>
      <c r="C13" s="1020"/>
      <c r="D13" s="1026"/>
      <c r="G13" s="1018"/>
      <c r="H13" s="1020"/>
      <c r="I13" s="1026"/>
      <c r="M13" s="1018"/>
      <c r="N13" s="1020"/>
      <c r="O13" s="1026"/>
    </row>
    <row r="14" spans="2:15" ht="31.35" customHeight="1" x14ac:dyDescent="0.4">
      <c r="B14" s="226" t="s">
        <v>147</v>
      </c>
      <c r="C14" s="260"/>
      <c r="D14" s="250"/>
      <c r="G14" s="226" t="s">
        <v>147</v>
      </c>
      <c r="H14" s="260"/>
      <c r="I14" s="250"/>
      <c r="M14" s="226" t="s">
        <v>147</v>
      </c>
      <c r="N14" s="260" t="s">
        <v>148</v>
      </c>
      <c r="O14" s="250"/>
    </row>
    <row r="15" spans="2:15" ht="31.35" customHeight="1" thickBot="1" x14ac:dyDescent="0.45">
      <c r="B15" s="225" t="s">
        <v>149</v>
      </c>
      <c r="C15" s="260"/>
      <c r="D15" s="250"/>
      <c r="G15" s="225" t="s">
        <v>149</v>
      </c>
      <c r="H15" s="260"/>
      <c r="I15" s="250"/>
      <c r="M15" s="225" t="s">
        <v>149</v>
      </c>
      <c r="N15" s="260"/>
      <c r="O15" s="250"/>
    </row>
    <row r="16" spans="2:15" ht="15.75" customHeight="1" x14ac:dyDescent="0.4">
      <c r="B16" s="1017" t="s">
        <v>150</v>
      </c>
      <c r="C16" s="1019" t="s">
        <v>145</v>
      </c>
      <c r="D16" s="1025" t="s">
        <v>146</v>
      </c>
      <c r="G16" s="1017" t="s">
        <v>150</v>
      </c>
      <c r="H16" s="1019" t="s">
        <v>145</v>
      </c>
      <c r="I16" s="1025" t="s">
        <v>146</v>
      </c>
      <c r="M16" s="1017" t="s">
        <v>150</v>
      </c>
      <c r="N16" s="1019" t="s">
        <v>145</v>
      </c>
      <c r="O16" s="1025" t="s">
        <v>146</v>
      </c>
    </row>
    <row r="17" spans="1:15" ht="15.75" customHeight="1" x14ac:dyDescent="0.4">
      <c r="B17" s="1018"/>
      <c r="C17" s="1020"/>
      <c r="D17" s="1026"/>
      <c r="G17" s="1018"/>
      <c r="H17" s="1020"/>
      <c r="I17" s="1026"/>
      <c r="M17" s="1018"/>
      <c r="N17" s="1020"/>
      <c r="O17" s="1026"/>
    </row>
    <row r="18" spans="1:15" ht="31.35" customHeight="1" thickBot="1" x14ac:dyDescent="0.45">
      <c r="B18" s="225" t="s">
        <v>151</v>
      </c>
      <c r="C18" s="260"/>
      <c r="D18" s="251"/>
      <c r="G18" s="225" t="s">
        <v>151</v>
      </c>
      <c r="H18" s="260"/>
      <c r="I18" s="251"/>
      <c r="M18" s="225" t="s">
        <v>151</v>
      </c>
      <c r="N18" s="260"/>
      <c r="O18" s="251"/>
    </row>
    <row r="19" spans="1:15" ht="15.75" customHeight="1" x14ac:dyDescent="0.4">
      <c r="B19" s="1017" t="s">
        <v>152</v>
      </c>
      <c r="C19" s="1019" t="s">
        <v>145</v>
      </c>
      <c r="D19" s="1025" t="s">
        <v>146</v>
      </c>
      <c r="G19" s="1017" t="s">
        <v>152</v>
      </c>
      <c r="H19" s="1019" t="s">
        <v>145</v>
      </c>
      <c r="I19" s="1025" t="s">
        <v>146</v>
      </c>
      <c r="M19" s="1017" t="s">
        <v>152</v>
      </c>
      <c r="N19" s="1019" t="s">
        <v>145</v>
      </c>
      <c r="O19" s="1025" t="s">
        <v>146</v>
      </c>
    </row>
    <row r="20" spans="1:15" ht="15.75" customHeight="1" x14ac:dyDescent="0.4">
      <c r="B20" s="1018"/>
      <c r="C20" s="1020"/>
      <c r="D20" s="1026"/>
      <c r="G20" s="1018"/>
      <c r="H20" s="1020"/>
      <c r="I20" s="1026"/>
      <c r="M20" s="1018"/>
      <c r="N20" s="1020"/>
      <c r="O20" s="1026"/>
    </row>
    <row r="21" spans="1:15" ht="31.35" customHeight="1" x14ac:dyDescent="0.4">
      <c r="B21" s="472" t="s">
        <v>153</v>
      </c>
      <c r="C21" s="260"/>
      <c r="D21" s="251"/>
      <c r="G21" s="472" t="s">
        <v>153</v>
      </c>
      <c r="H21" s="260"/>
      <c r="I21" s="251"/>
      <c r="M21" s="472" t="s">
        <v>153</v>
      </c>
      <c r="N21" s="260"/>
      <c r="O21" s="251"/>
    </row>
    <row r="22" spans="1:15" ht="31.35" customHeight="1" thickBot="1" x14ac:dyDescent="0.45">
      <c r="B22" s="224" t="s">
        <v>154</v>
      </c>
      <c r="C22" s="260"/>
      <c r="D22" s="252"/>
      <c r="G22" s="224" t="s">
        <v>154</v>
      </c>
      <c r="H22" s="260"/>
      <c r="I22" s="252"/>
      <c r="M22" s="224" t="s">
        <v>154</v>
      </c>
      <c r="N22" s="260"/>
      <c r="O22" s="252"/>
    </row>
    <row r="23" spans="1:15" ht="15.75" customHeight="1" x14ac:dyDescent="0.4">
      <c r="B23" s="1017" t="s">
        <v>155</v>
      </c>
      <c r="C23" s="1019" t="s">
        <v>145</v>
      </c>
      <c r="D23" s="1021" t="s">
        <v>146</v>
      </c>
      <c r="G23" s="1017" t="s">
        <v>155</v>
      </c>
      <c r="H23" s="1019" t="s">
        <v>145</v>
      </c>
      <c r="I23" s="1023" t="s">
        <v>146</v>
      </c>
      <c r="M23" s="1017" t="s">
        <v>155</v>
      </c>
      <c r="N23" s="1019" t="s">
        <v>145</v>
      </c>
      <c r="O23" s="1023" t="s">
        <v>146</v>
      </c>
    </row>
    <row r="24" spans="1:15" ht="15.75" customHeight="1" x14ac:dyDescent="0.4">
      <c r="B24" s="1018"/>
      <c r="C24" s="1020"/>
      <c r="D24" s="1022"/>
      <c r="G24" s="1018"/>
      <c r="H24" s="1020"/>
      <c r="I24" s="1024"/>
      <c r="M24" s="1018"/>
      <c r="N24" s="1020"/>
      <c r="O24" s="1024"/>
    </row>
    <row r="25" spans="1:15" ht="31.35" customHeight="1" thickBot="1" x14ac:dyDescent="0.45">
      <c r="B25" s="224" t="s">
        <v>156</v>
      </c>
      <c r="C25" s="260"/>
      <c r="D25" s="256"/>
      <c r="G25" s="224" t="s">
        <v>156</v>
      </c>
      <c r="H25" s="260" t="s">
        <v>157</v>
      </c>
      <c r="I25" s="253"/>
      <c r="M25" s="224" t="s">
        <v>156</v>
      </c>
      <c r="N25" s="260"/>
      <c r="O25" s="253"/>
    </row>
    <row r="26" spans="1:15" ht="31.35" customHeight="1" x14ac:dyDescent="0.4">
      <c r="B26" s="1048" t="s">
        <v>158</v>
      </c>
      <c r="C26" s="1049"/>
      <c r="D26" s="219" t="s">
        <v>82</v>
      </c>
      <c r="G26" s="1048" t="s">
        <v>158</v>
      </c>
      <c r="H26" s="1049"/>
      <c r="I26" s="219" t="s">
        <v>82</v>
      </c>
      <c r="M26" s="1048" t="s">
        <v>158</v>
      </c>
      <c r="N26" s="1049"/>
      <c r="O26" s="219" t="s">
        <v>82</v>
      </c>
    </row>
    <row r="27" spans="1:15" ht="46.5" customHeight="1" thickBot="1" x14ac:dyDescent="0.45">
      <c r="B27" s="218"/>
      <c r="C27" s="261"/>
      <c r="D27" s="254"/>
      <c r="G27" s="218"/>
      <c r="H27" s="261"/>
      <c r="I27" s="254"/>
      <c r="M27" s="218"/>
      <c r="N27" s="261"/>
      <c r="O27" s="254"/>
    </row>
    <row r="29" spans="1:15" ht="15.75" customHeight="1" x14ac:dyDescent="0.75">
      <c r="A29" s="178"/>
    </row>
    <row r="30" spans="1:15" ht="15.75" customHeight="1" x14ac:dyDescent="0.75">
      <c r="A30" s="179" t="s">
        <v>159</v>
      </c>
    </row>
    <row r="32" spans="1:15" ht="25.7" x14ac:dyDescent="0.4">
      <c r="B32" s="222" t="s">
        <v>160</v>
      </c>
      <c r="C32" s="222" t="s">
        <v>33</v>
      </c>
      <c r="D32" s="259"/>
      <c r="E32" s="167"/>
      <c r="H32" s="222" t="s">
        <v>34</v>
      </c>
      <c r="I32" s="259"/>
      <c r="N32" s="222" t="s">
        <v>35</v>
      </c>
      <c r="O32" s="259"/>
    </row>
    <row r="33" spans="2:15" ht="20.7" x14ac:dyDescent="0.4">
      <c r="B33" s="170" t="s">
        <v>139</v>
      </c>
      <c r="C33" s="1046"/>
      <c r="D33" s="1047"/>
      <c r="E33" s="160"/>
      <c r="G33" s="170" t="s">
        <v>139</v>
      </c>
      <c r="H33" s="1046"/>
      <c r="I33" s="1047"/>
      <c r="M33" s="170" t="s">
        <v>139</v>
      </c>
      <c r="N33" s="1046"/>
      <c r="O33" s="1047"/>
    </row>
    <row r="34" spans="2:15" ht="21" thickBot="1" x14ac:dyDescent="0.45">
      <c r="B34" s="168"/>
      <c r="C34" s="168"/>
      <c r="D34" s="168"/>
      <c r="E34" s="160"/>
      <c r="G34" s="168"/>
      <c r="H34" s="168"/>
      <c r="I34" s="168"/>
      <c r="M34" s="168"/>
      <c r="N34" s="168"/>
      <c r="O34" s="168"/>
    </row>
    <row r="35" spans="2:15" ht="21" customHeight="1" x14ac:dyDescent="0.4">
      <c r="B35" s="1042" t="s">
        <v>161</v>
      </c>
      <c r="C35" s="220" t="s">
        <v>162</v>
      </c>
      <c r="D35" s="166" t="s">
        <v>146</v>
      </c>
      <c r="E35" s="160"/>
      <c r="G35" s="1027" t="s">
        <v>161</v>
      </c>
      <c r="H35" s="180" t="s">
        <v>162</v>
      </c>
      <c r="I35" s="166" t="s">
        <v>146</v>
      </c>
      <c r="M35" s="1027" t="s">
        <v>161</v>
      </c>
      <c r="N35" s="180" t="s">
        <v>162</v>
      </c>
      <c r="O35" s="166" t="s">
        <v>146</v>
      </c>
    </row>
    <row r="36" spans="2:15" ht="41.25" customHeight="1" thickBot="1" x14ac:dyDescent="0.45">
      <c r="B36" s="1043"/>
      <c r="C36" s="265"/>
      <c r="D36" s="257"/>
      <c r="E36" s="160"/>
      <c r="G36" s="1028"/>
      <c r="H36" s="264"/>
      <c r="I36" s="257"/>
      <c r="M36" s="1028"/>
      <c r="N36" s="263"/>
      <c r="O36" s="257"/>
    </row>
    <row r="37" spans="2:15" ht="21" thickBot="1" x14ac:dyDescent="0.45">
      <c r="B37" s="160"/>
      <c r="C37" s="160"/>
      <c r="D37" s="160"/>
      <c r="E37" s="160"/>
      <c r="G37" s="160"/>
      <c r="H37" s="160"/>
      <c r="I37" s="160"/>
      <c r="M37" s="160"/>
      <c r="N37" s="160"/>
      <c r="O37" s="160"/>
    </row>
    <row r="38" spans="2:15" ht="18" x14ac:dyDescent="0.4">
      <c r="B38" s="1029" t="s">
        <v>140</v>
      </c>
      <c r="C38" s="1031" t="s">
        <v>141</v>
      </c>
      <c r="D38" s="1032"/>
      <c r="G38" s="1029" t="s">
        <v>140</v>
      </c>
      <c r="H38" s="1031" t="s">
        <v>141</v>
      </c>
      <c r="I38" s="1032"/>
      <c r="M38" s="1029" t="s">
        <v>140</v>
      </c>
      <c r="N38" s="1031" t="s">
        <v>141</v>
      </c>
      <c r="O38" s="1032"/>
    </row>
    <row r="39" spans="2:15" ht="18.75" customHeight="1" x14ac:dyDescent="0.4">
      <c r="B39" s="1030"/>
      <c r="C39" s="1033" t="s">
        <v>142</v>
      </c>
      <c r="D39" s="161" t="s">
        <v>143</v>
      </c>
      <c r="G39" s="1030"/>
      <c r="H39" s="1033" t="s">
        <v>142</v>
      </c>
      <c r="I39" s="161" t="s">
        <v>143</v>
      </c>
      <c r="M39" s="1030"/>
      <c r="N39" s="1033" t="s">
        <v>142</v>
      </c>
      <c r="O39" s="161" t="s">
        <v>143</v>
      </c>
    </row>
    <row r="40" spans="2:15" ht="12.75" customHeight="1" x14ac:dyDescent="0.4">
      <c r="B40" s="1035"/>
      <c r="C40" s="1039"/>
      <c r="D40" s="1037"/>
      <c r="G40" s="1035"/>
      <c r="H40" s="1034"/>
      <c r="I40" s="1037"/>
      <c r="M40" s="1035"/>
      <c r="N40" s="1034"/>
      <c r="O40" s="1037"/>
    </row>
    <row r="41" spans="2:15" ht="21.95" customHeight="1" thickBot="1" x14ac:dyDescent="0.45">
      <c r="B41" s="1036"/>
      <c r="C41" s="255"/>
      <c r="D41" s="1038"/>
      <c r="G41" s="1036"/>
      <c r="H41" s="249"/>
      <c r="I41" s="1038"/>
      <c r="M41" s="1036"/>
      <c r="N41" s="249"/>
      <c r="O41" s="1038"/>
    </row>
    <row r="42" spans="2:15" ht="17.25" customHeight="1" x14ac:dyDescent="0.4">
      <c r="B42" s="160"/>
      <c r="C42" s="160"/>
      <c r="D42" s="160"/>
      <c r="E42" s="160"/>
      <c r="G42" s="160"/>
      <c r="H42" s="160"/>
      <c r="I42" s="160"/>
      <c r="M42" s="160"/>
      <c r="N42" s="160"/>
      <c r="O42" s="160"/>
    </row>
    <row r="43" spans="2:15" ht="13" thickBot="1" x14ac:dyDescent="0.45">
      <c r="B43" s="171"/>
      <c r="C43" s="172"/>
      <c r="D43" s="172"/>
      <c r="E43" s="173"/>
      <c r="G43" s="171"/>
      <c r="H43" s="172"/>
      <c r="I43" s="172"/>
      <c r="M43" s="171"/>
      <c r="N43" s="172"/>
      <c r="O43" s="172"/>
    </row>
    <row r="44" spans="2:15" ht="15.75" customHeight="1" x14ac:dyDescent="0.4">
      <c r="B44" s="1017" t="s">
        <v>144</v>
      </c>
      <c r="C44" s="1019" t="s">
        <v>145</v>
      </c>
      <c r="D44" s="1025" t="s">
        <v>146</v>
      </c>
      <c r="G44" s="1017" t="s">
        <v>144</v>
      </c>
      <c r="H44" s="1019" t="s">
        <v>145</v>
      </c>
      <c r="I44" s="1025" t="s">
        <v>146</v>
      </c>
      <c r="M44" s="1017" t="s">
        <v>144</v>
      </c>
      <c r="N44" s="1019" t="s">
        <v>145</v>
      </c>
      <c r="O44" s="1025" t="s">
        <v>146</v>
      </c>
    </row>
    <row r="45" spans="2:15" ht="15.75" customHeight="1" x14ac:dyDescent="0.4">
      <c r="B45" s="1018"/>
      <c r="C45" s="1020"/>
      <c r="D45" s="1026"/>
      <c r="G45" s="1018"/>
      <c r="H45" s="1020"/>
      <c r="I45" s="1026"/>
      <c r="M45" s="1018"/>
      <c r="N45" s="1020"/>
      <c r="O45" s="1026"/>
    </row>
    <row r="46" spans="2:15" ht="31.5" customHeight="1" x14ac:dyDescent="0.4">
      <c r="B46" s="177" t="s">
        <v>147</v>
      </c>
      <c r="C46" s="260"/>
      <c r="D46" s="250"/>
      <c r="G46" s="177" t="s">
        <v>147</v>
      </c>
      <c r="H46" s="260"/>
      <c r="I46" s="250"/>
      <c r="M46" s="177" t="s">
        <v>147</v>
      </c>
      <c r="N46" s="260"/>
      <c r="O46" s="245"/>
    </row>
    <row r="47" spans="2:15" ht="35.1" customHeight="1" x14ac:dyDescent="0.4">
      <c r="B47" s="177" t="s">
        <v>163</v>
      </c>
      <c r="C47" s="260"/>
      <c r="D47" s="250"/>
      <c r="G47" s="177" t="s">
        <v>163</v>
      </c>
      <c r="H47" s="260"/>
      <c r="I47" s="250"/>
      <c r="M47" s="177" t="s">
        <v>163</v>
      </c>
      <c r="N47" s="260"/>
      <c r="O47" s="245"/>
    </row>
    <row r="48" spans="2:15" ht="35.1" customHeight="1" thickBot="1" x14ac:dyDescent="0.45">
      <c r="B48" s="176" t="s">
        <v>164</v>
      </c>
      <c r="C48" s="260"/>
      <c r="D48" s="250"/>
      <c r="G48" s="176" t="s">
        <v>164</v>
      </c>
      <c r="H48" s="260"/>
      <c r="I48" s="250"/>
      <c r="M48" s="176" t="s">
        <v>164</v>
      </c>
      <c r="N48" s="260"/>
      <c r="O48" s="245"/>
    </row>
    <row r="49" spans="2:15" ht="15.75" customHeight="1" x14ac:dyDescent="0.4">
      <c r="B49" s="1017" t="s">
        <v>150</v>
      </c>
      <c r="C49" s="1019" t="s">
        <v>145</v>
      </c>
      <c r="D49" s="1025" t="s">
        <v>146</v>
      </c>
      <c r="G49" s="1017" t="s">
        <v>150</v>
      </c>
      <c r="H49" s="1019" t="s">
        <v>145</v>
      </c>
      <c r="I49" s="1025" t="s">
        <v>146</v>
      </c>
      <c r="M49" s="1017" t="s">
        <v>150</v>
      </c>
      <c r="N49" s="1019" t="s">
        <v>145</v>
      </c>
      <c r="O49" s="1025" t="s">
        <v>146</v>
      </c>
    </row>
    <row r="50" spans="2:15" ht="15.75" customHeight="1" x14ac:dyDescent="0.4">
      <c r="B50" s="1018"/>
      <c r="C50" s="1020"/>
      <c r="D50" s="1026"/>
      <c r="G50" s="1018"/>
      <c r="H50" s="1020"/>
      <c r="I50" s="1026"/>
      <c r="M50" s="1018"/>
      <c r="N50" s="1020"/>
      <c r="O50" s="1026"/>
    </row>
    <row r="51" spans="2:15" ht="35.1" customHeight="1" x14ac:dyDescent="0.4">
      <c r="B51" s="176" t="s">
        <v>165</v>
      </c>
      <c r="C51" s="260"/>
      <c r="D51" s="251"/>
      <c r="G51" s="176" t="s">
        <v>165</v>
      </c>
      <c r="H51" s="260"/>
      <c r="I51" s="251"/>
      <c r="M51" s="176" t="s">
        <v>165</v>
      </c>
      <c r="N51" s="260"/>
      <c r="O51" s="246"/>
    </row>
    <row r="52" spans="2:15" ht="35.1" customHeight="1" thickBot="1" x14ac:dyDescent="0.45">
      <c r="B52" s="176" t="s">
        <v>166</v>
      </c>
      <c r="C52" s="260"/>
      <c r="D52" s="251"/>
      <c r="G52" s="176" t="s">
        <v>166</v>
      </c>
      <c r="H52" s="260"/>
      <c r="I52" s="251"/>
      <c r="M52" s="176" t="s">
        <v>166</v>
      </c>
      <c r="N52" s="260"/>
      <c r="O52" s="246"/>
    </row>
    <row r="53" spans="2:15" ht="15.75" customHeight="1" x14ac:dyDescent="0.4">
      <c r="B53" s="1017" t="s">
        <v>152</v>
      </c>
      <c r="C53" s="1019" t="s">
        <v>145</v>
      </c>
      <c r="D53" s="1025" t="s">
        <v>146</v>
      </c>
      <c r="G53" s="1017" t="s">
        <v>152</v>
      </c>
      <c r="H53" s="1019" t="s">
        <v>145</v>
      </c>
      <c r="I53" s="1025" t="s">
        <v>146</v>
      </c>
      <c r="M53" s="1017" t="s">
        <v>152</v>
      </c>
      <c r="N53" s="1019" t="s">
        <v>145</v>
      </c>
      <c r="O53" s="1025" t="s">
        <v>146</v>
      </c>
    </row>
    <row r="54" spans="2:15" ht="15.75" customHeight="1" x14ac:dyDescent="0.4">
      <c r="B54" s="1018"/>
      <c r="C54" s="1020"/>
      <c r="D54" s="1026"/>
      <c r="G54" s="1018"/>
      <c r="H54" s="1020"/>
      <c r="I54" s="1026"/>
      <c r="M54" s="1018"/>
      <c r="N54" s="1020"/>
      <c r="O54" s="1026"/>
    </row>
    <row r="55" spans="2:15" ht="35.1" customHeight="1" x14ac:dyDescent="0.4">
      <c r="B55" s="174" t="s">
        <v>167</v>
      </c>
      <c r="C55" s="260"/>
      <c r="D55" s="251"/>
      <c r="G55" s="174" t="s">
        <v>167</v>
      </c>
      <c r="H55" s="260"/>
      <c r="I55" s="251"/>
      <c r="M55" s="174" t="s">
        <v>167</v>
      </c>
      <c r="N55" s="260"/>
      <c r="O55" s="246"/>
    </row>
    <row r="56" spans="2:15" ht="35.1" customHeight="1" thickBot="1" x14ac:dyDescent="0.45">
      <c r="B56" s="175" t="s">
        <v>154</v>
      </c>
      <c r="C56" s="260"/>
      <c r="D56" s="258"/>
      <c r="G56" s="175" t="s">
        <v>154</v>
      </c>
      <c r="H56" s="260"/>
      <c r="I56" s="258"/>
      <c r="M56" s="175" t="s">
        <v>154</v>
      </c>
      <c r="N56" s="260"/>
      <c r="O56" s="248"/>
    </row>
    <row r="57" spans="2:15" ht="15.75" customHeight="1" x14ac:dyDescent="0.4">
      <c r="B57" s="1017" t="s">
        <v>155</v>
      </c>
      <c r="C57" s="1019" t="s">
        <v>145</v>
      </c>
      <c r="D57" s="1021" t="s">
        <v>146</v>
      </c>
      <c r="G57" s="1017" t="s">
        <v>155</v>
      </c>
      <c r="H57" s="1019" t="s">
        <v>145</v>
      </c>
      <c r="I57" s="1023" t="s">
        <v>146</v>
      </c>
      <c r="M57" s="1017" t="s">
        <v>155</v>
      </c>
      <c r="N57" s="1019" t="s">
        <v>145</v>
      </c>
      <c r="O57" s="1023" t="s">
        <v>146</v>
      </c>
    </row>
    <row r="58" spans="2:15" ht="15.75" customHeight="1" x14ac:dyDescent="0.4">
      <c r="B58" s="1018"/>
      <c r="C58" s="1020"/>
      <c r="D58" s="1022"/>
      <c r="G58" s="1018"/>
      <c r="H58" s="1020"/>
      <c r="I58" s="1024"/>
      <c r="M58" s="1018"/>
      <c r="N58" s="1020"/>
      <c r="O58" s="1024"/>
    </row>
    <row r="59" spans="2:15" ht="35.1" customHeight="1" thickBot="1" x14ac:dyDescent="0.45">
      <c r="B59" s="473" t="s">
        <v>168</v>
      </c>
      <c r="C59" s="260"/>
      <c r="D59" s="252"/>
      <c r="G59" s="473" t="s">
        <v>168</v>
      </c>
      <c r="H59" s="260"/>
      <c r="I59" s="252"/>
      <c r="M59" s="473" t="s">
        <v>168</v>
      </c>
      <c r="N59" s="260"/>
      <c r="O59" s="247"/>
    </row>
    <row r="60" spans="2:15" ht="31.35" customHeight="1" x14ac:dyDescent="0.4">
      <c r="B60" s="1044" t="s">
        <v>158</v>
      </c>
      <c r="C60" s="1045"/>
      <c r="D60" s="223" t="s">
        <v>82</v>
      </c>
      <c r="G60" s="1044" t="s">
        <v>158</v>
      </c>
      <c r="H60" s="1045"/>
      <c r="I60" s="223" t="s">
        <v>82</v>
      </c>
      <c r="M60" s="1044" t="s">
        <v>158</v>
      </c>
      <c r="N60" s="1045"/>
      <c r="O60" s="223" t="s">
        <v>82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549" priority="77" operator="containsText" text="Non contrôlé">
      <formula>NOT(ISERROR(SEARCH("Non contrôlé",C14)))</formula>
    </cfRule>
    <cfRule type="containsText" dxfId="548" priority="78" operator="containsText" text="Non validé">
      <formula>NOT(ISERROR(SEARCH("Non validé",C14)))</formula>
    </cfRule>
    <cfRule type="containsText" dxfId="547" priority="79" operator="containsText" text="réserve">
      <formula>NOT(ISERROR(SEARCH("réserve",C14)))</formula>
    </cfRule>
    <cfRule type="endsWith" dxfId="546" priority="80" operator="endsWith" text="Validé">
      <formula>RIGHT(C14,LEN("Validé"))="Validé"</formula>
    </cfRule>
  </conditionalFormatting>
  <conditionalFormatting sqref="C18">
    <cfRule type="containsText" dxfId="545" priority="73" operator="containsText" text="Non contrôlé">
      <formula>NOT(ISERROR(SEARCH("Non contrôlé",C18)))</formula>
    </cfRule>
    <cfRule type="containsText" dxfId="544" priority="74" operator="containsText" text="Non validé">
      <formula>NOT(ISERROR(SEARCH("Non validé",C18)))</formula>
    </cfRule>
    <cfRule type="containsText" dxfId="543" priority="75" operator="containsText" text="réserve">
      <formula>NOT(ISERROR(SEARCH("réserve",C18)))</formula>
    </cfRule>
    <cfRule type="endsWith" dxfId="542" priority="76" operator="endsWith" text="Validé">
      <formula>RIGHT(C18,LEN("Validé"))="Validé"</formula>
    </cfRule>
  </conditionalFormatting>
  <conditionalFormatting sqref="C21:C22">
    <cfRule type="containsText" dxfId="541" priority="69" operator="containsText" text="Non contrôlé">
      <formula>NOT(ISERROR(SEARCH("Non contrôlé",C21)))</formula>
    </cfRule>
    <cfRule type="containsText" dxfId="540" priority="70" operator="containsText" text="Non validé">
      <formula>NOT(ISERROR(SEARCH("Non validé",C21)))</formula>
    </cfRule>
    <cfRule type="containsText" dxfId="539" priority="71" operator="containsText" text="réserve">
      <formula>NOT(ISERROR(SEARCH("réserve",C21)))</formula>
    </cfRule>
    <cfRule type="endsWith" dxfId="538" priority="72" operator="endsWith" text="Validé">
      <formula>RIGHT(C21,LEN("Validé"))="Validé"</formula>
    </cfRule>
  </conditionalFormatting>
  <conditionalFormatting sqref="C25">
    <cfRule type="containsText" dxfId="537" priority="65" operator="containsText" text="Non contrôlé">
      <formula>NOT(ISERROR(SEARCH("Non contrôlé",C25)))</formula>
    </cfRule>
    <cfRule type="containsText" dxfId="536" priority="66" operator="containsText" text="Non validé">
      <formula>NOT(ISERROR(SEARCH("Non validé",C25)))</formula>
    </cfRule>
    <cfRule type="containsText" dxfId="535" priority="67" operator="containsText" text="réserve">
      <formula>NOT(ISERROR(SEARCH("réserve",C25)))</formula>
    </cfRule>
    <cfRule type="endsWith" dxfId="534" priority="68" operator="endsWith" text="Validé">
      <formula>RIGHT(C25,LEN("Validé"))="Validé"</formula>
    </cfRule>
  </conditionalFormatting>
  <conditionalFormatting sqref="C27">
    <cfRule type="containsText" dxfId="533" priority="61" operator="containsText" text="Non contrôlé">
      <formula>NOT(ISERROR(SEARCH("Non contrôlé",C27)))</formula>
    </cfRule>
    <cfRule type="containsText" dxfId="532" priority="62" operator="containsText" text="Non validé">
      <formula>NOT(ISERROR(SEARCH("Non validé",C27)))</formula>
    </cfRule>
    <cfRule type="containsText" dxfId="531" priority="63" operator="containsText" text="réserve">
      <formula>NOT(ISERROR(SEARCH("réserve",C27)))</formula>
    </cfRule>
    <cfRule type="endsWith" dxfId="530" priority="64" operator="endsWith" text="Validé">
      <formula>RIGHT(C27,LEN("Validé"))="Validé"</formula>
    </cfRule>
  </conditionalFormatting>
  <conditionalFormatting sqref="C46:C48">
    <cfRule type="containsText" dxfId="529" priority="57" operator="containsText" text="Non contrôlé">
      <formula>NOT(ISERROR(SEARCH("Non contrôlé",C46)))</formula>
    </cfRule>
    <cfRule type="containsText" dxfId="528" priority="58" operator="containsText" text="Non validé">
      <formula>NOT(ISERROR(SEARCH("Non validé",C46)))</formula>
    </cfRule>
    <cfRule type="containsText" dxfId="527" priority="59" operator="containsText" text="réserve">
      <formula>NOT(ISERROR(SEARCH("réserve",C46)))</formula>
    </cfRule>
    <cfRule type="endsWith" dxfId="526" priority="60" operator="endsWith" text="Validé">
      <formula>RIGHT(C46,LEN("Validé"))="Validé"</formula>
    </cfRule>
  </conditionalFormatting>
  <conditionalFormatting sqref="C51:C52">
    <cfRule type="containsText" dxfId="525" priority="53" operator="containsText" text="Non contrôlé">
      <formula>NOT(ISERROR(SEARCH("Non contrôlé",C51)))</formula>
    </cfRule>
    <cfRule type="containsText" dxfId="524" priority="54" operator="containsText" text="Non validé">
      <formula>NOT(ISERROR(SEARCH("Non validé",C51)))</formula>
    </cfRule>
    <cfRule type="containsText" dxfId="523" priority="55" operator="containsText" text="réserve">
      <formula>NOT(ISERROR(SEARCH("réserve",C51)))</formula>
    </cfRule>
    <cfRule type="endsWith" dxfId="522" priority="56" operator="endsWith" text="Validé">
      <formula>RIGHT(C51,LEN("Validé"))="Validé"</formula>
    </cfRule>
  </conditionalFormatting>
  <conditionalFormatting sqref="C55:C56">
    <cfRule type="containsText" dxfId="521" priority="49" operator="containsText" text="Non contrôlé">
      <formula>NOT(ISERROR(SEARCH("Non contrôlé",C55)))</formula>
    </cfRule>
    <cfRule type="containsText" dxfId="520" priority="50" operator="containsText" text="Non validé">
      <formula>NOT(ISERROR(SEARCH("Non validé",C55)))</formula>
    </cfRule>
    <cfRule type="containsText" dxfId="519" priority="51" operator="containsText" text="réserve">
      <formula>NOT(ISERROR(SEARCH("réserve",C55)))</formula>
    </cfRule>
    <cfRule type="endsWith" dxfId="518" priority="52" operator="endsWith" text="Validé">
      <formula>RIGHT(C55,LEN("Validé"))="Validé"</formula>
    </cfRule>
  </conditionalFormatting>
  <conditionalFormatting sqref="C59">
    <cfRule type="containsText" dxfId="517" priority="45" operator="containsText" text="Non contrôlé">
      <formula>NOT(ISERROR(SEARCH("Non contrôlé",C59)))</formula>
    </cfRule>
    <cfRule type="containsText" dxfId="516" priority="46" operator="containsText" text="Non validé">
      <formula>NOT(ISERROR(SEARCH("Non validé",C59)))</formula>
    </cfRule>
    <cfRule type="containsText" dxfId="515" priority="47" operator="containsText" text="réserve">
      <formula>NOT(ISERROR(SEARCH("réserve",C59)))</formula>
    </cfRule>
    <cfRule type="endsWith" dxfId="514" priority="48" operator="endsWith" text="Validé">
      <formula>RIGHT(C59,LEN("Validé"))="Validé"</formula>
    </cfRule>
  </conditionalFormatting>
  <conditionalFormatting sqref="C61">
    <cfRule type="containsText" dxfId="513" priority="41" operator="containsText" text="Non contrôlé">
      <formula>NOT(ISERROR(SEARCH("Non contrôlé",C61)))</formula>
    </cfRule>
    <cfRule type="containsText" dxfId="512" priority="42" operator="containsText" text="Non validé">
      <formula>NOT(ISERROR(SEARCH("Non validé",C61)))</formula>
    </cfRule>
    <cfRule type="containsText" dxfId="511" priority="43" operator="containsText" text="réserve">
      <formula>NOT(ISERROR(SEARCH("réserve",C61)))</formula>
    </cfRule>
    <cfRule type="endsWith" dxfId="510" priority="44" operator="endsWith" text="Validé">
      <formula>RIGHT(C61,LEN("Validé"))="Validé"</formula>
    </cfRule>
  </conditionalFormatting>
  <conditionalFormatting sqref="H9">
    <cfRule type="containsText" dxfId="509" priority="141" operator="containsText" text="Non contrôlé">
      <formula>NOT(ISERROR(SEARCH("Non contrôlé",H9)))</formula>
    </cfRule>
    <cfRule type="containsText" dxfId="508" priority="142" operator="containsText" text="Non validé">
      <formula>NOT(ISERROR(SEARCH("Non validé",H9)))</formula>
    </cfRule>
    <cfRule type="containsText" dxfId="507" priority="143" operator="containsText" text="réserve">
      <formula>NOT(ISERROR(SEARCH("réserve",H9)))</formula>
    </cfRule>
    <cfRule type="endsWith" dxfId="506" priority="144" operator="endsWith" text="Validé">
      <formula>RIGHT(H9,LEN("Validé"))="Validé"</formula>
    </cfRule>
  </conditionalFormatting>
  <conditionalFormatting sqref="H14:H15">
    <cfRule type="containsText" dxfId="505" priority="137" operator="containsText" text="Non contrôlé">
      <formula>NOT(ISERROR(SEARCH("Non contrôlé",H14)))</formula>
    </cfRule>
    <cfRule type="containsText" dxfId="504" priority="138" operator="containsText" text="Non validé">
      <formula>NOT(ISERROR(SEARCH("Non validé",H14)))</formula>
    </cfRule>
    <cfRule type="containsText" dxfId="503" priority="139" operator="containsText" text="réserve">
      <formula>NOT(ISERROR(SEARCH("réserve",H14)))</formula>
    </cfRule>
    <cfRule type="endsWith" dxfId="502" priority="140" operator="endsWith" text="Validé">
      <formula>RIGHT(H14,LEN("Validé"))="Validé"</formula>
    </cfRule>
  </conditionalFormatting>
  <conditionalFormatting sqref="H18">
    <cfRule type="containsText" dxfId="501" priority="113" operator="containsText" text="Non contrôlé">
      <formula>NOT(ISERROR(SEARCH("Non contrôlé",H18)))</formula>
    </cfRule>
    <cfRule type="containsText" dxfId="500" priority="114" operator="containsText" text="Non validé">
      <formula>NOT(ISERROR(SEARCH("Non validé",H18)))</formula>
    </cfRule>
    <cfRule type="containsText" dxfId="499" priority="115" operator="containsText" text="réserve">
      <formula>NOT(ISERROR(SEARCH("réserve",H18)))</formula>
    </cfRule>
    <cfRule type="endsWith" dxfId="498" priority="116" operator="endsWith" text="Validé">
      <formula>RIGHT(H18,LEN("Validé"))="Validé"</formula>
    </cfRule>
  </conditionalFormatting>
  <conditionalFormatting sqref="H21:H22">
    <cfRule type="containsText" dxfId="497" priority="109" operator="containsText" text="Non contrôlé">
      <formula>NOT(ISERROR(SEARCH("Non contrôlé",H21)))</formula>
    </cfRule>
    <cfRule type="containsText" dxfId="496" priority="110" operator="containsText" text="Non validé">
      <formula>NOT(ISERROR(SEARCH("Non validé",H21)))</formula>
    </cfRule>
    <cfRule type="containsText" dxfId="495" priority="111" operator="containsText" text="réserve">
      <formula>NOT(ISERROR(SEARCH("réserve",H21)))</formula>
    </cfRule>
    <cfRule type="endsWith" dxfId="494" priority="112" operator="endsWith" text="Validé">
      <formula>RIGHT(H21,LEN("Validé"))="Validé"</formula>
    </cfRule>
  </conditionalFormatting>
  <conditionalFormatting sqref="H25">
    <cfRule type="containsText" dxfId="493" priority="105" operator="containsText" text="Non contrôlé">
      <formula>NOT(ISERROR(SEARCH("Non contrôlé",H25)))</formula>
    </cfRule>
    <cfRule type="containsText" dxfId="492" priority="106" operator="containsText" text="Non validé">
      <formula>NOT(ISERROR(SEARCH("Non validé",H25)))</formula>
    </cfRule>
    <cfRule type="containsText" dxfId="491" priority="107" operator="containsText" text="réserve">
      <formula>NOT(ISERROR(SEARCH("réserve",H25)))</formula>
    </cfRule>
    <cfRule type="endsWith" dxfId="490" priority="108" operator="endsWith" text="Validé">
      <formula>RIGHT(H25,LEN("Validé"))="Validé"</formula>
    </cfRule>
  </conditionalFormatting>
  <conditionalFormatting sqref="H27">
    <cfRule type="containsText" dxfId="489" priority="101" operator="containsText" text="Non contrôlé">
      <formula>NOT(ISERROR(SEARCH("Non contrôlé",H27)))</formula>
    </cfRule>
    <cfRule type="containsText" dxfId="488" priority="102" operator="containsText" text="Non validé">
      <formula>NOT(ISERROR(SEARCH("Non validé",H27)))</formula>
    </cfRule>
    <cfRule type="containsText" dxfId="487" priority="103" operator="containsText" text="réserve">
      <formula>NOT(ISERROR(SEARCH("réserve",H27)))</formula>
    </cfRule>
    <cfRule type="endsWith" dxfId="486" priority="104" operator="endsWith" text="Validé">
      <formula>RIGHT(H27,LEN("Validé"))="Validé"</formula>
    </cfRule>
  </conditionalFormatting>
  <conditionalFormatting sqref="H46:H48">
    <cfRule type="containsText" dxfId="485" priority="37" operator="containsText" text="Non contrôlé">
      <formula>NOT(ISERROR(SEARCH("Non contrôlé",H46)))</formula>
    </cfRule>
    <cfRule type="containsText" dxfId="484" priority="38" operator="containsText" text="Non validé">
      <formula>NOT(ISERROR(SEARCH("Non validé",H46)))</formula>
    </cfRule>
    <cfRule type="containsText" dxfId="483" priority="39" operator="containsText" text="réserve">
      <formula>NOT(ISERROR(SEARCH("réserve",H46)))</formula>
    </cfRule>
    <cfRule type="endsWith" dxfId="482" priority="40" operator="endsWith" text="Validé">
      <formula>RIGHT(H46,LEN("Validé"))="Validé"</formula>
    </cfRule>
  </conditionalFormatting>
  <conditionalFormatting sqref="H51:H52">
    <cfRule type="containsText" dxfId="481" priority="33" operator="containsText" text="Non contrôlé">
      <formula>NOT(ISERROR(SEARCH("Non contrôlé",H51)))</formula>
    </cfRule>
    <cfRule type="containsText" dxfId="480" priority="34" operator="containsText" text="Non validé">
      <formula>NOT(ISERROR(SEARCH("Non validé",H51)))</formula>
    </cfRule>
    <cfRule type="containsText" dxfId="479" priority="35" operator="containsText" text="réserve">
      <formula>NOT(ISERROR(SEARCH("réserve",H51)))</formula>
    </cfRule>
    <cfRule type="endsWith" dxfId="478" priority="36" operator="endsWith" text="Validé">
      <formula>RIGHT(H51,LEN("Validé"))="Validé"</formula>
    </cfRule>
  </conditionalFormatting>
  <conditionalFormatting sqref="H55:H56">
    <cfRule type="containsText" dxfId="477" priority="29" operator="containsText" text="Non contrôlé">
      <formula>NOT(ISERROR(SEARCH("Non contrôlé",H55)))</formula>
    </cfRule>
    <cfRule type="containsText" dxfId="476" priority="30" operator="containsText" text="Non validé">
      <formula>NOT(ISERROR(SEARCH("Non validé",H55)))</formula>
    </cfRule>
    <cfRule type="containsText" dxfId="475" priority="31" operator="containsText" text="réserve">
      <formula>NOT(ISERROR(SEARCH("réserve",H55)))</formula>
    </cfRule>
    <cfRule type="endsWith" dxfId="474" priority="32" operator="endsWith" text="Validé">
      <formula>RIGHT(H55,LEN("Validé"))="Validé"</formula>
    </cfRule>
  </conditionalFormatting>
  <conditionalFormatting sqref="H59">
    <cfRule type="containsText" dxfId="473" priority="25" operator="containsText" text="Non contrôlé">
      <formula>NOT(ISERROR(SEARCH("Non contrôlé",H59)))</formula>
    </cfRule>
    <cfRule type="containsText" dxfId="472" priority="26" operator="containsText" text="Non validé">
      <formula>NOT(ISERROR(SEARCH("Non validé",H59)))</formula>
    </cfRule>
    <cfRule type="containsText" dxfId="471" priority="27" operator="containsText" text="réserve">
      <formula>NOT(ISERROR(SEARCH("réserve",H59)))</formula>
    </cfRule>
    <cfRule type="endsWith" dxfId="470" priority="28" operator="endsWith" text="Validé">
      <formula>RIGHT(H59,LEN("Validé"))="Validé"</formula>
    </cfRule>
  </conditionalFormatting>
  <conditionalFormatting sqref="H61">
    <cfRule type="containsText" dxfId="469" priority="21" operator="containsText" text="Non contrôlé">
      <formula>NOT(ISERROR(SEARCH("Non contrôlé",H61)))</formula>
    </cfRule>
    <cfRule type="containsText" dxfId="468" priority="22" operator="containsText" text="Non validé">
      <formula>NOT(ISERROR(SEARCH("Non validé",H61)))</formula>
    </cfRule>
    <cfRule type="containsText" dxfId="467" priority="23" operator="containsText" text="réserve">
      <formula>NOT(ISERROR(SEARCH("réserve",H61)))</formula>
    </cfRule>
    <cfRule type="endsWith" dxfId="466" priority="24" operator="endsWith" text="Validé">
      <formula>RIGHT(H61,LEN("Validé"))="Validé"</formula>
    </cfRule>
  </conditionalFormatting>
  <conditionalFormatting sqref="N14:N15">
    <cfRule type="containsText" dxfId="465" priority="97" operator="containsText" text="Non contrôlé">
      <formula>NOT(ISERROR(SEARCH("Non contrôlé",N14)))</formula>
    </cfRule>
    <cfRule type="containsText" dxfId="464" priority="98" operator="containsText" text="Non validé">
      <formula>NOT(ISERROR(SEARCH("Non validé",N14)))</formula>
    </cfRule>
    <cfRule type="containsText" dxfId="463" priority="99" operator="containsText" text="réserve">
      <formula>NOT(ISERROR(SEARCH("réserve",N14)))</formula>
    </cfRule>
    <cfRule type="endsWith" dxfId="462" priority="100" operator="endsWith" text="Validé">
      <formula>RIGHT(N14,LEN("Validé"))="Validé"</formula>
    </cfRule>
  </conditionalFormatting>
  <conditionalFormatting sqref="N18">
    <cfRule type="containsText" dxfId="461" priority="93" operator="containsText" text="Non contrôlé">
      <formula>NOT(ISERROR(SEARCH("Non contrôlé",N18)))</formula>
    </cfRule>
    <cfRule type="containsText" dxfId="460" priority="94" operator="containsText" text="Non validé">
      <formula>NOT(ISERROR(SEARCH("Non validé",N18)))</formula>
    </cfRule>
    <cfRule type="containsText" dxfId="459" priority="95" operator="containsText" text="réserve">
      <formula>NOT(ISERROR(SEARCH("réserve",N18)))</formula>
    </cfRule>
    <cfRule type="endsWith" dxfId="458" priority="96" operator="endsWith" text="Validé">
      <formula>RIGHT(N18,LEN("Validé"))="Validé"</formula>
    </cfRule>
  </conditionalFormatting>
  <conditionalFormatting sqref="N21:N22">
    <cfRule type="containsText" dxfId="457" priority="89" operator="containsText" text="Non contrôlé">
      <formula>NOT(ISERROR(SEARCH("Non contrôlé",N21)))</formula>
    </cfRule>
    <cfRule type="containsText" dxfId="456" priority="90" operator="containsText" text="Non validé">
      <formula>NOT(ISERROR(SEARCH("Non validé",N21)))</formula>
    </cfRule>
    <cfRule type="containsText" dxfId="455" priority="91" operator="containsText" text="réserve">
      <formula>NOT(ISERROR(SEARCH("réserve",N21)))</formula>
    </cfRule>
    <cfRule type="endsWith" dxfId="454" priority="92" operator="endsWith" text="Validé">
      <formula>RIGHT(N21,LEN("Validé"))="Validé"</formula>
    </cfRule>
  </conditionalFormatting>
  <conditionalFormatting sqref="N25">
    <cfRule type="containsText" dxfId="453" priority="85" operator="containsText" text="Non contrôlé">
      <formula>NOT(ISERROR(SEARCH("Non contrôlé",N25)))</formula>
    </cfRule>
    <cfRule type="containsText" dxfId="452" priority="86" operator="containsText" text="Non validé">
      <formula>NOT(ISERROR(SEARCH("Non validé",N25)))</formula>
    </cfRule>
    <cfRule type="containsText" dxfId="451" priority="87" operator="containsText" text="réserve">
      <formula>NOT(ISERROR(SEARCH("réserve",N25)))</formula>
    </cfRule>
    <cfRule type="endsWith" dxfId="450" priority="88" operator="endsWith" text="Validé">
      <formula>RIGHT(N25,LEN("Validé"))="Validé"</formula>
    </cfRule>
  </conditionalFormatting>
  <conditionalFormatting sqref="N27">
    <cfRule type="containsText" dxfId="449" priority="81" operator="containsText" text="Non contrôlé">
      <formula>NOT(ISERROR(SEARCH("Non contrôlé",N27)))</formula>
    </cfRule>
    <cfRule type="containsText" dxfId="448" priority="82" operator="containsText" text="Non validé">
      <formula>NOT(ISERROR(SEARCH("Non validé",N27)))</formula>
    </cfRule>
    <cfRule type="containsText" dxfId="447" priority="83" operator="containsText" text="réserve">
      <formula>NOT(ISERROR(SEARCH("réserve",N27)))</formula>
    </cfRule>
    <cfRule type="endsWith" dxfId="446" priority="84" operator="endsWith" text="Validé">
      <formula>RIGHT(N27,LEN("Validé"))="Validé"</formula>
    </cfRule>
  </conditionalFormatting>
  <conditionalFormatting sqref="N46:N48">
    <cfRule type="containsText" dxfId="445" priority="17" operator="containsText" text="Non contrôlé">
      <formula>NOT(ISERROR(SEARCH("Non contrôlé",N46)))</formula>
    </cfRule>
    <cfRule type="containsText" dxfId="444" priority="18" operator="containsText" text="Non validé">
      <formula>NOT(ISERROR(SEARCH("Non validé",N46)))</formula>
    </cfRule>
    <cfRule type="containsText" dxfId="443" priority="19" operator="containsText" text="réserve">
      <formula>NOT(ISERROR(SEARCH("réserve",N46)))</formula>
    </cfRule>
    <cfRule type="endsWith" dxfId="442" priority="20" operator="endsWith" text="Validé">
      <formula>RIGHT(N46,LEN("Validé"))="Validé"</formula>
    </cfRule>
  </conditionalFormatting>
  <conditionalFormatting sqref="N51:N52">
    <cfRule type="containsText" dxfId="441" priority="13" operator="containsText" text="Non contrôlé">
      <formula>NOT(ISERROR(SEARCH("Non contrôlé",N51)))</formula>
    </cfRule>
    <cfRule type="containsText" dxfId="440" priority="14" operator="containsText" text="Non validé">
      <formula>NOT(ISERROR(SEARCH("Non validé",N51)))</formula>
    </cfRule>
    <cfRule type="containsText" dxfId="439" priority="15" operator="containsText" text="réserve">
      <formula>NOT(ISERROR(SEARCH("réserve",N51)))</formula>
    </cfRule>
    <cfRule type="endsWith" dxfId="438" priority="16" operator="endsWith" text="Validé">
      <formula>RIGHT(N51,LEN("Validé"))="Validé"</formula>
    </cfRule>
  </conditionalFormatting>
  <conditionalFormatting sqref="N55:N56">
    <cfRule type="containsText" dxfId="437" priority="9" operator="containsText" text="Non contrôlé">
      <formula>NOT(ISERROR(SEARCH("Non contrôlé",N55)))</formula>
    </cfRule>
    <cfRule type="containsText" dxfId="436" priority="10" operator="containsText" text="Non validé">
      <formula>NOT(ISERROR(SEARCH("Non validé",N55)))</formula>
    </cfRule>
    <cfRule type="containsText" dxfId="435" priority="11" operator="containsText" text="réserve">
      <formula>NOT(ISERROR(SEARCH("réserve",N55)))</formula>
    </cfRule>
    <cfRule type="endsWith" dxfId="434" priority="12" operator="endsWith" text="Validé">
      <formula>RIGHT(N55,LEN("Validé"))="Validé"</formula>
    </cfRule>
  </conditionalFormatting>
  <conditionalFormatting sqref="N59">
    <cfRule type="containsText" dxfId="433" priority="5" operator="containsText" text="Non contrôlé">
      <formula>NOT(ISERROR(SEARCH("Non contrôlé",N59)))</formula>
    </cfRule>
    <cfRule type="containsText" dxfId="432" priority="6" operator="containsText" text="Non validé">
      <formula>NOT(ISERROR(SEARCH("Non validé",N59)))</formula>
    </cfRule>
    <cfRule type="containsText" dxfId="431" priority="7" operator="containsText" text="réserve">
      <formula>NOT(ISERROR(SEARCH("réserve",N59)))</formula>
    </cfRule>
    <cfRule type="endsWith" dxfId="430" priority="8" operator="endsWith" text="Validé">
      <formula>RIGHT(N59,LEN("Validé"))="Validé"</formula>
    </cfRule>
  </conditionalFormatting>
  <conditionalFormatting sqref="N61">
    <cfRule type="containsText" dxfId="429" priority="1" operator="containsText" text="Non contrôlé">
      <formula>NOT(ISERROR(SEARCH("Non contrôlé",N61)))</formula>
    </cfRule>
    <cfRule type="containsText" dxfId="428" priority="2" operator="containsText" text="Non validé">
      <formula>NOT(ISERROR(SEARCH("Non validé",N61)))</formula>
    </cfRule>
    <cfRule type="containsText" dxfId="427" priority="3" operator="containsText" text="réserve">
      <formula>NOT(ISERROR(SEARCH("réserve",N61)))</formula>
    </cfRule>
    <cfRule type="endsWith" dxfId="426"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92"/>
  <sheetViews>
    <sheetView zoomScale="85" zoomScaleNormal="85" workbookViewId="0">
      <pane ySplit="7" topLeftCell="A17" activePane="bottomLeft" state="frozen"/>
      <selection pane="bottomLeft" activeCell="A26" sqref="A26:XFD26"/>
    </sheetView>
  </sheetViews>
  <sheetFormatPr baseColWidth="10" defaultRowHeight="12.7" x14ac:dyDescent="0.4"/>
  <cols>
    <col min="1" max="1" width="3.3515625" customWidth="1"/>
    <col min="2" max="3" width="3.41015625" customWidth="1"/>
    <col min="4" max="4" width="9.76171875" customWidth="1"/>
    <col min="5" max="5" width="29.76171875" customWidth="1"/>
    <col min="6" max="6" width="23" customWidth="1"/>
    <col min="7" max="7" width="15.41015625" customWidth="1"/>
    <col min="8" max="8" width="19" customWidth="1"/>
    <col min="9" max="9" width="17.9375" customWidth="1"/>
    <col min="10" max="10" width="16" customWidth="1"/>
    <col min="11" max="11" width="20.52734375" customWidth="1"/>
    <col min="12" max="12" width="23.76171875" customWidth="1"/>
    <col min="13" max="13" width="23.41015625" customWidth="1"/>
    <col min="14" max="14" width="27.234375" customWidth="1"/>
  </cols>
  <sheetData>
    <row r="1" spans="1:26" ht="40.700000000000003" customHeight="1" thickBot="1" x14ac:dyDescent="0.5">
      <c r="A1" s="491"/>
      <c r="B1" s="493"/>
      <c r="C1" s="637"/>
      <c r="D1" s="1075" t="s">
        <v>3</v>
      </c>
      <c r="E1" s="1075"/>
      <c r="F1" s="1075"/>
      <c r="G1" s="1075"/>
      <c r="H1" s="1075"/>
      <c r="I1" s="1075"/>
      <c r="J1" s="1075"/>
      <c r="K1" s="1075"/>
      <c r="L1" s="1075"/>
      <c r="M1" s="1076"/>
      <c r="N1" s="627"/>
      <c r="O1" s="606"/>
      <c r="P1" s="606"/>
      <c r="Q1" s="606"/>
      <c r="R1" s="606"/>
      <c r="S1" s="606"/>
      <c r="T1" s="630"/>
      <c r="U1" s="630"/>
      <c r="V1" s="630"/>
      <c r="W1" s="630"/>
      <c r="X1" s="630"/>
      <c r="Y1" s="630"/>
      <c r="Z1" s="630"/>
    </row>
    <row r="2" spans="1:26" ht="31.1" customHeight="1" thickBot="1" x14ac:dyDescent="0.45">
      <c r="A2" s="389"/>
      <c r="B2" s="493"/>
      <c r="C2" s="639"/>
      <c r="D2" s="1077" t="s">
        <v>361</v>
      </c>
      <c r="E2" s="1078"/>
      <c r="F2" s="1085" t="s">
        <v>454</v>
      </c>
      <c r="G2" s="1086"/>
      <c r="H2" s="1086"/>
      <c r="I2" s="1086"/>
      <c r="J2" s="1086"/>
      <c r="K2" s="1086"/>
      <c r="L2" s="1086"/>
      <c r="M2" s="1087"/>
      <c r="N2" s="628"/>
      <c r="O2" s="608"/>
      <c r="P2" s="608"/>
      <c r="Q2" s="608"/>
      <c r="R2" s="608"/>
      <c r="S2" s="608"/>
      <c r="T2" s="631"/>
      <c r="U2" s="631"/>
      <c r="V2" s="631"/>
      <c r="W2" s="631"/>
      <c r="X2" s="631"/>
      <c r="Y2" s="632"/>
      <c r="Z2" s="632"/>
    </row>
    <row r="3" spans="1:26" ht="19.95" customHeight="1" thickBot="1" x14ac:dyDescent="0.45">
      <c r="A3" s="490"/>
      <c r="B3" s="493"/>
      <c r="C3" s="638"/>
      <c r="D3" s="1061" t="s">
        <v>578</v>
      </c>
      <c r="E3" s="1062"/>
      <c r="F3" s="1088" t="s">
        <v>455</v>
      </c>
      <c r="G3" s="1089"/>
      <c r="H3" s="1090" t="s">
        <v>7</v>
      </c>
      <c r="I3" s="1091"/>
      <c r="J3" s="1083" t="s">
        <v>457</v>
      </c>
      <c r="K3" s="1084"/>
      <c r="L3" s="678" t="s">
        <v>5</v>
      </c>
      <c r="M3" s="782">
        <v>45797</v>
      </c>
      <c r="N3" s="628"/>
      <c r="O3" s="607"/>
      <c r="P3" s="607"/>
      <c r="Q3" s="607"/>
      <c r="R3" s="607"/>
      <c r="S3" s="609"/>
      <c r="T3" s="633"/>
      <c r="U3" s="633"/>
      <c r="V3" s="633"/>
      <c r="W3" s="633"/>
      <c r="X3" s="633"/>
      <c r="Y3" s="633"/>
      <c r="Z3" s="633"/>
    </row>
    <row r="4" spans="1:26" ht="15.35" customHeight="1" x14ac:dyDescent="0.4">
      <c r="A4" s="490"/>
      <c r="B4" s="493"/>
      <c r="C4" s="638"/>
      <c r="D4" s="1061" t="s">
        <v>580</v>
      </c>
      <c r="E4" s="1062"/>
      <c r="F4" s="1082"/>
      <c r="G4" s="1082"/>
      <c r="H4" s="1058" t="s">
        <v>564</v>
      </c>
      <c r="I4" s="1058"/>
      <c r="J4" s="1083"/>
      <c r="K4" s="1084"/>
      <c r="L4" s="678" t="s">
        <v>8</v>
      </c>
      <c r="M4" s="788" t="s">
        <v>456</v>
      </c>
      <c r="N4" s="629"/>
      <c r="O4" s="607"/>
      <c r="P4" s="607"/>
      <c r="Q4" s="607"/>
      <c r="R4" s="607"/>
      <c r="S4" s="609"/>
      <c r="T4" s="633"/>
      <c r="U4" s="633"/>
      <c r="V4" s="633"/>
      <c r="W4" s="633"/>
      <c r="X4" s="633"/>
      <c r="Y4" s="633"/>
      <c r="Z4" s="633"/>
    </row>
    <row r="5" spans="1:26" ht="15.35" customHeight="1" x14ac:dyDescent="0.4">
      <c r="A5" s="490"/>
      <c r="B5" s="493" t="s">
        <v>257</v>
      </c>
      <c r="C5" s="638"/>
      <c r="D5" s="1061" t="s">
        <v>579</v>
      </c>
      <c r="E5" s="1062"/>
      <c r="F5" s="1079"/>
      <c r="G5" s="1079"/>
      <c r="H5" s="1080" t="s">
        <v>565</v>
      </c>
      <c r="I5" s="1081"/>
      <c r="J5" s="1068"/>
      <c r="K5" s="1069"/>
      <c r="L5" s="600" t="s">
        <v>9</v>
      </c>
      <c r="M5" s="789" t="s">
        <v>543</v>
      </c>
      <c r="N5" s="629"/>
      <c r="O5" s="607"/>
      <c r="P5" s="607"/>
      <c r="Q5" s="607"/>
      <c r="R5" s="607"/>
      <c r="S5" s="610"/>
      <c r="T5" s="634"/>
      <c r="U5" s="634"/>
      <c r="V5" s="634"/>
      <c r="W5" s="634"/>
      <c r="X5" s="635"/>
      <c r="Y5" s="633"/>
      <c r="Z5" s="633"/>
    </row>
    <row r="6" spans="1:26" ht="15.35" x14ac:dyDescent="0.4">
      <c r="A6" s="490"/>
      <c r="B6" s="493"/>
      <c r="C6" s="638"/>
      <c r="D6" s="1061" t="s">
        <v>581</v>
      </c>
      <c r="E6" s="1062"/>
      <c r="F6" s="1065"/>
      <c r="G6" s="1047"/>
      <c r="H6" s="1058" t="s">
        <v>567</v>
      </c>
      <c r="I6" s="1058"/>
      <c r="J6" s="1068"/>
      <c r="K6" s="1069"/>
      <c r="L6" s="840" t="s">
        <v>608</v>
      </c>
      <c r="M6" s="841" t="s">
        <v>609</v>
      </c>
      <c r="N6" s="629"/>
      <c r="O6" s="607"/>
      <c r="P6" s="607"/>
      <c r="Q6" s="607"/>
      <c r="R6" s="607"/>
      <c r="S6" s="610"/>
      <c r="T6" s="634"/>
      <c r="U6" s="634"/>
      <c r="V6" s="634"/>
      <c r="W6" s="634"/>
      <c r="X6" s="635"/>
      <c r="Y6" s="633"/>
      <c r="Z6" s="633"/>
    </row>
    <row r="7" spans="1:26" ht="15.7" thickBot="1" x14ac:dyDescent="0.45">
      <c r="A7" s="490"/>
      <c r="B7" s="493"/>
      <c r="C7" s="640"/>
      <c r="D7" s="1063" t="s">
        <v>582</v>
      </c>
      <c r="E7" s="1064"/>
      <c r="F7" s="1066"/>
      <c r="G7" s="1067"/>
      <c r="H7" s="1057" t="s">
        <v>568</v>
      </c>
      <c r="I7" s="1057"/>
      <c r="J7" s="1059"/>
      <c r="K7" s="1060"/>
      <c r="L7" s="838"/>
      <c r="M7" s="839"/>
      <c r="N7" s="787"/>
      <c r="O7" s="607"/>
      <c r="P7" s="607"/>
      <c r="Q7" s="607"/>
      <c r="R7" s="607"/>
      <c r="S7" s="610"/>
      <c r="T7" s="634"/>
      <c r="U7" s="634"/>
      <c r="V7" s="634"/>
      <c r="W7" s="634"/>
      <c r="X7" s="635"/>
      <c r="Y7" s="633"/>
      <c r="Z7" s="633"/>
    </row>
    <row r="8" spans="1:26" x14ac:dyDescent="0.4">
      <c r="A8" s="493"/>
      <c r="B8" s="493"/>
      <c r="C8" s="643"/>
      <c r="D8" s="794"/>
      <c r="E8" s="794"/>
      <c r="F8" s="794"/>
      <c r="G8" s="794"/>
      <c r="H8" s="794"/>
      <c r="I8" s="794"/>
      <c r="J8" s="794"/>
      <c r="K8" s="794"/>
      <c r="L8" s="794"/>
      <c r="M8" s="794"/>
      <c r="N8" s="644"/>
      <c r="O8" s="493"/>
      <c r="P8" s="493"/>
      <c r="Q8" s="493"/>
      <c r="R8" s="493"/>
      <c r="S8" s="493"/>
    </row>
    <row r="9" spans="1:26" ht="13" thickBot="1" x14ac:dyDescent="0.45">
      <c r="A9" s="493"/>
      <c r="B9" s="493"/>
      <c r="C9" s="643"/>
      <c r="D9" s="794"/>
      <c r="E9" s="794"/>
      <c r="F9" s="794"/>
      <c r="G9" s="794"/>
      <c r="H9" s="794"/>
      <c r="I9" s="794"/>
      <c r="J9" s="794"/>
      <c r="K9" s="794"/>
      <c r="L9" s="794"/>
      <c r="M9" s="794"/>
      <c r="N9" s="644"/>
      <c r="O9" s="493"/>
      <c r="P9" s="493"/>
      <c r="Q9" s="493"/>
      <c r="R9" s="493"/>
      <c r="S9" s="493"/>
    </row>
    <row r="10" spans="1:26" ht="36" customHeight="1" thickBot="1" x14ac:dyDescent="0.45">
      <c r="A10" s="493"/>
      <c r="B10" s="493"/>
      <c r="C10" s="637"/>
      <c r="D10" s="1055" t="s">
        <v>590</v>
      </c>
      <c r="E10" s="1055"/>
      <c r="F10" s="1055"/>
      <c r="G10" s="1055"/>
      <c r="H10" s="1055"/>
      <c r="I10" s="1055"/>
      <c r="J10" s="1055"/>
      <c r="K10" s="1055"/>
      <c r="L10" s="1055"/>
      <c r="M10" s="1055"/>
      <c r="N10" s="1056"/>
      <c r="O10" s="493"/>
      <c r="P10" s="493"/>
      <c r="Q10" s="493"/>
      <c r="R10" s="493"/>
      <c r="S10" s="493"/>
    </row>
    <row r="11" spans="1:26" x14ac:dyDescent="0.4">
      <c r="A11" s="493"/>
      <c r="B11" s="493"/>
      <c r="C11" s="643"/>
      <c r="D11" s="794"/>
      <c r="E11" s="794"/>
      <c r="F11" s="794"/>
      <c r="G11" s="794"/>
      <c r="H11" s="794"/>
      <c r="I11" s="794"/>
      <c r="J11" s="794"/>
      <c r="K11" s="794"/>
      <c r="L11" s="794"/>
      <c r="M11" s="794"/>
      <c r="N11" s="644"/>
      <c r="O11" s="493"/>
      <c r="P11" s="493"/>
      <c r="Q11" s="493"/>
      <c r="R11" s="493"/>
      <c r="S11" s="493"/>
    </row>
    <row r="12" spans="1:26" x14ac:dyDescent="0.4">
      <c r="A12" s="493"/>
      <c r="B12" s="493"/>
      <c r="C12" s="643"/>
      <c r="D12" s="795" t="s">
        <v>445</v>
      </c>
      <c r="E12" s="796"/>
      <c r="F12" s="795"/>
      <c r="G12" s="794"/>
      <c r="H12" s="794"/>
      <c r="I12" s="794"/>
      <c r="J12" s="794"/>
      <c r="K12" s="794"/>
      <c r="L12" s="794"/>
      <c r="M12" s="797"/>
      <c r="N12" s="644"/>
      <c r="O12" s="493"/>
      <c r="P12" s="493"/>
      <c r="Q12" s="493"/>
      <c r="R12" s="493"/>
      <c r="S12" s="493"/>
    </row>
    <row r="13" spans="1:26" x14ac:dyDescent="0.4">
      <c r="A13" s="493"/>
      <c r="B13" s="493"/>
      <c r="C13" s="643"/>
      <c r="D13" s="794"/>
      <c r="E13" s="796"/>
      <c r="F13" s="795"/>
      <c r="G13" s="794"/>
      <c r="H13" s="794"/>
      <c r="I13" s="794"/>
      <c r="J13" s="794"/>
      <c r="K13" s="794"/>
      <c r="L13" s="794"/>
      <c r="M13" s="797"/>
      <c r="N13" s="644"/>
      <c r="O13" s="493"/>
      <c r="P13" s="493"/>
      <c r="Q13" s="493"/>
      <c r="R13" s="493"/>
      <c r="S13" s="493"/>
    </row>
    <row r="14" spans="1:26" x14ac:dyDescent="0.4">
      <c r="A14" s="493"/>
      <c r="B14" s="493"/>
      <c r="C14" s="643"/>
      <c r="D14" s="834" t="s">
        <v>593</v>
      </c>
      <c r="E14" s="499" t="s">
        <v>596</v>
      </c>
      <c r="F14" s="795"/>
      <c r="G14" s="794"/>
      <c r="H14" s="794"/>
      <c r="I14" s="794"/>
      <c r="J14" s="794"/>
      <c r="K14" s="794"/>
      <c r="L14" s="797"/>
      <c r="M14" s="797"/>
      <c r="N14" s="644"/>
      <c r="O14" s="493"/>
      <c r="Q14" s="493"/>
      <c r="R14" s="493"/>
      <c r="S14" s="493"/>
    </row>
    <row r="15" spans="1:26" x14ac:dyDescent="0.4">
      <c r="A15" s="493"/>
      <c r="B15" s="493"/>
      <c r="C15" s="643"/>
      <c r="D15" s="510" t="s">
        <v>136</v>
      </c>
      <c r="E15" s="500" t="s">
        <v>447</v>
      </c>
      <c r="F15" s="798" t="s">
        <v>591</v>
      </c>
      <c r="G15" s="794"/>
      <c r="H15" s="794"/>
      <c r="I15" s="794"/>
      <c r="J15" s="794"/>
      <c r="K15" s="794"/>
      <c r="L15" s="797"/>
      <c r="M15" s="797"/>
      <c r="N15" s="644"/>
      <c r="O15" s="493"/>
      <c r="P15" s="493"/>
      <c r="Q15" s="493"/>
      <c r="R15" s="493"/>
      <c r="S15" s="493"/>
    </row>
    <row r="16" spans="1:26" x14ac:dyDescent="0.4">
      <c r="A16" s="493"/>
      <c r="B16" s="493"/>
      <c r="C16" s="643"/>
      <c r="D16" s="794"/>
      <c r="E16" s="828" t="s">
        <v>583</v>
      </c>
      <c r="F16" s="794"/>
      <c r="G16" s="794"/>
      <c r="H16" s="794"/>
      <c r="I16" s="794"/>
      <c r="J16" s="794"/>
      <c r="K16" s="794"/>
      <c r="L16" s="797"/>
      <c r="M16" s="797"/>
      <c r="N16" s="644"/>
      <c r="O16" s="493"/>
      <c r="P16" s="493"/>
      <c r="Q16" s="493"/>
      <c r="R16" s="493"/>
      <c r="S16" s="493"/>
    </row>
    <row r="17" spans="1:19" x14ac:dyDescent="0.4">
      <c r="A17" s="493"/>
      <c r="B17" s="493"/>
      <c r="C17" s="643"/>
      <c r="D17" s="794"/>
      <c r="E17" s="796"/>
      <c r="F17" s="795"/>
      <c r="G17" s="794"/>
      <c r="H17" s="794"/>
      <c r="I17" s="794"/>
      <c r="J17" s="794"/>
      <c r="K17" s="794"/>
      <c r="L17" s="794"/>
      <c r="M17" s="797"/>
      <c r="N17" s="644"/>
      <c r="O17" s="493"/>
      <c r="P17" s="493"/>
      <c r="Q17" s="493"/>
      <c r="R17" s="493"/>
      <c r="S17" s="493"/>
    </row>
    <row r="18" spans="1:19" x14ac:dyDescent="0.4">
      <c r="A18" s="493"/>
      <c r="B18" s="493"/>
      <c r="C18" s="643"/>
      <c r="D18" s="795"/>
      <c r="E18" s="795"/>
      <c r="F18" s="795"/>
      <c r="G18" s="794"/>
      <c r="H18" s="794"/>
      <c r="I18" s="794"/>
      <c r="J18" s="794"/>
      <c r="K18" s="794"/>
      <c r="L18" s="797"/>
      <c r="M18" s="797"/>
      <c r="N18" s="644"/>
      <c r="O18" s="493"/>
      <c r="P18" s="493"/>
      <c r="Q18" s="493"/>
      <c r="R18" s="493"/>
    </row>
    <row r="19" spans="1:19" x14ac:dyDescent="0.4">
      <c r="A19" s="493"/>
      <c r="B19" s="493"/>
      <c r="C19" s="643"/>
      <c r="D19" s="795" t="s">
        <v>589</v>
      </c>
      <c r="E19" s="794"/>
      <c r="F19" s="794"/>
      <c r="G19" s="794"/>
      <c r="H19" s="794"/>
      <c r="I19" s="794"/>
      <c r="J19" s="794"/>
      <c r="K19" s="794"/>
      <c r="L19" s="794"/>
      <c r="M19" s="797"/>
      <c r="N19" s="644"/>
      <c r="O19" s="493"/>
      <c r="P19" s="493"/>
      <c r="Q19" s="493"/>
      <c r="R19" s="493"/>
    </row>
    <row r="20" spans="1:19" x14ac:dyDescent="0.4">
      <c r="A20" s="493"/>
      <c r="B20" s="493"/>
      <c r="C20" s="643"/>
      <c r="D20" s="794"/>
      <c r="E20" s="794"/>
      <c r="F20" s="794"/>
      <c r="G20" s="794"/>
      <c r="H20" s="794"/>
      <c r="I20" s="794"/>
      <c r="J20" s="794"/>
      <c r="K20" s="794"/>
      <c r="L20" s="794"/>
      <c r="M20" s="797"/>
      <c r="N20" s="644"/>
      <c r="O20" s="493"/>
      <c r="P20" s="493"/>
      <c r="Q20" s="493"/>
      <c r="R20" s="493"/>
    </row>
    <row r="21" spans="1:19" ht="18" customHeight="1" x14ac:dyDescent="0.4">
      <c r="A21" s="493"/>
      <c r="B21" s="493"/>
      <c r="C21" s="643"/>
      <c r="D21" s="835" t="s">
        <v>593</v>
      </c>
      <c r="E21" s="499" t="s">
        <v>596</v>
      </c>
      <c r="F21" s="499" t="s">
        <v>446</v>
      </c>
      <c r="G21" s="499" t="s">
        <v>353</v>
      </c>
      <c r="H21" s="499" t="s">
        <v>438</v>
      </c>
      <c r="I21" s="499" t="s">
        <v>439</v>
      </c>
      <c r="J21" s="499" t="s">
        <v>566</v>
      </c>
      <c r="K21" s="499" t="s">
        <v>354</v>
      </c>
      <c r="L21" s="499" t="s">
        <v>450</v>
      </c>
      <c r="M21" s="645"/>
      <c r="N21" s="644"/>
      <c r="O21" s="493"/>
      <c r="P21" s="493"/>
      <c r="Q21" s="493"/>
      <c r="R21" s="493"/>
      <c r="S21" s="493"/>
    </row>
    <row r="22" spans="1:19" x14ac:dyDescent="0.4">
      <c r="A22" s="493"/>
      <c r="B22" s="493"/>
      <c r="C22" s="643"/>
      <c r="D22" s="510" t="s">
        <v>136</v>
      </c>
      <c r="E22" s="500" t="s">
        <v>441</v>
      </c>
      <c r="F22" s="501" t="s">
        <v>440</v>
      </c>
      <c r="G22" s="501" t="s">
        <v>280</v>
      </c>
      <c r="H22" s="501" t="s">
        <v>542</v>
      </c>
      <c r="I22" s="501" t="s">
        <v>492</v>
      </c>
      <c r="J22" s="501"/>
      <c r="K22" s="501" t="s">
        <v>448</v>
      </c>
      <c r="L22" s="501" t="s">
        <v>447</v>
      </c>
      <c r="M22" s="502" t="s">
        <v>592</v>
      </c>
      <c r="N22" s="644"/>
      <c r="O22" s="493"/>
      <c r="P22" s="493"/>
      <c r="Q22" s="493"/>
      <c r="R22" s="493"/>
      <c r="S22" s="493"/>
    </row>
    <row r="23" spans="1:19" x14ac:dyDescent="0.4">
      <c r="A23" s="493"/>
      <c r="B23" s="493"/>
      <c r="C23" s="643"/>
      <c r="D23" s="510" t="s">
        <v>136</v>
      </c>
      <c r="E23" s="500" t="s">
        <v>493</v>
      </c>
      <c r="F23" s="501" t="s">
        <v>440</v>
      </c>
      <c r="G23" s="501" t="s">
        <v>280</v>
      </c>
      <c r="H23" s="501" t="s">
        <v>540</v>
      </c>
      <c r="I23" s="501" t="s">
        <v>442</v>
      </c>
      <c r="J23" s="501"/>
      <c r="K23" s="501" t="s">
        <v>448</v>
      </c>
      <c r="L23" s="501" t="s">
        <v>447</v>
      </c>
      <c r="M23" s="502" t="s">
        <v>592</v>
      </c>
      <c r="N23" s="644"/>
      <c r="O23" s="493"/>
      <c r="P23" s="493"/>
      <c r="Q23" s="493"/>
      <c r="R23" s="493"/>
      <c r="S23" s="493"/>
    </row>
    <row r="24" spans="1:19" x14ac:dyDescent="0.4">
      <c r="A24" s="493"/>
      <c r="B24" s="493"/>
      <c r="C24" s="643"/>
      <c r="D24" s="510" t="s">
        <v>136</v>
      </c>
      <c r="E24" s="500" t="s">
        <v>496</v>
      </c>
      <c r="F24" s="501" t="s">
        <v>545</v>
      </c>
      <c r="G24" s="501" t="s">
        <v>280</v>
      </c>
      <c r="H24" s="501" t="s">
        <v>541</v>
      </c>
      <c r="I24" s="501" t="s">
        <v>442</v>
      </c>
      <c r="J24" s="501"/>
      <c r="K24" s="501" t="s">
        <v>494</v>
      </c>
      <c r="L24" s="501" t="s">
        <v>447</v>
      </c>
      <c r="M24" s="502" t="s">
        <v>592</v>
      </c>
      <c r="N24" s="644"/>
      <c r="O24" s="493"/>
      <c r="P24" s="493"/>
      <c r="Q24" s="493"/>
      <c r="R24" s="493"/>
      <c r="S24" s="493"/>
    </row>
    <row r="25" spans="1:19" x14ac:dyDescent="0.4">
      <c r="A25" s="493"/>
      <c r="B25" s="493"/>
      <c r="C25" s="643"/>
      <c r="D25" s="510" t="s">
        <v>136</v>
      </c>
      <c r="E25" s="500" t="s">
        <v>600</v>
      </c>
      <c r="F25" s="501" t="s">
        <v>601</v>
      </c>
      <c r="G25" s="501" t="str">
        <f>IF(ISBLANK(DO3_prel_3!F6), "", DO3_prel_3!F6)</f>
        <v>Gravitaire</v>
      </c>
      <c r="H25" s="501" t="s">
        <v>602</v>
      </c>
      <c r="I25" s="501" t="str">
        <f>IF(ISBLANK(DO3_prel_3!D53), "", DO3_prel_3!D53)</f>
        <v>Clapet</v>
      </c>
      <c r="J25" s="501"/>
      <c r="K25" s="501" t="s">
        <v>494</v>
      </c>
      <c r="L25" s="501" t="s">
        <v>447</v>
      </c>
      <c r="M25" s="502" t="s">
        <v>592</v>
      </c>
      <c r="N25" s="644"/>
      <c r="O25" s="493"/>
      <c r="P25" s="493"/>
      <c r="Q25" s="493"/>
      <c r="R25" s="493"/>
      <c r="S25" s="493"/>
    </row>
    <row r="26" spans="1:19" x14ac:dyDescent="0.4">
      <c r="A26" s="493"/>
      <c r="B26" s="493"/>
      <c r="C26" s="643"/>
      <c r="D26" s="510" t="s">
        <v>136</v>
      </c>
      <c r="E26" s="500" t="s">
        <v>610</v>
      </c>
      <c r="F26" s="501" t="s">
        <v>611</v>
      </c>
      <c r="G26" s="501" t="str">
        <f>IF(ISBLANK(tttt_eeeee!F6), "", tttt_eeeee!F6)</f>
        <v>Gravitaire</v>
      </c>
      <c r="H26" s="501" t="s">
        <v>602</v>
      </c>
      <c r="I26" s="501" t="str">
        <f>IF(ISBLANK(tttt_eeeee!D53), "", tttt_eeeee!D53)</f>
        <v>Seuil</v>
      </c>
      <c r="J26" s="501"/>
      <c r="K26" s="501" t="s">
        <v>494</v>
      </c>
      <c r="L26" s="501" t="s">
        <v>447</v>
      </c>
      <c r="M26" s="502" t="s">
        <v>592</v>
      </c>
      <c r="N26" s="644"/>
      <c r="O26" s="493"/>
      <c r="P26" s="493"/>
      <c r="Q26" s="493"/>
      <c r="R26" s="493"/>
      <c r="S26" s="493"/>
    </row>
    <row r="27" spans="1:19" ht="13" thickBot="1" x14ac:dyDescent="0.45">
      <c r="A27" s="493"/>
      <c r="B27" s="493"/>
      <c r="C27" s="643"/>
      <c r="D27" s="794"/>
      <c r="E27" s="796"/>
      <c r="F27" s="795"/>
      <c r="G27" s="794"/>
      <c r="H27" s="794"/>
      <c r="I27" s="794"/>
      <c r="J27" s="794"/>
      <c r="K27" s="794"/>
      <c r="L27" s="797"/>
      <c r="M27" s="797"/>
      <c r="N27" s="644"/>
      <c r="O27" s="493"/>
      <c r="P27" s="493"/>
      <c r="Q27" s="493"/>
      <c r="R27" s="493"/>
    </row>
    <row r="28" spans="1:19" ht="13" thickBot="1" x14ac:dyDescent="0.45">
      <c r="A28" s="493"/>
      <c r="B28" s="493"/>
      <c r="C28" s="643"/>
      <c r="D28" s="794"/>
      <c r="E28" s="492" t="s">
        <v>594</v>
      </c>
      <c r="F28" s="795"/>
      <c r="G28" s="794"/>
      <c r="H28" s="794"/>
      <c r="I28" s="794"/>
      <c r="J28" s="794"/>
      <c r="K28" s="794"/>
      <c r="L28" s="797"/>
      <c r="M28" s="797"/>
      <c r="N28" s="644"/>
      <c r="O28" s="493"/>
      <c r="P28" s="493"/>
      <c r="Q28" s="493"/>
      <c r="R28" s="493"/>
    </row>
    <row r="29" spans="1:19" x14ac:dyDescent="0.4">
      <c r="A29" s="493"/>
      <c r="B29" s="493"/>
      <c r="C29" s="643"/>
      <c r="D29" s="794"/>
      <c r="E29" s="796"/>
      <c r="F29" s="795"/>
      <c r="G29" s="794"/>
      <c r="H29" s="794"/>
      <c r="I29" s="794"/>
      <c r="J29" s="794"/>
      <c r="K29" s="794"/>
      <c r="L29" s="794"/>
      <c r="M29" s="797"/>
      <c r="N29" s="644"/>
      <c r="O29" s="493"/>
      <c r="P29" s="493"/>
      <c r="Q29" s="493"/>
      <c r="R29" s="493"/>
      <c r="S29" s="493"/>
    </row>
    <row r="30" spans="1:19" ht="13" thickBot="1" x14ac:dyDescent="0.45">
      <c r="A30" s="493"/>
      <c r="B30" s="493"/>
      <c r="C30" s="643"/>
      <c r="D30" s="794"/>
      <c r="E30" s="796"/>
      <c r="F30" s="795"/>
      <c r="G30" s="794"/>
      <c r="H30" s="794"/>
      <c r="I30" s="794"/>
      <c r="J30" s="794"/>
      <c r="K30" s="794"/>
      <c r="L30" s="794"/>
      <c r="M30" s="797"/>
      <c r="N30" s="644"/>
      <c r="O30" s="493"/>
      <c r="P30" s="493"/>
      <c r="Q30" s="493"/>
      <c r="R30" s="493"/>
      <c r="S30" s="493"/>
    </row>
    <row r="31" spans="1:19" ht="37.950000000000003" customHeight="1" thickBot="1" x14ac:dyDescent="0.45">
      <c r="A31" s="493"/>
      <c r="B31" s="493"/>
      <c r="C31" s="637"/>
      <c r="D31" s="1055" t="s">
        <v>452</v>
      </c>
      <c r="E31" s="1055"/>
      <c r="F31" s="1055"/>
      <c r="G31" s="1055"/>
      <c r="H31" s="1055"/>
      <c r="I31" s="1055"/>
      <c r="J31" s="1055"/>
      <c r="K31" s="1055"/>
      <c r="L31" s="1055"/>
      <c r="M31" s="1055"/>
      <c r="N31" s="1056"/>
      <c r="O31" s="493"/>
      <c r="P31" s="493"/>
      <c r="Q31" s="493"/>
      <c r="R31" s="493"/>
      <c r="S31" s="493"/>
    </row>
    <row r="32" spans="1:19" x14ac:dyDescent="0.4">
      <c r="A32" s="493"/>
      <c r="B32" s="493"/>
      <c r="C32" s="643"/>
      <c r="D32" s="794"/>
      <c r="E32" s="795"/>
      <c r="F32" s="795"/>
      <c r="G32" s="794"/>
      <c r="H32" s="794"/>
      <c r="I32" s="794"/>
      <c r="J32" s="794"/>
      <c r="K32" s="794"/>
      <c r="L32" s="794"/>
      <c r="M32" s="797"/>
      <c r="N32" s="644"/>
      <c r="O32" s="493"/>
      <c r="P32" s="493"/>
      <c r="Q32" s="493"/>
      <c r="R32" s="493"/>
      <c r="S32" s="493"/>
    </row>
    <row r="33" spans="1:19" x14ac:dyDescent="0.4">
      <c r="A33" s="493"/>
      <c r="B33" s="493"/>
      <c r="C33" s="643"/>
      <c r="D33" s="794"/>
      <c r="E33" s="795"/>
      <c r="F33" s="795"/>
      <c r="G33" s="794"/>
      <c r="H33" s="794"/>
      <c r="I33" s="794"/>
      <c r="J33" s="794"/>
      <c r="K33" s="794"/>
      <c r="L33" s="794"/>
      <c r="M33" s="797"/>
      <c r="N33" s="644"/>
      <c r="O33" s="493"/>
      <c r="P33" s="493"/>
      <c r="Q33" s="493"/>
      <c r="R33" s="493"/>
      <c r="S33" s="493"/>
    </row>
    <row r="34" spans="1:19" x14ac:dyDescent="0.4">
      <c r="A34" s="493"/>
      <c r="B34" s="493"/>
      <c r="C34" s="643"/>
      <c r="D34" s="795" t="s">
        <v>453</v>
      </c>
      <c r="E34" s="795"/>
      <c r="F34" s="795"/>
      <c r="G34" s="794"/>
      <c r="H34" s="794"/>
      <c r="I34" s="794"/>
      <c r="J34" s="794"/>
      <c r="K34" s="794"/>
      <c r="L34" s="794"/>
      <c r="M34" s="797"/>
      <c r="N34" s="644"/>
      <c r="O34" s="493"/>
      <c r="P34" s="493"/>
      <c r="Q34" s="493"/>
      <c r="R34" s="493"/>
      <c r="S34" s="493"/>
    </row>
    <row r="35" spans="1:19" x14ac:dyDescent="0.4">
      <c r="A35" s="493"/>
      <c r="B35" s="493"/>
      <c r="C35" s="643"/>
      <c r="D35" s="794"/>
      <c r="E35" s="795"/>
      <c r="F35" s="795"/>
      <c r="G35" s="794"/>
      <c r="H35" s="794"/>
      <c r="I35" s="794"/>
      <c r="J35" s="794"/>
      <c r="K35" s="794"/>
      <c r="L35" s="797"/>
      <c r="M35" s="797"/>
      <c r="N35" s="644"/>
      <c r="O35" s="493"/>
      <c r="P35" s="493"/>
      <c r="Q35" s="493"/>
      <c r="R35" s="493"/>
    </row>
    <row r="36" spans="1:19" ht="18.95" customHeight="1" x14ac:dyDescent="0.4">
      <c r="A36" s="493"/>
      <c r="B36" s="493"/>
      <c r="C36" s="643"/>
      <c r="D36" s="835" t="s">
        <v>593</v>
      </c>
      <c r="E36" s="499" t="s">
        <v>596</v>
      </c>
      <c r="F36" s="499" t="s">
        <v>50</v>
      </c>
      <c r="G36" s="499" t="s">
        <v>353</v>
      </c>
      <c r="H36" s="499" t="s">
        <v>438</v>
      </c>
      <c r="I36" s="499" t="s">
        <v>439</v>
      </c>
      <c r="J36" s="499" t="s">
        <v>566</v>
      </c>
      <c r="K36" s="499" t="s">
        <v>354</v>
      </c>
      <c r="L36" s="646"/>
      <c r="M36" s="797"/>
      <c r="N36" s="644"/>
      <c r="O36" s="493"/>
      <c r="P36" s="493"/>
      <c r="Q36" s="493"/>
      <c r="R36" s="493"/>
    </row>
    <row r="37" spans="1:19" x14ac:dyDescent="0.4">
      <c r="A37" s="493"/>
      <c r="B37" s="493"/>
      <c r="C37" s="643"/>
      <c r="D37" s="510" t="s">
        <v>283</v>
      </c>
      <c r="E37" s="500" t="s">
        <v>535</v>
      </c>
      <c r="F37" s="501" t="s">
        <v>351</v>
      </c>
      <c r="G37" s="642" t="s">
        <v>276</v>
      </c>
      <c r="H37" s="501" t="s">
        <v>542</v>
      </c>
      <c r="I37" s="501"/>
      <c r="J37" s="501"/>
      <c r="K37" s="510" t="s">
        <v>449</v>
      </c>
      <c r="L37" s="502" t="s">
        <v>592</v>
      </c>
      <c r="M37" s="797"/>
      <c r="N37" s="644"/>
      <c r="O37" s="493"/>
      <c r="P37" s="493"/>
      <c r="Q37" s="493"/>
      <c r="R37" s="493"/>
    </row>
    <row r="38" spans="1:19" x14ac:dyDescent="0.4">
      <c r="A38" s="493"/>
      <c r="B38" s="493"/>
      <c r="C38" s="643"/>
      <c r="D38" s="510" t="s">
        <v>136</v>
      </c>
      <c r="E38" s="500" t="s">
        <v>538</v>
      </c>
      <c r="F38" s="501" t="s">
        <v>351</v>
      </c>
      <c r="G38" s="642" t="s">
        <v>276</v>
      </c>
      <c r="H38" s="501" t="s">
        <v>541</v>
      </c>
      <c r="I38" s="501"/>
      <c r="J38" s="501"/>
      <c r="K38" s="510" t="s">
        <v>449</v>
      </c>
      <c r="L38" s="502" t="s">
        <v>592</v>
      </c>
      <c r="M38" s="797"/>
      <c r="N38" s="644"/>
      <c r="O38" s="493"/>
      <c r="P38" s="493"/>
      <c r="Q38" s="493"/>
      <c r="R38" s="493"/>
    </row>
    <row r="39" spans="1:19" x14ac:dyDescent="0.4">
      <c r="A39" s="493"/>
      <c r="B39" s="493"/>
      <c r="C39" s="643"/>
      <c r="D39" s="510" t="s">
        <v>136</v>
      </c>
      <c r="E39" s="500" t="s">
        <v>536</v>
      </c>
      <c r="F39" s="501" t="s">
        <v>537</v>
      </c>
      <c r="G39" s="642" t="s">
        <v>138</v>
      </c>
      <c r="H39" s="501" t="s">
        <v>542</v>
      </c>
      <c r="I39" s="501"/>
      <c r="J39" s="501"/>
      <c r="K39" s="641" t="s">
        <v>448</v>
      </c>
      <c r="L39" s="502" t="s">
        <v>592</v>
      </c>
      <c r="M39" s="797"/>
      <c r="N39" s="644"/>
      <c r="O39" s="493"/>
      <c r="P39" s="493"/>
      <c r="Q39" s="493"/>
      <c r="R39" s="493"/>
    </row>
    <row r="40" spans="1:19" x14ac:dyDescent="0.4">
      <c r="A40" s="493"/>
      <c r="B40" s="493"/>
      <c r="C40" s="643"/>
      <c r="D40" s="510" t="s">
        <v>136</v>
      </c>
      <c r="E40" s="500" t="s">
        <v>539</v>
      </c>
      <c r="F40" s="501" t="s">
        <v>537</v>
      </c>
      <c r="G40" s="642" t="s">
        <v>138</v>
      </c>
      <c r="H40" s="501" t="s">
        <v>540</v>
      </c>
      <c r="I40" s="501"/>
      <c r="J40" s="501"/>
      <c r="K40" s="641" t="s">
        <v>494</v>
      </c>
      <c r="L40" s="502" t="s">
        <v>592</v>
      </c>
      <c r="M40" s="797"/>
      <c r="N40" s="644"/>
      <c r="O40" s="493"/>
      <c r="P40" s="493"/>
      <c r="Q40" s="493"/>
      <c r="R40" s="493"/>
    </row>
    <row r="41" spans="1:19" ht="13" thickBot="1" x14ac:dyDescent="0.45">
      <c r="A41" s="493"/>
      <c r="B41" s="493"/>
      <c r="C41" s="643"/>
      <c r="D41" s="794"/>
      <c r="E41" s="794"/>
      <c r="F41" s="794"/>
      <c r="G41" s="794"/>
      <c r="H41" s="794"/>
      <c r="I41" s="794"/>
      <c r="J41" s="794"/>
      <c r="K41" s="794"/>
      <c r="L41" s="794"/>
      <c r="M41" s="797"/>
      <c r="N41" s="644"/>
      <c r="O41" s="493"/>
      <c r="P41" s="493"/>
      <c r="Q41" s="493"/>
      <c r="R41" s="493"/>
    </row>
    <row r="42" spans="1:19" ht="13" thickBot="1" x14ac:dyDescent="0.45">
      <c r="A42" s="493"/>
      <c r="B42" s="493"/>
      <c r="C42" s="643"/>
      <c r="D42" s="794"/>
      <c r="E42" s="492" t="s">
        <v>595</v>
      </c>
      <c r="F42" s="794"/>
      <c r="G42" s="794"/>
      <c r="H42" s="794"/>
      <c r="I42" s="794"/>
      <c r="J42" s="794"/>
      <c r="K42" s="794"/>
      <c r="L42" s="794"/>
      <c r="M42" s="797"/>
      <c r="N42" s="644"/>
      <c r="O42" s="493"/>
      <c r="P42" s="493"/>
      <c r="Q42" s="493"/>
      <c r="R42" s="493"/>
    </row>
    <row r="43" spans="1:19" x14ac:dyDescent="0.4">
      <c r="A43" s="493"/>
      <c r="B43" s="493"/>
      <c r="C43" s="643"/>
      <c r="D43" s="794"/>
      <c r="E43" s="794"/>
      <c r="F43" s="794"/>
      <c r="G43" s="794"/>
      <c r="H43" s="794"/>
      <c r="I43" s="794"/>
      <c r="J43" s="794"/>
      <c r="K43" s="794"/>
      <c r="L43" s="794"/>
      <c r="M43" s="797"/>
      <c r="N43" s="644"/>
      <c r="O43" s="493"/>
      <c r="P43" s="493"/>
      <c r="Q43" s="493"/>
      <c r="R43" s="493"/>
      <c r="S43" s="493"/>
    </row>
    <row r="44" spans="1:19" x14ac:dyDescent="0.4">
      <c r="A44" s="493"/>
      <c r="B44" s="493"/>
      <c r="C44" s="643"/>
      <c r="D44" s="799" t="s">
        <v>161</v>
      </c>
      <c r="E44" s="794"/>
      <c r="F44" s="794"/>
      <c r="G44" s="794"/>
      <c r="H44" s="794"/>
      <c r="I44" s="794"/>
      <c r="J44" s="794"/>
      <c r="K44" s="795" t="s">
        <v>544</v>
      </c>
      <c r="L44" s="794"/>
      <c r="M44" s="794"/>
      <c r="N44" s="644"/>
      <c r="O44" s="493"/>
      <c r="P44" s="493"/>
      <c r="Q44" s="493"/>
      <c r="R44" s="493"/>
      <c r="S44" s="493"/>
    </row>
    <row r="45" spans="1:19" x14ac:dyDescent="0.4">
      <c r="A45" s="493"/>
      <c r="B45" s="493"/>
      <c r="C45" s="643"/>
      <c r="D45" s="510" t="s">
        <v>136</v>
      </c>
      <c r="E45" s="500" t="s">
        <v>447</v>
      </c>
      <c r="F45" s="798" t="s">
        <v>451</v>
      </c>
      <c r="G45" s="794"/>
      <c r="H45" s="794"/>
      <c r="I45" s="794"/>
      <c r="J45" s="794"/>
      <c r="K45" s="834" t="s">
        <v>593</v>
      </c>
      <c r="L45" s="499" t="s">
        <v>596</v>
      </c>
      <c r="M45" s="794"/>
      <c r="N45" s="644"/>
      <c r="O45" s="493"/>
      <c r="P45" s="493"/>
      <c r="Q45" s="493"/>
      <c r="R45" s="493"/>
      <c r="S45" s="493"/>
    </row>
    <row r="46" spans="1:19" x14ac:dyDescent="0.4">
      <c r="A46" s="493"/>
      <c r="B46" s="493"/>
      <c r="C46" s="643"/>
      <c r="D46" s="796"/>
      <c r="E46" s="828" t="s">
        <v>583</v>
      </c>
      <c r="F46" s="794" t="s">
        <v>563</v>
      </c>
      <c r="G46" s="794"/>
      <c r="H46" s="794"/>
      <c r="I46" s="794"/>
      <c r="J46" s="794"/>
      <c r="K46" s="510" t="s">
        <v>136</v>
      </c>
      <c r="L46" s="500" t="s">
        <v>448</v>
      </c>
      <c r="M46" s="785" t="s">
        <v>547</v>
      </c>
      <c r="N46" s="644"/>
      <c r="O46" s="493"/>
      <c r="P46" s="493"/>
      <c r="Q46" s="493"/>
      <c r="R46" s="493"/>
      <c r="S46" s="493"/>
    </row>
    <row r="47" spans="1:19" x14ac:dyDescent="0.4">
      <c r="A47" s="493"/>
      <c r="B47" s="493"/>
      <c r="C47" s="643"/>
      <c r="D47" s="794"/>
      <c r="E47" s="794"/>
      <c r="F47" s="794"/>
      <c r="G47" s="794"/>
      <c r="H47" s="794"/>
      <c r="I47" s="794"/>
      <c r="J47" s="794"/>
      <c r="K47" s="794"/>
      <c r="L47" s="502" t="s">
        <v>584</v>
      </c>
      <c r="M47" s="794"/>
      <c r="N47" s="644"/>
      <c r="O47" s="493"/>
      <c r="P47" s="493"/>
      <c r="Q47" s="493"/>
      <c r="R47" s="493"/>
      <c r="S47" s="493"/>
    </row>
    <row r="48" spans="1:19" ht="13" thickBot="1" x14ac:dyDescent="0.45">
      <c r="A48" s="493"/>
      <c r="B48" s="493"/>
      <c r="C48" s="643"/>
      <c r="D48" s="794"/>
      <c r="E48" s="794"/>
      <c r="F48" s="794"/>
      <c r="G48" s="794"/>
      <c r="H48" s="794"/>
      <c r="I48" s="794"/>
      <c r="J48" s="794"/>
      <c r="K48" s="794"/>
      <c r="L48" s="794"/>
      <c r="M48" s="794"/>
      <c r="N48" s="644"/>
      <c r="O48" s="493"/>
      <c r="P48" s="493"/>
      <c r="Q48" s="493"/>
      <c r="R48" s="493"/>
      <c r="S48" s="493"/>
    </row>
    <row r="49" spans="1:19" ht="35.35" customHeight="1" thickBot="1" x14ac:dyDescent="0.6">
      <c r="A49" s="493"/>
      <c r="B49" s="493"/>
      <c r="C49" s="819"/>
      <c r="D49" s="820" t="s">
        <v>562</v>
      </c>
      <c r="E49" s="821"/>
      <c r="F49" s="821"/>
      <c r="G49" s="821"/>
      <c r="H49" s="821"/>
      <c r="I49" s="821"/>
      <c r="J49" s="821"/>
      <c r="K49" s="821"/>
      <c r="L49" s="821"/>
      <c r="M49" s="821"/>
      <c r="N49" s="822"/>
      <c r="O49" s="493"/>
      <c r="P49" s="493"/>
      <c r="Q49" s="493"/>
      <c r="R49" s="493"/>
      <c r="S49" s="493"/>
    </row>
    <row r="50" spans="1:19" ht="19.350000000000001" customHeight="1" x14ac:dyDescent="0.4">
      <c r="A50" s="493"/>
      <c r="B50" s="493"/>
      <c r="C50" s="643"/>
      <c r="D50" s="814"/>
      <c r="E50" s="814"/>
      <c r="F50" s="814"/>
      <c r="G50" s="814"/>
      <c r="H50" s="814"/>
      <c r="I50" s="814"/>
      <c r="J50" s="814"/>
      <c r="K50" s="814"/>
      <c r="L50" s="1052" t="s">
        <v>569</v>
      </c>
      <c r="M50" s="1052"/>
      <c r="N50" s="644"/>
      <c r="O50" s="493"/>
      <c r="P50" s="493"/>
      <c r="Q50" s="493"/>
      <c r="R50" s="493"/>
      <c r="S50" s="493"/>
    </row>
    <row r="51" spans="1:19" ht="24.7" customHeight="1" x14ac:dyDescent="0.4">
      <c r="A51" s="493"/>
      <c r="B51" s="493"/>
      <c r="C51" s="643"/>
      <c r="D51" s="827"/>
      <c r="E51" s="800"/>
      <c r="F51" s="800"/>
      <c r="G51" s="800"/>
      <c r="H51" s="801" t="s">
        <v>78</v>
      </c>
      <c r="I51" s="802"/>
      <c r="J51" s="818"/>
      <c r="K51" s="800"/>
      <c r="L51" s="1053" t="str">
        <f>IF(J51="","",IF(J51="Non validé",0.1,0))</f>
        <v/>
      </c>
      <c r="M51" s="1054"/>
      <c r="N51" s="644"/>
      <c r="O51" s="493"/>
      <c r="P51" s="493"/>
      <c r="Q51" s="493"/>
      <c r="R51" s="493"/>
      <c r="S51" s="493"/>
    </row>
    <row r="52" spans="1:19" ht="13" thickBot="1" x14ac:dyDescent="0.45">
      <c r="A52" s="493"/>
      <c r="B52" s="493"/>
      <c r="C52" s="643"/>
      <c r="D52" s="800"/>
      <c r="E52" s="800"/>
      <c r="F52" s="800"/>
      <c r="G52" s="800"/>
      <c r="H52" s="800"/>
      <c r="I52" s="800"/>
      <c r="J52" s="800"/>
      <c r="K52" s="800"/>
      <c r="L52" s="800"/>
      <c r="M52" s="272"/>
      <c r="N52" s="644"/>
      <c r="O52" s="493"/>
      <c r="P52" s="493"/>
      <c r="Q52" s="493"/>
      <c r="R52" s="493"/>
      <c r="S52" s="493"/>
    </row>
    <row r="53" spans="1:19" ht="25.35" customHeight="1" x14ac:dyDescent="0.4">
      <c r="A53" s="493"/>
      <c r="B53" s="493"/>
      <c r="C53" s="643"/>
      <c r="D53" s="803"/>
      <c r="E53" s="803"/>
      <c r="F53" s="803"/>
      <c r="G53" s="803"/>
      <c r="H53" s="801" t="s">
        <v>79</v>
      </c>
      <c r="I53" s="802"/>
      <c r="J53" s="815"/>
      <c r="K53" s="800"/>
      <c r="L53" s="1050" t="str">
        <f>IF(J53="","",IF(J53="Non validé",0.1,0))</f>
        <v/>
      </c>
      <c r="M53" s="1050"/>
      <c r="N53" s="644"/>
      <c r="O53" s="493"/>
      <c r="P53" s="493"/>
      <c r="Q53" s="493"/>
      <c r="R53" s="493"/>
      <c r="S53" s="493"/>
    </row>
    <row r="54" spans="1:19" ht="24.35" customHeight="1" x14ac:dyDescent="0.4">
      <c r="A54" s="493"/>
      <c r="B54" s="493"/>
      <c r="C54" s="643"/>
      <c r="D54" s="800"/>
      <c r="E54" s="800"/>
      <c r="F54" s="800"/>
      <c r="G54" s="800"/>
      <c r="H54" s="801" t="s">
        <v>80</v>
      </c>
      <c r="I54" s="802"/>
      <c r="J54" s="816"/>
      <c r="K54" s="800"/>
      <c r="L54" s="1050" t="str">
        <f>IF(J54="","",IF(J54="Non validé",0.1,0))</f>
        <v/>
      </c>
      <c r="M54" s="1050"/>
      <c r="N54" s="644"/>
      <c r="O54" s="493"/>
      <c r="P54" s="493"/>
      <c r="Q54" s="493"/>
      <c r="R54" s="493"/>
      <c r="S54" s="493"/>
    </row>
    <row r="55" spans="1:19" ht="32.35" customHeight="1" thickBot="1" x14ac:dyDescent="0.45">
      <c r="A55" s="493"/>
      <c r="B55" s="493"/>
      <c r="C55" s="643"/>
      <c r="D55" s="804"/>
      <c r="E55" s="1051" t="s">
        <v>561</v>
      </c>
      <c r="F55" s="1051"/>
      <c r="G55" s="1051"/>
      <c r="H55" s="1051"/>
      <c r="I55" s="802"/>
      <c r="J55" s="817"/>
      <c r="K55" s="805"/>
      <c r="L55" s="1050" t="str">
        <f>IF(J55="","",IF(J55="Non validé",0.1,0))</f>
        <v/>
      </c>
      <c r="M55" s="1050"/>
      <c r="N55" s="644"/>
      <c r="O55" s="493"/>
      <c r="P55" s="493"/>
      <c r="Q55" s="493"/>
      <c r="R55" s="493"/>
      <c r="S55" s="493"/>
    </row>
    <row r="56" spans="1:19" x14ac:dyDescent="0.4">
      <c r="A56" s="493"/>
      <c r="B56" s="493"/>
      <c r="C56" s="643"/>
      <c r="D56" s="804"/>
      <c r="E56" s="804"/>
      <c r="F56" s="804"/>
      <c r="G56" s="804"/>
      <c r="H56" s="804"/>
      <c r="I56" s="804"/>
      <c r="J56" s="802"/>
      <c r="K56" s="802"/>
      <c r="L56" s="802"/>
      <c r="M56" s="783"/>
      <c r="N56" s="644"/>
      <c r="O56" s="493"/>
      <c r="P56" s="493"/>
      <c r="Q56" s="493"/>
      <c r="R56" s="493"/>
      <c r="S56" s="493"/>
    </row>
    <row r="57" spans="1:19" x14ac:dyDescent="0.4">
      <c r="A57" s="493"/>
      <c r="B57" s="493"/>
      <c r="C57" s="643"/>
      <c r="D57" s="809"/>
      <c r="E57" s="808"/>
      <c r="F57" s="800"/>
      <c r="G57" s="800"/>
      <c r="H57" s="800"/>
      <c r="I57" s="800"/>
      <c r="J57" s="800"/>
      <c r="K57" s="800"/>
      <c r="L57" s="800"/>
      <c r="M57" s="800"/>
      <c r="N57" s="644"/>
      <c r="O57" s="493"/>
      <c r="P57" s="493"/>
      <c r="Q57" s="493"/>
      <c r="R57" s="493"/>
      <c r="S57" s="493"/>
    </row>
    <row r="58" spans="1:19" ht="13" thickBot="1" x14ac:dyDescent="0.45">
      <c r="A58" s="493"/>
      <c r="B58" s="493"/>
      <c r="C58" s="643"/>
      <c r="D58" s="809" t="s">
        <v>83</v>
      </c>
      <c r="E58" s="794"/>
      <c r="F58" s="794"/>
      <c r="G58" s="794"/>
      <c r="H58" s="794"/>
      <c r="I58" s="794"/>
      <c r="J58" s="794"/>
      <c r="K58" s="794"/>
      <c r="L58" s="794"/>
      <c r="M58" s="794"/>
      <c r="N58" s="644"/>
      <c r="O58" s="493"/>
      <c r="P58" s="493"/>
      <c r="Q58" s="493"/>
      <c r="R58" s="493"/>
      <c r="S58" s="493"/>
    </row>
    <row r="59" spans="1:19" ht="33.700000000000003" customHeight="1" thickBot="1" x14ac:dyDescent="0.45">
      <c r="A59" s="493"/>
      <c r="B59" s="493"/>
      <c r="C59" s="790"/>
      <c r="D59" s="791" t="s">
        <v>13</v>
      </c>
      <c r="E59" s="792"/>
      <c r="F59" s="792"/>
      <c r="G59" s="792"/>
      <c r="H59" s="792"/>
      <c r="I59" s="792"/>
      <c r="J59" s="792"/>
      <c r="K59" s="792"/>
      <c r="L59" s="792"/>
      <c r="M59" s="792"/>
      <c r="N59" s="793"/>
      <c r="O59" s="493"/>
      <c r="P59" s="493"/>
      <c r="Q59" s="493"/>
      <c r="R59" s="493"/>
      <c r="S59" s="493"/>
    </row>
    <row r="60" spans="1:19" ht="20" x14ac:dyDescent="0.4">
      <c r="A60" s="493"/>
      <c r="B60" s="493"/>
      <c r="C60" s="643"/>
      <c r="D60" s="810"/>
      <c r="E60" s="810"/>
      <c r="F60" s="810"/>
      <c r="G60" s="810"/>
      <c r="H60" s="824" t="s">
        <v>14</v>
      </c>
      <c r="I60" s="823"/>
      <c r="J60" s="823"/>
      <c r="K60" s="811"/>
      <c r="L60" s="823"/>
      <c r="M60" s="823"/>
      <c r="N60" s="644"/>
      <c r="O60" s="493"/>
      <c r="P60" s="493"/>
      <c r="Q60" s="493"/>
      <c r="R60" s="493"/>
      <c r="S60" s="493"/>
    </row>
    <row r="61" spans="1:19" ht="29.7" customHeight="1" x14ac:dyDescent="0.4">
      <c r="A61" s="493"/>
      <c r="B61" s="493"/>
      <c r="C61" s="643"/>
      <c r="D61" s="794"/>
      <c r="E61" s="1070" t="s">
        <v>18</v>
      </c>
      <c r="F61" s="1070"/>
      <c r="G61" s="1070"/>
      <c r="H61" s="1072"/>
      <c r="I61" s="1072"/>
      <c r="J61" s="794"/>
      <c r="K61" s="794"/>
      <c r="L61" s="794"/>
      <c r="M61" s="794"/>
      <c r="N61" s="644"/>
    </row>
    <row r="62" spans="1:19" ht="29.7" customHeight="1" x14ac:dyDescent="0.4">
      <c r="A62" s="493"/>
      <c r="B62" s="493"/>
      <c r="C62" s="643"/>
      <c r="D62" s="794"/>
      <c r="E62" s="1070" t="s">
        <v>20</v>
      </c>
      <c r="F62" s="1070"/>
      <c r="G62" s="1070"/>
      <c r="H62" s="1073"/>
      <c r="I62" s="1073"/>
      <c r="J62" s="794"/>
      <c r="K62" s="794"/>
      <c r="L62" s="794"/>
      <c r="M62" s="794"/>
      <c r="N62" s="644"/>
    </row>
    <row r="63" spans="1:19" x14ac:dyDescent="0.4">
      <c r="A63" s="493"/>
      <c r="B63" s="493"/>
      <c r="C63" s="643"/>
      <c r="D63" s="794"/>
      <c r="E63" s="794"/>
      <c r="F63" s="794"/>
      <c r="G63" s="794"/>
      <c r="H63" s="794"/>
      <c r="I63" s="794"/>
      <c r="J63" s="794"/>
      <c r="K63" s="794"/>
      <c r="L63" s="794"/>
      <c r="M63" s="794"/>
      <c r="N63" s="644"/>
      <c r="O63" s="493"/>
      <c r="P63" s="493"/>
      <c r="Q63" s="493"/>
      <c r="R63" s="493"/>
      <c r="S63" s="493"/>
    </row>
    <row r="64" spans="1:19" x14ac:dyDescent="0.4">
      <c r="A64" s="493"/>
      <c r="B64" s="493"/>
      <c r="C64" s="643"/>
      <c r="D64" s="794"/>
      <c r="E64" s="794"/>
      <c r="F64" s="794"/>
      <c r="G64" s="794"/>
      <c r="H64" s="794"/>
      <c r="I64" s="794"/>
      <c r="J64" s="794"/>
      <c r="K64" s="794"/>
      <c r="L64" s="794"/>
      <c r="M64" s="794"/>
      <c r="N64" s="644"/>
      <c r="O64" s="493"/>
      <c r="P64" s="493"/>
      <c r="Q64" s="493"/>
      <c r="R64" s="493"/>
      <c r="S64" s="493"/>
    </row>
    <row r="65" spans="1:19" x14ac:dyDescent="0.4">
      <c r="A65" s="493"/>
      <c r="B65" s="493"/>
      <c r="C65" s="643"/>
      <c r="D65" s="800"/>
      <c r="E65" s="806" t="s">
        <v>82</v>
      </c>
      <c r="F65" s="800"/>
      <c r="G65" s="800"/>
      <c r="H65" s="800"/>
      <c r="I65" s="800"/>
      <c r="J65" s="800"/>
      <c r="K65" s="800"/>
      <c r="L65" s="807"/>
      <c r="M65" s="784"/>
      <c r="N65" s="644"/>
      <c r="O65" s="493"/>
      <c r="P65" s="493"/>
      <c r="Q65" s="493"/>
      <c r="R65" s="493"/>
      <c r="S65" s="493"/>
    </row>
    <row r="66" spans="1:19" x14ac:dyDescent="0.4">
      <c r="A66" s="493"/>
      <c r="B66" s="493"/>
      <c r="C66" s="643"/>
      <c r="D66" s="800"/>
      <c r="E66" s="1071"/>
      <c r="F66" s="1071"/>
      <c r="G66" s="1071"/>
      <c r="H66" s="1071"/>
      <c r="I66" s="1071"/>
      <c r="J66" s="1071"/>
      <c r="K66" s="1071"/>
      <c r="L66" s="1071"/>
      <c r="M66" s="1071"/>
      <c r="N66" s="644"/>
      <c r="O66" s="493"/>
      <c r="P66" s="493"/>
      <c r="Q66" s="493"/>
      <c r="R66" s="493"/>
      <c r="S66" s="493"/>
    </row>
    <row r="67" spans="1:19" x14ac:dyDescent="0.4">
      <c r="A67" s="493"/>
      <c r="B67" s="493"/>
      <c r="C67" s="643"/>
      <c r="D67" s="800"/>
      <c r="E67" s="1071"/>
      <c r="F67" s="1071"/>
      <c r="G67" s="1071"/>
      <c r="H67" s="1071"/>
      <c r="I67" s="1071"/>
      <c r="J67" s="1071"/>
      <c r="K67" s="1071"/>
      <c r="L67" s="1071"/>
      <c r="M67" s="1071"/>
      <c r="N67" s="644"/>
      <c r="O67" s="493"/>
      <c r="P67" s="493"/>
      <c r="Q67" s="493"/>
      <c r="R67" s="493"/>
      <c r="S67" s="493"/>
    </row>
    <row r="68" spans="1:19" x14ac:dyDescent="0.4">
      <c r="A68" s="493"/>
      <c r="B68" s="493"/>
      <c r="C68" s="643"/>
      <c r="D68" s="800"/>
      <c r="E68" s="1071"/>
      <c r="F68" s="1071"/>
      <c r="G68" s="1071"/>
      <c r="H68" s="1071"/>
      <c r="I68" s="1071"/>
      <c r="J68" s="1071"/>
      <c r="K68" s="1071"/>
      <c r="L68" s="1071"/>
      <c r="M68" s="1071"/>
      <c r="N68" s="644"/>
      <c r="O68" s="493"/>
      <c r="P68" s="493"/>
      <c r="Q68" s="493"/>
      <c r="R68" s="493"/>
      <c r="S68" s="493"/>
    </row>
    <row r="69" spans="1:19" x14ac:dyDescent="0.4">
      <c r="A69" s="493"/>
      <c r="B69" s="493"/>
      <c r="C69" s="643"/>
      <c r="D69" s="800"/>
      <c r="E69" s="1071"/>
      <c r="F69" s="1071"/>
      <c r="G69" s="1071"/>
      <c r="H69" s="1071"/>
      <c r="I69" s="1071"/>
      <c r="J69" s="1071"/>
      <c r="K69" s="1071"/>
      <c r="L69" s="1071"/>
      <c r="M69" s="1071"/>
      <c r="N69" s="644"/>
      <c r="O69" s="493"/>
      <c r="P69" s="493"/>
      <c r="Q69" s="493"/>
      <c r="R69" s="493"/>
      <c r="S69" s="493"/>
    </row>
    <row r="70" spans="1:19" ht="12" customHeight="1" thickBot="1" x14ac:dyDescent="0.45">
      <c r="A70" s="493"/>
      <c r="B70" s="493"/>
      <c r="C70" s="648"/>
      <c r="D70" s="812"/>
      <c r="E70" s="813"/>
      <c r="F70" s="812"/>
      <c r="G70" s="812"/>
      <c r="H70" s="812"/>
      <c r="I70" s="812"/>
      <c r="J70" s="812"/>
      <c r="K70" s="812"/>
      <c r="L70" s="812"/>
      <c r="M70" s="812"/>
      <c r="N70" s="647"/>
      <c r="O70" s="493"/>
      <c r="P70" s="493"/>
      <c r="Q70" s="493"/>
      <c r="R70" s="493"/>
      <c r="S70" s="493"/>
    </row>
    <row r="71" spans="1:19" x14ac:dyDescent="0.4">
      <c r="A71" s="493"/>
      <c r="B71" s="493"/>
      <c r="C71" s="493"/>
      <c r="D71" s="493"/>
      <c r="E71" s="493"/>
      <c r="F71" s="493"/>
      <c r="G71" s="493"/>
      <c r="H71" s="493"/>
      <c r="I71" s="493"/>
      <c r="J71" s="493"/>
      <c r="K71" s="493"/>
      <c r="L71" s="493"/>
      <c r="M71" s="493"/>
      <c r="N71" s="493"/>
      <c r="O71" s="493"/>
      <c r="P71" s="493"/>
      <c r="Q71" s="493"/>
      <c r="R71" s="493"/>
      <c r="S71" s="493"/>
    </row>
    <row r="72" spans="1:19" x14ac:dyDescent="0.4">
      <c r="A72" s="493"/>
      <c r="B72" s="493"/>
      <c r="C72" s="493"/>
      <c r="D72" s="493"/>
      <c r="E72" s="493"/>
      <c r="F72" s="493"/>
      <c r="G72" s="493"/>
      <c r="H72" s="493"/>
      <c r="I72" s="493"/>
      <c r="J72" s="493"/>
      <c r="K72" s="493"/>
      <c r="L72" s="493"/>
      <c r="M72" s="493"/>
      <c r="N72" s="493"/>
      <c r="O72" s="493"/>
      <c r="P72" s="493"/>
      <c r="Q72" s="493"/>
      <c r="R72" s="493"/>
      <c r="S72" s="493"/>
    </row>
    <row r="73" spans="1:19" x14ac:dyDescent="0.4">
      <c r="A73" s="493"/>
      <c r="B73" s="493"/>
      <c r="C73" s="493"/>
      <c r="D73" s="493"/>
      <c r="E73" s="493"/>
      <c r="F73" s="493"/>
      <c r="G73" s="493"/>
      <c r="H73" s="493"/>
      <c r="I73" s="493"/>
      <c r="J73" s="493"/>
      <c r="K73" s="493"/>
      <c r="L73" s="493"/>
      <c r="M73" s="493"/>
      <c r="N73" s="493"/>
      <c r="O73" s="493"/>
      <c r="P73" s="493"/>
      <c r="Q73" s="493"/>
      <c r="R73" s="493"/>
      <c r="S73" s="493"/>
    </row>
    <row r="74" spans="1:19" x14ac:dyDescent="0.4">
      <c r="A74" s="493"/>
      <c r="B74" s="493"/>
      <c r="C74" s="493"/>
      <c r="D74" s="493"/>
      <c r="E74" s="493"/>
      <c r="F74" s="493"/>
      <c r="G74" s="493"/>
      <c r="H74" s="493"/>
      <c r="I74" s="493"/>
      <c r="J74" s="493"/>
      <c r="K74" s="493"/>
      <c r="L74" s="493"/>
      <c r="M74" s="493"/>
      <c r="N74" s="493"/>
      <c r="O74" s="493"/>
      <c r="P74" s="493"/>
      <c r="Q74" s="493"/>
      <c r="R74" s="493"/>
      <c r="S74" s="493"/>
    </row>
    <row r="75" spans="1:19" x14ac:dyDescent="0.4">
      <c r="A75" s="493"/>
      <c r="B75" s="493"/>
      <c r="C75" s="493"/>
      <c r="D75" s="493"/>
      <c r="E75" s="493"/>
      <c r="F75" s="493"/>
      <c r="G75" s="493"/>
      <c r="H75" s="493"/>
      <c r="I75" s="493"/>
      <c r="J75" s="493"/>
      <c r="K75" s="493"/>
      <c r="L75" s="493"/>
      <c r="M75" s="493"/>
      <c r="N75" s="493"/>
      <c r="O75" s="493"/>
      <c r="P75" s="493"/>
      <c r="Q75" s="493"/>
      <c r="R75" s="493"/>
      <c r="S75" s="493"/>
    </row>
    <row r="76" spans="1:19" x14ac:dyDescent="0.4">
      <c r="A76" s="493"/>
      <c r="B76" s="493"/>
      <c r="C76" s="505"/>
      <c r="D76" s="505"/>
      <c r="E76" s="829" t="s">
        <v>585</v>
      </c>
      <c r="F76" s="505"/>
      <c r="G76" s="505"/>
      <c r="H76" s="505"/>
      <c r="I76" s="505"/>
      <c r="J76" s="505"/>
      <c r="K76" s="505"/>
      <c r="L76" s="505"/>
      <c r="M76" s="505"/>
      <c r="N76" s="505"/>
      <c r="O76" s="493"/>
      <c r="P76" s="493"/>
      <c r="Q76" s="493"/>
      <c r="R76" s="493"/>
      <c r="S76" s="493"/>
    </row>
    <row r="77" spans="1:19" x14ac:dyDescent="0.4">
      <c r="A77" s="493"/>
      <c r="B77" s="493"/>
      <c r="C77" s="505"/>
      <c r="D77" s="505"/>
      <c r="E77" s="505"/>
      <c r="F77" s="505"/>
      <c r="G77" s="505"/>
      <c r="H77" s="505"/>
      <c r="I77" s="505"/>
      <c r="J77" s="505"/>
      <c r="K77" s="505"/>
      <c r="L77" s="505"/>
      <c r="M77" s="505"/>
      <c r="N77" s="505"/>
      <c r="O77" s="493"/>
      <c r="P77" s="493"/>
      <c r="Q77" s="493"/>
      <c r="R77" s="493"/>
      <c r="S77" s="493"/>
    </row>
    <row r="78" spans="1:19" x14ac:dyDescent="0.4">
      <c r="C78" s="505"/>
      <c r="D78" s="505"/>
      <c r="E78" s="505"/>
      <c r="F78" s="505"/>
      <c r="G78" s="505"/>
      <c r="H78" s="786" t="s">
        <v>554</v>
      </c>
      <c r="I78" s="505"/>
      <c r="J78" s="505"/>
      <c r="K78" s="505"/>
      <c r="L78" s="505"/>
      <c r="M78" s="505"/>
      <c r="N78" s="505"/>
    </row>
    <row r="79" spans="1:19" x14ac:dyDescent="0.4">
      <c r="C79" s="505"/>
      <c r="D79" s="505"/>
      <c r="E79" s="505"/>
      <c r="F79" s="505"/>
      <c r="G79" s="505"/>
      <c r="H79" s="1074" t="s">
        <v>552</v>
      </c>
      <c r="I79" s="1074"/>
      <c r="J79" s="1074"/>
      <c r="K79" s="1074"/>
      <c r="L79" s="1074"/>
      <c r="M79" s="1074"/>
      <c r="N79" s="1074"/>
    </row>
    <row r="80" spans="1:19" x14ac:dyDescent="0.4">
      <c r="C80" s="505"/>
      <c r="D80" s="505" t="s">
        <v>549</v>
      </c>
      <c r="E80" s="505"/>
      <c r="F80" s="505" t="s">
        <v>550</v>
      </c>
      <c r="G80" s="505" t="s">
        <v>551</v>
      </c>
      <c r="H80" s="505" t="s">
        <v>279</v>
      </c>
      <c r="I80" s="505" t="s">
        <v>276</v>
      </c>
      <c r="J80" s="505" t="s">
        <v>138</v>
      </c>
      <c r="K80" s="505" t="s">
        <v>556</v>
      </c>
      <c r="L80" s="505"/>
      <c r="M80" s="505"/>
      <c r="N80" s="505"/>
    </row>
    <row r="81" spans="3:14" x14ac:dyDescent="0.4">
      <c r="C81" s="505"/>
      <c r="D81" s="505" t="s">
        <v>100</v>
      </c>
      <c r="E81" s="505"/>
      <c r="F81" s="505" t="s">
        <v>555</v>
      </c>
      <c r="G81" s="505" t="s">
        <v>553</v>
      </c>
      <c r="H81" s="786" t="s">
        <v>557</v>
      </c>
      <c r="I81" s="505"/>
      <c r="J81" s="505"/>
      <c r="K81" s="505"/>
      <c r="L81" s="505"/>
      <c r="M81" s="505"/>
      <c r="N81" s="505"/>
    </row>
    <row r="82" spans="3:14" x14ac:dyDescent="0.4">
      <c r="C82" s="505"/>
      <c r="D82" s="505"/>
      <c r="E82" s="505"/>
      <c r="F82" s="505"/>
      <c r="G82" s="505"/>
      <c r="H82" s="505"/>
      <c r="I82" s="505"/>
      <c r="J82" s="505"/>
      <c r="K82" s="505"/>
      <c r="L82" s="505"/>
      <c r="M82" s="505"/>
      <c r="N82" s="505"/>
    </row>
    <row r="83" spans="3:14" x14ac:dyDescent="0.4">
      <c r="C83" s="505"/>
      <c r="D83" s="505" t="s">
        <v>559</v>
      </c>
      <c r="E83" s="505"/>
      <c r="F83" s="505"/>
      <c r="G83" s="505"/>
      <c r="H83" s="505"/>
      <c r="I83" s="505"/>
      <c r="J83" s="505"/>
      <c r="K83" s="505"/>
      <c r="L83" s="505"/>
      <c r="M83" s="505"/>
      <c r="N83" s="505"/>
    </row>
    <row r="84" spans="3:14" x14ac:dyDescent="0.4">
      <c r="C84" s="505"/>
      <c r="D84" s="505"/>
      <c r="E84" s="505" t="s">
        <v>558</v>
      </c>
      <c r="F84" s="505"/>
      <c r="G84" s="505"/>
      <c r="H84" s="505"/>
      <c r="I84" s="505"/>
      <c r="J84" s="505"/>
      <c r="K84" s="505"/>
      <c r="L84" s="505"/>
      <c r="M84" s="505"/>
      <c r="N84" s="505"/>
    </row>
    <row r="85" spans="3:14" x14ac:dyDescent="0.4">
      <c r="C85" s="505"/>
      <c r="D85" s="505"/>
      <c r="E85" s="505"/>
      <c r="F85" s="505"/>
      <c r="G85" s="505"/>
      <c r="H85" s="505"/>
      <c r="I85" s="505"/>
      <c r="J85" s="505"/>
      <c r="K85" s="505"/>
      <c r="L85" s="505"/>
      <c r="M85" s="505"/>
      <c r="N85" s="505"/>
    </row>
    <row r="92" spans="3:14" ht="13" customHeight="1" x14ac:dyDescent="0.4"/>
  </sheetData>
  <mergeCells count="37">
    <mergeCell ref="H79:N79"/>
    <mergeCell ref="D1:M1"/>
    <mergeCell ref="D2:E2"/>
    <mergeCell ref="D5:E5"/>
    <mergeCell ref="F5:G5"/>
    <mergeCell ref="H5:I5"/>
    <mergeCell ref="J5:K5"/>
    <mergeCell ref="D4:E4"/>
    <mergeCell ref="F4:G4"/>
    <mergeCell ref="H4:I4"/>
    <mergeCell ref="J4:K4"/>
    <mergeCell ref="F2:M2"/>
    <mergeCell ref="D3:E3"/>
    <mergeCell ref="F3:G3"/>
    <mergeCell ref="H3:I3"/>
    <mergeCell ref="J3:K3"/>
    <mergeCell ref="E62:G62"/>
    <mergeCell ref="E61:G61"/>
    <mergeCell ref="E66:M69"/>
    <mergeCell ref="H61:I61"/>
    <mergeCell ref="H62:I62"/>
    <mergeCell ref="D31:N31"/>
    <mergeCell ref="D10:N10"/>
    <mergeCell ref="H7:I7"/>
    <mergeCell ref="H6:I6"/>
    <mergeCell ref="J7:K7"/>
    <mergeCell ref="D6:E6"/>
    <mergeCell ref="D7:E7"/>
    <mergeCell ref="F6:G6"/>
    <mergeCell ref="F7:G7"/>
    <mergeCell ref="J6:K6"/>
    <mergeCell ref="L55:M55"/>
    <mergeCell ref="E55:H55"/>
    <mergeCell ref="L50:M50"/>
    <mergeCell ref="L51:M51"/>
    <mergeCell ref="L53:M53"/>
    <mergeCell ref="L54:M54"/>
  </mergeCells>
  <phoneticPr fontId="8" type="noConversion"/>
  <conditionalFormatting sqref="E12:E13 D15 E17 D22:D26 D31 D37:D40 K46">
    <cfRule type="cellIs" dxfId="425" priority="25" operator="equal">
      <formula>"Non"</formula>
    </cfRule>
    <cfRule type="cellIs" dxfId="424" priority="26" operator="equal">
      <formula>"Oui"</formula>
    </cfRule>
  </conditionalFormatting>
  <conditionalFormatting sqref="E27 E29:E30 D44:D46">
    <cfRule type="cellIs" dxfId="423" priority="17" operator="equal">
      <formula>"Non"</formula>
    </cfRule>
    <cfRule type="cellIs" dxfId="422" priority="18" operator="equal">
      <formula>"Oui"</formula>
    </cfRule>
  </conditionalFormatting>
  <conditionalFormatting sqref="E61">
    <cfRule type="expression" dxfId="421" priority="16">
      <formula>IF(#REF!="Industriel",1,0)</formula>
    </cfRule>
  </conditionalFormatting>
  <conditionalFormatting sqref="H61">
    <cfRule type="containsText" dxfId="420" priority="9" operator="containsText" text="Non">
      <formula>NOT(ISERROR(SEARCH("Non",H61)))</formula>
    </cfRule>
    <cfRule type="containsText" dxfId="419" priority="10" operator="containsText" text="Oui">
      <formula>NOT(ISERROR(SEARCH("Oui",H61)))</formula>
    </cfRule>
    <cfRule type="expression" dxfId="418" priority="11">
      <formula>IF(#REF!="Industriel",1,0)</formula>
    </cfRule>
  </conditionalFormatting>
  <conditionalFormatting sqref="H62">
    <cfRule type="containsText" dxfId="417" priority="12" operator="containsText" text="contrôlé">
      <formula>NOT(ISERROR(SEARCH("contrôlé",H62)))</formula>
    </cfRule>
    <cfRule type="containsText" dxfId="416" priority="13" operator="containsText" text="Non validé">
      <formula>NOT(ISERROR(SEARCH("Non validé",H62)))</formula>
    </cfRule>
    <cfRule type="containsText" dxfId="415" priority="14" operator="containsText" text="réserve">
      <formula>NOT(ISERROR(SEARCH("réserve",H62)))</formula>
    </cfRule>
    <cfRule type="beginsWith" dxfId="414" priority="15" operator="beginsWith" text="Validé">
      <formula>LEFT(H62,LEN("Validé"))="Validé"</formula>
    </cfRule>
  </conditionalFormatting>
  <conditionalFormatting sqref="J51">
    <cfRule type="containsText" dxfId="413" priority="6" operator="containsText" text="Non validé">
      <formula>NOT(ISERROR(SEARCH("Non validé",J51)))</formula>
    </cfRule>
    <cfRule type="containsText" dxfId="412" priority="7" operator="containsText" text="réserve">
      <formula>NOT(ISERROR(SEARCH("réserve",J51)))</formula>
    </cfRule>
    <cfRule type="containsText" dxfId="411" priority="8" operator="containsText" text="Validé">
      <formula>NOT(ISERROR(SEARCH("Validé",J51)))</formula>
    </cfRule>
  </conditionalFormatting>
  <conditionalFormatting sqref="J53:J55">
    <cfRule type="containsText" dxfId="410" priority="3" operator="containsText" text="Non validé">
      <formula>NOT(ISERROR(SEARCH("Non validé",J53)))</formula>
    </cfRule>
    <cfRule type="containsText" dxfId="409" priority="4" operator="containsText" text="réserve">
      <formula>NOT(ISERROR(SEARCH("réserve",J53)))</formula>
    </cfRule>
    <cfRule type="containsText" dxfId="408" priority="5" operator="containsText" text="Validé">
      <formula>NOT(ISERROR(SEARCH("Validé",J53)))</formula>
    </cfRule>
  </conditionalFormatting>
  <dataValidations count="6">
    <dataValidation type="list" allowBlank="1" showInputMessage="1" showErrorMessage="1" sqref="D45 D37:D40 D15:D16 H61 K70 K46 K48:K65 D22:D26" xr:uid="{07DDEE85-4711-43C5-A9AD-99298EFDAED6}">
      <formula1>LISTE_1</formula1>
    </dataValidation>
    <dataValidation type="list" allowBlank="1" showInputMessage="1" showErrorMessage="1" sqref="H37:H40 H22:H26" xr:uid="{C86848C7-D22C-4446-B57C-CD86E0142616}">
      <formula1>Type_equipement</formula1>
    </dataValidation>
    <dataValidation type="list" allowBlank="1" showInputMessage="1" showErrorMessage="1" sqref="H62" xr:uid="{8790CE20-66CB-4DA7-95D5-6F32765B665C}">
      <formula1>LISTE_2</formula1>
    </dataValidation>
    <dataValidation type="list" allowBlank="1" showInputMessage="1" showErrorMessage="1" sqref="J51" xr:uid="{3EDF6AE7-A381-49CD-8D22-DC22B21FAA63}">
      <formula1>INDIRECT("Liste_5")</formula1>
    </dataValidation>
    <dataValidation type="list" allowBlank="1" showInputMessage="1" showErrorMessage="1" sqref="J53:J55" xr:uid="{7F97EDE0-4AEE-4D3D-886A-D57A07DBC253}">
      <formula1>INDIRECT("LISTE_3")</formula1>
    </dataValidation>
    <dataValidation type="list" allowBlank="1" showInputMessage="1" showErrorMessage="1" sqref="G37:G40" xr:uid="{356C3827-FA3F-4504-9DFD-164E797E3FDD}">
      <formula1>CODE_SANDRE_3</formula1>
    </dataValidation>
  </dataValidations>
  <hyperlinks>
    <hyperlink ref="E22" location="SCL_Point_1!A1" display="SCL_POINT_1" xr:uid="{86AD0657-B370-4962-9EF1-BFA6A6F3FCA0}"/>
    <hyperlink ref="E37" location="A3_Prel_1!A1" display="A3_Prel_1" xr:uid="{A5FC1A34-83D2-4BF9-B430-118896A40505}"/>
    <hyperlink ref="E15" location="Pluvio_1!A1" display="Pluvio_1" xr:uid="{9832E1A6-4D0B-4D58-BC40-B9C6C3257EF6}"/>
    <hyperlink ref="L46" location="Thermo_1!A1" display="Thermo_1" xr:uid="{CFF03E3D-AADE-4A3E-93D4-3F8F6D986548}"/>
    <hyperlink ref="E45" location="Pluvio_1!A1" display="Pluvio_1" xr:uid="{44CBCDF8-768E-43EF-A90F-09086E80A82D}"/>
    <hyperlink ref="K39" location="Thermo_1!A1" display="Thermo_1" xr:uid="{7C8DEEF3-9D19-433B-9234-CEBA4521645E}"/>
    <hyperlink ref="E39" location="A4_Prel_1!A1" display="A4_Prel_1" xr:uid="{76F7BFAD-220F-42A5-A0F6-590A189CBD9A}"/>
    <hyperlink ref="E38" location="A3_Q_G1!A1" display="A3_Q_G1" xr:uid="{601D527C-53BD-4652-9898-C7411495E8A5}"/>
    <hyperlink ref="K40" location="Thermo_1!A1" display="Thermo_1" xr:uid="{F697E601-D7D0-4815-A53D-07EEEFE9D963}"/>
    <hyperlink ref="E40" location="A4_Q_DEM_1!A1" display="A4_Q_DEM_1" xr:uid="{515C27FF-C04A-4665-9867-E82ED1C07A58}"/>
    <hyperlink ref="E25" location="'DO3_prel_3'!A1" tooltip="Accéder au descriptif complet de l'équipement prel_3" display="DO3_prel_3" xr:uid="{7D542EDF-1E30-4D56-89C2-BBD4ACABF169}"/>
    <hyperlink ref="E26" location="'tttt_eeeee'!A1" tooltip="Accéder au descriptif complet de l'équipement eeeee" display="tttt_eeeee" xr:uid="{6BB7E3FE-8788-4917-B7E2-C7BEF234A4C6}"/>
  </hyperlinks>
  <pageMargins left="0.7" right="0.7" top="0.75" bottom="0.75" header="0.3" footer="0.3"/>
  <pageSetup paperSize="9" orientation="portrait" horizontalDpi="4294967293"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X5:X7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A2:Z57"/>
  <sheetViews>
    <sheetView topLeftCell="A2" zoomScale="85" zoomScaleNormal="85" workbookViewId="0">
      <selection activeCell="R8" sqref="R8"/>
    </sheetView>
  </sheetViews>
  <sheetFormatPr baseColWidth="10" defaultColWidth="0" defaultRowHeight="12.7" zeroHeight="1" outlineLevelRow="1" x14ac:dyDescent="0.4"/>
  <cols>
    <col min="1" max="1" width="2.1171875" customWidth="1"/>
    <col min="2" max="2" width="7.52734375" style="1" customWidth="1"/>
    <col min="3" max="3" width="6.35156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4" width="1" customWidth="1"/>
    <col min="25" max="25" width="0.41015625" customWidth="1"/>
    <col min="26" max="26" width="13.64453125" hidden="1" customWidth="1"/>
    <col min="27" max="27" width="1.64453125" hidden="1" customWidth="1"/>
    <col min="28" max="16384" width="1.64453125" hidden="1"/>
  </cols>
  <sheetData>
    <row r="2" spans="2:23" ht="77.25" customHeight="1" thickBot="1" x14ac:dyDescent="0.45">
      <c r="B2" s="1142"/>
      <c r="C2" s="1143"/>
      <c r="D2" s="1144" t="s">
        <v>3</v>
      </c>
      <c r="E2" s="1145"/>
      <c r="F2" s="1145"/>
      <c r="G2" s="1145"/>
      <c r="H2" s="1145"/>
      <c r="I2" s="1145"/>
      <c r="J2" s="1145"/>
      <c r="K2" s="1145"/>
      <c r="L2" s="1145"/>
      <c r="M2" s="1145"/>
      <c r="N2" s="1145"/>
      <c r="O2" s="1145"/>
      <c r="P2" s="1145"/>
      <c r="Q2" s="1145"/>
      <c r="R2" s="1145"/>
      <c r="S2" s="1145"/>
      <c r="T2" s="1145"/>
      <c r="U2" s="1145"/>
      <c r="V2" s="1145"/>
      <c r="W2" s="1146"/>
    </row>
    <row r="3" spans="2:23" ht="35.25" customHeight="1" x14ac:dyDescent="0.4">
      <c r="B3" s="1147" t="s">
        <v>4</v>
      </c>
      <c r="C3" s="1077"/>
      <c r="D3" s="1148"/>
      <c r="E3" s="1167"/>
      <c r="F3" s="1168"/>
      <c r="G3" s="1168"/>
      <c r="H3" s="1168"/>
      <c r="I3" s="1168"/>
      <c r="J3" s="1168"/>
      <c r="K3" s="1168"/>
      <c r="L3" s="1168"/>
      <c r="M3" s="1168"/>
      <c r="N3" s="1168"/>
      <c r="O3" s="1168"/>
      <c r="P3" s="1168"/>
      <c r="Q3" s="1168"/>
      <c r="R3" s="1168"/>
      <c r="S3" s="1168"/>
      <c r="T3" s="1168"/>
      <c r="U3" s="1169"/>
      <c r="V3" s="1162" t="s">
        <v>5</v>
      </c>
      <c r="W3" s="1163"/>
    </row>
    <row r="4" spans="2:23" ht="24.75" customHeight="1" x14ac:dyDescent="0.4">
      <c r="B4" s="1149" t="s">
        <v>6</v>
      </c>
      <c r="C4" s="1061"/>
      <c r="D4" s="1091" t="e">
        <f>IF(#REF!="","",#REF!)</f>
        <v>#REF!</v>
      </c>
      <c r="E4" s="1156"/>
      <c r="F4" s="1088"/>
      <c r="G4" s="1088"/>
      <c r="H4" s="1090" t="s">
        <v>7</v>
      </c>
      <c r="I4" s="1061"/>
      <c r="J4" s="1061"/>
      <c r="K4" s="1061"/>
      <c r="L4" s="1061"/>
      <c r="M4" s="1061"/>
      <c r="N4" s="1061"/>
      <c r="O4" s="1091"/>
      <c r="P4" s="1083"/>
      <c r="Q4" s="1164"/>
      <c r="R4" s="1164"/>
      <c r="S4" s="1164"/>
      <c r="T4" s="1164"/>
      <c r="U4" s="1164"/>
      <c r="V4" s="1159"/>
      <c r="W4" s="1160"/>
    </row>
    <row r="5" spans="2:23" ht="24.75" customHeight="1" x14ac:dyDescent="0.4">
      <c r="B5" s="1149" t="s">
        <v>8</v>
      </c>
      <c r="C5" s="1061"/>
      <c r="D5" s="1091" t="e">
        <f>IF(#REF!="","",#REF!)</f>
        <v>#REF!</v>
      </c>
      <c r="E5" s="1065"/>
      <c r="F5" s="1082"/>
      <c r="G5" s="1082"/>
      <c r="H5" s="1090" t="s">
        <v>9</v>
      </c>
      <c r="I5" s="1061"/>
      <c r="J5" s="1061"/>
      <c r="K5" s="1061"/>
      <c r="L5" s="1061"/>
      <c r="M5" s="1061"/>
      <c r="N5" s="1061"/>
      <c r="O5" s="1091"/>
      <c r="P5" s="1083"/>
      <c r="Q5" s="1164"/>
      <c r="R5" s="1164"/>
      <c r="S5" s="1164"/>
      <c r="T5" s="1164"/>
      <c r="U5" s="1164"/>
      <c r="V5" s="1159"/>
      <c r="W5" s="1160"/>
    </row>
    <row r="6" spans="2:23" ht="28.5" customHeight="1" x14ac:dyDescent="0.4">
      <c r="B6" s="1153" t="s">
        <v>10</v>
      </c>
      <c r="C6" s="1154"/>
      <c r="D6" s="1155" t="e">
        <f>IF(#REF!="","",#REF!)</f>
        <v>#REF!</v>
      </c>
      <c r="E6" s="1066"/>
      <c r="F6" s="1176"/>
      <c r="G6" s="1176"/>
      <c r="H6" s="1173" t="s">
        <v>11</v>
      </c>
      <c r="I6" s="1063"/>
      <c r="J6" s="1063"/>
      <c r="K6" s="1063"/>
      <c r="L6" s="1063"/>
      <c r="M6" s="1063"/>
      <c r="N6" s="1063"/>
      <c r="O6" s="1063"/>
      <c r="P6" s="1059"/>
      <c r="Q6" s="1174"/>
      <c r="R6" s="1174"/>
      <c r="S6" s="1174"/>
      <c r="T6" s="1175"/>
      <c r="U6" s="217"/>
      <c r="V6" s="1165"/>
      <c r="W6" s="1166"/>
    </row>
    <row r="7" spans="2:23" ht="17.25" customHeight="1" x14ac:dyDescent="0.4">
      <c r="U7" s="2"/>
    </row>
    <row r="8" spans="2:23" ht="38.25" customHeight="1" thickBot="1" x14ac:dyDescent="0.45">
      <c r="B8" s="1161" t="s">
        <v>12</v>
      </c>
      <c r="C8" s="1161"/>
      <c r="D8" s="1161"/>
      <c r="E8" s="1161"/>
      <c r="G8" s="140" t="s">
        <v>13</v>
      </c>
      <c r="K8" s="138"/>
      <c r="L8" s="138"/>
      <c r="M8" s="138"/>
      <c r="N8" s="227" t="s">
        <v>14</v>
      </c>
      <c r="O8" s="138"/>
      <c r="P8" s="138"/>
      <c r="Q8" s="138"/>
      <c r="R8" s="141"/>
      <c r="S8" s="141"/>
      <c r="U8" s="139" t="s">
        <v>15</v>
      </c>
      <c r="V8" s="131"/>
      <c r="W8" s="131"/>
    </row>
    <row r="9" spans="2:23" ht="36.75" customHeight="1" thickBot="1" x14ac:dyDescent="0.55000000000000004">
      <c r="B9" s="1177" t="s">
        <v>16</v>
      </c>
      <c r="C9" s="1177"/>
      <c r="D9" s="1178"/>
      <c r="E9" s="230" t="s">
        <v>17</v>
      </c>
      <c r="G9" s="1157" t="s">
        <v>18</v>
      </c>
      <c r="H9" s="1158"/>
      <c r="I9" s="1158"/>
      <c r="J9" s="1158"/>
      <c r="K9" s="1170"/>
      <c r="L9" s="1171"/>
      <c r="M9" s="1171"/>
      <c r="N9" s="1171"/>
      <c r="O9" s="1171"/>
      <c r="P9" s="1171"/>
      <c r="Q9" s="1172"/>
      <c r="R9" s="141"/>
      <c r="S9" s="141"/>
      <c r="U9" s="1150"/>
      <c r="V9" s="1151"/>
      <c r="W9" s="1152"/>
    </row>
    <row r="10" spans="2:23" s="1" customFormat="1" ht="36.75" customHeight="1" x14ac:dyDescent="0.4">
      <c r="B10" s="1211" t="s">
        <v>19</v>
      </c>
      <c r="C10" s="1218"/>
      <c r="D10" s="308" t="str">
        <f ca="1">PARAM!O4</f>
        <v/>
      </c>
      <c r="E10" s="309" t="e">
        <f>IF(PARAM!#REF!="","",PARAM!#REF!)</f>
        <v>#REF!</v>
      </c>
      <c r="G10" s="1157" t="s">
        <v>20</v>
      </c>
      <c r="H10" s="1158"/>
      <c r="I10" s="1158"/>
      <c r="J10" s="1219"/>
      <c r="K10" s="1217"/>
      <c r="L10" s="1171"/>
      <c r="M10" s="1171"/>
      <c r="N10" s="1171"/>
      <c r="O10" s="1171"/>
      <c r="P10" s="1171"/>
      <c r="Q10" s="1172"/>
      <c r="R10" s="141"/>
      <c r="S10" s="141"/>
      <c r="U10" s="1150"/>
      <c r="V10" s="1151"/>
      <c r="W10" s="1152"/>
    </row>
    <row r="11" spans="2:23" s="1" customFormat="1" ht="35.25" customHeight="1" x14ac:dyDescent="0.4">
      <c r="B11" s="1211" t="s">
        <v>21</v>
      </c>
      <c r="C11" s="1218" t="s">
        <v>22</v>
      </c>
      <c r="D11" s="308" t="str">
        <f ca="1">PARAM!O7</f>
        <v/>
      </c>
      <c r="E11" s="474" t="e">
        <f>IF(PARAM!#REF!="","",PARAM!#REF!)</f>
        <v>#REF!</v>
      </c>
      <c r="G11" s="140" t="s">
        <v>23</v>
      </c>
      <c r="R11" s="141"/>
      <c r="S11" s="141"/>
      <c r="U11" s="131"/>
      <c r="V11" s="131"/>
      <c r="W11" s="131"/>
    </row>
    <row r="12" spans="2:23" s="1" customFormat="1" ht="41.25" customHeight="1" x14ac:dyDescent="0.4">
      <c r="H12" s="232" t="s">
        <v>24</v>
      </c>
      <c r="I12" s="266" t="s">
        <v>25</v>
      </c>
      <c r="J12" s="233" t="s">
        <v>26</v>
      </c>
      <c r="Q12" s="239" t="s">
        <v>27</v>
      </c>
      <c r="U12" s="139"/>
      <c r="V12" s="131"/>
      <c r="W12" s="131"/>
    </row>
    <row r="13" spans="2:23" s="1" customFormat="1" ht="39" customHeight="1" x14ac:dyDescent="0.5">
      <c r="B13" s="1177" t="s">
        <v>28</v>
      </c>
      <c r="C13" s="1177"/>
      <c r="D13" s="1178"/>
      <c r="E13" s="230" t="s">
        <v>17</v>
      </c>
      <c r="G13" s="1215" t="s">
        <v>29</v>
      </c>
      <c r="H13" s="988" t="e">
        <f>IF(AnalysesComparatives!#REF!=0,"",AnalysesComparatives!#REF!)</f>
        <v>#REF!</v>
      </c>
      <c r="I13" s="988" t="e">
        <f>IF(AnalysesComparatives!#REF!=0,"",AnalysesComparatives!#REF!)</f>
        <v>#REF!</v>
      </c>
      <c r="J13" s="990" t="e">
        <f>IF(AnalysesComparatives!#REF!=0,"",AnalysesComparatives!#REF!)</f>
        <v>#REF!</v>
      </c>
      <c r="O13" s="1197" t="s">
        <v>30</v>
      </c>
      <c r="P13" s="1198"/>
      <c r="Q13" s="990" t="e">
        <f>IF(AnalysesComparatives!#REF!=0,"",AnalysesComparatives!#REF!)</f>
        <v>#REF!</v>
      </c>
      <c r="U13" s="1191" t="e">
        <f>AnalysesComparatives!#REF!</f>
        <v>#REF!</v>
      </c>
      <c r="V13" s="1192"/>
      <c r="W13" s="1193"/>
    </row>
    <row r="14" spans="2:23" ht="27.75" customHeight="1" x14ac:dyDescent="0.4">
      <c r="B14" s="1211" t="s">
        <v>31</v>
      </c>
      <c r="C14" s="1218"/>
      <c r="D14" s="308" t="str">
        <f ca="1">PARAM!O10</f>
        <v/>
      </c>
      <c r="E14" s="309" t="str">
        <f ca="1">IF(PARAM!O28="","",PARAM!N29)</f>
        <v/>
      </c>
      <c r="G14" s="1216"/>
      <c r="H14" s="989"/>
      <c r="I14" s="989"/>
      <c r="J14" s="991"/>
      <c r="O14" s="1199"/>
      <c r="P14" s="1200"/>
      <c r="Q14" s="991"/>
      <c r="U14" s="1194"/>
      <c r="V14" s="1195"/>
      <c r="W14" s="1196"/>
    </row>
    <row r="15" spans="2:23" s="1" customFormat="1" ht="33" customHeight="1" x14ac:dyDescent="0.4">
      <c r="B15" s="1211" t="s">
        <v>32</v>
      </c>
      <c r="C15" s="1218"/>
      <c r="D15" s="308" t="str">
        <f ca="1">PARAM!O13</f>
        <v/>
      </c>
      <c r="E15" s="474" t="str">
        <f ca="1">IF(PARAM!M31="","",PARAM!M32)</f>
        <v/>
      </c>
      <c r="G15" s="234"/>
      <c r="H15" s="235"/>
      <c r="U15" s="139" t="s">
        <v>15</v>
      </c>
    </row>
    <row r="16" spans="2:23" s="1" customFormat="1" ht="44.25" customHeight="1" x14ac:dyDescent="0.4">
      <c r="H16" s="236" t="s">
        <v>33</v>
      </c>
      <c r="I16" s="237" t="s">
        <v>34</v>
      </c>
      <c r="J16" s="237" t="s">
        <v>35</v>
      </c>
      <c r="K16" s="238" t="s">
        <v>26</v>
      </c>
      <c r="U16" s="1203"/>
      <c r="V16" s="1204"/>
      <c r="W16" s="1205"/>
    </row>
    <row r="17" spans="2:23" s="1" customFormat="1" ht="37.5" customHeight="1" x14ac:dyDescent="0.5">
      <c r="B17" s="1177" t="s">
        <v>36</v>
      </c>
      <c r="C17" s="1177"/>
      <c r="D17" s="1178"/>
      <c r="E17" s="230" t="s">
        <v>17</v>
      </c>
      <c r="G17" s="1201" t="s">
        <v>37</v>
      </c>
      <c r="H17" s="988" t="e">
        <f>IF(AnalysesComparatives!#REF!=0,"",AnalysesComparatives!L23)</f>
        <v>#REF!</v>
      </c>
      <c r="I17" s="988" t="e">
        <f>IF(AnalysesComparatives!#REF!=0,"",AnalysesComparatives!L24)</f>
        <v>#REF!</v>
      </c>
      <c r="J17" s="988" t="e">
        <f>IF(AnalysesComparatives!#REF!=0,"",AnalysesComparatives!L25)</f>
        <v>#REF!</v>
      </c>
      <c r="K17" s="990" t="str">
        <f>IF(AnalysesComparatives!P21=0,"",AnalysesComparatives!P21)</f>
        <v/>
      </c>
      <c r="U17" s="1206"/>
      <c r="V17" s="1207"/>
      <c r="W17" s="1208"/>
    </row>
    <row r="18" spans="2:23" ht="29.25" customHeight="1" x14ac:dyDescent="0.4">
      <c r="B18" s="1209" t="s">
        <v>38</v>
      </c>
      <c r="C18" s="1210"/>
      <c r="D18" s="308" t="str">
        <f ca="1">PARAM!O16</f>
        <v/>
      </c>
      <c r="E18" s="309" t="str">
        <f ca="1">IF(PARAM!N34="","",PARAM!N35)</f>
        <v/>
      </c>
      <c r="G18" s="1202"/>
      <c r="H18" s="989"/>
      <c r="I18" s="989"/>
      <c r="J18" s="989"/>
      <c r="K18" s="991"/>
    </row>
    <row r="19" spans="2:23" ht="33.75" customHeight="1" x14ac:dyDescent="0.4">
      <c r="B19" s="1211" t="s">
        <v>39</v>
      </c>
      <c r="C19" s="1212"/>
      <c r="D19" s="308" t="str">
        <f ca="1">PARAM!O19</f>
        <v/>
      </c>
      <c r="E19" s="474" t="str">
        <f ca="1">IF(PARAM!N37="","",PARAM!N38)</f>
        <v/>
      </c>
      <c r="G19" s="221" t="s">
        <v>40</v>
      </c>
      <c r="N19" s="128"/>
      <c r="U19" s="139" t="s">
        <v>15</v>
      </c>
    </row>
    <row r="20" spans="2:23" ht="57" customHeight="1" x14ac:dyDescent="0.5">
      <c r="F20" s="231"/>
      <c r="G20" s="231"/>
      <c r="H20" s="240" t="str">
        <f>Controle_Pluvio_Thermo!D3&amp;"-"&amp;Controle_Pluvio_Thermo!C4</f>
        <v>A4-</v>
      </c>
      <c r="I20" s="241" t="str">
        <f>Controle_Pluvio_Thermo!I3&amp;"-"&amp;Controle_Pluvio_Thermo!H4</f>
        <v>-</v>
      </c>
      <c r="J20" s="242" t="str">
        <f>Controle_Pluvio_Thermo!O3&amp;"-"&amp;Controle_Pluvio_Thermo!N4</f>
        <v>-</v>
      </c>
      <c r="P20" s="240" t="str">
        <f>Controle_Pluvio_Thermo!D32&amp;"-"&amp;Controle_Pluvio_Thermo!C33</f>
        <v>-</v>
      </c>
      <c r="Q20" s="241" t="str">
        <f>Controle_Pluvio_Thermo!I32&amp;"-"&amp;Controle_Pluvio_Thermo!H33</f>
        <v>-</v>
      </c>
      <c r="R20" s="242" t="str">
        <f>Controle_Pluvio_Thermo!O32&amp;"-"&amp;Controle_Pluvio_Thermo!N33</f>
        <v>-</v>
      </c>
      <c r="U20" s="1191"/>
      <c r="V20" s="1192"/>
      <c r="W20" s="1193"/>
    </row>
    <row r="21" spans="2:23" s="1" customFormat="1" ht="63.75" customHeight="1" thickBot="1" x14ac:dyDescent="0.45">
      <c r="F21" s="1213" t="s">
        <v>41</v>
      </c>
      <c r="G21" s="1214"/>
      <c r="H21" s="310" t="str">
        <f>IF(Controle_Pluvio_Thermo!C27="","",Controle_Pluvio_Thermo!C27)</f>
        <v/>
      </c>
      <c r="I21" s="310" t="str">
        <f>IF(Controle_Pluvio_Thermo!H27="","",Controle_Pluvio_Thermo!H27)</f>
        <v/>
      </c>
      <c r="J21" s="311" t="str">
        <f>IF(Controle_Pluvio_Thermo!N27="","",Controle_Pluvio_Thermo!N27)</f>
        <v/>
      </c>
      <c r="L21" s="1188" t="s">
        <v>42</v>
      </c>
      <c r="M21" s="1189"/>
      <c r="N21" s="1189"/>
      <c r="O21" s="1190"/>
      <c r="P21" s="310" t="str">
        <f>IF(Controle_Pluvio_Thermo!C61="","",Controle_Pluvio_Thermo!C61)</f>
        <v/>
      </c>
      <c r="Q21" s="310" t="str">
        <f>IF(Controle_Pluvio_Thermo!H61="","",Controle_Pluvio_Thermo!H61)</f>
        <v/>
      </c>
      <c r="R21" s="311" t="str">
        <f>IF(Controle_Pluvio_Thermo!N61="","",Controle_Pluvio_Thermo!N61)</f>
        <v/>
      </c>
      <c r="S21" s="141"/>
      <c r="U21" s="1194"/>
      <c r="V21" s="1195"/>
      <c r="W21" s="1196"/>
    </row>
    <row r="22" spans="2:23" s="1" customFormat="1" ht="14.25" customHeight="1" x14ac:dyDescent="0.4">
      <c r="R22" s="141"/>
      <c r="S22" s="141"/>
    </row>
    <row r="23" spans="2:23" s="128" customFormat="1" ht="16.5" customHeight="1" x14ac:dyDescent="0.4">
      <c r="B23" s="1"/>
      <c r="C23" s="1"/>
      <c r="D23" s="1"/>
      <c r="E23" s="1"/>
      <c r="F23" s="1"/>
      <c r="G23" s="1"/>
      <c r="H23" s="1"/>
      <c r="I23" s="1"/>
      <c r="J23" s="1"/>
      <c r="K23" s="1"/>
      <c r="L23" s="1"/>
      <c r="M23" s="1"/>
      <c r="N23" s="1"/>
      <c r="O23" s="1"/>
      <c r="P23" s="1"/>
      <c r="Q23" s="1"/>
      <c r="R23" s="1"/>
      <c r="S23" s="1"/>
      <c r="T23" s="1"/>
      <c r="U23" s="1"/>
      <c r="V23" s="1"/>
      <c r="W23" s="1"/>
    </row>
    <row r="24" spans="2:23" s="1" customFormat="1" ht="35.25" customHeight="1" x14ac:dyDescent="0.4"/>
    <row r="25" spans="2:23" s="1" customFormat="1" ht="26.25" customHeight="1" x14ac:dyDescent="0.5">
      <c r="B25" s="3" t="s">
        <v>43</v>
      </c>
      <c r="C25" s="3"/>
      <c r="D25" s="3"/>
      <c r="E25" s="3"/>
    </row>
    <row r="26" spans="2:23" ht="22.5" customHeight="1" x14ac:dyDescent="0.4">
      <c r="B26" s="1179"/>
      <c r="C26" s="1180"/>
      <c r="D26" s="1180"/>
      <c r="E26" s="1180"/>
      <c r="F26" s="1180"/>
      <c r="G26" s="1180"/>
      <c r="H26" s="1180"/>
      <c r="I26" s="1180"/>
      <c r="J26" s="1180"/>
      <c r="K26" s="1180"/>
      <c r="L26" s="1180"/>
      <c r="M26" s="1180"/>
      <c r="N26" s="1180"/>
      <c r="O26" s="1180"/>
      <c r="P26" s="1180"/>
      <c r="Q26" s="1180"/>
      <c r="R26" s="1180"/>
      <c r="S26" s="1180"/>
      <c r="T26" s="1180"/>
      <c r="U26" s="1180"/>
      <c r="V26" s="1180"/>
      <c r="W26" s="1181"/>
    </row>
    <row r="27" spans="2:23" ht="19.5" customHeight="1" x14ac:dyDescent="0.4">
      <c r="B27" s="1182"/>
      <c r="C27" s="1183"/>
      <c r="D27" s="1183"/>
      <c r="E27" s="1183"/>
      <c r="F27" s="1183"/>
      <c r="G27" s="1183"/>
      <c r="H27" s="1183"/>
      <c r="I27" s="1183"/>
      <c r="J27" s="1183"/>
      <c r="K27" s="1183"/>
      <c r="L27" s="1183"/>
      <c r="M27" s="1183"/>
      <c r="N27" s="1183"/>
      <c r="O27" s="1183"/>
      <c r="P27" s="1183"/>
      <c r="Q27" s="1183"/>
      <c r="R27" s="1183"/>
      <c r="S27" s="1183"/>
      <c r="T27" s="1183"/>
      <c r="U27" s="1183"/>
      <c r="V27" s="1183"/>
      <c r="W27" s="1184"/>
    </row>
    <row r="28" spans="2:23" ht="19.5" customHeight="1" thickBot="1" x14ac:dyDescent="0.45">
      <c r="B28" s="1185"/>
      <c r="C28" s="1186"/>
      <c r="D28" s="1186"/>
      <c r="E28" s="1186"/>
      <c r="F28" s="1186"/>
      <c r="G28" s="1186"/>
      <c r="H28" s="1186"/>
      <c r="I28" s="1186"/>
      <c r="J28" s="1186"/>
      <c r="K28" s="1186"/>
      <c r="L28" s="1186"/>
      <c r="M28" s="1186"/>
      <c r="N28" s="1186"/>
      <c r="O28" s="1186"/>
      <c r="P28" s="1186"/>
      <c r="Q28" s="1186"/>
      <c r="R28" s="1186"/>
      <c r="S28" s="1186"/>
      <c r="T28" s="1186"/>
      <c r="U28" s="1186"/>
      <c r="V28" s="1186"/>
      <c r="W28" s="1187"/>
    </row>
    <row r="29" spans="2:23" ht="17.25" customHeight="1" x14ac:dyDescent="0.4"/>
    <row r="30" spans="2:23" ht="17.25" customHeight="1" x14ac:dyDescent="0.4">
      <c r="B30" s="1161" t="s">
        <v>44</v>
      </c>
      <c r="C30" s="1161"/>
      <c r="D30" s="1161"/>
      <c r="E30" s="1161"/>
      <c r="F30" s="1161"/>
      <c r="G30" s="1161"/>
      <c r="H30" s="1161"/>
      <c r="I30" s="1161"/>
      <c r="J30" s="1161"/>
      <c r="K30" s="1161"/>
      <c r="L30" s="1161"/>
      <c r="M30" s="1161"/>
      <c r="N30" s="1161"/>
      <c r="O30" s="1161"/>
      <c r="P30" s="1161"/>
      <c r="Q30" s="1161"/>
      <c r="R30" s="1161"/>
      <c r="S30" s="1161"/>
      <c r="T30" s="1161"/>
      <c r="U30" s="1161"/>
      <c r="V30" s="1161"/>
      <c r="W30" s="1161"/>
    </row>
    <row r="31" spans="2:23" ht="13.5" customHeight="1" thickBot="1" x14ac:dyDescent="0.45">
      <c r="B31" s="229"/>
    </row>
    <row r="32" spans="2:23" ht="20.25" customHeight="1" x14ac:dyDescent="0.4">
      <c r="B32" s="1128" t="s">
        <v>45</v>
      </c>
      <c r="C32" s="1129"/>
      <c r="D32" s="1129"/>
      <c r="E32" s="1129"/>
      <c r="F32" s="1129"/>
      <c r="G32" s="1129"/>
      <c r="H32" s="1130"/>
      <c r="I32" s="1131" t="s">
        <v>17</v>
      </c>
      <c r="J32" s="1133" t="s">
        <v>46</v>
      </c>
      <c r="K32" s="1134"/>
      <c r="L32" s="1134"/>
      <c r="M32" s="1134"/>
      <c r="N32" s="1134"/>
      <c r="O32" s="1134"/>
      <c r="P32" s="1134"/>
      <c r="Q32" s="1134"/>
      <c r="R32" s="1134"/>
      <c r="S32" s="1135"/>
      <c r="T32" s="1140" t="s">
        <v>47</v>
      </c>
      <c r="U32" s="1122" t="s">
        <v>48</v>
      </c>
      <c r="V32" s="1123"/>
      <c r="W32" s="1124"/>
    </row>
    <row r="33" spans="2:23" ht="29.25" customHeight="1" outlineLevel="1" thickBot="1" x14ac:dyDescent="0.45">
      <c r="B33" s="1136" t="s">
        <v>49</v>
      </c>
      <c r="C33" s="1137"/>
      <c r="D33" s="243" t="s">
        <v>50</v>
      </c>
      <c r="E33" s="244"/>
      <c r="F33" s="243" t="s">
        <v>51</v>
      </c>
      <c r="G33" s="1138" t="s">
        <v>14</v>
      </c>
      <c r="H33" s="1139"/>
      <c r="I33" s="1132"/>
      <c r="J33" s="4">
        <v>0</v>
      </c>
      <c r="K33" s="4">
        <v>1</v>
      </c>
      <c r="L33" s="4">
        <v>2</v>
      </c>
      <c r="M33" s="4">
        <v>3</v>
      </c>
      <c r="N33" s="4">
        <v>4</v>
      </c>
      <c r="O33" s="4">
        <v>5</v>
      </c>
      <c r="P33" s="4">
        <v>6</v>
      </c>
      <c r="Q33" s="4">
        <v>7</v>
      </c>
      <c r="R33" s="4">
        <v>8</v>
      </c>
      <c r="S33" s="5">
        <v>9</v>
      </c>
      <c r="T33" s="1141"/>
      <c r="U33" s="1125"/>
      <c r="V33" s="1126"/>
      <c r="W33" s="1127"/>
    </row>
    <row r="34" spans="2:23" ht="28.5" customHeight="1" outlineLevel="1" thickBot="1" x14ac:dyDescent="0.65">
      <c r="B34" s="1092" t="s">
        <v>33</v>
      </c>
      <c r="C34" s="312" t="str">
        <f>IF(SA_GRILLE_STEU!$C$3="","",SA_GRILLE_STEU!$C$3)</f>
        <v/>
      </c>
      <c r="D34" s="909" t="str">
        <f>IF(SA_GRILLE_STEU!$A$3="","",SA_GRILLE_STEU!$A$3)</f>
        <v/>
      </c>
      <c r="E34" s="313" t="s">
        <v>22</v>
      </c>
      <c r="F34" s="314" t="str">
        <f>IF(SA_GRILLE_STEU!$A$5="","",SA_GRILLE_STEU!$A$5)</f>
        <v>Caisson</v>
      </c>
      <c r="G34" s="1094" t="str">
        <f>IF(SA_GRILLE_STEU!$C$19="","",SA_GRILLE_STEU!$C$19)</f>
        <v/>
      </c>
      <c r="H34" s="1095"/>
      <c r="I34" s="315">
        <f>IF(SA_GRILLE_STEU!D19="","",SA_GRILLE_STEU!D19)</f>
        <v>0</v>
      </c>
      <c r="J34" s="316" t="str">
        <f>IF(SA_GRILLE_STEU!$C$8="","",SA_GRILLE_STEU!$C$8)</f>
        <v>Oui</v>
      </c>
      <c r="K34" s="317" t="str">
        <f>IF(SA_GRILLE_STEU!$C$9="","",SA_GRILLE_STEU!$C$9)</f>
        <v/>
      </c>
      <c r="L34" s="317" t="str">
        <f>IF(SA_GRILLE_STEU!$C$10="","",SA_GRILLE_STEU!$C$10)</f>
        <v/>
      </c>
      <c r="M34" s="317" t="str">
        <f>IF(SA_GRILLE_STEU!$C$11="","",SA_GRILLE_STEU!$C$11)</f>
        <v/>
      </c>
      <c r="N34" s="317" t="str">
        <f>IF(SA_GRILLE_STEU!$C$12="","",SA_GRILLE_STEU!$C$12)</f>
        <v/>
      </c>
      <c r="O34" s="317" t="str">
        <f>IF(SA_GRILLE_STEU!$C$13="","",SA_GRILLE_STEU!$C$13)</f>
        <v/>
      </c>
      <c r="P34" s="317" t="str">
        <f>IF(SA_GRILLE_STEU!$C$14="","",SA_GRILLE_STEU!$C$14)</f>
        <v/>
      </c>
      <c r="Q34" s="317" t="str">
        <f>IF(SA_GRILLE_STEU!$C$15="","",SA_GRILLE_STEU!$C$15)</f>
        <v/>
      </c>
      <c r="R34" s="317" t="str">
        <f>IF(SA_GRILLE_STEU!$C$16="","",SA_GRILLE_STEU!$C$16)</f>
        <v/>
      </c>
      <c r="S34" s="318" t="str">
        <f>IF(SA_GRILLE_STEU!$C$17="","",SA_GRILLE_STEU!$C$17)</f>
        <v/>
      </c>
      <c r="T34" s="889" t="str">
        <f>IF(AnalysesComparatives!F11="","",AnalysesComparatives!F11)</f>
        <v/>
      </c>
      <c r="U34" s="1116" t="str">
        <f>IF(SA_GRILLE_STEU!B$19="","",SA_GRILLE_STEU!B$19)</f>
        <v/>
      </c>
      <c r="V34" s="1117"/>
      <c r="W34" s="1118"/>
    </row>
    <row r="35" spans="2:23" ht="28.5" customHeight="1" outlineLevel="1" thickBot="1" x14ac:dyDescent="0.65">
      <c r="B35" s="1093"/>
      <c r="C35" s="319" t="str">
        <f>C34</f>
        <v/>
      </c>
      <c r="D35" s="910"/>
      <c r="E35" s="320" t="s">
        <v>52</v>
      </c>
      <c r="F35" s="321" t="str">
        <f>IF(SA_GRILLE_STEU!$A$22="","",SA_GRILLE_STEU!$A$22)</f>
        <v>Vanne de prélèvement asservie</v>
      </c>
      <c r="G35" s="1099" t="str">
        <f>IF(SA_GRILLE_STEU!$C$37="","",SA_GRILLE_STEU!$C$37)</f>
        <v/>
      </c>
      <c r="H35" s="1100"/>
      <c r="I35" s="322">
        <f>IF(SA_GRILLE_STEU!D37="","",SA_GRILLE_STEU!D37)</f>
        <v>10</v>
      </c>
      <c r="J35" s="323" t="str">
        <f>IF(SA_GRILLE_STEU!$C$25="","",SA_GRILLE_STEU!$C$25)</f>
        <v>Oui</v>
      </c>
      <c r="K35" s="324" t="str">
        <f>IF(SA_GRILLE_STEU!$C$26="","",SA_GRILLE_STEU!$C$26)</f>
        <v>Validé</v>
      </c>
      <c r="L35" s="324" t="str">
        <f>IF(SA_GRILLE_STEU!$C$27="","",SA_GRILLE_STEU!$C$27)</f>
        <v/>
      </c>
      <c r="M35" s="324" t="str">
        <f>IF(SA_GRILLE_STEU!$C$28="","",SA_GRILLE_STEU!$C$28)</f>
        <v/>
      </c>
      <c r="N35" s="324" t="str">
        <f>IF(SA_GRILLE_STEU!$C$29="","",SA_GRILLE_STEU!$C$29)</f>
        <v/>
      </c>
      <c r="O35" s="324" t="str">
        <f>IF(SA_GRILLE_STEU!$C$30="","",SA_GRILLE_STEU!$C$30)</f>
        <v/>
      </c>
      <c r="P35" s="324" t="str">
        <f>IF(SA_GRILLE_STEU!$C$31="","",SA_GRILLE_STEU!$C$31)</f>
        <v/>
      </c>
      <c r="Q35" s="324" t="str">
        <f>IF(SA_GRILLE_STEU!$C$32="","",SA_GRILLE_STEU!$C$32)</f>
        <v/>
      </c>
      <c r="R35" s="324" t="str">
        <f>IF(SA_GRILLE_STEU!$C$33="","",SA_GRILLE_STEU!$C$33)</f>
        <v/>
      </c>
      <c r="S35" s="325" t="str">
        <f>IF(SA_GRILLE_STEU!$C$34="","",SA_GRILLE_STEU!$C$34)</f>
        <v/>
      </c>
      <c r="T35" s="889"/>
      <c r="U35" s="1113" t="str">
        <f>IF(SA_GRILLE_STEU!B$37="","",SA_GRILLE_STEU!B$37)</f>
        <v/>
      </c>
      <c r="V35" s="1114"/>
      <c r="W35" s="1115"/>
    </row>
    <row r="36" spans="2:23" ht="28.5" customHeight="1" outlineLevel="1" thickBot="1" x14ac:dyDescent="0.65">
      <c r="B36" s="1092" t="s">
        <v>34</v>
      </c>
      <c r="C36" s="312" t="str">
        <f>IF(SA_GRILLE_STEU!$H$3="","",SA_GRILLE_STEU!$H$3)</f>
        <v/>
      </c>
      <c r="D36" s="909" t="str">
        <f>IF(SA_GRILLE_STEU!$F$3="","",SA_GRILLE_STEU!$F$3)</f>
        <v/>
      </c>
      <c r="E36" s="313" t="s">
        <v>22</v>
      </c>
      <c r="F36" s="314" t="str">
        <f>IF(SA_GRILLE_STEU!$F$5="","",SA_GRILLE_STEU!$F$5)</f>
        <v>Clapet</v>
      </c>
      <c r="G36" s="1094" t="str">
        <f>IF(SA_GRILLE_STEU!$H$19="","",SA_GRILLE_STEU!$H$19)</f>
        <v/>
      </c>
      <c r="H36" s="1095"/>
      <c r="I36" s="315">
        <f>IF(SA_GRILLE_STEU!I$19="","",SA_GRILLE_STEU!I$19)</f>
        <v>0</v>
      </c>
      <c r="J36" s="316" t="str">
        <f>IF(SA_GRILLE_STEU!$H$8="","",SA_GRILLE_STEU!$H$8)</f>
        <v/>
      </c>
      <c r="K36" s="317" t="str">
        <f>IF(SA_GRILLE_STEU!$H$9="","",SA_GRILLE_STEU!$H$9)</f>
        <v/>
      </c>
      <c r="L36" s="317" t="str">
        <f>IF(SA_GRILLE_STEU!$H$10="","",SA_GRILLE_STEU!$H$10)</f>
        <v/>
      </c>
      <c r="M36" s="317" t="str">
        <f>IF(SA_GRILLE_STEU!$H$11="","",SA_GRILLE_STEU!$H$11)</f>
        <v/>
      </c>
      <c r="N36" s="317" t="str">
        <f>IF(SA_GRILLE_STEU!$H$12="","",SA_GRILLE_STEU!$H$12)</f>
        <v/>
      </c>
      <c r="O36" s="317" t="str">
        <f>IF(SA_GRILLE_STEU!$H$13="","",SA_GRILLE_STEU!$H$13)</f>
        <v/>
      </c>
      <c r="P36" s="317" t="str">
        <f>IF(SA_GRILLE_STEU!$H$14="","",SA_GRILLE_STEU!$H$14)</f>
        <v/>
      </c>
      <c r="Q36" s="317" t="str">
        <f>IF(SA_GRILLE_STEU!$H$15="","",SA_GRILLE_STEU!$H$15)</f>
        <v/>
      </c>
      <c r="R36" s="317" t="str">
        <f>IF(SA_GRILLE_STEU!$H$16="","",SA_GRILLE_STEU!$H$16)</f>
        <v/>
      </c>
      <c r="S36" s="318" t="str">
        <f>IF(SA_GRILLE_STEU!$H$17="","",SA_GRILLE_STEU!$H$17)</f>
        <v/>
      </c>
      <c r="T36" s="889" t="str">
        <f>IF(AnalysesComparatives!F12="","",AnalysesComparatives!F12)</f>
        <v/>
      </c>
      <c r="U36" s="1116" t="str">
        <f>IF(SA_GRILLE_STEU!G$19="","",SA_GRILLE_STEU!G$19)</f>
        <v/>
      </c>
      <c r="V36" s="1117"/>
      <c r="W36" s="1118"/>
    </row>
    <row r="37" spans="2:23" ht="28.5" customHeight="1" outlineLevel="1" thickBot="1" x14ac:dyDescent="0.65">
      <c r="B37" s="1093"/>
      <c r="C37" s="319" t="str">
        <f>C36</f>
        <v/>
      </c>
      <c r="D37" s="910"/>
      <c r="E37" s="320" t="s">
        <v>52</v>
      </c>
      <c r="F37" s="321" t="str">
        <f>IF(SA_GRILLE_STEU!$F$22="","",SA_GRILLE_STEU!$F$22)</f>
        <v/>
      </c>
      <c r="G37" s="1099" t="str">
        <f>IF(SA_GRILLE_STEU!$H$37="","",SA_GRILLE_STEU!$H$37)</f>
        <v/>
      </c>
      <c r="H37" s="1100"/>
      <c r="I37" s="322" t="str">
        <f>IF(SA_GRILLE_STEU!I$37="","",SA_GRILLE_STEU!I$37)</f>
        <v/>
      </c>
      <c r="J37" s="323" t="str">
        <f>IF(SA_GRILLE_STEU!$H$25="","",SA_GRILLE_STEU!$H$25)</f>
        <v/>
      </c>
      <c r="K37" s="324" t="str">
        <f>IF(SA_GRILLE_STEU!$H$26="","",SA_GRILLE_STEU!$H$26)</f>
        <v/>
      </c>
      <c r="L37" s="324" t="str">
        <f>IF(SA_GRILLE_STEU!$H$27="","",SA_GRILLE_STEU!$H$27)</f>
        <v/>
      </c>
      <c r="M37" s="324" t="str">
        <f>IF(SA_GRILLE_STEU!$H$28="","",SA_GRILLE_STEU!$H$28)</f>
        <v/>
      </c>
      <c r="N37" s="324" t="str">
        <f>IF(SA_GRILLE_STEU!$H$29="","",SA_GRILLE_STEU!$H$29)</f>
        <v/>
      </c>
      <c r="O37" s="324" t="str">
        <f>IF(SA_GRILLE_STEU!$H$30="","",SA_GRILLE_STEU!$H$30)</f>
        <v/>
      </c>
      <c r="P37" s="324" t="str">
        <f>IF(SA_GRILLE_STEU!$H$31="","",SA_GRILLE_STEU!$H$31)</f>
        <v/>
      </c>
      <c r="Q37" s="324" t="str">
        <f>IF(SA_GRILLE_STEU!$H$32="","",SA_GRILLE_STEU!$H$32)</f>
        <v/>
      </c>
      <c r="R37" s="324" t="str">
        <f>IF(SA_GRILLE_STEU!$H$33="","",SA_GRILLE_STEU!$H$33)</f>
        <v/>
      </c>
      <c r="S37" s="325" t="str">
        <f>IF(SA_GRILLE_STEU!$H$34="","",SA_GRILLE_STEU!$H$34)</f>
        <v/>
      </c>
      <c r="T37" s="889"/>
      <c r="U37" s="1119" t="str">
        <f>IF(SA_GRILLE_STEU!G$37="","",SA_GRILLE_STEU!G$37)</f>
        <v/>
      </c>
      <c r="V37" s="1120"/>
      <c r="W37" s="1121"/>
    </row>
    <row r="38" spans="2:23" ht="28.5" customHeight="1" outlineLevel="1" thickBot="1" x14ac:dyDescent="0.65">
      <c r="B38" s="1092" t="s">
        <v>35</v>
      </c>
      <c r="C38" s="312" t="str">
        <f>IF(SA_GRILLE_STEU!$M$3="","",SA_GRILLE_STEU!$M$3)</f>
        <v/>
      </c>
      <c r="D38" s="909" t="str">
        <f>IF(SA_GRILLE_STEU!$K$3="","",SA_GRILLE_STEU!$K$3)</f>
        <v/>
      </c>
      <c r="E38" s="313" t="s">
        <v>22</v>
      </c>
      <c r="F38" s="314" t="str">
        <f>IF(SA_GRILLE_STEU!$K$5="","",SA_GRILLE_STEU!$K$5)</f>
        <v/>
      </c>
      <c r="G38" s="1094" t="str">
        <f>IF(SA_GRILLE_STEU!$M$19="","",SA_GRILLE_STEU!$M$19)</f>
        <v/>
      </c>
      <c r="H38" s="1095"/>
      <c r="I38" s="315" t="str">
        <f>IF(SA_GRILLE_STEU!N$19="","",SA_GRILLE_STEU!N$19)</f>
        <v/>
      </c>
      <c r="J38" s="316" t="str">
        <f>IF(SA_GRILLE_STEU!$M$8="","",SA_GRILLE_STEU!$M$8)</f>
        <v/>
      </c>
      <c r="K38" s="317" t="str">
        <f>IF(SA_GRILLE_STEU!$M$9="","",SA_GRILLE_STEU!$M$9)</f>
        <v/>
      </c>
      <c r="L38" s="317" t="str">
        <f>IF(SA_GRILLE_STEU!$M$10="","",SA_GRILLE_STEU!$M$10)</f>
        <v/>
      </c>
      <c r="M38" s="317" t="str">
        <f>IF(SA_GRILLE_STEU!$M$11="","",SA_GRILLE_STEU!$M$11)</f>
        <v/>
      </c>
      <c r="N38" s="317" t="str">
        <f>IF(SA_GRILLE_STEU!$M$12="","",SA_GRILLE_STEU!$M$12)</f>
        <v/>
      </c>
      <c r="O38" s="317" t="str">
        <f>IF(SA_GRILLE_STEU!$M$13="","",SA_GRILLE_STEU!$M$13)</f>
        <v/>
      </c>
      <c r="P38" s="317" t="str">
        <f>IF(SA_GRILLE_STEU!$M$14="","",SA_GRILLE_STEU!$M$14)</f>
        <v/>
      </c>
      <c r="Q38" s="317" t="str">
        <f>IF(SA_GRILLE_STEU!$M$15="","",SA_GRILLE_STEU!$M$15)</f>
        <v/>
      </c>
      <c r="R38" s="317" t="str">
        <f>IF(SA_GRILLE_STEU!$M$16="","",SA_GRILLE_STEU!$M$16)</f>
        <v/>
      </c>
      <c r="S38" s="318" t="str">
        <f>IF(SA_GRILLE_STEU!$M$17="","",SA_GRILLE_STEU!$M$17)</f>
        <v/>
      </c>
      <c r="T38" s="889" t="str">
        <f>IF(AnalysesComparatives!F13="","",AnalysesComparatives!F13)</f>
        <v/>
      </c>
      <c r="U38" s="1110" t="str">
        <f>IF(SA_GRILLE_STEU!L$19="","",SA_GRILLE_STEU!L$19)</f>
        <v/>
      </c>
      <c r="V38" s="1111"/>
      <c r="W38" s="1112"/>
    </row>
    <row r="39" spans="2:23" ht="28.5" customHeight="1" outlineLevel="1" thickBot="1" x14ac:dyDescent="0.65">
      <c r="B39" s="1093"/>
      <c r="C39" s="319" t="str">
        <f>C38</f>
        <v/>
      </c>
      <c r="D39" s="910"/>
      <c r="E39" s="320" t="s">
        <v>52</v>
      </c>
      <c r="F39" s="321" t="str">
        <f>IF(SA_GRILLE_STEU!$K$22="","",SA_GRILLE_STEU!$K$22)</f>
        <v/>
      </c>
      <c r="G39" s="1099" t="str">
        <f>IF(SA_GRILLE_STEU!$M$37="","",SA_GRILLE_STEU!$M$37)</f>
        <v/>
      </c>
      <c r="H39" s="1100"/>
      <c r="I39" s="322" t="str">
        <f>IF(SA_GRILLE_STEU!N$37="","",SA_GRILLE_STEU!N$37)</f>
        <v/>
      </c>
      <c r="J39" s="323" t="str">
        <f>IF(SA_GRILLE_STEU!$M$25="","",SA_GRILLE_STEU!$M$25)</f>
        <v/>
      </c>
      <c r="K39" s="324" t="str">
        <f>IF(SA_GRILLE_STEU!$M$26="","",SA_GRILLE_STEU!$M$26)</f>
        <v/>
      </c>
      <c r="L39" s="324" t="str">
        <f>IF(SA_GRILLE_STEU!$M$27="","",SA_GRILLE_STEU!$M$27)</f>
        <v/>
      </c>
      <c r="M39" s="324" t="str">
        <f>IF(SA_GRILLE_STEU!$M$28="","",SA_GRILLE_STEU!$M$28)</f>
        <v/>
      </c>
      <c r="N39" s="324" t="str">
        <f>IF(SA_GRILLE_STEU!$M$29="","",SA_GRILLE_STEU!$M$29)</f>
        <v/>
      </c>
      <c r="O39" s="324" t="str">
        <f>IF(SA_GRILLE_STEU!$M$30="","",SA_GRILLE_STEU!$M$30)</f>
        <v/>
      </c>
      <c r="P39" s="324" t="str">
        <f>IF(SA_GRILLE_STEU!$M$31="","",SA_GRILLE_STEU!$M$31)</f>
        <v/>
      </c>
      <c r="Q39" s="324" t="str">
        <f>IF(SA_GRILLE_STEU!$M$32="","",SA_GRILLE_STEU!$M$32)</f>
        <v/>
      </c>
      <c r="R39" s="324" t="str">
        <f>IF(SA_GRILLE_STEU!$M$33="","",SA_GRILLE_STEU!$M$33)</f>
        <v/>
      </c>
      <c r="S39" s="325" t="str">
        <f>IF(SA_GRILLE_STEU!$M$34="","",SA_GRILLE_STEU!$M$34)</f>
        <v/>
      </c>
      <c r="T39" s="889"/>
      <c r="U39" s="1113" t="str">
        <f>IF(SA_GRILLE_STEU!L$37="","",SA_GRILLE_STEU!L$37)</f>
        <v/>
      </c>
      <c r="V39" s="1114"/>
      <c r="W39" s="1115"/>
    </row>
    <row r="40" spans="2:23" ht="28.5" customHeight="1" outlineLevel="1" thickBot="1" x14ac:dyDescent="0.65">
      <c r="B40" s="1092" t="s">
        <v>53</v>
      </c>
      <c r="C40" s="312" t="str">
        <f>IF(SA_GRILLE_STEU!$R$3="","",SA_GRILLE_STEU!$R$3)</f>
        <v/>
      </c>
      <c r="D40" s="909" t="str">
        <f>IF(SA_GRILLE_STEU!$P$3="","",SA_GRILLE_STEU!$P$3)</f>
        <v/>
      </c>
      <c r="E40" s="313" t="s">
        <v>22</v>
      </c>
      <c r="F40" s="314" t="str">
        <f>IF(SA_GRILLE_STEU!$P$5="","",SA_GRILLE_STEU!$P$5)</f>
        <v/>
      </c>
      <c r="G40" s="1094" t="str">
        <f>IF(SA_GRILLE_STEU!$R$19="","",SA_GRILLE_STEU!$R$19)</f>
        <v/>
      </c>
      <c r="H40" s="1095"/>
      <c r="I40" s="315" t="str">
        <f>IF(SA_GRILLE_STEU!S$19="","",SA_GRILLE_STEU!S$19)</f>
        <v/>
      </c>
      <c r="J40" s="316" t="str">
        <f>IF(SA_GRILLE_STEU!$R$8="","",SA_GRILLE_STEU!$R$8)</f>
        <v/>
      </c>
      <c r="K40" s="317" t="str">
        <f>IF(SA_GRILLE_STEU!$R$9="","",SA_GRILLE_STEU!$R$9)</f>
        <v/>
      </c>
      <c r="L40" s="317" t="str">
        <f>IF(SA_GRILLE_STEU!$R$10="","",SA_GRILLE_STEU!$R$10)</f>
        <v/>
      </c>
      <c r="M40" s="317" t="str">
        <f>IF(SA_GRILLE_STEU!$R$11="","",SA_GRILLE_STEU!$R$11)</f>
        <v/>
      </c>
      <c r="N40" s="317" t="str">
        <f>IF(SA_GRILLE_STEU!$R$12="","",SA_GRILLE_STEU!$R$12)</f>
        <v/>
      </c>
      <c r="O40" s="317" t="str">
        <f>IF(SA_GRILLE_STEU!$R$13="","",SA_GRILLE_STEU!$R$13)</f>
        <v/>
      </c>
      <c r="P40" s="317" t="str">
        <f>IF(SA_GRILLE_STEU!$R$14="","",SA_GRILLE_STEU!$R$14)</f>
        <v/>
      </c>
      <c r="Q40" s="317" t="str">
        <f>IF(SA_GRILLE_STEU!$R$15="","",SA_GRILLE_STEU!$R$15)</f>
        <v/>
      </c>
      <c r="R40" s="317" t="str">
        <f>IF(SA_GRILLE_STEU!$R$16="","",SA_GRILLE_STEU!$R$16)</f>
        <v/>
      </c>
      <c r="S40" s="318" t="str">
        <f>IF(SA_GRILLE_STEU!$R$17="","",SA_GRILLE_STEU!$R$17)</f>
        <v/>
      </c>
      <c r="T40" s="889" t="str">
        <f>IF(AnalysesComparatives!F14="","",AnalysesComparatives!F14)</f>
        <v/>
      </c>
      <c r="U40" s="1116" t="str">
        <f>IF(SA_GRILLE_STEU!Q$19="","",SA_GRILLE_STEU!Q$19)</f>
        <v/>
      </c>
      <c r="V40" s="1117"/>
      <c r="W40" s="1118"/>
    </row>
    <row r="41" spans="2:23" ht="28.5" customHeight="1" outlineLevel="1" thickBot="1" x14ac:dyDescent="0.65">
      <c r="B41" s="1093"/>
      <c r="C41" s="319" t="str">
        <f>C40</f>
        <v/>
      </c>
      <c r="D41" s="910"/>
      <c r="E41" s="320" t="s">
        <v>52</v>
      </c>
      <c r="F41" s="321" t="str">
        <f>IF(SA_GRILLE_STEU!$P$22="","",SA_GRILLE_STEU!$P$22)</f>
        <v/>
      </c>
      <c r="G41" s="1099" t="str">
        <f>IF(SA_GRILLE_STEU!$R$37="","",SA_GRILLE_STEU!$R$37)</f>
        <v/>
      </c>
      <c r="H41" s="1100"/>
      <c r="I41" s="322" t="str">
        <f>IF(SA_GRILLE_STEU!S$37="","",SA_GRILLE_STEU!S$37)</f>
        <v/>
      </c>
      <c r="J41" s="323" t="str">
        <f>IF(SA_GRILLE_STEU!$R$25="","",SA_GRILLE_STEU!$R$25)</f>
        <v/>
      </c>
      <c r="K41" s="324" t="str">
        <f>IF(SA_GRILLE_STEU!$R$26="","",SA_GRILLE_STEU!$R$26)</f>
        <v/>
      </c>
      <c r="L41" s="324" t="str">
        <f>IF(SA_GRILLE_STEU!$R$27="","",SA_GRILLE_STEU!$R$27)</f>
        <v/>
      </c>
      <c r="M41" s="324" t="str">
        <f>IF(SA_GRILLE_STEU!$R$28="","",SA_GRILLE_STEU!$R$28)</f>
        <v/>
      </c>
      <c r="N41" s="324" t="str">
        <f>IF(SA_GRILLE_STEU!$R$29="","",SA_GRILLE_STEU!$R$29)</f>
        <v/>
      </c>
      <c r="O41" s="324" t="str">
        <f>IF(SA_GRILLE_STEU!$R$30="","",SA_GRILLE_STEU!$R$30)</f>
        <v/>
      </c>
      <c r="P41" s="324" t="str">
        <f>IF(SA_GRILLE_STEU!$R$31="","",SA_GRILLE_STEU!$R$31)</f>
        <v/>
      </c>
      <c r="Q41" s="324" t="str">
        <f>IF(SA_GRILLE_STEU!$R$32="","",SA_GRILLE_STEU!$R$32)</f>
        <v/>
      </c>
      <c r="R41" s="324" t="str">
        <f>IF(SA_GRILLE_STEU!$R$33="","",SA_GRILLE_STEU!$R$33)</f>
        <v/>
      </c>
      <c r="S41" s="325" t="str">
        <f>IF(SA_GRILLE_STEU!$R$34="","",SA_GRILLE_STEU!$R$34)</f>
        <v/>
      </c>
      <c r="T41" s="889"/>
      <c r="U41" s="1119" t="str">
        <f>IF(SA_GRILLE_STEU!Q$37="","",SA_GRILLE_STEU!Q$37)</f>
        <v/>
      </c>
      <c r="V41" s="1120"/>
      <c r="W41" s="1121"/>
    </row>
    <row r="42" spans="2:23" ht="28.5" customHeight="1" outlineLevel="1" thickBot="1" x14ac:dyDescent="0.65">
      <c r="B42" s="1092" t="s">
        <v>54</v>
      </c>
      <c r="C42" s="312" t="str">
        <f>IF(SA_GRILLE_STEU!$W$3="","",SA_GRILLE_STEU!$W$3)</f>
        <v/>
      </c>
      <c r="D42" s="909" t="str">
        <f>IF(SA_GRILLE_STEU!$U$3="","",SA_GRILLE_STEU!$U$3)</f>
        <v/>
      </c>
      <c r="E42" s="313" t="s">
        <v>22</v>
      </c>
      <c r="F42" s="314" t="str">
        <f>IF(SA_GRILLE_STEU!$U$5="","",SA_GRILLE_STEU!$U$5)</f>
        <v/>
      </c>
      <c r="G42" s="1094" t="str">
        <f>IF(SA_GRILLE_STEU!$W$19="","",SA_GRILLE_STEU!$W$19)</f>
        <v/>
      </c>
      <c r="H42" s="1095"/>
      <c r="I42" s="315" t="str">
        <f>IF(SA_GRILLE_STEU!X$19="","",SA_GRILLE_STEU!X$19)</f>
        <v/>
      </c>
      <c r="J42" s="316" t="str">
        <f>IF(SA_GRILLE_STEU!$W$8="","",SA_GRILLE_STEU!$W$8)</f>
        <v/>
      </c>
      <c r="K42" s="317" t="str">
        <f>IF(SA_GRILLE_STEU!$W$9="","",SA_GRILLE_STEU!$W$9)</f>
        <v/>
      </c>
      <c r="L42" s="317" t="str">
        <f>IF(SA_GRILLE_STEU!$W$10="","",SA_GRILLE_STEU!$W$10)</f>
        <v/>
      </c>
      <c r="M42" s="317" t="str">
        <f>IF(SA_GRILLE_STEU!$W$11="","",SA_GRILLE_STEU!$W$11)</f>
        <v/>
      </c>
      <c r="N42" s="317" t="str">
        <f>IF(SA_GRILLE_STEU!$W$12="","",SA_GRILLE_STEU!$W$12)</f>
        <v/>
      </c>
      <c r="O42" s="317" t="str">
        <f>IF(SA_GRILLE_STEU!$W$13="","",SA_GRILLE_STEU!$W$13)</f>
        <v/>
      </c>
      <c r="P42" s="317" t="str">
        <f>IF(SA_GRILLE_STEU!$W$14="","",SA_GRILLE_STEU!$W$14)</f>
        <v/>
      </c>
      <c r="Q42" s="317" t="str">
        <f>IF(SA_GRILLE_STEU!$W$15="","",SA_GRILLE_STEU!$W$15)</f>
        <v/>
      </c>
      <c r="R42" s="317" t="str">
        <f>IF(SA_GRILLE_STEU!$W$16="","",SA_GRILLE_STEU!$W$16)</f>
        <v/>
      </c>
      <c r="S42" s="318" t="str">
        <f>IF(SA_GRILLE_STEU!$W$17="","",SA_GRILLE_STEU!$W$17)</f>
        <v/>
      </c>
      <c r="T42" s="889" t="str">
        <f>IF(AnalysesComparatives!F15="","",AnalysesComparatives!F15)</f>
        <v/>
      </c>
      <c r="U42" s="1104" t="str">
        <f>IF(SA_GRILLE_STEU!V$19="","",SA_GRILLE_STEU!V$19)</f>
        <v/>
      </c>
      <c r="V42" s="1105"/>
      <c r="W42" s="1106"/>
    </row>
    <row r="43" spans="2:23" ht="28.5" customHeight="1" outlineLevel="1" thickBot="1" x14ac:dyDescent="0.65">
      <c r="B43" s="1093"/>
      <c r="C43" s="319" t="str">
        <f>C42</f>
        <v/>
      </c>
      <c r="D43" s="910"/>
      <c r="E43" s="320" t="s">
        <v>52</v>
      </c>
      <c r="F43" s="321" t="str">
        <f>IF(SA_GRILLE_STEU!$U$22="","",SA_GRILLE_STEU!$U$22)</f>
        <v/>
      </c>
      <c r="G43" s="1099" t="str">
        <f>IF(SA_GRILLE_STEU!$W$37="","",SA_GRILLE_STEU!$W$37)</f>
        <v/>
      </c>
      <c r="H43" s="1100"/>
      <c r="I43" s="322" t="str">
        <f>IF(SA_GRILLE_STEU!X$37="","",SA_GRILLE_STEU!X$37)</f>
        <v/>
      </c>
      <c r="J43" s="323" t="str">
        <f>IF(SA_GRILLE_STEU!$W$25="","",SA_GRILLE_STEU!$W$25)</f>
        <v/>
      </c>
      <c r="K43" s="324" t="str">
        <f>IF(SA_GRILLE_STEU!$W$26="","",SA_GRILLE_STEU!$W$26)</f>
        <v/>
      </c>
      <c r="L43" s="324" t="str">
        <f>IF(SA_GRILLE_STEU!$W$27="","",SA_GRILLE_STEU!$W$27)</f>
        <v/>
      </c>
      <c r="M43" s="324" t="str">
        <f>IF(SA_GRILLE_STEU!$W$28="","",SA_GRILLE_STEU!$W$28)</f>
        <v/>
      </c>
      <c r="N43" s="324" t="str">
        <f>IF(SA_GRILLE_STEU!$W$29="","",SA_GRILLE_STEU!$W$29)</f>
        <v/>
      </c>
      <c r="O43" s="324" t="str">
        <f>IF(SA_GRILLE_STEU!$W$30="","",SA_GRILLE_STEU!$W$30)</f>
        <v/>
      </c>
      <c r="P43" s="324" t="str">
        <f>IF(SA_GRILLE_STEU!$W$31="","",SA_GRILLE_STEU!$W$31)</f>
        <v/>
      </c>
      <c r="Q43" s="324" t="str">
        <f>IF(SA_GRILLE_STEU!$W$32="","",SA_GRILLE_STEU!$W$32)</f>
        <v/>
      </c>
      <c r="R43" s="324" t="str">
        <f>IF(SA_GRILLE_STEU!$W$33="","",SA_GRILLE_STEU!$W$33)</f>
        <v/>
      </c>
      <c r="S43" s="325" t="str">
        <f>IF(SA_GRILLE_STEU!$W$34="","",SA_GRILLE_STEU!$W$34)</f>
        <v/>
      </c>
      <c r="T43" s="889"/>
      <c r="U43" s="1107" t="str">
        <f>IF(SA_GRILLE_STEU!V$37="","",SA_GRILLE_STEU!V$37)</f>
        <v/>
      </c>
      <c r="V43" s="1108"/>
      <c r="W43" s="1109"/>
    </row>
    <row r="44" spans="2:23" ht="28.5" customHeight="1" outlineLevel="1" thickBot="1" x14ac:dyDescent="0.65">
      <c r="B44" s="1092" t="s">
        <v>55</v>
      </c>
      <c r="C44" s="312" t="str">
        <f>IF(SA_GRILLE_STEU!$AB$3="","",SA_GRILLE_STEU!$AB$3)</f>
        <v/>
      </c>
      <c r="D44" s="909" t="str">
        <f>IF(SA_GRILLE_STEU!$Z$3="","",SA_GRILLE_STEU!$Z$3)</f>
        <v/>
      </c>
      <c r="E44" s="313" t="s">
        <v>22</v>
      </c>
      <c r="F44" s="314" t="str">
        <f>IF(SA_GRILLE_STEU!$Z$5="","",SA_GRILLE_STEU!$Z$5)</f>
        <v/>
      </c>
      <c r="G44" s="1094" t="str">
        <f>IF(SA_GRILLE_STEU!$AB$19="","",SA_GRILLE_STEU!$AB$19)</f>
        <v/>
      </c>
      <c r="H44" s="1095"/>
      <c r="I44" s="315" t="str">
        <f>IF(SA_GRILLE_STEU!AC$19="","",SA_GRILLE_STEU!AC$19)</f>
        <v/>
      </c>
      <c r="J44" s="316" t="str">
        <f>IF(SA_GRILLE_STEU!$AB$8="","",SA_GRILLE_STEU!$AB$8)</f>
        <v/>
      </c>
      <c r="K44" s="317" t="str">
        <f>IF(SA_GRILLE_STEU!$AB$9="","",SA_GRILLE_STEU!$AB$9)</f>
        <v/>
      </c>
      <c r="L44" s="317" t="str">
        <f>IF(SA_GRILLE_STEU!$AB$10="","",SA_GRILLE_STEU!$AB$10)</f>
        <v/>
      </c>
      <c r="M44" s="317" t="str">
        <f>IF(SA_GRILLE_STEU!$AB$11="","",SA_GRILLE_STEU!$AB$11)</f>
        <v/>
      </c>
      <c r="N44" s="317" t="str">
        <f>IF(SA_GRILLE_STEU!$AB$12="","",SA_GRILLE_STEU!$AB$12)</f>
        <v/>
      </c>
      <c r="O44" s="317" t="str">
        <f>IF(SA_GRILLE_STEU!$AB$13="","",SA_GRILLE_STEU!$AB$13)</f>
        <v/>
      </c>
      <c r="P44" s="317" t="str">
        <f>IF(SA_GRILLE_STEU!$AB$14="","",SA_GRILLE_STEU!$AB$14)</f>
        <v/>
      </c>
      <c r="Q44" s="317" t="str">
        <f>IF(SA_GRILLE_STEU!$AB$15="","",SA_GRILLE_STEU!$AB$15)</f>
        <v/>
      </c>
      <c r="R44" s="317" t="str">
        <f>IF(SA_GRILLE_STEU!$AB$16="","",SA_GRILLE_STEU!$AB$16)</f>
        <v/>
      </c>
      <c r="S44" s="318" t="str">
        <f>IF(SA_GRILLE_STEU!$AB$17="","",SA_GRILLE_STEU!$AB$17)</f>
        <v/>
      </c>
      <c r="T44" s="889" t="str">
        <f>IF(AnalysesComparatives!F16="","",AnalysesComparatives!F16)</f>
        <v/>
      </c>
      <c r="U44" s="1096" t="str">
        <f>IF(SA_GRILLE_STEU!AA$19="","",SA_GRILLE_STEU!AA$19)</f>
        <v/>
      </c>
      <c r="V44" s="1097"/>
      <c r="W44" s="1098"/>
    </row>
    <row r="45" spans="2:23" ht="28.5" customHeight="1" outlineLevel="1" thickBot="1" x14ac:dyDescent="0.65">
      <c r="B45" s="1093"/>
      <c r="C45" s="319" t="str">
        <f>C44</f>
        <v/>
      </c>
      <c r="D45" s="910"/>
      <c r="E45" s="320" t="s">
        <v>52</v>
      </c>
      <c r="F45" s="321" t="str">
        <f>IF(SA_GRILLE_STEU!$Z$22="","",SA_GRILLE_STEU!$Z$22)</f>
        <v/>
      </c>
      <c r="G45" s="1099" t="str">
        <f>IF(SA_GRILLE_STEU!$AB$37="","",SA_GRILLE_STEU!$AB$37)</f>
        <v/>
      </c>
      <c r="H45" s="1100"/>
      <c r="I45" s="322" t="str">
        <f>IF(SA_GRILLE_STEU!AC$37="","",SA_GRILLE_STEU!AC$37)</f>
        <v/>
      </c>
      <c r="J45" s="323" t="str">
        <f>IF(SA_GRILLE_STEU!$AB$25="","",SA_GRILLE_STEU!$AB$25)</f>
        <v/>
      </c>
      <c r="K45" s="324" t="str">
        <f>IF(SA_GRILLE_STEU!$AB$26="","",SA_GRILLE_STEU!$AB$26)</f>
        <v/>
      </c>
      <c r="L45" s="324" t="str">
        <f>IF(SA_GRILLE_STEU!$AB$27="","",SA_GRILLE_STEU!$AB$27)</f>
        <v/>
      </c>
      <c r="M45" s="324" t="str">
        <f>IF(SA_GRILLE_STEU!$AB$28="","",SA_GRILLE_STEU!$AB$28)</f>
        <v/>
      </c>
      <c r="N45" s="324" t="str">
        <f>IF(SA_GRILLE_STEU!$AB$29="","",SA_GRILLE_STEU!$AB$29)</f>
        <v/>
      </c>
      <c r="O45" s="324" t="str">
        <f>IF(SA_GRILLE_STEU!$AB$30="","",SA_GRILLE_STEU!$AB$30)</f>
        <v/>
      </c>
      <c r="P45" s="324" t="str">
        <f>IF(SA_GRILLE_STEU!$AB$31="","",SA_GRILLE_STEU!$AB$31)</f>
        <v/>
      </c>
      <c r="Q45" s="324" t="str">
        <f>IF(SA_GRILLE_STEU!$AB$32="","",SA_GRILLE_STEU!$AB$32)</f>
        <v/>
      </c>
      <c r="R45" s="324" t="str">
        <f>IF(SA_GRILLE_STEU!$AB$33="","",SA_GRILLE_STEU!$AB$33)</f>
        <v/>
      </c>
      <c r="S45" s="325" t="str">
        <f>IF(SA_GRILLE_STEU!$AB$34="","",SA_GRILLE_STEU!$AB$34)</f>
        <v/>
      </c>
      <c r="T45" s="889"/>
      <c r="U45" s="1101" t="str">
        <f>IF(SA_GRILLE_STEU!AA$37="","",SA_GRILLE_STEU!AA$37)</f>
        <v/>
      </c>
      <c r="V45" s="1102"/>
      <c r="W45" s="1103"/>
    </row>
    <row r="46" spans="2:23" ht="28.5" customHeight="1" outlineLevel="1" thickBot="1" x14ac:dyDescent="0.65">
      <c r="B46" s="1092" t="s">
        <v>56</v>
      </c>
      <c r="C46" s="312" t="str">
        <f>IF(SA_GRILLE_STEU!$AG$3="","",SA_GRILLE_STEU!$AG$3)</f>
        <v/>
      </c>
      <c r="D46" s="909" t="str">
        <f>IF(SA_GRILLE_STEU!$AE$3="","",SA_GRILLE_STEU!$AE$3)</f>
        <v/>
      </c>
      <c r="E46" s="313" t="s">
        <v>22</v>
      </c>
      <c r="F46" s="314" t="str">
        <f>IF(SA_GRILLE_STEU!$AE$5="","",SA_GRILLE_STEU!$AE$5)</f>
        <v/>
      </c>
      <c r="G46" s="1094" t="str">
        <f>IF(SA_GRILLE_STEU!$AG$19="","",SA_GRILLE_STEU!$AG$19)</f>
        <v/>
      </c>
      <c r="H46" s="1095"/>
      <c r="I46" s="315" t="str">
        <f>IF(SA_GRILLE_STEU!AH$19="","",SA_GRILLE_STEU!AH$19)</f>
        <v/>
      </c>
      <c r="J46" s="316" t="str">
        <f>IF(SA_GRILLE_STEU!$AG$8="","",SA_GRILLE_STEU!$AG$8)</f>
        <v/>
      </c>
      <c r="K46" s="317" t="str">
        <f>IF(SA_GRILLE_STEU!$AG$9="","",SA_GRILLE_STEU!$AG$9)</f>
        <v/>
      </c>
      <c r="L46" s="317" t="str">
        <f>IF(SA_GRILLE_STEU!$AG$10="","",SA_GRILLE_STEU!$AG$10)</f>
        <v/>
      </c>
      <c r="M46" s="317" t="str">
        <f>IF(SA_GRILLE_STEU!$AG$11="","",SA_GRILLE_STEU!$AG$11)</f>
        <v/>
      </c>
      <c r="N46" s="317" t="str">
        <f>IF(SA_GRILLE_STEU!$AG$12="","",SA_GRILLE_STEU!$AG$12)</f>
        <v/>
      </c>
      <c r="O46" s="317" t="str">
        <f>IF(SA_GRILLE_STEU!$AG$13="","",SA_GRILLE_STEU!$AG$13)</f>
        <v/>
      </c>
      <c r="P46" s="317" t="str">
        <f>IF(SA_GRILLE_STEU!$AG$14="","",SA_GRILLE_STEU!$AG$14)</f>
        <v/>
      </c>
      <c r="Q46" s="317" t="str">
        <f>IF(SA_GRILLE_STEU!$AG$15="","",SA_GRILLE_STEU!$AG$15)</f>
        <v/>
      </c>
      <c r="R46" s="317" t="str">
        <f>IF(SA_GRILLE_STEU!$AG$16="","",SA_GRILLE_STEU!$AG$16)</f>
        <v/>
      </c>
      <c r="S46" s="318" t="str">
        <f>IF(SA_GRILLE_STEU!$AG$17="","",SA_GRILLE_STEU!$AG$17)</f>
        <v/>
      </c>
      <c r="T46" s="889" t="str">
        <f>IF(AnalysesComparatives!P11="","",AnalysesComparatives!P11)</f>
        <v/>
      </c>
      <c r="U46" s="1104" t="str">
        <f>IF(SA_GRILLE_STEU!AF$19="","",SA_GRILLE_STEU!AF$19)</f>
        <v/>
      </c>
      <c r="V46" s="1105"/>
      <c r="W46" s="1106"/>
    </row>
    <row r="47" spans="2:23" ht="28.5" customHeight="1" outlineLevel="1" thickBot="1" x14ac:dyDescent="0.65">
      <c r="B47" s="1093"/>
      <c r="C47" s="319" t="str">
        <f>C46</f>
        <v/>
      </c>
      <c r="D47" s="910"/>
      <c r="E47" s="320" t="s">
        <v>52</v>
      </c>
      <c r="F47" s="321" t="str">
        <f>IF(SA_GRILLE_STEU!$AE$22="","",SA_GRILLE_STEU!$AE$22)</f>
        <v/>
      </c>
      <c r="G47" s="1099" t="str">
        <f>IF(SA_GRILLE_STEU!$AG$37="","",SA_GRILLE_STEU!$AG$37)</f>
        <v/>
      </c>
      <c r="H47" s="1100"/>
      <c r="I47" s="322" t="str">
        <f>IF(SA_GRILLE_STEU!AH$37="","",SA_GRILLE_STEU!AH$37)</f>
        <v/>
      </c>
      <c r="J47" s="323" t="str">
        <f>IF(SA_GRILLE_STEU!$AG$25="","",SA_GRILLE_STEU!$AG$25)</f>
        <v/>
      </c>
      <c r="K47" s="324" t="str">
        <f>IF(SA_GRILLE_STEU!$AG$26="","",SA_GRILLE_STEU!$AG$26)</f>
        <v/>
      </c>
      <c r="L47" s="324" t="str">
        <f>IF(SA_GRILLE_STEU!$AG$27="","",SA_GRILLE_STEU!$AG$27)</f>
        <v/>
      </c>
      <c r="M47" s="324" t="str">
        <f>IF(SA_GRILLE_STEU!$AG$28="","",SA_GRILLE_STEU!$AG$28)</f>
        <v/>
      </c>
      <c r="N47" s="324" t="str">
        <f>IF(SA_GRILLE_STEU!$AG$29="","",SA_GRILLE_STEU!$AG$29)</f>
        <v/>
      </c>
      <c r="O47" s="324" t="str">
        <f>IF(SA_GRILLE_STEU!$AG$30="","",SA_GRILLE_STEU!$AG$30)</f>
        <v/>
      </c>
      <c r="P47" s="324" t="str">
        <f>IF(SA_GRILLE_STEU!$AG$31="","",SA_GRILLE_STEU!$AG$31)</f>
        <v/>
      </c>
      <c r="Q47" s="324" t="str">
        <f>IF(SA_GRILLE_STEU!$AG$32="","",SA_GRILLE_STEU!$AG$32)</f>
        <v/>
      </c>
      <c r="R47" s="324" t="str">
        <f>IF(SA_GRILLE_STEU!$AG$33="","",SA_GRILLE_STEU!$AG$33)</f>
        <v/>
      </c>
      <c r="S47" s="325" t="str">
        <f>IF(SA_GRILLE_STEU!$AG$34="","",SA_GRILLE_STEU!$AG$34)</f>
        <v/>
      </c>
      <c r="T47" s="889"/>
      <c r="U47" s="1107" t="str">
        <f>IF(SA_GRILLE_STEU!AF$37="","",SA_GRILLE_STEU!AF$37)</f>
        <v/>
      </c>
      <c r="V47" s="1108"/>
      <c r="W47" s="1109"/>
    </row>
    <row r="48" spans="2:23" ht="28.5" customHeight="1" outlineLevel="1" thickBot="1" x14ac:dyDescent="0.65">
      <c r="B48" s="1092" t="s">
        <v>57</v>
      </c>
      <c r="C48" s="312" t="str">
        <f>IF(SA_GRILLE_STEU!$AL$3="","",SA_GRILLE_STEU!$AL$3)</f>
        <v/>
      </c>
      <c r="D48" s="909" t="str">
        <f>IF(SA_GRILLE_STEU!$AJ$3="","",SA_GRILLE_STEU!$AJ$3)</f>
        <v/>
      </c>
      <c r="E48" s="313" t="s">
        <v>22</v>
      </c>
      <c r="F48" s="314" t="str">
        <f>IF(SA_GRILLE_STEU!$AJ$5="","",SA_GRILLE_STEU!$AJ$5)</f>
        <v/>
      </c>
      <c r="G48" s="1094" t="str">
        <f>IF(SA_GRILLE_STEU!$AL$19="","",SA_GRILLE_STEU!$AL$19)</f>
        <v/>
      </c>
      <c r="H48" s="1095"/>
      <c r="I48" s="315" t="str">
        <f>IF(SA_GRILLE_STEU!AM$19="","",SA_GRILLE_STEU!AM$19)</f>
        <v/>
      </c>
      <c r="J48" s="316" t="str">
        <f>IF(SA_GRILLE_STEU!$AL$8="","",SA_GRILLE_STEU!$AL$8)</f>
        <v/>
      </c>
      <c r="K48" s="317" t="str">
        <f>IF(SA_GRILLE_STEU!$AL$9="","",SA_GRILLE_STEU!$AL$9)</f>
        <v/>
      </c>
      <c r="L48" s="317" t="str">
        <f>IF(SA_GRILLE_STEU!$AL$10="","",SA_GRILLE_STEU!$AL$10)</f>
        <v/>
      </c>
      <c r="M48" s="317" t="str">
        <f>IF(SA_GRILLE_STEU!$AL$11="","",SA_GRILLE_STEU!$AL$11)</f>
        <v/>
      </c>
      <c r="N48" s="317" t="str">
        <f>IF(SA_GRILLE_STEU!$AL$12="","",SA_GRILLE_STEU!$AL$12)</f>
        <v/>
      </c>
      <c r="O48" s="317" t="str">
        <f>IF(SA_GRILLE_STEU!$AL$13="","",SA_GRILLE_STEU!$AL$13)</f>
        <v/>
      </c>
      <c r="P48" s="317" t="str">
        <f>IF(SA_GRILLE_STEU!$AL$14="","",SA_GRILLE_STEU!$AL$14)</f>
        <v/>
      </c>
      <c r="Q48" s="317" t="str">
        <f>IF(SA_GRILLE_STEU!$AL$15="","",SA_GRILLE_STEU!$AL$15)</f>
        <v/>
      </c>
      <c r="R48" s="317" t="str">
        <f>IF(SA_GRILLE_STEU!$AL$16="","",SA_GRILLE_STEU!$AL$16)</f>
        <v/>
      </c>
      <c r="S48" s="318" t="str">
        <f>IF(SA_GRILLE_STEU!$AL$17="","",SA_GRILLE_STEU!$AL$17)</f>
        <v/>
      </c>
      <c r="T48" s="889" t="str">
        <f>IF(AnalysesComparatives!P12="","",AnalysesComparatives!P12)</f>
        <v/>
      </c>
      <c r="U48" s="1096" t="str">
        <f>IF(SA_GRILLE_STEU!AK$19="","",SA_GRILLE_STEU!AK$19)</f>
        <v/>
      </c>
      <c r="V48" s="1097"/>
      <c r="W48" s="1098"/>
    </row>
    <row r="49" spans="2:23" ht="28.5" customHeight="1" outlineLevel="1" thickBot="1" x14ac:dyDescent="0.65">
      <c r="B49" s="1093"/>
      <c r="C49" s="319" t="str">
        <f>C48</f>
        <v/>
      </c>
      <c r="D49" s="910"/>
      <c r="E49" s="320" t="s">
        <v>52</v>
      </c>
      <c r="F49" s="321" t="str">
        <f>IF(SA_GRILLE_STEU!$AJ$22="","",SA_GRILLE_STEU!$AJ$22)</f>
        <v/>
      </c>
      <c r="G49" s="1099" t="str">
        <f>IF(SA_GRILLE_STEU!$AL$37="","",SA_GRILLE_STEU!$AL$37)</f>
        <v/>
      </c>
      <c r="H49" s="1100"/>
      <c r="I49" s="322" t="str">
        <f>IF(SA_GRILLE_STEU!AM$37="","",SA_GRILLE_STEU!AM$37)</f>
        <v/>
      </c>
      <c r="J49" s="323" t="str">
        <f>IF(SA_GRILLE_STEU!$AL$25="","",SA_GRILLE_STEU!$AL$25)</f>
        <v/>
      </c>
      <c r="K49" s="324" t="str">
        <f>IF(SA_GRILLE_STEU!$AL$26="","",SA_GRILLE_STEU!$AL$26)</f>
        <v/>
      </c>
      <c r="L49" s="324" t="str">
        <f>IF(SA_GRILLE_STEU!$AL$27="","",SA_GRILLE_STEU!$AL$27)</f>
        <v/>
      </c>
      <c r="M49" s="324" t="str">
        <f>IF(SA_GRILLE_STEU!$AL$28="","",SA_GRILLE_STEU!$AL$28)</f>
        <v/>
      </c>
      <c r="N49" s="324" t="str">
        <f>IF(SA_GRILLE_STEU!$AL$29="","",SA_GRILLE_STEU!$AL$29)</f>
        <v/>
      </c>
      <c r="O49" s="324" t="str">
        <f>IF(SA_GRILLE_STEU!$AL$30="","",SA_GRILLE_STEU!$AL$30)</f>
        <v/>
      </c>
      <c r="P49" s="324" t="str">
        <f>IF(SA_GRILLE_STEU!$AL$31="","",SA_GRILLE_STEU!$AL$31)</f>
        <v/>
      </c>
      <c r="Q49" s="324" t="str">
        <f>IF(SA_GRILLE_STEU!$AL$32="","",SA_GRILLE_STEU!$AL$32)</f>
        <v/>
      </c>
      <c r="R49" s="324" t="str">
        <f>IF(SA_GRILLE_STEU!$AL$33="","",SA_GRILLE_STEU!$AL$33)</f>
        <v/>
      </c>
      <c r="S49" s="325" t="str">
        <f>IF(SA_GRILLE_STEU!$AL$34="","",SA_GRILLE_STEU!$AL$34)</f>
        <v/>
      </c>
      <c r="T49" s="889"/>
      <c r="U49" s="1101" t="str">
        <f>IF(SA_GRILLE_STEU!AK$37="","",SA_GRILLE_STEU!AK$37)</f>
        <v/>
      </c>
      <c r="V49" s="1102"/>
      <c r="W49" s="1103"/>
    </row>
    <row r="50" spans="2:23" ht="28.5" customHeight="1" outlineLevel="1" thickBot="1" x14ac:dyDescent="0.65">
      <c r="B50" s="1092" t="s">
        <v>58</v>
      </c>
      <c r="C50" s="312" t="str">
        <f>IF(SA_GRILLE_STEU!$AQ$3="","",SA_GRILLE_STEU!$AQ$3)</f>
        <v/>
      </c>
      <c r="D50" s="909" t="str">
        <f>IF(SA_GRILLE_STEU!$AO$3="","",SA_GRILLE_STEU!$AO$3)</f>
        <v/>
      </c>
      <c r="E50" s="313" t="s">
        <v>22</v>
      </c>
      <c r="F50" s="314" t="str">
        <f>IF(SA_GRILLE_STEU!$AO$5="","",SA_GRILLE_STEU!$AO$5)</f>
        <v/>
      </c>
      <c r="G50" s="1094" t="str">
        <f>IF(SA_GRILLE_STEU!$AQ$19="","",SA_GRILLE_STEU!$AQ$19)</f>
        <v/>
      </c>
      <c r="H50" s="1095"/>
      <c r="I50" s="315" t="str">
        <f>IF(SA_GRILLE_STEU!AR$19="","",SA_GRILLE_STEU!AR$19)</f>
        <v/>
      </c>
      <c r="J50" s="316" t="str">
        <f>IF(SA_GRILLE_STEU!$AQ$8="","",SA_GRILLE_STEU!$AQ$8)</f>
        <v/>
      </c>
      <c r="K50" s="317" t="str">
        <f>IF(SA_GRILLE_STEU!$AQ$9="","",SA_GRILLE_STEU!$AQ$9)</f>
        <v/>
      </c>
      <c r="L50" s="317" t="str">
        <f>IF(SA_GRILLE_STEU!$AQ$10="","",SA_GRILLE_STEU!$AQ$10)</f>
        <v/>
      </c>
      <c r="M50" s="317" t="str">
        <f>IF(SA_GRILLE_STEU!$AQ$11="","",SA_GRILLE_STEU!$AQ$11)</f>
        <v/>
      </c>
      <c r="N50" s="317" t="str">
        <f>IF(SA_GRILLE_STEU!$AQ$12="","",SA_GRILLE_STEU!$AQ$12)</f>
        <v/>
      </c>
      <c r="O50" s="317" t="str">
        <f>IF(SA_GRILLE_STEU!$AQ$13="","",SA_GRILLE_STEU!$AQ$13)</f>
        <v/>
      </c>
      <c r="P50" s="317" t="str">
        <f>IF(SA_GRILLE_STEU!$AQ$14="","",SA_GRILLE_STEU!$AQ$14)</f>
        <v/>
      </c>
      <c r="Q50" s="317" t="str">
        <f>IF(SA_GRILLE_STEU!$AQ$15="","",SA_GRILLE_STEU!$AQ$15)</f>
        <v/>
      </c>
      <c r="R50" s="317" t="str">
        <f>IF(SA_GRILLE_STEU!$AQ$16="","",SA_GRILLE_STEU!$AQ$16)</f>
        <v/>
      </c>
      <c r="S50" s="318" t="str">
        <f>IF(SA_GRILLE_STEU!$AQ$17="","",SA_GRILLE_STEU!$AQ$17)</f>
        <v/>
      </c>
      <c r="T50" s="889" t="str">
        <f>IF(AnalysesComparatives!P13="","",AnalysesComparatives!P13)</f>
        <v/>
      </c>
      <c r="U50" s="1104" t="str">
        <f>IF(SA_GRILLE_STEU!AP$19="","",SA_GRILLE_STEU!AP$19)</f>
        <v/>
      </c>
      <c r="V50" s="1105"/>
      <c r="W50" s="1106"/>
    </row>
    <row r="51" spans="2:23" ht="28.5" customHeight="1" outlineLevel="1" thickBot="1" x14ac:dyDescent="0.65">
      <c r="B51" s="1093"/>
      <c r="C51" s="319" t="str">
        <f>C50</f>
        <v/>
      </c>
      <c r="D51" s="910"/>
      <c r="E51" s="320" t="s">
        <v>52</v>
      </c>
      <c r="F51" s="321" t="str">
        <f>IF(SA_GRILLE_STEU!$AO$22="","",SA_GRILLE_STEU!$AO$22)</f>
        <v/>
      </c>
      <c r="G51" s="1099" t="str">
        <f>IF(SA_GRILLE_STEU!$AQ$37="","",SA_GRILLE_STEU!$AQ$37)</f>
        <v/>
      </c>
      <c r="H51" s="1100"/>
      <c r="I51" s="322" t="str">
        <f>IF(SA_GRILLE_STEU!AR$37="","",SA_GRILLE_STEU!AR$37)</f>
        <v/>
      </c>
      <c r="J51" s="323" t="str">
        <f>IF(SA_GRILLE_STEU!$AQ$25="","",SA_GRILLE_STEU!$AQ$25)</f>
        <v/>
      </c>
      <c r="K51" s="324" t="str">
        <f>IF(SA_GRILLE_STEU!$AQ$26="","",SA_GRILLE_STEU!$AQ$26)</f>
        <v/>
      </c>
      <c r="L51" s="324" t="str">
        <f>IF(SA_GRILLE_STEU!$AQ$27="","",SA_GRILLE_STEU!$AQ$27)</f>
        <v/>
      </c>
      <c r="M51" s="324" t="str">
        <f>IF(SA_GRILLE_STEU!$AQ$28="","",SA_GRILLE_STEU!$AQ$28)</f>
        <v/>
      </c>
      <c r="N51" s="324" t="str">
        <f>IF(SA_GRILLE_STEU!$AQ$29="","",SA_GRILLE_STEU!$AQ$29)</f>
        <v/>
      </c>
      <c r="O51" s="324" t="str">
        <f>IF(SA_GRILLE_STEU!$AQ$30="","",SA_GRILLE_STEU!$AQ$30)</f>
        <v/>
      </c>
      <c r="P51" s="324" t="str">
        <f>IF(SA_GRILLE_STEU!$AQ$31="","",SA_GRILLE_STEU!$AQ$31)</f>
        <v/>
      </c>
      <c r="Q51" s="324" t="str">
        <f>IF(SA_GRILLE_STEU!$AQ$32="","",SA_GRILLE_STEU!$AQ$32)</f>
        <v/>
      </c>
      <c r="R51" s="324" t="str">
        <f>IF(SA_GRILLE_STEU!$AQ$33="","",SA_GRILLE_STEU!$AQ$33)</f>
        <v/>
      </c>
      <c r="S51" s="325" t="str">
        <f>IF(SA_GRILLE_STEU!$AQ$34="","",SA_GRILLE_STEU!$AQ$34)</f>
        <v/>
      </c>
      <c r="T51" s="889"/>
      <c r="U51" s="1107" t="str">
        <f>IF(SA_GRILLE_STEU!AP$37="","",SA_GRILLE_STEU!AP$37)</f>
        <v/>
      </c>
      <c r="V51" s="1108"/>
      <c r="W51" s="1109"/>
    </row>
    <row r="52" spans="2:23" ht="28.5" customHeight="1" outlineLevel="1" thickBot="1" x14ac:dyDescent="0.65">
      <c r="B52" s="1092" t="s">
        <v>59</v>
      </c>
      <c r="C52" s="312" t="str">
        <f>IF(SA_GRILLE_STEU!$AV$3="","",SA_GRILLE_STEU!$AV$3)</f>
        <v/>
      </c>
      <c r="D52" s="909" t="str">
        <f>IF(SA_GRILLE_STEU!$AT$3="","",SA_GRILLE_STEU!$AT$3)</f>
        <v/>
      </c>
      <c r="E52" s="313" t="s">
        <v>22</v>
      </c>
      <c r="F52" s="314" t="str">
        <f>IF(SA_GRILLE_STEU!$AT$5="","",SA_GRILLE_STEU!$AT$5)</f>
        <v/>
      </c>
      <c r="G52" s="1094" t="str">
        <f>IF(SA_GRILLE_STEU!$AV$19="","",SA_GRILLE_STEU!$AV$19)</f>
        <v/>
      </c>
      <c r="H52" s="1095"/>
      <c r="I52" s="315" t="str">
        <f>IF(SA_GRILLE_STEU!AW$19="","",SA_GRILLE_STEU!AW$19)</f>
        <v/>
      </c>
      <c r="J52" s="316" t="str">
        <f>IF(SA_GRILLE_STEU!$AV$8="","",SA_GRILLE_STEU!$AV$8)</f>
        <v/>
      </c>
      <c r="K52" s="317" t="str">
        <f>IF(SA_GRILLE_STEU!$AV$9="","",SA_GRILLE_STEU!$AV$9)</f>
        <v/>
      </c>
      <c r="L52" s="317" t="str">
        <f>IF(SA_GRILLE_STEU!$AV$10="","",SA_GRILLE_STEU!$AV$10)</f>
        <v/>
      </c>
      <c r="M52" s="317" t="str">
        <f>IF(SA_GRILLE_STEU!$AV$11="","",SA_GRILLE_STEU!$AV$11)</f>
        <v/>
      </c>
      <c r="N52" s="317" t="str">
        <f>IF(SA_GRILLE_STEU!$AV$12="","",SA_GRILLE_STEU!$AV$12)</f>
        <v/>
      </c>
      <c r="O52" s="317" t="str">
        <f>IF(SA_GRILLE_STEU!$AV$13="","",SA_GRILLE_STEU!$AV$13)</f>
        <v/>
      </c>
      <c r="P52" s="317" t="str">
        <f>IF(SA_GRILLE_STEU!$AV$14="","",SA_GRILLE_STEU!$AV$14)</f>
        <v/>
      </c>
      <c r="Q52" s="317" t="str">
        <f>IF(SA_GRILLE_STEU!$AV$15="","",SA_GRILLE_STEU!$AV$15)</f>
        <v/>
      </c>
      <c r="R52" s="317" t="str">
        <f>IF(SA_GRILLE_STEU!$AV$16="","",SA_GRILLE_STEU!$AV$16)</f>
        <v/>
      </c>
      <c r="S52" s="318" t="str">
        <f>IF(SA_GRILLE_STEU!$AV$17="","",SA_GRILLE_STEU!$AV$17)</f>
        <v/>
      </c>
      <c r="T52" s="889" t="str">
        <f>IF(AnalysesComparatives!P14="","",AnalysesComparatives!P14)</f>
        <v/>
      </c>
      <c r="U52" s="1096" t="str">
        <f>IF(SA_GRILLE_STEU!AU$19="","",SA_GRILLE_STEU!AU$19)</f>
        <v/>
      </c>
      <c r="V52" s="1097"/>
      <c r="W52" s="1098"/>
    </row>
    <row r="53" spans="2:23" ht="28.5" customHeight="1" outlineLevel="1" thickBot="1" x14ac:dyDescent="0.65">
      <c r="B53" s="1093"/>
      <c r="C53" s="319" t="str">
        <f>C52</f>
        <v/>
      </c>
      <c r="D53" s="910"/>
      <c r="E53" s="320" t="s">
        <v>52</v>
      </c>
      <c r="F53" s="321" t="str">
        <f>IF(SA_GRILLE_STEU!$AT$22="","",SA_GRILLE_STEU!$AT$22)</f>
        <v/>
      </c>
      <c r="G53" s="1099" t="str">
        <f>IF(SA_GRILLE_STEU!$AV$37="","",SA_GRILLE_STEU!$AV$37)</f>
        <v/>
      </c>
      <c r="H53" s="1100"/>
      <c r="I53" s="322" t="str">
        <f>IF(SA_GRILLE_STEU!AW$37="","",SA_GRILLE_STEU!AW$37)</f>
        <v/>
      </c>
      <c r="J53" s="323" t="str">
        <f>IF(SA_GRILLE_STEU!$AV$25="","",SA_GRILLE_STEU!$AV$25)</f>
        <v/>
      </c>
      <c r="K53" s="324" t="str">
        <f>IF(SA_GRILLE_STEU!$AV$26="","",SA_GRILLE_STEU!$AV$26)</f>
        <v/>
      </c>
      <c r="L53" s="324" t="str">
        <f>IF(SA_GRILLE_STEU!$AV$27="","",SA_GRILLE_STEU!$AV$27)</f>
        <v/>
      </c>
      <c r="M53" s="324" t="str">
        <f>IF(SA_GRILLE_STEU!$AV$28="","",SA_GRILLE_STEU!$AV$28)</f>
        <v/>
      </c>
      <c r="N53" s="324" t="str">
        <f>IF(SA_GRILLE_STEU!$AV$29="","",SA_GRILLE_STEU!$AV$29)</f>
        <v/>
      </c>
      <c r="O53" s="324" t="str">
        <f>IF(SA_GRILLE_STEU!$AV$30="","",SA_GRILLE_STEU!$AV$30)</f>
        <v/>
      </c>
      <c r="P53" s="324" t="str">
        <f>IF(SA_GRILLE_STEU!$AV$31="","",SA_GRILLE_STEU!$AV$31)</f>
        <v/>
      </c>
      <c r="Q53" s="324" t="str">
        <f>IF(SA_GRILLE_STEU!$AV$32="","",SA_GRILLE_STEU!$AV$32)</f>
        <v/>
      </c>
      <c r="R53" s="324" t="str">
        <f>IF(SA_GRILLE_STEU!$AV$33="","",SA_GRILLE_STEU!$AV$33)</f>
        <v/>
      </c>
      <c r="S53" s="325" t="str">
        <f>IF(SA_GRILLE_STEU!$AV$34="","",SA_GRILLE_STEU!$AV$34)</f>
        <v/>
      </c>
      <c r="T53" s="889"/>
      <c r="U53" s="1101" t="str">
        <f>IF(SA_GRILLE_STEU!AU$37="","",SA_GRILLE_STEU!AU$37)</f>
        <v/>
      </c>
      <c r="V53" s="1102"/>
      <c r="W53" s="1103"/>
    </row>
    <row r="54" spans="2:23" ht="28.5" customHeight="1" outlineLevel="1" thickBot="1" x14ac:dyDescent="0.65">
      <c r="B54" s="1092" t="s">
        <v>60</v>
      </c>
      <c r="C54" s="312" t="str">
        <f>IF(SA_GRILLE_STEU!$BA$3="","",SA_GRILLE_STEU!$BA$3)</f>
        <v/>
      </c>
      <c r="D54" s="909" t="str">
        <f>IF(SA_GRILLE_STEU!$AY$3="","",SA_GRILLE_STEU!$AY$3)</f>
        <v/>
      </c>
      <c r="E54" s="313" t="s">
        <v>22</v>
      </c>
      <c r="F54" s="314" t="str">
        <f>IF(SA_GRILLE_STEU!$AY$5="","",SA_GRILLE_STEU!$AY$5)</f>
        <v/>
      </c>
      <c r="G54" s="1094" t="str">
        <f>IF(SA_GRILLE_STEU!$BA$19="","",SA_GRILLE_STEU!$BA$19)</f>
        <v/>
      </c>
      <c r="H54" s="1095"/>
      <c r="I54" s="315" t="str">
        <f>IF(SA_GRILLE_STEU!BB$19="","",SA_GRILLE_STEU!BB$19)</f>
        <v/>
      </c>
      <c r="J54" s="316" t="str">
        <f>IF(SA_GRILLE_STEU!$BA$8="","",SA_GRILLE_STEU!$BA$8)</f>
        <v/>
      </c>
      <c r="K54" s="317" t="str">
        <f>IF(SA_GRILLE_STEU!$BA$9="","",SA_GRILLE_STEU!$BA$9)</f>
        <v/>
      </c>
      <c r="L54" s="317" t="str">
        <f>IF(SA_GRILLE_STEU!$BA$10="","",SA_GRILLE_STEU!$BA$10)</f>
        <v/>
      </c>
      <c r="M54" s="317" t="str">
        <f>IF(SA_GRILLE_STEU!$BA$11="","",SA_GRILLE_STEU!$BA$11)</f>
        <v/>
      </c>
      <c r="N54" s="317" t="str">
        <f>IF(SA_GRILLE_STEU!$BA$12="","",SA_GRILLE_STEU!$BA$12)</f>
        <v/>
      </c>
      <c r="O54" s="317" t="str">
        <f>IF(SA_GRILLE_STEU!$BA$13="","",SA_GRILLE_STEU!$BA$13)</f>
        <v/>
      </c>
      <c r="P54" s="317" t="str">
        <f>IF(SA_GRILLE_STEU!$BA$14="","",SA_GRILLE_STEU!$BA$14)</f>
        <v/>
      </c>
      <c r="Q54" s="317" t="str">
        <f>IF(SA_GRILLE_STEU!$BA$15="","",SA_GRILLE_STEU!$BA$15)</f>
        <v/>
      </c>
      <c r="R54" s="317" t="str">
        <f>IF(SA_GRILLE_STEU!$BA$16="","",SA_GRILLE_STEU!$BA$16)</f>
        <v/>
      </c>
      <c r="S54" s="318" t="str">
        <f>IF(SA_GRILLE_STEU!$BA$17="","",SA_GRILLE_STEU!$BA$17)</f>
        <v/>
      </c>
      <c r="T54" s="889" t="str">
        <f>IF(AnalysesComparatives!P15="","",AnalysesComparatives!P15)</f>
        <v/>
      </c>
      <c r="U54" s="1104" t="str">
        <f>IF(SA_GRILLE_STEU!AZ$19="","",SA_GRILLE_STEU!AZ$19)</f>
        <v/>
      </c>
      <c r="V54" s="1105"/>
      <c r="W54" s="1106"/>
    </row>
    <row r="55" spans="2:23" ht="28.5" customHeight="1" outlineLevel="1" thickBot="1" x14ac:dyDescent="0.65">
      <c r="B55" s="1093"/>
      <c r="C55" s="319" t="str">
        <f>C54</f>
        <v/>
      </c>
      <c r="D55" s="910"/>
      <c r="E55" s="320" t="s">
        <v>52</v>
      </c>
      <c r="F55" s="321" t="str">
        <f>IF(SA_GRILLE_STEU!$AY$22="","",SA_GRILLE_STEU!$AY$22)</f>
        <v/>
      </c>
      <c r="G55" s="1099" t="str">
        <f>IF(SA_GRILLE_STEU!$BA$37="","",SA_GRILLE_STEU!$BA$37)</f>
        <v/>
      </c>
      <c r="H55" s="1100"/>
      <c r="I55" s="322" t="str">
        <f>IF(SA_GRILLE_STEU!BB$37="","",SA_GRILLE_STEU!BB$37)</f>
        <v/>
      </c>
      <c r="J55" s="323" t="str">
        <f>IF(SA_GRILLE_STEU!$BA$25="","",SA_GRILLE_STEU!$BA$25)</f>
        <v/>
      </c>
      <c r="K55" s="324" t="str">
        <f>IF(SA_GRILLE_STEU!$BA$26="","",SA_GRILLE_STEU!$BA$26)</f>
        <v/>
      </c>
      <c r="L55" s="324" t="str">
        <f>IF(SA_GRILLE_STEU!$BA$27="","",SA_GRILLE_STEU!$BA$27)</f>
        <v/>
      </c>
      <c r="M55" s="324" t="str">
        <f>IF(SA_GRILLE_STEU!$BA$28="","",SA_GRILLE_STEU!$BA$28)</f>
        <v/>
      </c>
      <c r="N55" s="324" t="str">
        <f>IF(SA_GRILLE_STEU!$BA$29="","",SA_GRILLE_STEU!$BA$29)</f>
        <v/>
      </c>
      <c r="O55" s="324" t="str">
        <f>IF(SA_GRILLE_STEU!$BA$30="","",SA_GRILLE_STEU!$BA$30)</f>
        <v/>
      </c>
      <c r="P55" s="324" t="str">
        <f>IF(SA_GRILLE_STEU!$BA$31="","",SA_GRILLE_STEU!$BA$31)</f>
        <v/>
      </c>
      <c r="Q55" s="324" t="str">
        <f>IF(SA_GRILLE_STEU!$BA$32="","",SA_GRILLE_STEU!$BA$32)</f>
        <v/>
      </c>
      <c r="R55" s="324" t="str">
        <f>IF(SA_GRILLE_STEU!$BA$33="","",SA_GRILLE_STEU!$BA$33)</f>
        <v/>
      </c>
      <c r="S55" s="325" t="str">
        <f>IF(SA_GRILLE_STEU!$BA$34="","",SA_GRILLE_STEU!$BA$34)</f>
        <v/>
      </c>
      <c r="T55" s="889"/>
      <c r="U55" s="1107" t="str">
        <f>IF(SA_GRILLE_STEU!AZ$37="","",SA_GRILLE_STEU!AZ$37)</f>
        <v/>
      </c>
      <c r="V55" s="1108"/>
      <c r="W55" s="1109"/>
    </row>
    <row r="56" spans="2:23" ht="28.5" customHeight="1" outlineLevel="1" x14ac:dyDescent="0.6">
      <c r="B56" s="1092" t="s">
        <v>61</v>
      </c>
      <c r="C56" s="312" t="str">
        <f>IF(SA_GRILLE_STEU!$BF$3="","",SA_GRILLE_STEU!$BF$3)</f>
        <v/>
      </c>
      <c r="D56" s="909" t="str">
        <f>IF(SA_GRILLE_STEU!$BD$3="","",SA_GRILLE_STEU!$BD$3)</f>
        <v/>
      </c>
      <c r="E56" s="313" t="s">
        <v>22</v>
      </c>
      <c r="F56" s="314" t="str">
        <f>IF(SA_GRILLE_STEU!$BD$5="","",SA_GRILLE_STEU!$BD$5)</f>
        <v/>
      </c>
      <c r="G56" s="1094" t="str">
        <f>IF(SA_GRILLE_STEU!$BF$19="","",SA_GRILLE_STEU!$BF$19)</f>
        <v/>
      </c>
      <c r="H56" s="1095"/>
      <c r="I56" s="315" t="str">
        <f>IF(SA_GRILLE_STEU!BG$19="","",SA_GRILLE_STEU!BG$19)</f>
        <v/>
      </c>
      <c r="J56" s="316" t="str">
        <f>IF(SA_GRILLE_STEU!$BF$8="","",SA_GRILLE_STEU!$BF$8)</f>
        <v/>
      </c>
      <c r="K56" s="317" t="str">
        <f>IF(SA_GRILLE_STEU!$BF$9="","",SA_GRILLE_STEU!$BF$9)</f>
        <v/>
      </c>
      <c r="L56" s="317" t="str">
        <f>IF(SA_GRILLE_STEU!$BF$10="","",SA_GRILLE_STEU!$BF$10)</f>
        <v/>
      </c>
      <c r="M56" s="317" t="str">
        <f>IF(SA_GRILLE_STEU!$BF$11="","",SA_GRILLE_STEU!$BF$11)</f>
        <v/>
      </c>
      <c r="N56" s="317" t="str">
        <f>IF(SA_GRILLE_STEU!$BF$12="","",SA_GRILLE_STEU!$BF$12)</f>
        <v/>
      </c>
      <c r="O56" s="317" t="str">
        <f>IF(SA_GRILLE_STEU!$BF$13="","",SA_GRILLE_STEU!$BF$13)</f>
        <v/>
      </c>
      <c r="P56" s="317" t="str">
        <f>IF(SA_GRILLE_STEU!$BF$14="","",SA_GRILLE_STEU!$BF$14)</f>
        <v/>
      </c>
      <c r="Q56" s="317" t="str">
        <f>IF(SA_GRILLE_STEU!$BF$15="","",SA_GRILLE_STEU!$BF$15)</f>
        <v/>
      </c>
      <c r="R56" s="317" t="str">
        <f>IF(SA_GRILLE_STEU!$BF$16="","",SA_GRILLE_STEU!$BF$16)</f>
        <v/>
      </c>
      <c r="S56" s="318" t="str">
        <f>IF(SA_GRILLE_STEU!$BF$17="","",SA_GRILLE_STEU!$BF$17)</f>
        <v/>
      </c>
      <c r="T56" s="890" t="str">
        <f>IF(AnalysesComparatives!P16="","",AnalysesComparatives!P16)</f>
        <v/>
      </c>
      <c r="U56" s="1096" t="str">
        <f>IF(SA_GRILLE_STEU!BE$19="","",SA_GRILLE_STEU!BE$19)</f>
        <v/>
      </c>
      <c r="V56" s="1097"/>
      <c r="W56" s="1098"/>
    </row>
    <row r="57" spans="2:23" ht="28.5" customHeight="1" outlineLevel="1" thickBot="1" x14ac:dyDescent="0.65">
      <c r="B57" s="1093"/>
      <c r="C57" s="319" t="str">
        <f>C56</f>
        <v/>
      </c>
      <c r="D57" s="910"/>
      <c r="E57" s="320" t="s">
        <v>52</v>
      </c>
      <c r="F57" s="321" t="str">
        <f>IF(SA_GRILLE_STEU!$BD$22="","",SA_GRILLE_STEU!$BD$22)</f>
        <v/>
      </c>
      <c r="G57" s="1099" t="str">
        <f>IF(SA_GRILLE_STEU!$BF$37="","",SA_GRILLE_STEU!$BF$37)</f>
        <v/>
      </c>
      <c r="H57" s="1100"/>
      <c r="I57" s="322" t="str">
        <f>IF(SA_GRILLE_STEU!BG$37="","",SA_GRILLE_STEU!BG$37)</f>
        <v/>
      </c>
      <c r="J57" s="323" t="str">
        <f>IF(SA_GRILLE_STEU!$BF$25="","",SA_GRILLE_STEU!$BF$25)</f>
        <v/>
      </c>
      <c r="K57" s="324" t="str">
        <f>IF(SA_GRILLE_STEU!$BF$26="","",SA_GRILLE_STEU!$BF$26)</f>
        <v/>
      </c>
      <c r="L57" s="324" t="str">
        <f>IF(SA_GRILLE_STEU!$BF$27="","",SA_GRILLE_STEU!$BF$27)</f>
        <v/>
      </c>
      <c r="M57" s="324" t="str">
        <f>IF(SA_GRILLE_STEU!$BF$28="","",SA_GRILLE_STEU!$BF$28)</f>
        <v/>
      </c>
      <c r="N57" s="324" t="str">
        <f>IF(SA_GRILLE_STEU!$BF$29="","",SA_GRILLE_STEU!$BF$29)</f>
        <v/>
      </c>
      <c r="O57" s="324" t="str">
        <f>IF(SA_GRILLE_STEU!$BF$30="","",SA_GRILLE_STEU!$BF$30)</f>
        <v/>
      </c>
      <c r="P57" s="324" t="str">
        <f>IF(SA_GRILLE_STEU!$BF$31="","",SA_GRILLE_STEU!$BF$31)</f>
        <v/>
      </c>
      <c r="Q57" s="324" t="str">
        <f>IF(SA_GRILLE_STEU!$BF$32="","",SA_GRILLE_STEU!$BF$32)</f>
        <v/>
      </c>
      <c r="R57" s="324" t="str">
        <f>IF(SA_GRILLE_STEU!$BF$33="","",SA_GRILLE_STEU!$BF$33)</f>
        <v/>
      </c>
      <c r="S57" s="325" t="str">
        <f>IF(SA_GRILLE_STEU!$BF$34="","",SA_GRILLE_STEU!$BF$34)</f>
        <v/>
      </c>
      <c r="T57" s="891"/>
      <c r="U57" s="1101" t="str">
        <f>IF(SA_GRILLE_STEU!BE$37="","",SA_GRILLE_STEU!BE$37)</f>
        <v/>
      </c>
      <c r="V57" s="1102"/>
      <c r="W57" s="1103"/>
    </row>
  </sheetData>
  <sheetProtection selectLockedCells="1" selectUnlockedCells="1"/>
  <mergeCells count="145">
    <mergeCell ref="P5:U5"/>
    <mergeCell ref="U10:W10"/>
    <mergeCell ref="G13:G14"/>
    <mergeCell ref="K10:Q10"/>
    <mergeCell ref="B13:D13"/>
    <mergeCell ref="B17:D17"/>
    <mergeCell ref="B14:C14"/>
    <mergeCell ref="B10:C10"/>
    <mergeCell ref="B11:C11"/>
    <mergeCell ref="G10:J10"/>
    <mergeCell ref="B15:C15"/>
    <mergeCell ref="U13:W14"/>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B2:C2"/>
    <mergeCell ref="D2:W2"/>
    <mergeCell ref="B3:D3"/>
    <mergeCell ref="B4:D4"/>
    <mergeCell ref="U9:W9"/>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U32:W33"/>
    <mergeCell ref="B32:H32"/>
    <mergeCell ref="I32:I33"/>
    <mergeCell ref="J32:S32"/>
    <mergeCell ref="B33:C33"/>
    <mergeCell ref="G33:H33"/>
    <mergeCell ref="T32:T33"/>
    <mergeCell ref="U36:W36"/>
    <mergeCell ref="G37:H37"/>
    <mergeCell ref="U37:W37"/>
    <mergeCell ref="T36:T37"/>
    <mergeCell ref="B34:B35"/>
    <mergeCell ref="D34:D35"/>
    <mergeCell ref="G34:H34"/>
    <mergeCell ref="U34:W34"/>
    <mergeCell ref="G35:H35"/>
    <mergeCell ref="B36:B37"/>
    <mergeCell ref="D36:D37"/>
    <mergeCell ref="G36:H36"/>
    <mergeCell ref="U35:W35"/>
    <mergeCell ref="T34:T35"/>
    <mergeCell ref="B38:B39"/>
    <mergeCell ref="D38:D39"/>
    <mergeCell ref="G38:H38"/>
    <mergeCell ref="U38:W38"/>
    <mergeCell ref="G39:H39"/>
    <mergeCell ref="U39:W39"/>
    <mergeCell ref="T38:T39"/>
    <mergeCell ref="U47:W47"/>
    <mergeCell ref="T46:T47"/>
    <mergeCell ref="T40:T41"/>
    <mergeCell ref="B42:B43"/>
    <mergeCell ref="D42:D43"/>
    <mergeCell ref="G42:H42"/>
    <mergeCell ref="U42:W42"/>
    <mergeCell ref="G43:H43"/>
    <mergeCell ref="U43:W43"/>
    <mergeCell ref="T42:T43"/>
    <mergeCell ref="B40:B41"/>
    <mergeCell ref="D40:D41"/>
    <mergeCell ref="G40:H40"/>
    <mergeCell ref="U40:W40"/>
    <mergeCell ref="G41:H41"/>
    <mergeCell ref="U41:W41"/>
    <mergeCell ref="T48:T49"/>
    <mergeCell ref="B48:B49"/>
    <mergeCell ref="D48:D49"/>
    <mergeCell ref="G48:H48"/>
    <mergeCell ref="U48:W48"/>
    <mergeCell ref="G49:H49"/>
    <mergeCell ref="B44:B45"/>
    <mergeCell ref="D44:D45"/>
    <mergeCell ref="G44:H44"/>
    <mergeCell ref="U44:W44"/>
    <mergeCell ref="G45:H45"/>
    <mergeCell ref="U45:W45"/>
    <mergeCell ref="U49:W49"/>
    <mergeCell ref="B46:B47"/>
    <mergeCell ref="D46:D47"/>
    <mergeCell ref="G46:H46"/>
    <mergeCell ref="U46:W46"/>
    <mergeCell ref="G47:H47"/>
    <mergeCell ref="T44:T45"/>
    <mergeCell ref="B54:B55"/>
    <mergeCell ref="B56:B57"/>
    <mergeCell ref="D56:D57"/>
    <mergeCell ref="G56:H56"/>
    <mergeCell ref="U56:W56"/>
    <mergeCell ref="G57:H57"/>
    <mergeCell ref="U57:W57"/>
    <mergeCell ref="D54:D55"/>
    <mergeCell ref="G54:H54"/>
    <mergeCell ref="U54:W54"/>
    <mergeCell ref="G55:H55"/>
    <mergeCell ref="U55:W55"/>
    <mergeCell ref="T54:T55"/>
    <mergeCell ref="T56:T57"/>
    <mergeCell ref="B52:B53"/>
    <mergeCell ref="D52:D53"/>
    <mergeCell ref="G52:H52"/>
    <mergeCell ref="U52:W52"/>
    <mergeCell ref="G53:H53"/>
    <mergeCell ref="U53:W53"/>
    <mergeCell ref="B50:B51"/>
    <mergeCell ref="D50:D51"/>
    <mergeCell ref="G50:H50"/>
    <mergeCell ref="T50:T51"/>
    <mergeCell ref="T52:T53"/>
    <mergeCell ref="U50:W50"/>
    <mergeCell ref="G51:H51"/>
    <mergeCell ref="U51:W51"/>
  </mergeCells>
  <phoneticPr fontId="8" type="noConversion"/>
  <conditionalFormatting sqref="B10:B11 B14:B15">
    <cfRule type="beginsWith" dxfId="407" priority="379" operator="beginsWith" text="Validé">
      <formula>LEFT(B10,LEN("Validé"))="Validé"</formula>
    </cfRule>
    <cfRule type="containsText" dxfId="406" priority="380" operator="containsText" text="Non validé">
      <formula>NOT(ISERROR(SEARCH("Non validé",B10)))</formula>
    </cfRule>
  </conditionalFormatting>
  <conditionalFormatting sqref="B18:B19">
    <cfRule type="beginsWith" dxfId="405" priority="219" operator="beginsWith" text="Validé">
      <formula>LEFT(B18,LEN("Validé"))="Validé"</formula>
    </cfRule>
    <cfRule type="containsText" dxfId="404" priority="220" operator="containsText" text="Non validé">
      <formula>NOT(ISERROR(SEARCH("Non validé",B18)))</formula>
    </cfRule>
  </conditionalFormatting>
  <conditionalFormatting sqref="B25:E25">
    <cfRule type="expression" dxfId="403" priority="336">
      <formula>IF(#REF!="Non",1,0)</formula>
    </cfRule>
    <cfRule type="expression" dxfId="402" priority="337">
      <formula>IF(#REF!="Oui",1,0)</formula>
    </cfRule>
  </conditionalFormatting>
  <conditionalFormatting sqref="D10:D11">
    <cfRule type="containsText" dxfId="401" priority="118" operator="containsText" text="contrôlé">
      <formula>NOT(ISERROR(SEARCH("contrôlé",D10)))</formula>
    </cfRule>
    <cfRule type="containsText" dxfId="400" priority="119" operator="containsText" text="Non validé">
      <formula>NOT(ISERROR(SEARCH("Non validé",D10)))</formula>
    </cfRule>
    <cfRule type="containsText" dxfId="399" priority="120" operator="containsText" text="réserve">
      <formula>NOT(ISERROR(SEARCH("réserve",D10)))</formula>
    </cfRule>
    <cfRule type="beginsWith" dxfId="398" priority="121" operator="beginsWith" text="Validé">
      <formula>LEFT(D10,LEN("Validé"))="Validé"</formula>
    </cfRule>
  </conditionalFormatting>
  <conditionalFormatting sqref="D14:D15">
    <cfRule type="containsText" dxfId="397" priority="114" operator="containsText" text="contrôlé">
      <formula>NOT(ISERROR(SEARCH("contrôlé",D14)))</formula>
    </cfRule>
    <cfRule type="containsText" dxfId="396" priority="115" operator="containsText" text="Non validé">
      <formula>NOT(ISERROR(SEARCH("Non validé",D14)))</formula>
    </cfRule>
    <cfRule type="containsText" dxfId="395" priority="116" operator="containsText" text="réserve">
      <formula>NOT(ISERROR(SEARCH("réserve",D14)))</formula>
    </cfRule>
    <cfRule type="beginsWith" dxfId="394" priority="117" operator="beginsWith" text="Validé">
      <formula>LEFT(D14,LEN("Validé"))="Validé"</formula>
    </cfRule>
  </conditionalFormatting>
  <conditionalFormatting sqref="D18:D19">
    <cfRule type="containsText" dxfId="393" priority="110" operator="containsText" text="contrôlé">
      <formula>NOT(ISERROR(SEARCH("contrôlé",D18)))</formula>
    </cfRule>
    <cfRule type="containsText" dxfId="392" priority="111" operator="containsText" text="Non validé">
      <formula>NOT(ISERROR(SEARCH("Non validé",D18)))</formula>
    </cfRule>
    <cfRule type="containsText" dxfId="391" priority="112" operator="containsText" text="réserve">
      <formula>NOT(ISERROR(SEARCH("réserve",D18)))</formula>
    </cfRule>
    <cfRule type="beginsWith" dxfId="390" priority="113" operator="beginsWith" text="Validé">
      <formula>LEFT(D18,LEN("Validé"))="Validé"</formula>
    </cfRule>
  </conditionalFormatting>
  <conditionalFormatting sqref="E10:E11">
    <cfRule type="cellIs" dxfId="389" priority="10" operator="greaterThan">
      <formula>80</formula>
    </cfRule>
    <cfRule type="cellIs" dxfId="388" priority="11" operator="greaterThanOrEqual">
      <formula>70</formula>
    </cfRule>
    <cfRule type="cellIs" dxfId="387" priority="12" operator="lessThan">
      <formula>70</formula>
    </cfRule>
    <cfRule type="expression" dxfId="386" priority="820">
      <formula>IF($I9="",1,0)</formula>
    </cfRule>
  </conditionalFormatting>
  <conditionalFormatting sqref="E14:E15">
    <cfRule type="cellIs" dxfId="385" priority="5" operator="greaterThan">
      <formula>80</formula>
    </cfRule>
    <cfRule type="cellIs" dxfId="384" priority="6" operator="greaterThanOrEqual">
      <formula>70</formula>
    </cfRule>
    <cfRule type="cellIs" dxfId="383" priority="7" operator="lessThan">
      <formula>70</formula>
    </cfRule>
    <cfRule type="expression" dxfId="382" priority="8">
      <formula>IF($I13="",1,0)</formula>
    </cfRule>
  </conditionalFormatting>
  <conditionalFormatting sqref="E18:E19">
    <cfRule type="cellIs" dxfId="381" priority="1" operator="greaterThan">
      <formula>80</formula>
    </cfRule>
    <cfRule type="cellIs" dxfId="380" priority="2" operator="greaterThanOrEqual">
      <formula>70</formula>
    </cfRule>
    <cfRule type="cellIs" dxfId="379" priority="3" operator="lessThan">
      <formula>70</formula>
    </cfRule>
    <cfRule type="expression" dxfId="378" priority="4">
      <formula>IF($I17="",1,0)</formula>
    </cfRule>
  </conditionalFormatting>
  <conditionalFormatting sqref="F21">
    <cfRule type="expression" dxfId="377" priority="377">
      <formula>IF(#REF!="Industriel",1,0)</formula>
    </cfRule>
  </conditionalFormatting>
  <conditionalFormatting sqref="G9">
    <cfRule type="expression" dxfId="376" priority="378">
      <formula>IF(#REF!="Industriel",1,0)</formula>
    </cfRule>
  </conditionalFormatting>
  <conditionalFormatting sqref="G34:H57">
    <cfRule type="containsText" dxfId="375" priority="139" operator="containsText" text="contrôlé">
      <formula>NOT(ISERROR(SEARCH("contrôlé",G34)))</formula>
    </cfRule>
    <cfRule type="containsText" dxfId="374" priority="140" operator="containsText" text="Non validé">
      <formula>NOT(ISERROR(SEARCH("Non validé",G34)))</formula>
    </cfRule>
    <cfRule type="containsText" dxfId="373" priority="141" operator="containsText" text="réserve">
      <formula>NOT(ISERROR(SEARCH("réserve",G34)))</formula>
    </cfRule>
    <cfRule type="beginsWith" dxfId="372" priority="142" operator="beginsWith" text="Validé">
      <formula>LEFT(G34,LEN("Validé"))="Validé"</formula>
    </cfRule>
  </conditionalFormatting>
  <conditionalFormatting sqref="H13:J13">
    <cfRule type="containsText" dxfId="371" priority="57" operator="containsText" text="contrôlé">
      <formula>NOT(ISERROR(SEARCH("contrôlé",H13)))</formula>
    </cfRule>
    <cfRule type="containsText" dxfId="370" priority="58" operator="containsText" text="Non validé">
      <formula>NOT(ISERROR(SEARCH("Non validé",H13)))</formula>
    </cfRule>
    <cfRule type="containsText" dxfId="369" priority="59" operator="containsText" text="réserve">
      <formula>NOT(ISERROR(SEARCH("réserve",H13)))</formula>
    </cfRule>
    <cfRule type="beginsWith" dxfId="368" priority="60" operator="beginsWith" text="Validé">
      <formula>LEFT(H13,LEN("Validé"))="Validé"</formula>
    </cfRule>
  </conditionalFormatting>
  <conditionalFormatting sqref="H21:J21">
    <cfRule type="containsText" dxfId="367" priority="29" operator="containsText" text="contrôlé">
      <formula>NOT(ISERROR(SEARCH("contrôlé",H21)))</formula>
    </cfRule>
    <cfRule type="containsText" dxfId="366" priority="30" operator="containsText" text="Non validé">
      <formula>NOT(ISERROR(SEARCH("Non validé",H21)))</formula>
    </cfRule>
    <cfRule type="containsText" dxfId="365" priority="31" operator="containsText" text="réserve">
      <formula>NOT(ISERROR(SEARCH("réserve",H21)))</formula>
    </cfRule>
    <cfRule type="beginsWith" dxfId="364" priority="32" operator="beginsWith" text="Validé">
      <formula>LEFT(H21,LEN("Validé"))="Validé"</formula>
    </cfRule>
  </conditionalFormatting>
  <conditionalFormatting sqref="H17:K17">
    <cfRule type="containsText" dxfId="363" priority="37" operator="containsText" text="contrôlé">
      <formula>NOT(ISERROR(SEARCH("contrôlé",H17)))</formula>
    </cfRule>
    <cfRule type="containsText" dxfId="362" priority="38" operator="containsText" text="Non validé">
      <formula>NOT(ISERROR(SEARCH("Non validé",H17)))</formula>
    </cfRule>
    <cfRule type="containsText" dxfId="361" priority="39" operator="containsText" text="réserve">
      <formula>NOT(ISERROR(SEARCH("réserve",H17)))</formula>
    </cfRule>
    <cfRule type="beginsWith" dxfId="360" priority="40" operator="beginsWith" text="Validé">
      <formula>LEFT(H17,LEN("Validé"))="Validé"</formula>
    </cfRule>
  </conditionalFormatting>
  <conditionalFormatting sqref="I34:I57">
    <cfRule type="expression" dxfId="359" priority="143">
      <formula>IF($I34="",1,0)</formula>
    </cfRule>
    <cfRule type="cellIs" dxfId="358" priority="144" operator="between">
      <formula>0</formula>
      <formula>60.1</formula>
    </cfRule>
  </conditionalFormatting>
  <conditionalFormatting sqref="J34:J57">
    <cfRule type="containsText" dxfId="357" priority="88" operator="containsText" text="Non">
      <formula>NOT(ISERROR(SEARCH("Non",J34)))</formula>
    </cfRule>
    <cfRule type="containsText" dxfId="356" priority="148" operator="containsText" text="Oui">
      <formula>NOT(ISERROR(SEARCH("Oui",J34)))</formula>
    </cfRule>
  </conditionalFormatting>
  <conditionalFormatting sqref="J34:S57">
    <cfRule type="containsText" dxfId="355" priority="13" operator="containsText" text="contrôlé">
      <formula>NOT(ISERROR(SEARCH("contrôlé",J34)))</formula>
    </cfRule>
  </conditionalFormatting>
  <conditionalFormatting sqref="K9">
    <cfRule type="expression" dxfId="354" priority="20">
      <formula>IF(#REF!="Industriel",1,0)</formula>
    </cfRule>
  </conditionalFormatting>
  <conditionalFormatting sqref="K10">
    <cfRule type="containsText" dxfId="353" priority="21" operator="containsText" text="contrôlé">
      <formula>NOT(ISERROR(SEARCH("contrôlé",K10)))</formula>
    </cfRule>
    <cfRule type="containsText" dxfId="352" priority="22" operator="containsText" text="Non validé">
      <formula>NOT(ISERROR(SEARCH("Non validé",K10)))</formula>
    </cfRule>
    <cfRule type="containsText" dxfId="351" priority="23" operator="containsText" text="réserve">
      <formula>NOT(ISERROR(SEARCH("réserve",K10)))</formula>
    </cfRule>
    <cfRule type="beginsWith" dxfId="350" priority="24" operator="beginsWith" text="Validé">
      <formula>LEFT(K10,LEN("Validé"))="Validé"</formula>
    </cfRule>
  </conditionalFormatting>
  <conditionalFormatting sqref="K9:Q9">
    <cfRule type="containsText" dxfId="349" priority="15" operator="containsText" text="Non">
      <formula>NOT(ISERROR(SEARCH("Non",K9)))</formula>
    </cfRule>
    <cfRule type="containsText" dxfId="348" priority="16" operator="containsText" text="Oui">
      <formula>NOT(ISERROR(SEARCH("Oui",K9)))</formula>
    </cfRule>
  </conditionalFormatting>
  <conditionalFormatting sqref="K34:S57">
    <cfRule type="containsText" dxfId="347" priority="82" operator="containsText" text="Non validé">
      <formula>NOT(ISERROR(SEARCH("Non validé",K34)))</formula>
    </cfRule>
    <cfRule type="containsText" dxfId="346" priority="83" operator="containsText" text="réserve">
      <formula>NOT(ISERROR(SEARCH("réserve",K34)))</formula>
    </cfRule>
    <cfRule type="containsText" dxfId="345" priority="84" operator="containsText" text="Validé">
      <formula>NOT(ISERROR(SEARCH("Validé",K34)))</formula>
    </cfRule>
  </conditionalFormatting>
  <conditionalFormatting sqref="L21">
    <cfRule type="expression" dxfId="344" priority="69">
      <formula>IF(#REF!="Industriel",1,0)</formula>
    </cfRule>
  </conditionalFormatting>
  <conditionalFormatting sqref="P21:R21">
    <cfRule type="containsText" dxfId="343" priority="25" operator="containsText" text="contrôlé">
      <formula>NOT(ISERROR(SEARCH("contrôlé",P21)))</formula>
    </cfRule>
    <cfRule type="containsText" dxfId="342" priority="26" operator="containsText" text="Non validé">
      <formula>NOT(ISERROR(SEARCH("Non validé",P21)))</formula>
    </cfRule>
    <cfRule type="containsText" dxfId="341" priority="27" operator="containsText" text="réserve">
      <formula>NOT(ISERROR(SEARCH("réserve",P21)))</formula>
    </cfRule>
    <cfRule type="beginsWith" dxfId="340" priority="28" operator="beginsWith" text="Validé">
      <formula>LEFT(P21,LEN("Validé"))="Validé"</formula>
    </cfRule>
  </conditionalFormatting>
  <conditionalFormatting sqref="Q13">
    <cfRule type="containsText" dxfId="339" priority="33" operator="containsText" text="contrôlé">
      <formula>NOT(ISERROR(SEARCH("contrôlé",Q13)))</formula>
    </cfRule>
    <cfRule type="containsText" dxfId="338" priority="34" operator="containsText" text="Non validé">
      <formula>NOT(ISERROR(SEARCH("Non validé",Q13)))</formula>
    </cfRule>
    <cfRule type="containsText" dxfId="337" priority="35" operator="containsText" text="réserve">
      <formula>NOT(ISERROR(SEARCH("réserve",Q13)))</formula>
    </cfRule>
    <cfRule type="beginsWith" dxfId="336" priority="36" operator="beginsWith" text="Validé">
      <formula>LEFT(Q13,LEN("Validé"))="Validé"</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39" customWidth="1"/>
    <col min="2" max="2" width="13.87890625" style="272" customWidth="1"/>
    <col min="3" max="3" width="8.3515625" style="272" customWidth="1"/>
    <col min="4" max="4" width="14.3515625" style="272" customWidth="1"/>
    <col min="5" max="5" width="3.87890625" style="272" customWidth="1"/>
    <col min="6" max="6" width="14.3515625" style="272" customWidth="1"/>
    <col min="7" max="7" width="3.87890625" style="272" customWidth="1"/>
    <col min="8" max="8" width="9.52734375" style="272" customWidth="1"/>
    <col min="9" max="9" width="9.3515625" style="272" customWidth="1"/>
    <col min="10" max="10" width="16" style="272" customWidth="1"/>
    <col min="11" max="11" width="3.87890625" style="272" customWidth="1"/>
    <col min="12" max="12" width="14.3515625" style="272" customWidth="1"/>
    <col min="13" max="13" width="3.87890625" style="272" customWidth="1"/>
    <col min="14" max="14" width="7.1171875" style="272" customWidth="1"/>
    <col min="15" max="15" width="8.41015625" style="272" customWidth="1"/>
    <col min="16" max="16" width="17.41015625" style="272" customWidth="1"/>
    <col min="17" max="17" width="3.87890625" style="272" customWidth="1"/>
    <col min="18" max="18" width="14.3515625" style="272" customWidth="1"/>
    <col min="19" max="19" width="3.87890625" style="272" customWidth="1"/>
    <col min="20" max="20" width="6.64453125" style="272" customWidth="1"/>
    <col min="21" max="21" width="8.41015625" style="272" customWidth="1"/>
    <col min="22" max="22" width="2.64453125" style="39" customWidth="1"/>
    <col min="23" max="23" width="11.41015625" style="39" hidden="1" customWidth="1"/>
    <col min="24" max="16384" width="11.41015625" style="39" hidden="1"/>
  </cols>
  <sheetData>
    <row r="1" spans="1:22" ht="9.9499999999999993" customHeight="1" thickBot="1" x14ac:dyDescent="0.45">
      <c r="A1" s="272"/>
      <c r="V1" s="272"/>
    </row>
    <row r="2" spans="1:22" ht="15.7" thickBot="1" x14ac:dyDescent="0.45">
      <c r="A2" s="272"/>
      <c r="B2" s="1225" t="s">
        <v>73</v>
      </c>
      <c r="C2" s="1226"/>
      <c r="D2" s="1226"/>
      <c r="E2" s="1226"/>
      <c r="F2" s="1226"/>
      <c r="G2" s="1226"/>
      <c r="H2" s="1226"/>
      <c r="I2" s="1226"/>
      <c r="J2" s="1226"/>
      <c r="K2" s="1226"/>
      <c r="L2" s="1226"/>
      <c r="M2" s="1226"/>
      <c r="N2" s="1226"/>
      <c r="O2" s="1226"/>
      <c r="P2" s="1226"/>
      <c r="Q2" s="1226"/>
      <c r="R2" s="1226"/>
      <c r="S2" s="1226"/>
      <c r="T2" s="1226"/>
      <c r="U2" s="1227"/>
      <c r="V2" s="272"/>
    </row>
    <row r="3" spans="1:22" ht="16.5" customHeight="1" x14ac:dyDescent="0.4">
      <c r="A3" s="272"/>
      <c r="B3" s="1228" t="s">
        <v>74</v>
      </c>
      <c r="C3" s="1229"/>
      <c r="D3" s="1229"/>
      <c r="E3" s="1229"/>
      <c r="F3" s="1229"/>
      <c r="G3" s="1229"/>
      <c r="H3" s="1229"/>
      <c r="I3" s="1229"/>
      <c r="J3" s="1230"/>
      <c r="K3" s="1230"/>
      <c r="L3" s="1230"/>
      <c r="M3" s="1230"/>
      <c r="N3" s="1230"/>
      <c r="O3" s="1230"/>
      <c r="P3" s="1230"/>
      <c r="Q3" s="1230"/>
      <c r="R3" s="1230"/>
      <c r="S3" s="1230"/>
      <c r="T3" s="1230"/>
      <c r="U3" s="1231"/>
      <c r="V3" s="272"/>
    </row>
    <row r="4" spans="1:22" ht="16.5" customHeight="1" thickBot="1" x14ac:dyDescent="0.45">
      <c r="A4" s="272"/>
      <c r="B4" s="1232" t="s">
        <v>75</v>
      </c>
      <c r="C4" s="1233"/>
      <c r="D4" s="1233"/>
      <c r="E4" s="1233"/>
      <c r="F4" s="1233"/>
      <c r="G4" s="1233"/>
      <c r="H4" s="1233"/>
      <c r="I4" s="1233"/>
      <c r="J4" s="1234"/>
      <c r="K4" s="1234"/>
      <c r="L4" s="1234"/>
      <c r="M4" s="1234"/>
      <c r="N4" s="1234"/>
      <c r="O4" s="1234"/>
      <c r="P4" s="1234"/>
      <c r="Q4" s="1234"/>
      <c r="R4" s="1234"/>
      <c r="S4" s="1234"/>
      <c r="T4" s="1234"/>
      <c r="U4" s="1235"/>
      <c r="V4" s="272"/>
    </row>
    <row r="5" spans="1:22" ht="9.9499999999999993" customHeight="1" x14ac:dyDescent="0.4">
      <c r="A5" s="272"/>
      <c r="B5" s="40"/>
      <c r="C5" s="40"/>
      <c r="D5" s="40"/>
      <c r="E5" s="40"/>
      <c r="F5" s="40"/>
      <c r="G5" s="40"/>
      <c r="H5" s="40"/>
      <c r="I5" s="40"/>
      <c r="J5" s="41"/>
      <c r="K5" s="41"/>
      <c r="L5" s="41"/>
      <c r="M5" s="41"/>
      <c r="N5" s="41"/>
      <c r="O5" s="41"/>
      <c r="P5" s="41"/>
      <c r="Q5" s="41"/>
      <c r="R5" s="41"/>
      <c r="S5" s="41"/>
      <c r="T5" s="41"/>
      <c r="U5" s="41"/>
      <c r="V5" s="272"/>
    </row>
    <row r="6" spans="1:22" ht="13.7" hidden="1" x14ac:dyDescent="0.4">
      <c r="A6" s="272"/>
      <c r="B6" s="289" t="s">
        <v>83</v>
      </c>
      <c r="C6" s="274"/>
      <c r="N6" s="277"/>
      <c r="P6" s="278"/>
      <c r="Q6" s="43"/>
      <c r="R6" s="44"/>
      <c r="S6" s="44"/>
      <c r="T6" s="273"/>
      <c r="V6" s="272"/>
    </row>
    <row r="7" spans="1:22" ht="15" customHeight="1" x14ac:dyDescent="0.4">
      <c r="A7" s="272"/>
      <c r="B7" s="1251" t="s">
        <v>84</v>
      </c>
      <c r="C7" s="1251"/>
      <c r="D7" s="1251"/>
      <c r="E7" s="1251"/>
      <c r="F7" s="1251"/>
      <c r="G7" s="1251"/>
      <c r="H7" s="1251"/>
      <c r="I7" s="1251"/>
      <c r="J7" s="1251"/>
      <c r="K7" s="1251"/>
      <c r="L7" s="1251"/>
      <c r="M7" s="1251"/>
      <c r="N7" s="1251"/>
      <c r="O7" s="1251"/>
      <c r="P7" s="1251"/>
      <c r="Q7" s="42"/>
      <c r="R7" s="1248"/>
      <c r="S7" s="1248"/>
      <c r="V7" s="272"/>
    </row>
    <row r="8" spans="1:22" ht="15" customHeight="1" x14ac:dyDescent="0.4">
      <c r="A8" s="272"/>
      <c r="B8" s="279"/>
      <c r="C8" s="279"/>
      <c r="H8" s="280"/>
      <c r="I8" s="280"/>
      <c r="P8" s="281"/>
      <c r="Q8" s="281"/>
      <c r="R8" s="281"/>
      <c r="V8" s="272"/>
    </row>
    <row r="9" spans="1:22" ht="15" customHeight="1" x14ac:dyDescent="0.4">
      <c r="A9" s="272"/>
      <c r="B9" s="1220" t="s">
        <v>85</v>
      </c>
      <c r="C9" s="1220"/>
      <c r="D9" s="1223" t="s">
        <v>86</v>
      </c>
      <c r="F9" s="1222" t="s">
        <v>87</v>
      </c>
      <c r="H9" s="280"/>
      <c r="I9" s="280"/>
      <c r="J9" s="1236" t="s">
        <v>85</v>
      </c>
      <c r="K9" s="1237"/>
      <c r="L9" s="1238"/>
      <c r="M9" s="1236" t="s">
        <v>86</v>
      </c>
      <c r="N9" s="1238"/>
      <c r="P9" s="1222" t="s">
        <v>87</v>
      </c>
      <c r="Q9" s="281"/>
      <c r="V9" s="272"/>
    </row>
    <row r="10" spans="1:22" ht="15" customHeight="1" x14ac:dyDescent="0.4">
      <c r="A10" s="272"/>
      <c r="B10" s="1221"/>
      <c r="C10" s="1221"/>
      <c r="D10" s="1224"/>
      <c r="F10" s="1222"/>
      <c r="H10" s="280"/>
      <c r="I10" s="280"/>
      <c r="J10" s="1239"/>
      <c r="K10" s="1240"/>
      <c r="L10" s="1241"/>
      <c r="M10" s="1239"/>
      <c r="N10" s="1241"/>
      <c r="P10" s="1222"/>
      <c r="Q10" s="281"/>
      <c r="V10" s="272"/>
    </row>
    <row r="11" spans="1:22" ht="17.25" customHeight="1" x14ac:dyDescent="0.4">
      <c r="A11" s="272"/>
      <c r="B11" s="283" t="s">
        <v>33</v>
      </c>
      <c r="C11" s="228"/>
      <c r="D11" s="298" t="e">
        <f>IF(C11="Oui",10,IF(#REF!=0,"",ROUND(#REF!/#REF!*10,1)))</f>
        <v>#REF!</v>
      </c>
      <c r="E11" s="284" t="s">
        <v>88</v>
      </c>
      <c r="F11" s="296" t="str">
        <f>IFERROR(IF(#REF!&gt;=0,D11*(1-SUM(#REF!))*10,100),"")</f>
        <v/>
      </c>
      <c r="H11" s="280"/>
      <c r="I11" s="280"/>
      <c r="J11" s="1253" t="s">
        <v>56</v>
      </c>
      <c r="K11" s="1254"/>
      <c r="L11" s="142"/>
      <c r="M11" s="1257" t="e">
        <f>IF(L11="Oui",10,IF(#REF!=0,"",ROUND(#REF!/#REF!*10,1)))</f>
        <v>#REF!</v>
      </c>
      <c r="N11" s="1257"/>
      <c r="O11" s="284" t="s">
        <v>88</v>
      </c>
      <c r="P11" s="296" t="str">
        <f>IFERROR(IF(#REF!&gt;=0,M11*(1-SUM(#REF!))*10,100),"")</f>
        <v/>
      </c>
      <c r="Q11" s="281"/>
      <c r="V11" s="272"/>
    </row>
    <row r="12" spans="1:22" ht="14.25" customHeight="1" x14ac:dyDescent="0.4">
      <c r="A12" s="272"/>
      <c r="B12" s="285" t="s">
        <v>34</v>
      </c>
      <c r="C12" s="142"/>
      <c r="D12" s="297" t="e">
        <f>IF(C12="Oui",10,IF(#REF!=0,"",ROUND(#REF!/#REF!*10,1)))</f>
        <v>#REF!</v>
      </c>
      <c r="E12" s="284" t="s">
        <v>88</v>
      </c>
      <c r="F12" s="296" t="str">
        <f>IFERROR(IF(#REF!&gt;=0,D12*(1-SUM(#REF!))*10,100),"")</f>
        <v/>
      </c>
      <c r="H12" s="280"/>
      <c r="I12" s="280"/>
      <c r="J12" s="1258" t="s">
        <v>57</v>
      </c>
      <c r="K12" s="1259"/>
      <c r="L12" s="142"/>
      <c r="M12" s="1257" t="e">
        <f>IF(L12="Oui",10,IF(#REF!=0,"",ROUND(#REF!/#REF!*10,1)))</f>
        <v>#REF!</v>
      </c>
      <c r="N12" s="1257"/>
      <c r="O12" s="284" t="s">
        <v>88</v>
      </c>
      <c r="P12" s="296" t="str">
        <f>IFERROR(IF(#REF!&gt;=0,M12*(1-SUM(#REF!))*10,100),"")</f>
        <v/>
      </c>
      <c r="Q12" s="281"/>
      <c r="V12" s="272"/>
    </row>
    <row r="13" spans="1:22" s="272" customFormat="1" ht="15" customHeight="1" x14ac:dyDescent="0.4">
      <c r="B13" s="285" t="s">
        <v>35</v>
      </c>
      <c r="C13" s="142"/>
      <c r="D13" s="297" t="e">
        <f>IF(C13="Oui",10,IF(#REF!=0,"",ROUND(#REF!/#REF!*10,1)))</f>
        <v>#REF!</v>
      </c>
      <c r="E13" s="284" t="s">
        <v>88</v>
      </c>
      <c r="F13" s="296" t="str">
        <f>IFERROR(IF(#REF!&gt;=0,D13*(1-SUM(#REF!))*10,100),"")</f>
        <v/>
      </c>
      <c r="H13" s="280"/>
      <c r="I13" s="280"/>
      <c r="J13" s="1258" t="s">
        <v>58</v>
      </c>
      <c r="K13" s="1259"/>
      <c r="L13" s="142"/>
      <c r="M13" s="1257" t="e">
        <f>IF(L13="Oui",10,IF(#REF!=0,"",ROUND(#REF!/#REF!*10,1)))</f>
        <v>#REF!</v>
      </c>
      <c r="N13" s="1257"/>
      <c r="O13" s="284" t="s">
        <v>88</v>
      </c>
      <c r="P13" s="296" t="str">
        <f>IFERROR(IF(#REF!&gt;=0,M13*(1-SUM(#REF!))*10,100),"")</f>
        <v/>
      </c>
      <c r="Q13" s="281"/>
    </row>
    <row r="14" spans="1:22" s="272" customFormat="1" ht="15" customHeight="1" x14ac:dyDescent="0.4">
      <c r="B14" s="285" t="s">
        <v>53</v>
      </c>
      <c r="C14" s="142"/>
      <c r="D14" s="297" t="e">
        <f>IF(C14="Oui",10,IF(#REF!=0,"",ROUND(#REF!/#REF!*10,1)))</f>
        <v>#REF!</v>
      </c>
      <c r="E14" s="284" t="s">
        <v>88</v>
      </c>
      <c r="F14" s="296" t="str">
        <f>IFERROR(IF(#REF!&gt;=0,D14*(1-SUM(#REF!))*10,100),"")</f>
        <v/>
      </c>
      <c r="H14" s="280"/>
      <c r="I14" s="280"/>
      <c r="J14" s="1258" t="s">
        <v>59</v>
      </c>
      <c r="K14" s="1259"/>
      <c r="L14" s="142"/>
      <c r="M14" s="1257" t="e">
        <f>IF(L14="Oui",10,IF(#REF!=0,"",ROUND(#REF!/#REF!*10,1)))</f>
        <v>#REF!</v>
      </c>
      <c r="N14" s="1257"/>
      <c r="O14" s="284" t="s">
        <v>88</v>
      </c>
      <c r="P14" s="296" t="str">
        <f>IFERROR(IF(#REF!&gt;=0,M14*(1-SUM(#REF!))*10,100),"")</f>
        <v/>
      </c>
      <c r="Q14" s="281"/>
    </row>
    <row r="15" spans="1:22" s="272" customFormat="1" ht="15" customHeight="1" x14ac:dyDescent="0.4">
      <c r="B15" s="285" t="s">
        <v>54</v>
      </c>
      <c r="C15" s="142"/>
      <c r="D15" s="297" t="e">
        <f>IF(C15="Oui",10,IF(#REF!=0,"",ROUND(#REF!/#REF!*10,1)))</f>
        <v>#REF!</v>
      </c>
      <c r="E15" s="284" t="s">
        <v>88</v>
      </c>
      <c r="F15" s="296" t="str">
        <f>IFERROR(IF(#REF!&gt;=0,D15*(1-SUM(#REF!))*10,100),"")</f>
        <v/>
      </c>
      <c r="H15" s="280"/>
      <c r="I15" s="280"/>
      <c r="J15" s="1258" t="s">
        <v>60</v>
      </c>
      <c r="K15" s="1259"/>
      <c r="L15" s="142"/>
      <c r="M15" s="1257" t="e">
        <f>IF(L15="Oui",10,IF(#REF!=0,"",ROUND(#REF!/#REF!*10,1)))</f>
        <v>#REF!</v>
      </c>
      <c r="N15" s="1257"/>
      <c r="O15" s="284" t="s">
        <v>88</v>
      </c>
      <c r="P15" s="296" t="str">
        <f>IFERROR(IF(#REF!&gt;=0,M15*(1-SUM(#REF!))*10,100),"")</f>
        <v/>
      </c>
      <c r="Q15" s="281"/>
    </row>
    <row r="16" spans="1:22" s="272" customFormat="1" ht="15" customHeight="1" x14ac:dyDescent="0.4">
      <c r="B16" s="285" t="s">
        <v>55</v>
      </c>
      <c r="C16" s="142"/>
      <c r="D16" s="297" t="e">
        <f>IF(C16="Oui",10,IF(#REF!=0,"",ROUND(#REF!/#REF!*10,1)))</f>
        <v>#REF!</v>
      </c>
      <c r="E16" s="284" t="s">
        <v>88</v>
      </c>
      <c r="F16" s="296" t="str">
        <f>IFERROR(IF(#REF!&gt;=0,D16*(1-SUM(#REF!))*10,100),"")</f>
        <v/>
      </c>
      <c r="J16" s="1258" t="s">
        <v>61</v>
      </c>
      <c r="K16" s="1259"/>
      <c r="L16" s="142"/>
      <c r="M16" s="1255" t="e">
        <f>IF(L16="Oui",10,IF(#REF!=0,"",ROUND(#REF!/#REF!*10,1)))</f>
        <v>#REF!</v>
      </c>
      <c r="N16" s="1256"/>
      <c r="O16" s="284" t="s">
        <v>88</v>
      </c>
      <c r="P16" s="296" t="str">
        <f>IFERROR(IF(#REF!&gt;=0,M16*(1-SUM(#REF!))*10,100),"")</f>
        <v/>
      </c>
      <c r="Q16" s="281"/>
    </row>
    <row r="17" spans="1:22" s="272" customFormat="1" ht="15" customHeight="1" x14ac:dyDescent="0.4"/>
    <row r="18" spans="1:22" ht="15" customHeight="1" x14ac:dyDescent="0.4">
      <c r="A18" s="272"/>
      <c r="B18" s="276" t="s">
        <v>89</v>
      </c>
      <c r="T18" s="45"/>
      <c r="V18" s="272"/>
    </row>
    <row r="19" spans="1:22" ht="15" customHeight="1" x14ac:dyDescent="0.4">
      <c r="A19" s="272"/>
      <c r="B19" s="276" t="s">
        <v>90</v>
      </c>
      <c r="T19" s="45"/>
      <c r="V19" s="272"/>
    </row>
    <row r="20" spans="1:22" ht="15.75" customHeight="1" x14ac:dyDescent="0.4">
      <c r="A20" s="272"/>
      <c r="B20" s="1252" t="s">
        <v>91</v>
      </c>
      <c r="C20" s="1252"/>
      <c r="D20" s="1252"/>
      <c r="E20" s="1252"/>
      <c r="F20" s="1252"/>
      <c r="G20" s="1252"/>
      <c r="H20" s="1252"/>
      <c r="I20" s="1252"/>
      <c r="J20" s="1252"/>
      <c r="K20" s="1252"/>
      <c r="L20" s="1252"/>
      <c r="M20" s="1252"/>
      <c r="N20" s="1252"/>
      <c r="O20" s="1252"/>
      <c r="P20" s="1252"/>
      <c r="Q20" s="1252"/>
      <c r="R20" s="1252"/>
      <c r="S20" s="1252"/>
      <c r="V20" s="272"/>
    </row>
    <row r="21" spans="1:22" s="282" customFormat="1" ht="15.75" customHeight="1" x14ac:dyDescent="0.4">
      <c r="A21" s="272"/>
      <c r="B21" s="272"/>
      <c r="C21" s="272"/>
      <c r="D21" s="1249" t="s">
        <v>92</v>
      </c>
      <c r="E21" s="1249"/>
      <c r="F21" s="1249"/>
      <c r="G21" s="1249"/>
      <c r="H21" s="1249"/>
      <c r="I21" s="1249"/>
      <c r="J21" s="1249"/>
      <c r="K21" s="1249"/>
      <c r="L21" s="1249"/>
      <c r="M21" s="1249"/>
      <c r="N21" s="1249"/>
      <c r="O21" s="275"/>
      <c r="P21" s="149"/>
      <c r="Q21" s="43"/>
      <c r="R21" s="1250" t="str">
        <f>IF(P21="","",IF(P21="Non validé",0.1,0))</f>
        <v/>
      </c>
      <c r="S21" s="1250"/>
      <c r="T21" s="272"/>
      <c r="U21" s="272"/>
      <c r="V21" s="272"/>
    </row>
    <row r="22" spans="1:22" s="282" customFormat="1" ht="15" customHeight="1" x14ac:dyDescent="0.4">
      <c r="A22" s="272"/>
      <c r="B22" s="272"/>
      <c r="C22" s="272"/>
      <c r="D22" s="272"/>
      <c r="E22" s="272"/>
      <c r="F22" s="272"/>
      <c r="G22" s="272"/>
      <c r="H22" s="272"/>
      <c r="I22" s="272"/>
      <c r="J22" s="272"/>
      <c r="K22" s="272"/>
      <c r="L22" s="272"/>
      <c r="M22" s="47"/>
      <c r="N22" s="44"/>
      <c r="O22" s="272"/>
      <c r="P22" s="48"/>
      <c r="Q22" s="43"/>
      <c r="R22" s="286"/>
      <c r="S22" s="286"/>
      <c r="T22" s="272"/>
      <c r="U22" s="272"/>
      <c r="V22" s="272"/>
    </row>
    <row r="23" spans="1:22" s="282" customFormat="1" ht="11.25" customHeight="1" x14ac:dyDescent="0.4">
      <c r="A23" s="272"/>
      <c r="B23" s="272"/>
      <c r="C23" s="1242" t="s">
        <v>546</v>
      </c>
      <c r="D23" s="1243"/>
      <c r="E23" s="1243"/>
      <c r="F23" s="1243"/>
      <c r="G23" s="1244"/>
      <c r="H23" s="142"/>
      <c r="I23" s="297" t="e">
        <f>IF(H23="Oui",10,IF(#REF!=0,"",ROUND(#REF!/#REF!*10,1)))</f>
        <v>#REF!</v>
      </c>
      <c r="J23" s="285" t="s">
        <v>33</v>
      </c>
      <c r="K23" s="284" t="s">
        <v>88</v>
      </c>
      <c r="L23" s="296" t="str">
        <f>IFERROR(IF(#REF!&gt;=0,I23*(1-SUM(R21))*10,100),"")</f>
        <v/>
      </c>
      <c r="M23" s="47"/>
      <c r="N23" s="44"/>
      <c r="O23" s="272"/>
      <c r="P23" s="48"/>
      <c r="Q23" s="43"/>
      <c r="R23" s="286"/>
      <c r="S23" s="272"/>
      <c r="T23" s="272"/>
      <c r="U23" s="272"/>
      <c r="V23" s="272"/>
    </row>
    <row r="24" spans="1:22" s="282" customFormat="1" ht="13.5" customHeight="1" x14ac:dyDescent="0.4">
      <c r="A24" s="272"/>
      <c r="B24" s="272"/>
      <c r="C24" s="1245" t="s">
        <v>93</v>
      </c>
      <c r="D24" s="1246"/>
      <c r="E24" s="1246"/>
      <c r="F24" s="1246"/>
      <c r="G24" s="1247"/>
      <c r="H24" s="142"/>
      <c r="I24" s="297" t="e">
        <f>IF(H24="Oui",10,IF(#REF!=0,"",ROUND(#REF!/#REF!*10,1)))</f>
        <v>#REF!</v>
      </c>
      <c r="J24" s="285" t="s">
        <v>34</v>
      </c>
      <c r="K24" s="284" t="s">
        <v>88</v>
      </c>
      <c r="L24" s="296" t="str">
        <f>IFERROR(IF(#REF!&gt;=0,I24*(1-SUM(R21))*10,100),"")</f>
        <v/>
      </c>
      <c r="M24" s="47"/>
      <c r="N24" s="44"/>
      <c r="O24" s="272"/>
      <c r="P24" s="48"/>
      <c r="Q24" s="43"/>
      <c r="R24" s="286"/>
      <c r="S24" s="272"/>
      <c r="T24" s="272"/>
      <c r="U24" s="272"/>
      <c r="V24" s="272"/>
    </row>
    <row r="25" spans="1:22" s="272" customFormat="1" ht="13.5" customHeight="1" x14ac:dyDescent="0.4">
      <c r="C25" s="1245" t="s">
        <v>93</v>
      </c>
      <c r="D25" s="1246"/>
      <c r="E25" s="1246"/>
      <c r="F25" s="1246"/>
      <c r="G25" s="1247"/>
      <c r="H25" s="142"/>
      <c r="I25" s="297" t="e">
        <f>IF(H25="Oui",10,IF(#REF!=0,"",ROUND(#REF!/#REF!*10,1)))</f>
        <v>#REF!</v>
      </c>
      <c r="J25" s="285" t="s">
        <v>35</v>
      </c>
      <c r="K25" s="284" t="s">
        <v>88</v>
      </c>
      <c r="L25" s="296" t="str">
        <f>IFERROR(IF(#REF!&gt;=0,I25*(1-SUM(R21))*10,100),"")</f>
        <v/>
      </c>
      <c r="M25" s="44"/>
      <c r="N25" s="44"/>
      <c r="O25" s="44"/>
      <c r="P25" s="48"/>
      <c r="Q25" s="43"/>
      <c r="R25" s="286"/>
      <c r="S25" s="44"/>
    </row>
    <row r="26" spans="1:22" s="272" customFormat="1" ht="13.5" customHeight="1" x14ac:dyDescent="0.4">
      <c r="D26" s="287"/>
      <c r="E26" s="287"/>
      <c r="F26" s="287"/>
      <c r="G26" s="287"/>
      <c r="H26" s="287"/>
      <c r="I26" s="287"/>
      <c r="J26" s="287"/>
      <c r="K26" s="287"/>
      <c r="L26" s="287"/>
      <c r="M26" s="287"/>
      <c r="N26" s="287"/>
      <c r="O26" s="287"/>
      <c r="P26" s="44"/>
      <c r="Q26" s="44"/>
      <c r="R26" s="44"/>
      <c r="S26" s="44"/>
    </row>
    <row r="27" spans="1:22" s="272" customFormat="1" ht="13.5" customHeight="1" x14ac:dyDescent="0.4">
      <c r="A27" s="39"/>
    </row>
    <row r="28" spans="1:22" ht="13.5" customHeight="1" x14ac:dyDescent="0.4">
      <c r="V28" s="272"/>
    </row>
    <row r="29" spans="1:22" s="272" customFormat="1" ht="13.5" customHeight="1" x14ac:dyDescent="0.4">
      <c r="A29" s="39"/>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335" priority="14" operator="containsText" text="Non validé">
      <formula>NOT(ISERROR(SEARCH("Non validé",P21)))</formula>
    </cfRule>
    <cfRule type="containsText" dxfId="334" priority="15" operator="containsText" text="réserve">
      <formula>NOT(ISERROR(SEARCH("réserve",P21)))</formula>
    </cfRule>
    <cfRule type="containsText" dxfId="333"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3" customWidth="1"/>
    <col min="2" max="2" width="13.87890625" style="43" customWidth="1"/>
    <col min="3" max="3" width="8.3515625" style="43" customWidth="1"/>
    <col min="4" max="4" width="14.3515625" style="43" customWidth="1"/>
    <col min="5" max="5" width="3.87890625" style="43" customWidth="1"/>
    <col min="6" max="6" width="14.3515625" style="43" customWidth="1"/>
    <col min="7" max="7" width="3.87890625" style="43" customWidth="1"/>
    <col min="8" max="8" width="9.52734375" style="43" customWidth="1"/>
    <col min="9" max="9" width="9.3515625" style="43" customWidth="1"/>
    <col min="10" max="10" width="16" style="43" customWidth="1"/>
    <col min="11" max="11" width="3.87890625" style="43" customWidth="1"/>
    <col min="12" max="12" width="14.3515625" style="43" customWidth="1"/>
    <col min="13" max="13" width="3.87890625" style="43" customWidth="1"/>
    <col min="14" max="14" width="7.1171875" style="43" customWidth="1"/>
    <col min="15" max="15" width="8.41015625" style="43" customWidth="1"/>
    <col min="16" max="16" width="17.41015625" style="43" customWidth="1"/>
    <col min="17" max="17" width="3.87890625" style="43" customWidth="1"/>
    <col min="18" max="18" width="14.3515625" style="43" customWidth="1"/>
    <col min="19" max="19" width="3.87890625" style="43" customWidth="1"/>
    <col min="20" max="20" width="6.64453125" style="43" customWidth="1"/>
    <col min="21" max="21" width="8.41015625" style="43" customWidth="1"/>
    <col min="22" max="22" width="2.64453125" style="43" customWidth="1"/>
    <col min="23" max="23" width="11.41015625" style="74" hidden="1" customWidth="1"/>
    <col min="24" max="16384" width="11.41015625" style="74" hidden="1"/>
  </cols>
  <sheetData>
    <row r="1" spans="2:21" ht="9.9499999999999993" customHeight="1" thickBot="1" x14ac:dyDescent="0.45"/>
    <row r="2" spans="2:21" ht="15.7" thickBot="1" x14ac:dyDescent="0.45">
      <c r="B2" s="1269" t="s">
        <v>135</v>
      </c>
      <c r="C2" s="1270"/>
      <c r="D2" s="1270"/>
      <c r="E2" s="1270"/>
      <c r="F2" s="1270"/>
      <c r="G2" s="1270"/>
      <c r="H2" s="1270"/>
      <c r="I2" s="1270"/>
      <c r="J2" s="1270"/>
      <c r="K2" s="1270"/>
      <c r="L2" s="1270"/>
      <c r="M2" s="1270"/>
      <c r="N2" s="1270"/>
      <c r="O2" s="1270"/>
      <c r="P2" s="1270"/>
      <c r="Q2" s="1270"/>
      <c r="R2" s="1270"/>
      <c r="S2" s="1270"/>
      <c r="T2" s="1270"/>
      <c r="U2" s="1271"/>
    </row>
    <row r="3" spans="2:21" ht="16.5" customHeight="1" x14ac:dyDescent="0.4">
      <c r="B3" s="1272" t="s">
        <v>74</v>
      </c>
      <c r="C3" s="1273"/>
      <c r="D3" s="1273"/>
      <c r="E3" s="1273"/>
      <c r="F3" s="1273"/>
      <c r="G3" s="1273"/>
      <c r="H3" s="1273"/>
      <c r="I3" s="1273"/>
      <c r="J3" s="1230" t="str">
        <f>IF(SYNTHESE_SCL!P6="","",SYNTHESE_SCL!P6)</f>
        <v/>
      </c>
      <c r="K3" s="1230"/>
      <c r="L3" s="1230"/>
      <c r="M3" s="1230"/>
      <c r="N3" s="1230"/>
      <c r="O3" s="1230"/>
      <c r="P3" s="1230"/>
      <c r="Q3" s="1230"/>
      <c r="R3" s="1230"/>
      <c r="S3" s="1230"/>
      <c r="T3" s="1230"/>
      <c r="U3" s="1231"/>
    </row>
    <row r="4" spans="2:21" ht="16.5" customHeight="1" thickBot="1" x14ac:dyDescent="0.45">
      <c r="B4" s="1274" t="s">
        <v>75</v>
      </c>
      <c r="C4" s="1275"/>
      <c r="D4" s="1275"/>
      <c r="E4" s="1275"/>
      <c r="F4" s="1275"/>
      <c r="G4" s="1275"/>
      <c r="H4" s="1275"/>
      <c r="I4" s="1275"/>
      <c r="J4" s="1234" t="str">
        <f>IF(SYNTHESE_SCL!E6="","",SYNTHESE_SCL!E6)</f>
        <v/>
      </c>
      <c r="K4" s="1234"/>
      <c r="L4" s="1234"/>
      <c r="M4" s="1234"/>
      <c r="N4" s="1234"/>
      <c r="O4" s="1234"/>
      <c r="P4" s="1234"/>
      <c r="Q4" s="1234"/>
      <c r="R4" s="1234"/>
      <c r="S4" s="1234"/>
      <c r="T4" s="1234"/>
      <c r="U4" s="1235"/>
    </row>
    <row r="5" spans="2:21" ht="9.9499999999999993" customHeight="1" x14ac:dyDescent="0.4">
      <c r="B5" s="40"/>
      <c r="C5" s="40"/>
      <c r="D5" s="40"/>
      <c r="E5" s="40"/>
      <c r="F5" s="40"/>
      <c r="G5" s="40"/>
      <c r="H5" s="40"/>
      <c r="I5" s="40"/>
      <c r="J5" s="41"/>
      <c r="K5" s="41"/>
      <c r="L5" s="41"/>
      <c r="M5" s="41"/>
      <c r="N5" s="41"/>
      <c r="O5" s="41"/>
      <c r="P5" s="41"/>
      <c r="Q5" s="41"/>
      <c r="R5" s="41"/>
      <c r="S5" s="41"/>
      <c r="T5" s="41"/>
      <c r="U5" s="41"/>
    </row>
    <row r="6" spans="2:21" ht="16" thickBot="1" x14ac:dyDescent="0.45">
      <c r="B6" s="1276" t="s">
        <v>76</v>
      </c>
      <c r="C6" s="1276"/>
      <c r="D6" s="1276"/>
      <c r="E6" s="1276"/>
      <c r="F6" s="1276"/>
      <c r="G6" s="1276"/>
      <c r="H6" s="1276"/>
      <c r="I6" s="1276"/>
      <c r="J6" s="1276"/>
      <c r="K6" s="1276"/>
      <c r="L6" s="1276"/>
      <c r="M6" s="1276"/>
      <c r="N6" s="1276"/>
      <c r="O6" s="1276"/>
      <c r="P6" s="1276"/>
      <c r="Q6" s="288"/>
      <c r="R6" s="1277" t="s">
        <v>77</v>
      </c>
      <c r="S6" s="1277"/>
      <c r="T6" s="444"/>
      <c r="U6" s="462" t="s">
        <v>356</v>
      </c>
    </row>
    <row r="7" spans="2:21" ht="15" customHeight="1" thickBot="1" x14ac:dyDescent="0.45">
      <c r="B7" s="445" t="s">
        <v>30</v>
      </c>
      <c r="C7" s="446"/>
      <c r="D7" s="447"/>
      <c r="E7" s="447"/>
      <c r="F7" s="447"/>
      <c r="G7" s="447"/>
      <c r="H7" s="447"/>
      <c r="I7" s="447"/>
      <c r="J7" s="447"/>
      <c r="K7" s="447"/>
      <c r="L7" s="447"/>
      <c r="M7" s="447"/>
      <c r="N7" s="448" t="s">
        <v>78</v>
      </c>
      <c r="O7" s="449"/>
      <c r="P7" s="466"/>
      <c r="R7" s="1278" t="str">
        <f>IF(P7="","",IF(P7="Non validé",0.1,0))</f>
        <v/>
      </c>
      <c r="S7" s="1279"/>
      <c r="U7" s="462"/>
    </row>
    <row r="8" spans="2:21" ht="15" customHeight="1" thickBot="1" x14ac:dyDescent="0.45">
      <c r="B8" s="450"/>
      <c r="C8" s="450"/>
      <c r="U8" s="462"/>
    </row>
    <row r="9" spans="2:21" ht="15" customHeight="1" x14ac:dyDescent="0.4">
      <c r="B9" s="450"/>
      <c r="C9" s="450"/>
      <c r="F9" s="451"/>
      <c r="G9" s="451"/>
      <c r="H9" s="451"/>
      <c r="I9" s="451"/>
      <c r="J9" s="451"/>
      <c r="K9" s="451"/>
      <c r="L9" s="451"/>
      <c r="M9" s="451"/>
      <c r="N9" s="452" t="s">
        <v>79</v>
      </c>
      <c r="O9" s="449"/>
      <c r="P9" s="467"/>
      <c r="R9" s="1250" t="str">
        <f>IF(P9="","",IF(P9="Non validé",0.1,0))</f>
        <v/>
      </c>
      <c r="S9" s="1250"/>
      <c r="U9" s="462"/>
    </row>
    <row r="10" spans="2:21" ht="15" customHeight="1" x14ac:dyDescent="0.4">
      <c r="B10" s="450"/>
      <c r="C10" s="450"/>
      <c r="N10" s="452" t="s">
        <v>80</v>
      </c>
      <c r="O10" s="449"/>
      <c r="P10" s="468"/>
      <c r="R10" s="1250" t="str">
        <f>IF(P10="","",IF(P10="Non validé",0.1,0))</f>
        <v/>
      </c>
      <c r="S10" s="1250"/>
      <c r="U10" s="462" t="s">
        <v>357</v>
      </c>
    </row>
    <row r="11" spans="2:21" ht="17.25" customHeight="1" thickBot="1" x14ac:dyDescent="0.45">
      <c r="B11" s="450"/>
      <c r="C11" s="450"/>
      <c r="D11" s="1280" t="s">
        <v>81</v>
      </c>
      <c r="E11" s="1280"/>
      <c r="F11" s="1280"/>
      <c r="G11" s="1280"/>
      <c r="H11" s="1280"/>
      <c r="I11" s="1280"/>
      <c r="J11" s="1280"/>
      <c r="K11" s="1280"/>
      <c r="L11" s="1280"/>
      <c r="M11" s="1280"/>
      <c r="N11" s="1280"/>
      <c r="O11" s="449"/>
      <c r="P11" s="469"/>
      <c r="R11" s="1250" t="str">
        <f>IF(P11="","",IF(P11="Non validé",0.1,0))</f>
        <v/>
      </c>
      <c r="S11" s="1250"/>
      <c r="U11" s="462"/>
    </row>
    <row r="12" spans="2:21" ht="14.25" customHeight="1" x14ac:dyDescent="0.4">
      <c r="B12" s="450"/>
      <c r="C12" s="450"/>
      <c r="D12" s="1280"/>
      <c r="E12" s="1280"/>
      <c r="F12" s="1280"/>
      <c r="G12" s="1280"/>
      <c r="H12" s="1280"/>
      <c r="I12" s="1280"/>
      <c r="J12" s="1280"/>
      <c r="K12" s="1280"/>
      <c r="L12" s="1280"/>
      <c r="M12" s="1280"/>
      <c r="N12" s="1280"/>
      <c r="O12" s="449"/>
      <c r="P12" s="449"/>
      <c r="Q12" s="449"/>
      <c r="R12" s="453"/>
      <c r="S12" s="453"/>
      <c r="U12" s="462"/>
    </row>
    <row r="13" spans="2:21" s="43" customFormat="1" ht="15" customHeight="1" x14ac:dyDescent="0.4">
      <c r="J13" s="454" t="s">
        <v>82</v>
      </c>
      <c r="Q13" s="190"/>
      <c r="R13" s="455"/>
      <c r="S13" s="453"/>
      <c r="U13" s="462"/>
    </row>
    <row r="14" spans="2:21" s="43" customFormat="1" ht="15" customHeight="1" x14ac:dyDescent="0.4">
      <c r="J14" s="1260"/>
      <c r="K14" s="1261"/>
      <c r="L14" s="1261"/>
      <c r="M14" s="1261"/>
      <c r="N14" s="1261"/>
      <c r="O14" s="1261"/>
      <c r="P14" s="1261"/>
      <c r="Q14" s="1261"/>
      <c r="R14" s="1261"/>
      <c r="S14" s="1262"/>
      <c r="U14" s="462"/>
    </row>
    <row r="15" spans="2:21" s="43" customFormat="1" ht="15" customHeight="1" x14ac:dyDescent="0.4">
      <c r="J15" s="1263"/>
      <c r="K15" s="1264"/>
      <c r="L15" s="1264"/>
      <c r="M15" s="1264"/>
      <c r="N15" s="1264"/>
      <c r="O15" s="1264"/>
      <c r="P15" s="1264"/>
      <c r="Q15" s="1264"/>
      <c r="R15" s="1264"/>
      <c r="S15" s="1265"/>
      <c r="U15" s="462"/>
    </row>
    <row r="16" spans="2:21" s="43" customFormat="1" ht="15" customHeight="1" x14ac:dyDescent="0.4">
      <c r="J16" s="1263"/>
      <c r="K16" s="1264"/>
      <c r="L16" s="1264"/>
      <c r="M16" s="1264"/>
      <c r="N16" s="1264"/>
      <c r="O16" s="1264"/>
      <c r="P16" s="1264"/>
      <c r="Q16" s="1264"/>
      <c r="R16" s="1264"/>
      <c r="S16" s="1265"/>
      <c r="U16" s="462"/>
    </row>
    <row r="17" spans="1:22" s="43" customFormat="1" ht="15" customHeight="1" x14ac:dyDescent="0.4">
      <c r="J17" s="1266"/>
      <c r="K17" s="1267"/>
      <c r="L17" s="1267"/>
      <c r="M17" s="1267"/>
      <c r="N17" s="1267"/>
      <c r="O17" s="1267"/>
      <c r="P17" s="1267"/>
      <c r="Q17" s="1267"/>
      <c r="R17" s="1267"/>
      <c r="S17" s="1268"/>
      <c r="U17" s="462"/>
    </row>
    <row r="18" spans="1:22" ht="15" customHeight="1" x14ac:dyDescent="0.4">
      <c r="C18" s="450"/>
      <c r="N18" s="456"/>
      <c r="P18" s="457"/>
      <c r="R18" s="44"/>
      <c r="S18" s="44"/>
      <c r="T18" s="45"/>
      <c r="U18" s="462"/>
    </row>
    <row r="19" spans="1:22" ht="15" customHeight="1" x14ac:dyDescent="0.4">
      <c r="B19" s="458" t="s">
        <v>83</v>
      </c>
      <c r="C19" s="450"/>
      <c r="N19" s="456"/>
      <c r="P19" s="457"/>
      <c r="R19" s="44"/>
      <c r="S19" s="44"/>
      <c r="T19" s="45"/>
      <c r="U19" s="462"/>
    </row>
    <row r="20" spans="1:22" ht="15.75" customHeight="1" x14ac:dyDescent="0.4">
      <c r="B20" s="1276" t="s">
        <v>84</v>
      </c>
      <c r="C20" s="1276"/>
      <c r="D20" s="1276"/>
      <c r="E20" s="1276"/>
      <c r="F20" s="1276"/>
      <c r="G20" s="1276"/>
      <c r="H20" s="1276"/>
      <c r="I20" s="1276"/>
      <c r="J20" s="1276"/>
      <c r="K20" s="1276"/>
      <c r="L20" s="1276"/>
      <c r="M20" s="1276"/>
      <c r="N20" s="1276"/>
      <c r="O20" s="1276"/>
      <c r="P20" s="1276"/>
      <c r="Q20" s="288"/>
      <c r="R20" s="1281"/>
      <c r="S20" s="1281"/>
      <c r="U20" s="462"/>
    </row>
    <row r="21" spans="1:22" s="462" customFormat="1" ht="15.75" customHeight="1" x14ac:dyDescent="0.4">
      <c r="A21" s="43"/>
      <c r="B21" s="459"/>
      <c r="C21" s="459"/>
      <c r="D21" s="43"/>
      <c r="E21" s="43"/>
      <c r="F21" s="43"/>
      <c r="G21" s="43"/>
      <c r="H21" s="460"/>
      <c r="I21" s="460"/>
      <c r="J21" s="43"/>
      <c r="K21" s="43"/>
      <c r="L21" s="43"/>
      <c r="M21" s="43"/>
      <c r="N21" s="43"/>
      <c r="O21" s="43"/>
      <c r="P21" s="461"/>
      <c r="Q21" s="461"/>
      <c r="R21" s="461"/>
      <c r="S21" s="43"/>
      <c r="T21" s="43"/>
      <c r="U21" s="43"/>
      <c r="V21" s="43"/>
    </row>
    <row r="22" spans="1:22" s="462" customFormat="1" ht="15" customHeight="1" x14ac:dyDescent="0.4">
      <c r="A22" s="43"/>
      <c r="B22" s="1282" t="s">
        <v>362</v>
      </c>
      <c r="C22" s="1282"/>
      <c r="D22" s="1284" t="s">
        <v>86</v>
      </c>
      <c r="E22" s="43"/>
      <c r="F22" s="1286" t="s">
        <v>87</v>
      </c>
      <c r="G22" s="43"/>
      <c r="H22" s="460"/>
      <c r="I22" s="460"/>
      <c r="J22" s="1287" t="s">
        <v>85</v>
      </c>
      <c r="K22" s="1288"/>
      <c r="L22" s="1289"/>
      <c r="M22" s="1287" t="s">
        <v>86</v>
      </c>
      <c r="N22" s="1289"/>
      <c r="O22" s="43"/>
      <c r="P22" s="1286" t="s">
        <v>87</v>
      </c>
      <c r="Q22" s="461"/>
      <c r="R22" s="43"/>
      <c r="S22" s="43"/>
      <c r="T22" s="43"/>
      <c r="U22" s="43"/>
      <c r="V22" s="43"/>
    </row>
    <row r="23" spans="1:22" s="462" customFormat="1" ht="11.25" customHeight="1" x14ac:dyDescent="0.4">
      <c r="A23" s="43"/>
      <c r="B23" s="1283"/>
      <c r="C23" s="1283"/>
      <c r="D23" s="1285"/>
      <c r="E23" s="43"/>
      <c r="F23" s="1286"/>
      <c r="G23" s="43"/>
      <c r="H23" s="460"/>
      <c r="I23" s="460"/>
      <c r="J23" s="1290"/>
      <c r="K23" s="1291"/>
      <c r="L23" s="1292"/>
      <c r="M23" s="1290"/>
      <c r="N23" s="1292"/>
      <c r="O23" s="43"/>
      <c r="P23" s="1286"/>
      <c r="Q23" s="461"/>
      <c r="R23" s="43"/>
      <c r="S23" s="43"/>
      <c r="T23" s="43"/>
      <c r="U23" s="43"/>
      <c r="V23" s="43"/>
    </row>
    <row r="24" spans="1:22" s="462" customFormat="1" ht="13.5" customHeight="1" x14ac:dyDescent="0.4">
      <c r="A24" s="43"/>
      <c r="B24" s="463" t="s">
        <v>33</v>
      </c>
      <c r="C24" s="471"/>
      <c r="D24" s="298" t="e">
        <f>IF(C24="Oui",10,IF(#REF!=0,"",ROUND(#REF!/#REF!*10,1)))</f>
        <v>#REF!</v>
      </c>
      <c r="E24" s="464" t="s">
        <v>88</v>
      </c>
      <c r="F24" s="296" t="str">
        <f>IFERROR(IF(#REF!&gt;=0,D24*(1-SUM($R$7:$S$11))*10,100),"")</f>
        <v/>
      </c>
      <c r="G24" s="43"/>
      <c r="H24" s="460"/>
      <c r="I24" s="460"/>
      <c r="J24" s="1293" t="s">
        <v>56</v>
      </c>
      <c r="K24" s="1294"/>
      <c r="L24" s="470"/>
      <c r="M24" s="1257" t="e">
        <f>IF(L24="Oui",10,IF(#REF!=0,"",ROUND(#REF!/#REF!*10,1)))</f>
        <v>#REF!</v>
      </c>
      <c r="N24" s="1257"/>
      <c r="O24" s="464" t="s">
        <v>88</v>
      </c>
      <c r="P24" s="296" t="str">
        <f>IFERROR(IF(#REF!&gt;=0,M24*(1-SUM($R$7:$R$11))*10,100),"")</f>
        <v/>
      </c>
      <c r="Q24" s="461"/>
      <c r="R24" s="43"/>
      <c r="S24" s="43"/>
      <c r="T24" s="43"/>
      <c r="U24" s="43"/>
      <c r="V24" s="43"/>
    </row>
    <row r="25" spans="1:22" s="43" customFormat="1" ht="13.5" customHeight="1" x14ac:dyDescent="0.4">
      <c r="B25" s="465" t="s">
        <v>34</v>
      </c>
      <c r="C25" s="470"/>
      <c r="D25" s="297" t="e">
        <f>IF(C25="Oui",10,IF(#REF!=0,"",ROUND(#REF!/#REF!*10,1)))</f>
        <v>#REF!</v>
      </c>
      <c r="E25" s="464" t="s">
        <v>88</v>
      </c>
      <c r="F25" s="296" t="str">
        <f>IFERROR(IF(#REF!&gt;=0,D25*(1-SUM($R$7:$R$11))*10,100),"")</f>
        <v/>
      </c>
      <c r="H25" s="460"/>
      <c r="I25" s="460"/>
      <c r="J25" s="1295" t="s">
        <v>57</v>
      </c>
      <c r="K25" s="1296"/>
      <c r="L25" s="470"/>
      <c r="M25" s="1257" t="e">
        <f>IF(L25="Oui",10,IF(#REF!=0,"",ROUND(#REF!/#REF!*10,1)))</f>
        <v>#REF!</v>
      </c>
      <c r="N25" s="1257"/>
      <c r="O25" s="464" t="s">
        <v>88</v>
      </c>
      <c r="P25" s="296" t="str">
        <f>IFERROR(IF(#REF!&gt;=0,M25*(1-SUM($R$7:$R$11))*10,100),"")</f>
        <v/>
      </c>
      <c r="Q25" s="461"/>
    </row>
    <row r="26" spans="1:22" s="43" customFormat="1" ht="13.5" customHeight="1" x14ac:dyDescent="0.4">
      <c r="B26" s="465" t="s">
        <v>35</v>
      </c>
      <c r="C26" s="470"/>
      <c r="D26" s="297" t="e">
        <f>IF(C26="Oui",10,IF(#REF!=0,"",ROUND(#REF!/#REF!*10,1)))</f>
        <v>#REF!</v>
      </c>
      <c r="E26" s="464" t="s">
        <v>88</v>
      </c>
      <c r="F26" s="296" t="str">
        <f>IFERROR(IF(#REF!&gt;=0,D26*(1-SUM($R$7:$R$11))*10,100),"")</f>
        <v/>
      </c>
      <c r="H26" s="460"/>
      <c r="I26" s="460"/>
      <c r="J26" s="1295" t="s">
        <v>58</v>
      </c>
      <c r="K26" s="1296"/>
      <c r="L26" s="470"/>
      <c r="M26" s="1257" t="e">
        <f>IF(L26="Oui",10,IF(#REF!=0,"",ROUND(#REF!/#REF!*10,1)))</f>
        <v>#REF!</v>
      </c>
      <c r="N26" s="1257"/>
      <c r="O26" s="464" t="s">
        <v>88</v>
      </c>
      <c r="P26" s="296" t="str">
        <f>IFERROR(IF(#REF!&gt;=0,M26*(1-SUM($R$7:$R$11))*10,100),"")</f>
        <v/>
      </c>
      <c r="Q26" s="461"/>
    </row>
    <row r="27" spans="1:22" s="43" customFormat="1" ht="13.5" customHeight="1" x14ac:dyDescent="0.4">
      <c r="B27" s="465" t="s">
        <v>53</v>
      </c>
      <c r="C27" s="470"/>
      <c r="D27" s="297" t="e">
        <f>IF(C27="Oui",10,IF(#REF!=0,"",ROUND(#REF!/#REF!*10,1)))</f>
        <v>#REF!</v>
      </c>
      <c r="E27" s="464" t="s">
        <v>88</v>
      </c>
      <c r="F27" s="296" t="str">
        <f>IFERROR(IF(#REF!&gt;=0,D27*(1-SUM($R$7:$R$11))*10,100),"")</f>
        <v/>
      </c>
      <c r="H27" s="460"/>
      <c r="I27" s="460"/>
      <c r="J27" s="1295" t="s">
        <v>59</v>
      </c>
      <c r="K27" s="1296"/>
      <c r="L27" s="470"/>
      <c r="M27" s="1257" t="e">
        <f>IF(L27="Oui",10,IF(#REF!=0,"",ROUND(#REF!/#REF!*10,1)))</f>
        <v>#REF!</v>
      </c>
      <c r="N27" s="1257"/>
      <c r="O27" s="464" t="s">
        <v>88</v>
      </c>
      <c r="P27" s="296" t="str">
        <f>IFERROR(IF(#REF!&gt;=0,M27*(1-SUM($R$7:$R$11))*10,100),"")</f>
        <v/>
      </c>
      <c r="Q27" s="461"/>
    </row>
    <row r="28" spans="1:22" ht="13.5" customHeight="1" x14ac:dyDescent="0.4">
      <c r="B28" s="465" t="s">
        <v>54</v>
      </c>
      <c r="C28" s="470"/>
      <c r="D28" s="297" t="e">
        <f>IF(C28="Oui",10,IF(#REF!=0,"",ROUND(#REF!/#REF!*10,1)))</f>
        <v>#REF!</v>
      </c>
      <c r="E28" s="464" t="s">
        <v>88</v>
      </c>
      <c r="F28" s="296" t="str">
        <f>IFERROR(IF(#REF!&gt;=0,D28*(1-SUM($R$7:$R$11))*10,100),"")</f>
        <v/>
      </c>
      <c r="H28" s="460"/>
      <c r="I28" s="460"/>
      <c r="J28" s="1295" t="s">
        <v>60</v>
      </c>
      <c r="K28" s="1296"/>
      <c r="L28" s="470"/>
      <c r="M28" s="1257" t="e">
        <f>IF(L28="Oui",10,IF(#REF!=0,"",ROUND(#REF!/#REF!*10,1)))</f>
        <v>#REF!</v>
      </c>
      <c r="N28" s="1257"/>
      <c r="O28" s="464" t="s">
        <v>88</v>
      </c>
      <c r="P28" s="296" t="str">
        <f>IFERROR(IF(#REF!&gt;=0,M28*(1-SUM($R$7:$R$11))*10,100),"")</f>
        <v/>
      </c>
      <c r="Q28" s="461"/>
    </row>
    <row r="29" spans="1:22" s="43" customFormat="1" ht="13.5" customHeight="1" x14ac:dyDescent="0.4">
      <c r="B29" s="465" t="s">
        <v>55</v>
      </c>
      <c r="C29" s="470"/>
      <c r="D29" s="297" t="e">
        <f>IF(C29="Oui",10,IF(#REF!=0,"",ROUND(#REF!/#REF!*10,1)))</f>
        <v>#REF!</v>
      </c>
      <c r="E29" s="464" t="s">
        <v>88</v>
      </c>
      <c r="F29" s="296" t="str">
        <f>IFERROR(IF(#REF!&gt;=0,D29*(1-SUM($R$7:$R$11))*10,100),"")</f>
        <v/>
      </c>
      <c r="J29" s="1295" t="s">
        <v>61</v>
      </c>
      <c r="K29" s="1296"/>
      <c r="L29" s="470"/>
      <c r="M29" s="1257" t="e">
        <f>IF(L29="Oui",10,IF(#REF!=0,"",ROUND(#REF!/#REF!*10,1)))</f>
        <v>#REF!</v>
      </c>
      <c r="N29" s="1257"/>
      <c r="O29" s="464" t="s">
        <v>88</v>
      </c>
      <c r="P29" s="296" t="str">
        <f>IFERROR(IF(#REF!&gt;=0,M29*(1-SUM($R$7:$R$11))*10,100),"")</f>
        <v/>
      </c>
      <c r="Q29" s="461"/>
    </row>
    <row r="30" spans="1:22" s="43" customFormat="1" ht="13.5" customHeight="1" x14ac:dyDescent="0.4"/>
    <row r="31" spans="1:22" s="43" customFormat="1" ht="13.5" customHeight="1" x14ac:dyDescent="0.4">
      <c r="B31" s="454" t="s">
        <v>89</v>
      </c>
    </row>
    <row r="32" spans="1:22" ht="15" customHeight="1" x14ac:dyDescent="0.4">
      <c r="B32" s="454" t="s">
        <v>90</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332" priority="20" operator="containsText" text="Non validé">
      <formula>NOT(ISERROR(SEARCH("Non validé",P7)))</formula>
    </cfRule>
    <cfRule type="containsText" dxfId="331" priority="21" operator="containsText" text="réserve">
      <formula>NOT(ISERROR(SEARCH("réserve",P7)))</formula>
    </cfRule>
    <cfRule type="containsText" dxfId="330" priority="22" operator="containsText" text="Validé">
      <formula>NOT(ISERROR(SEARCH("Validé",P7)))</formula>
    </cfRule>
  </conditionalFormatting>
  <conditionalFormatting sqref="P9:P11">
    <cfRule type="containsText" dxfId="329" priority="17" operator="containsText" text="Non validé">
      <formula>NOT(ISERROR(SEARCH("Non validé",P9)))</formula>
    </cfRule>
    <cfRule type="containsText" dxfId="328" priority="18" operator="containsText" text="réserve">
      <formula>NOT(ISERROR(SEARCH("réserve",P9)))</formula>
    </cfRule>
    <cfRule type="containsText" dxfId="327"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AA20-94F9-4588-8E21-13EC38E684EB}">
  <sheetPr codeName="Feuil10">
    <tabColor theme="3"/>
  </sheetPr>
  <dimension ref="B1:DS107"/>
  <sheetViews>
    <sheetView showGridLines="0" zoomScaleNormal="100" workbookViewId="0">
      <pane xSplit="1" ySplit="7" topLeftCell="B8" activePane="bottomRight" state="frozen"/>
      <selection pane="topRight" activeCell="B1" sqref="B1"/>
      <selection pane="bottomLeft" activeCell="A8" sqref="A8"/>
      <selection pane="bottomRight" activeCell="F3" sqref="F3:G3"/>
    </sheetView>
  </sheetViews>
  <sheetFormatPr baseColWidth="10" defaultColWidth="11.41015625" defaultRowHeight="12.7" outlineLevelRow="2" x14ac:dyDescent="0.4"/>
  <cols>
    <col min="1" max="2" width="2.41015625" style="327" customWidth="1"/>
    <col min="3" max="3" width="2.64453125" style="417" customWidth="1"/>
    <col min="4" max="4" width="11.234375" style="418" customWidth="1"/>
    <col min="5" max="5" width="30.1171875" style="327" customWidth="1"/>
    <col min="6" max="6" width="13.87890625" style="327" customWidth="1"/>
    <col min="7" max="7" width="16.3515625" style="389" customWidth="1"/>
    <col min="8" max="8" width="14.234375" style="389" customWidth="1"/>
    <col min="9" max="9" width="16.234375" style="389" customWidth="1"/>
    <col min="10" max="10" width="14" style="389" customWidth="1"/>
    <col min="11" max="11" width="14.1171875" style="389" customWidth="1"/>
    <col min="12" max="12" width="24" style="389" customWidth="1"/>
    <col min="13" max="13" width="20.05859375" style="389" customWidth="1"/>
    <col min="14" max="14" width="3.64453125" style="389" hidden="1" customWidth="1"/>
    <col min="15" max="123" width="11.41015625" style="389"/>
    <col min="124" max="16384" width="11.41015625" style="327"/>
  </cols>
  <sheetData>
    <row r="1" spans="2:123" s="351" customFormat="1" ht="45.75" customHeight="1" thickBot="1" x14ac:dyDescent="0.5">
      <c r="B1" s="654"/>
      <c r="C1" s="16"/>
      <c r="D1" s="1369" t="s">
        <v>3</v>
      </c>
      <c r="E1" s="1370"/>
      <c r="F1" s="1370"/>
      <c r="G1" s="1370"/>
      <c r="H1" s="1370"/>
      <c r="I1" s="1370"/>
      <c r="J1" s="1370"/>
      <c r="K1" s="1370"/>
      <c r="L1" s="1370"/>
      <c r="M1" s="1371"/>
    </row>
    <row r="2" spans="2:123" ht="22.35" customHeight="1" thickBot="1" x14ac:dyDescent="0.45">
      <c r="B2" s="655"/>
      <c r="C2"/>
      <c r="D2" s="1367" t="s">
        <v>361</v>
      </c>
      <c r="E2" s="1368"/>
      <c r="F2" s="1297" t="str">
        <f>Descriptif!F2</f>
        <v>Système test</v>
      </c>
      <c r="G2" s="1086"/>
      <c r="H2" s="1086"/>
      <c r="I2" s="1086"/>
      <c r="J2" s="1086"/>
      <c r="K2" s="1086"/>
      <c r="L2" s="1086"/>
      <c r="M2" s="1087"/>
      <c r="DB2" s="327"/>
      <c r="DC2" s="327"/>
      <c r="DD2" s="327"/>
      <c r="DE2" s="327"/>
      <c r="DF2" s="327"/>
      <c r="DG2" s="327"/>
      <c r="DH2" s="327"/>
      <c r="DI2" s="327"/>
      <c r="DJ2" s="327"/>
      <c r="DK2" s="327"/>
      <c r="DL2" s="327"/>
      <c r="DM2" s="327"/>
      <c r="DN2" s="327"/>
      <c r="DO2" s="327"/>
      <c r="DP2" s="327"/>
      <c r="DQ2" s="327"/>
      <c r="DR2" s="327"/>
      <c r="DS2" s="327"/>
    </row>
    <row r="3" spans="2:123" s="443" customFormat="1" ht="31" customHeight="1" thickBot="1" x14ac:dyDescent="0.45">
      <c r="B3" s="656"/>
      <c r="C3"/>
      <c r="D3" s="1364" t="s">
        <v>363</v>
      </c>
      <c r="E3" s="1058"/>
      <c r="F3" s="1365" t="str">
        <f>Descriptif!F3</f>
        <v>code_test</v>
      </c>
      <c r="G3" s="1365"/>
      <c r="H3" s="1090" t="s">
        <v>7</v>
      </c>
      <c r="I3" s="1091"/>
      <c r="J3" s="1366" t="str">
        <f>IF(Descriptif!J3&lt;&gt;"",Descriptif!J3,"")</f>
        <v>Eaux de France</v>
      </c>
      <c r="K3" s="1366"/>
      <c r="L3" s="678" t="s">
        <v>5</v>
      </c>
      <c r="M3" s="782">
        <f>IF(Descriptif!M3&lt;&gt;"",Descriptif!M3,"")</f>
        <v>45797</v>
      </c>
    </row>
    <row r="4" spans="2:123" s="490" customFormat="1" ht="29" customHeight="1" x14ac:dyDescent="0.4">
      <c r="B4" s="657"/>
      <c r="C4"/>
      <c r="D4" s="1364" t="s">
        <v>443</v>
      </c>
      <c r="E4" s="1058"/>
      <c r="F4" s="1391"/>
      <c r="G4" s="1391"/>
      <c r="H4" s="1058" t="s">
        <v>574</v>
      </c>
      <c r="I4" s="1058"/>
      <c r="J4" s="1366" t="str">
        <f>IF(Descriptif!J4&lt;&gt;"",Descriptif!J4,"")</f>
        <v/>
      </c>
      <c r="K4" s="1366"/>
      <c r="L4" s="678" t="s">
        <v>8</v>
      </c>
      <c r="M4" s="782" t="str">
        <f>IF(Descriptif!M4&lt;&gt;"",Descriptif!M4,"")</f>
        <v>Satese XX</v>
      </c>
    </row>
    <row r="5" spans="2:123" s="490" customFormat="1" ht="15.35" x14ac:dyDescent="0.4">
      <c r="B5" s="657"/>
      <c r="C5" t="s">
        <v>257</v>
      </c>
      <c r="D5" s="1389" t="s">
        <v>444</v>
      </c>
      <c r="E5" s="1390"/>
      <c r="F5" s="1391"/>
      <c r="G5" s="1391"/>
      <c r="H5" s="1080" t="s">
        <v>573</v>
      </c>
      <c r="I5" s="1081"/>
      <c r="J5" s="1366" t="str">
        <f>IF(Descriptif!J5&lt;&gt;"",Descriptif!J5,"")</f>
        <v/>
      </c>
      <c r="K5" s="1366"/>
      <c r="L5" s="600" t="s">
        <v>9</v>
      </c>
      <c r="M5" s="782" t="str">
        <f>IF(Descriptif!M5&lt;&gt;"",Descriptif!M5,"")</f>
        <v>François</v>
      </c>
    </row>
    <row r="6" spans="2:123" s="490" customFormat="1" ht="22.7" customHeight="1" x14ac:dyDescent="0.4">
      <c r="B6" s="657"/>
      <c r="D6" s="1389" t="s">
        <v>577</v>
      </c>
      <c r="E6" s="1390"/>
      <c r="F6" s="1391" t="s">
        <v>280</v>
      </c>
      <c r="G6" s="1391"/>
      <c r="H6" s="1058" t="s">
        <v>575</v>
      </c>
      <c r="I6" s="1058"/>
      <c r="J6" s="1366" t="str">
        <f>IF(Descriptif!J6&lt;&gt;"",Descriptif!J6,"")</f>
        <v/>
      </c>
      <c r="K6" s="1366"/>
      <c r="L6" s="1299"/>
      <c r="M6" s="1300"/>
      <c r="N6" s="593"/>
    </row>
    <row r="7" spans="2:123" s="490" customFormat="1" ht="23" customHeight="1" thickBot="1" x14ac:dyDescent="0.45">
      <c r="B7" s="657"/>
      <c r="D7" s="1153"/>
      <c r="E7" s="1155"/>
      <c r="F7" s="1066"/>
      <c r="G7" s="1067"/>
      <c r="H7" s="1057" t="s">
        <v>576</v>
      </c>
      <c r="I7" s="1057"/>
      <c r="J7" s="1298" t="str">
        <f>IF(Descriptif!J7&lt;&gt;"",Descriptif!J7,"")</f>
        <v/>
      </c>
      <c r="K7" s="1298"/>
      <c r="L7" s="1301"/>
      <c r="M7" s="1302"/>
      <c r="N7" s="593"/>
    </row>
    <row r="8" spans="2:123" s="490" customFormat="1" ht="23" thickBot="1" x14ac:dyDescent="0.45">
      <c r="B8" s="657"/>
      <c r="D8" s="417"/>
      <c r="E8" s="418"/>
      <c r="F8" s="327"/>
      <c r="G8" s="389"/>
      <c r="H8" s="389"/>
      <c r="M8" s="611"/>
      <c r="N8" s="593"/>
    </row>
    <row r="9" spans="2:123" s="389" customFormat="1" ht="37.700000000000003" customHeight="1" thickBot="1" x14ac:dyDescent="0.45">
      <c r="B9" s="615"/>
      <c r="D9" s="1306" t="s">
        <v>385</v>
      </c>
      <c r="E9" s="1307"/>
      <c r="F9" s="1307"/>
      <c r="G9" s="1307"/>
      <c r="H9" s="1307"/>
      <c r="I9" s="1307"/>
      <c r="J9" s="1307"/>
      <c r="K9" s="1307"/>
      <c r="L9" s="1307"/>
      <c r="M9" s="1308"/>
    </row>
    <row r="10" spans="2:123" s="389" customFormat="1" ht="15" customHeight="1" outlineLevel="1" x14ac:dyDescent="0.4">
      <c r="B10" s="615"/>
      <c r="D10" s="1340" t="s">
        <v>386</v>
      </c>
      <c r="E10" s="1340"/>
      <c r="F10" s="544" t="s">
        <v>387</v>
      </c>
      <c r="G10" s="544"/>
      <c r="H10" s="1342" t="s">
        <v>388</v>
      </c>
      <c r="I10" s="1342"/>
      <c r="J10" s="544" t="s">
        <v>389</v>
      </c>
      <c r="M10" s="612"/>
    </row>
    <row r="11" spans="2:123" s="389" customFormat="1" ht="15" customHeight="1" outlineLevel="1" x14ac:dyDescent="0.4">
      <c r="B11" s="615"/>
      <c r="D11" s="1341" t="s">
        <v>390</v>
      </c>
      <c r="E11" s="1341"/>
      <c r="F11" s="544" t="s">
        <v>391</v>
      </c>
      <c r="G11" s="544"/>
      <c r="H11" s="1343" t="s">
        <v>392</v>
      </c>
      <c r="I11" s="1343"/>
      <c r="J11" s="544">
        <v>4.0999999999999996</v>
      </c>
      <c r="M11" s="612"/>
    </row>
    <row r="12" spans="2:123" s="389" customFormat="1" ht="15" customHeight="1" outlineLevel="1" x14ac:dyDescent="0.4">
      <c r="B12" s="615"/>
      <c r="D12" s="1341" t="s">
        <v>393</v>
      </c>
      <c r="E12" s="1341"/>
      <c r="F12" s="544">
        <v>4</v>
      </c>
      <c r="G12" s="544"/>
      <c r="H12" s="1343" t="s">
        <v>394</v>
      </c>
      <c r="I12" s="1343"/>
      <c r="J12" s="544">
        <v>12</v>
      </c>
      <c r="M12" s="612"/>
    </row>
    <row r="13" spans="2:123" s="389" customFormat="1" ht="15" customHeight="1" outlineLevel="1" x14ac:dyDescent="0.4">
      <c r="B13" s="615"/>
      <c r="D13" s="1341" t="s">
        <v>395</v>
      </c>
      <c r="E13" s="1341"/>
      <c r="F13" s="544" t="s">
        <v>136</v>
      </c>
      <c r="G13" s="544"/>
      <c r="H13" s="1343" t="s">
        <v>396</v>
      </c>
      <c r="I13" s="1343"/>
      <c r="J13" s="544">
        <v>1.9</v>
      </c>
      <c r="M13" s="612"/>
    </row>
    <row r="14" spans="2:123" s="389" customFormat="1" ht="15" customHeight="1" outlineLevel="1" thickBot="1" x14ac:dyDescent="0.45">
      <c r="B14" s="615"/>
      <c r="D14" s="530"/>
      <c r="E14" s="530"/>
      <c r="F14" s="530"/>
      <c r="G14" s="530"/>
      <c r="H14" s="530"/>
      <c r="I14" s="530"/>
      <c r="J14" s="530"/>
      <c r="K14" s="530"/>
      <c r="L14" s="530"/>
      <c r="M14" s="613"/>
      <c r="N14" s="530"/>
    </row>
    <row r="15" spans="2:123" s="389" customFormat="1" ht="21" customHeight="1" outlineLevel="1" thickBot="1" x14ac:dyDescent="0.45">
      <c r="B15" s="615"/>
      <c r="D15" s="580" t="s">
        <v>397</v>
      </c>
      <c r="E15" s="576"/>
      <c r="F15" s="576"/>
      <c r="G15" s="576"/>
      <c r="H15" s="576"/>
      <c r="I15" s="576"/>
      <c r="J15" s="576"/>
      <c r="K15" s="576"/>
      <c r="L15" s="576"/>
      <c r="M15" s="614"/>
    </row>
    <row r="16" spans="2:123" s="389" customFormat="1" ht="12.75" customHeight="1" outlineLevel="1" thickBot="1" x14ac:dyDescent="0.45">
      <c r="B16" s="615"/>
      <c r="M16" s="612"/>
    </row>
    <row r="17" spans="2:14" s="389" customFormat="1" ht="46.1" customHeight="1" outlineLevel="1" thickBot="1" x14ac:dyDescent="0.45">
      <c r="B17" s="615"/>
      <c r="D17" s="1320" t="s">
        <v>398</v>
      </c>
      <c r="E17" s="1321"/>
      <c r="F17" s="1320" t="s">
        <v>399</v>
      </c>
      <c r="G17" s="1322"/>
      <c r="H17" s="1323" t="s">
        <v>400</v>
      </c>
      <c r="I17" s="1322"/>
      <c r="J17" s="560" t="s">
        <v>401</v>
      </c>
      <c r="K17" s="540" t="s">
        <v>402</v>
      </c>
      <c r="L17" s="540" t="s">
        <v>403</v>
      </c>
      <c r="M17" s="616" t="s">
        <v>404</v>
      </c>
    </row>
    <row r="18" spans="2:14" s="389" customFormat="1" ht="24.75" customHeight="1" outlineLevel="1" thickBot="1" x14ac:dyDescent="0.45">
      <c r="B18" s="615"/>
      <c r="D18" s="1335">
        <v>60</v>
      </c>
      <c r="E18" s="1336"/>
      <c r="F18" s="570">
        <v>62</v>
      </c>
      <c r="G18" s="573"/>
      <c r="H18" s="1333">
        <v>63</v>
      </c>
      <c r="I18" s="1334"/>
      <c r="J18" s="566">
        <v>62</v>
      </c>
      <c r="K18" s="569">
        <f>IF(F18&gt;0,AVERAGE(F18:J18),"")</f>
        <v>62.333333333333336</v>
      </c>
      <c r="L18" s="571">
        <f>STDEVP(F18:J18)</f>
        <v>0.47140452079103168</v>
      </c>
      <c r="M18" s="617">
        <f>L18/K18</f>
        <v>7.5626393709791176E-3</v>
      </c>
    </row>
    <row r="19" spans="2:14" s="389" customFormat="1" ht="15" customHeight="1" outlineLevel="1" thickBot="1" x14ac:dyDescent="0.45">
      <c r="B19" s="615"/>
      <c r="M19" s="612"/>
    </row>
    <row r="20" spans="2:14" s="389" customFormat="1" ht="35.450000000000003" customHeight="1" outlineLevel="1" thickBot="1" x14ac:dyDescent="0.45">
      <c r="B20" s="615"/>
      <c r="D20" s="1337" t="s">
        <v>424</v>
      </c>
      <c r="E20" s="1338"/>
      <c r="F20" s="1338"/>
      <c r="G20" s="1338"/>
      <c r="H20" s="1338"/>
      <c r="I20" s="1338"/>
      <c r="J20" s="1338"/>
      <c r="K20" s="1338"/>
      <c r="L20" s="1338"/>
      <c r="M20" s="1339"/>
    </row>
    <row r="21" spans="2:14" s="389" customFormat="1" ht="12.75" customHeight="1" outlineLevel="1" thickBot="1" x14ac:dyDescent="0.45">
      <c r="B21" s="615"/>
      <c r="M21" s="612"/>
    </row>
    <row r="22" spans="2:14" s="389" customFormat="1" ht="15" customHeight="1" outlineLevel="1" x14ac:dyDescent="0.4">
      <c r="B22" s="615"/>
      <c r="D22" s="1332" t="s">
        <v>405</v>
      </c>
      <c r="E22" s="1309"/>
      <c r="F22" s="1309">
        <v>1</v>
      </c>
      <c r="G22" s="1309"/>
      <c r="H22" s="1309">
        <v>2</v>
      </c>
      <c r="I22" s="1309"/>
      <c r="J22" s="578">
        <v>3</v>
      </c>
      <c r="K22" s="1309" t="s">
        <v>406</v>
      </c>
      <c r="L22" s="1309"/>
      <c r="M22" s="1327"/>
    </row>
    <row r="23" spans="2:14" s="389" customFormat="1" ht="15" customHeight="1" outlineLevel="1" x14ac:dyDescent="0.4">
      <c r="B23" s="615"/>
      <c r="D23" s="1318" t="s">
        <v>407</v>
      </c>
      <c r="E23" s="1319"/>
      <c r="F23" s="1331">
        <v>10</v>
      </c>
      <c r="G23" s="1331"/>
      <c r="H23" s="1331">
        <v>5</v>
      </c>
      <c r="I23" s="1331"/>
      <c r="J23" s="575">
        <v>10</v>
      </c>
      <c r="K23" s="1328">
        <f>IF(F23&gt;0,AVERAGE(F23:J23),"")</f>
        <v>8.3333333333333339</v>
      </c>
      <c r="L23" s="1328"/>
      <c r="M23" s="1329"/>
    </row>
    <row r="24" spans="2:14" s="389" customFormat="1" ht="15" customHeight="1" outlineLevel="1" thickBot="1" x14ac:dyDescent="0.45">
      <c r="B24" s="615"/>
      <c r="D24" s="1324" t="s">
        <v>408</v>
      </c>
      <c r="E24" s="1325"/>
      <c r="F24" s="1326">
        <f>IF(F23&gt;0,J11/F23,"")</f>
        <v>0.41</v>
      </c>
      <c r="G24" s="1326"/>
      <c r="H24" s="1326">
        <f>IF(H23&gt;0,J11/H23,"")</f>
        <v>0.82</v>
      </c>
      <c r="I24" s="1326"/>
      <c r="J24" s="579">
        <f>IF(J23&gt;0,J11/J23,"")</f>
        <v>0.41</v>
      </c>
      <c r="K24" s="1326">
        <f>IF(F24&gt;0,AVERAGE(F24:J24),"")</f>
        <v>0.54666666666666663</v>
      </c>
      <c r="L24" s="1326"/>
      <c r="M24" s="1330"/>
    </row>
    <row r="25" spans="2:14" s="389" customFormat="1" ht="15" customHeight="1" outlineLevel="1" thickBot="1" x14ac:dyDescent="0.45">
      <c r="B25" s="615"/>
      <c r="D25" s="567"/>
      <c r="E25" s="567"/>
      <c r="F25" s="567"/>
      <c r="G25" s="567"/>
      <c r="H25" s="567"/>
      <c r="I25" s="567"/>
      <c r="J25" s="567"/>
      <c r="K25" s="567"/>
      <c r="L25" s="567"/>
      <c r="M25" s="618"/>
    </row>
    <row r="26" spans="2:14" s="389" customFormat="1" ht="32.450000000000003" customHeight="1" outlineLevel="1" thickBot="1" x14ac:dyDescent="0.45">
      <c r="B26" s="615"/>
      <c r="D26" s="1374" t="s">
        <v>409</v>
      </c>
      <c r="E26" s="1375"/>
      <c r="F26" s="1375"/>
      <c r="G26" s="1375"/>
      <c r="H26" s="1375"/>
      <c r="I26" s="1375"/>
      <c r="J26" s="1375"/>
      <c r="K26" s="1375"/>
      <c r="L26" s="1375"/>
      <c r="M26" s="1376"/>
    </row>
    <row r="27" spans="2:14" s="389" customFormat="1" ht="11.45" customHeight="1" outlineLevel="1" x14ac:dyDescent="0.4">
      <c r="B27" s="615"/>
      <c r="M27" s="612"/>
    </row>
    <row r="28" spans="2:14" s="389" customFormat="1" ht="15" customHeight="1" outlineLevel="1" x14ac:dyDescent="0.4">
      <c r="B28" s="615"/>
      <c r="D28" s="1319" t="s">
        <v>410</v>
      </c>
      <c r="E28" s="1319"/>
      <c r="F28" s="1319"/>
      <c r="G28" s="1319"/>
      <c r="H28" s="1319"/>
      <c r="I28" s="1319"/>
      <c r="J28" s="1331">
        <v>4</v>
      </c>
      <c r="K28" s="1331"/>
      <c r="M28" s="612"/>
    </row>
    <row r="29" spans="2:14" s="389" customFormat="1" ht="15" customHeight="1" outlineLevel="1" x14ac:dyDescent="0.4">
      <c r="B29" s="615"/>
      <c r="D29" s="1319" t="s">
        <v>411</v>
      </c>
      <c r="E29" s="1319"/>
      <c r="F29" s="1319"/>
      <c r="G29" s="1319"/>
      <c r="H29" s="1319"/>
      <c r="I29" s="1319"/>
      <c r="J29" s="1349">
        <v>730</v>
      </c>
      <c r="K29" s="1349"/>
      <c r="M29" s="612"/>
    </row>
    <row r="30" spans="2:14" s="389" customFormat="1" ht="15" customHeight="1" outlineLevel="1" x14ac:dyDescent="0.4">
      <c r="B30" s="615"/>
      <c r="D30" s="1319" t="s">
        <v>412</v>
      </c>
      <c r="E30" s="1319"/>
      <c r="F30" s="1319"/>
      <c r="G30" s="1319"/>
      <c r="H30" s="1319"/>
      <c r="I30" s="1319"/>
      <c r="J30" s="1350">
        <f>TRUNC(J29/J28,0)</f>
        <v>182</v>
      </c>
      <c r="K30" s="1350"/>
      <c r="M30" s="612"/>
    </row>
    <row r="31" spans="2:14" s="389" customFormat="1" ht="16.100000000000001" customHeight="1" outlineLevel="1" x14ac:dyDescent="0.4">
      <c r="B31" s="615"/>
      <c r="D31" s="1319" t="s">
        <v>413</v>
      </c>
      <c r="E31" s="1319"/>
      <c r="F31" s="1319"/>
      <c r="G31" s="1319"/>
      <c r="H31" s="1319"/>
      <c r="I31" s="1319"/>
      <c r="J31" s="1351">
        <v>24</v>
      </c>
      <c r="K31" s="1351"/>
      <c r="M31" s="612"/>
      <c r="N31" s="561"/>
    </row>
    <row r="32" spans="2:14" s="389" customFormat="1" ht="15" customHeight="1" outlineLevel="1" x14ac:dyDescent="0.4">
      <c r="B32" s="615"/>
      <c r="D32" s="1319" t="s">
        <v>414</v>
      </c>
      <c r="E32" s="1319"/>
      <c r="F32" s="1319"/>
      <c r="G32" s="1319"/>
      <c r="H32" s="1319"/>
      <c r="I32" s="1319"/>
      <c r="J32" s="1386" t="s">
        <v>415</v>
      </c>
      <c r="K32" s="1386"/>
      <c r="M32" s="612"/>
    </row>
    <row r="33" spans="2:14" s="389" customFormat="1" ht="15" customHeight="1" outlineLevel="1" x14ac:dyDescent="0.4">
      <c r="B33" s="615"/>
      <c r="D33" s="1348" t="s">
        <v>416</v>
      </c>
      <c r="E33" s="1348"/>
      <c r="F33" s="1348"/>
      <c r="G33" s="1348"/>
      <c r="H33" s="1348"/>
      <c r="I33" s="1348"/>
      <c r="J33" s="1350">
        <f>J30/J31</f>
        <v>7.583333333333333</v>
      </c>
      <c r="K33" s="1350"/>
      <c r="M33" s="612"/>
    </row>
    <row r="34" spans="2:14" s="389" customFormat="1" ht="15" customHeight="1" outlineLevel="1" thickBot="1" x14ac:dyDescent="0.45">
      <c r="B34" s="615"/>
      <c r="D34" s="562"/>
      <c r="E34" s="562"/>
      <c r="F34" s="562"/>
      <c r="G34" s="562"/>
      <c r="H34" s="15"/>
      <c r="I34" s="15"/>
      <c r="J34" s="619"/>
      <c r="K34" s="619"/>
      <c r="L34" s="619"/>
      <c r="M34" s="620"/>
    </row>
    <row r="35" spans="2:14" s="389" customFormat="1" ht="21.75" customHeight="1" outlineLevel="1" thickBot="1" x14ac:dyDescent="0.45">
      <c r="B35" s="615"/>
      <c r="D35" s="1352" t="s">
        <v>417</v>
      </c>
      <c r="E35" s="1353"/>
      <c r="F35" s="1353"/>
      <c r="G35" s="1353"/>
      <c r="H35" s="1353"/>
      <c r="I35" s="1353"/>
      <c r="J35" s="1353"/>
      <c r="K35" s="1353"/>
      <c r="L35" s="1353"/>
      <c r="M35" s="1354"/>
    </row>
    <row r="36" spans="2:14" s="389" customFormat="1" ht="15" customHeight="1" outlineLevel="1" x14ac:dyDescent="0.4">
      <c r="B36" s="615"/>
      <c r="M36" s="612"/>
    </row>
    <row r="37" spans="2:14" s="389" customFormat="1" ht="27" customHeight="1" outlineLevel="1" x14ac:dyDescent="0.4">
      <c r="B37" s="615"/>
      <c r="D37" s="1317" t="s">
        <v>419</v>
      </c>
      <c r="E37" s="1317"/>
      <c r="F37" s="1317" t="s">
        <v>420</v>
      </c>
      <c r="G37" s="1317"/>
      <c r="H37" s="1317" t="s">
        <v>421</v>
      </c>
      <c r="I37" s="1317"/>
      <c r="J37" s="621"/>
      <c r="K37" s="622"/>
      <c r="M37" s="612"/>
    </row>
    <row r="38" spans="2:14" s="389" customFormat="1" ht="19.7" customHeight="1" outlineLevel="1" x14ac:dyDescent="0.4">
      <c r="B38" s="615"/>
      <c r="D38" s="1380">
        <v>10</v>
      </c>
      <c r="E38" s="1380"/>
      <c r="F38" s="1381">
        <v>10</v>
      </c>
      <c r="G38" s="1381"/>
      <c r="H38" s="1382">
        <f>(D38-F38)/F38</f>
        <v>0</v>
      </c>
      <c r="I38" s="1382"/>
      <c r="J38" s="563"/>
      <c r="K38" s="622"/>
      <c r="M38" s="612"/>
    </row>
    <row r="39" spans="2:14" s="389" customFormat="1" ht="15" customHeight="1" outlineLevel="1" thickBot="1" x14ac:dyDescent="0.45">
      <c r="B39" s="615"/>
      <c r="D39" s="622"/>
      <c r="E39" s="622"/>
      <c r="F39" s="622"/>
      <c r="G39" s="622"/>
      <c r="H39" s="622"/>
      <c r="I39" s="622"/>
      <c r="J39" s="622"/>
      <c r="K39" s="622"/>
      <c r="L39" s="622"/>
      <c r="M39" s="623"/>
      <c r="N39" s="562"/>
    </row>
    <row r="40" spans="2:14" s="389" customFormat="1" ht="25.7" customHeight="1" outlineLevel="1" thickBot="1" x14ac:dyDescent="0.45">
      <c r="B40" s="615"/>
      <c r="D40" s="1352" t="s">
        <v>418</v>
      </c>
      <c r="E40" s="1353"/>
      <c r="F40" s="1353"/>
      <c r="G40" s="1353"/>
      <c r="H40" s="1353"/>
      <c r="I40" s="1353"/>
      <c r="J40" s="1353"/>
      <c r="K40" s="1353"/>
      <c r="L40" s="1353"/>
      <c r="M40" s="1354"/>
    </row>
    <row r="41" spans="2:14" s="389" customFormat="1" ht="15" customHeight="1" outlineLevel="1" x14ac:dyDescent="0.4">
      <c r="B41" s="615"/>
      <c r="M41" s="612"/>
    </row>
    <row r="42" spans="2:14" s="389" customFormat="1" ht="15" customHeight="1" outlineLevel="1" x14ac:dyDescent="0.4">
      <c r="B42" s="615"/>
      <c r="D42" s="1317" t="s">
        <v>427</v>
      </c>
      <c r="E42" s="1317"/>
      <c r="F42" s="1317" t="s">
        <v>429</v>
      </c>
      <c r="G42" s="1317"/>
      <c r="H42" s="1317" t="s">
        <v>431</v>
      </c>
      <c r="I42" s="1317"/>
      <c r="J42" s="564"/>
      <c r="K42" s="564"/>
      <c r="L42" s="624"/>
      <c r="M42" s="612"/>
    </row>
    <row r="43" spans="2:14" s="389" customFormat="1" ht="15" customHeight="1" outlineLevel="1" x14ac:dyDescent="0.4">
      <c r="B43" s="615"/>
      <c r="D43" s="1387" t="s">
        <v>428</v>
      </c>
      <c r="E43" s="1388"/>
      <c r="F43" s="1317" t="s">
        <v>430</v>
      </c>
      <c r="G43" s="1317"/>
      <c r="H43" s="1317" t="s">
        <v>432</v>
      </c>
      <c r="I43" s="1317"/>
      <c r="J43" s="564"/>
      <c r="K43" s="564"/>
      <c r="L43" s="624"/>
      <c r="M43" s="612"/>
    </row>
    <row r="44" spans="2:14" s="389" customFormat="1" ht="15" customHeight="1" outlineLevel="1" x14ac:dyDescent="0.4">
      <c r="B44" s="615"/>
      <c r="D44" s="1383">
        <v>11960</v>
      </c>
      <c r="E44" s="1383"/>
      <c r="F44" s="1384">
        <f>(K18*J30)</f>
        <v>11344.666666666668</v>
      </c>
      <c r="G44" s="1384"/>
      <c r="H44" s="1385">
        <f>IF(D44&gt;0,(D44-F44)/F44,"")</f>
        <v>5.4239877769289423E-2</v>
      </c>
      <c r="I44" s="1385"/>
      <c r="J44" s="564"/>
      <c r="K44" s="564"/>
      <c r="L44" s="624"/>
      <c r="M44" s="612"/>
    </row>
    <row r="45" spans="2:14" s="389" customFormat="1" ht="15" customHeight="1" outlineLevel="1" thickBot="1" x14ac:dyDescent="0.45">
      <c r="B45" s="615"/>
      <c r="D45" s="622"/>
      <c r="E45" s="622"/>
      <c r="F45" s="622"/>
      <c r="G45" s="622"/>
      <c r="H45" s="622"/>
      <c r="I45" s="622"/>
      <c r="J45" s="622"/>
      <c r="K45" s="622"/>
      <c r="L45" s="622"/>
      <c r="M45" s="623"/>
      <c r="N45" s="564"/>
    </row>
    <row r="46" spans="2:14" s="389" customFormat="1" ht="15" customHeight="1" outlineLevel="1" x14ac:dyDescent="0.4">
      <c r="B46" s="615"/>
      <c r="D46" s="1377" t="s">
        <v>425</v>
      </c>
      <c r="E46" s="1378"/>
      <c r="F46" s="1378"/>
      <c r="G46" s="1378"/>
      <c r="H46" s="1378"/>
      <c r="I46" s="1378"/>
      <c r="J46" s="1378"/>
      <c r="K46" s="1378"/>
      <c r="L46" s="1378"/>
      <c r="M46" s="1379"/>
      <c r="N46" s="565"/>
    </row>
    <row r="47" spans="2:14" s="389" customFormat="1" ht="15" customHeight="1" outlineLevel="1" thickBot="1" x14ac:dyDescent="0.45">
      <c r="B47" s="615"/>
      <c r="D47" s="1314" t="s">
        <v>426</v>
      </c>
      <c r="E47" s="1315"/>
      <c r="F47" s="1315"/>
      <c r="G47" s="1315"/>
      <c r="H47" s="1315"/>
      <c r="I47" s="1315"/>
      <c r="J47" s="1315"/>
      <c r="K47" s="1315"/>
      <c r="L47" s="1315"/>
      <c r="M47" s="1316"/>
      <c r="N47" s="565"/>
    </row>
    <row r="48" spans="2:14" s="389" customFormat="1" ht="15" customHeight="1" outlineLevel="1" thickBot="1" x14ac:dyDescent="0.45">
      <c r="B48" s="615"/>
      <c r="D48" s="577"/>
      <c r="E48" s="375"/>
      <c r="F48" s="375"/>
      <c r="G48" s="375"/>
      <c r="H48" s="375"/>
      <c r="I48" s="375"/>
      <c r="J48" s="375"/>
      <c r="M48" s="612"/>
      <c r="N48" s="565"/>
    </row>
    <row r="49" spans="2:123" s="389" customFormat="1" ht="28.1" customHeight="1" outlineLevel="1" thickBot="1" x14ac:dyDescent="0.45">
      <c r="B49" s="615"/>
      <c r="D49" s="1344" t="s">
        <v>373</v>
      </c>
      <c r="E49" s="1345"/>
      <c r="F49" s="1344" t="s">
        <v>422</v>
      </c>
      <c r="G49" s="1345"/>
      <c r="H49" s="1344" t="s">
        <v>374</v>
      </c>
      <c r="I49" s="1345"/>
      <c r="J49" s="1344" t="s">
        <v>375</v>
      </c>
      <c r="K49" s="1345"/>
      <c r="L49" s="1310" t="s">
        <v>423</v>
      </c>
      <c r="M49" s="1311"/>
      <c r="N49" s="565"/>
    </row>
    <row r="50" spans="2:123" s="389" customFormat="1" ht="23.45" customHeight="1" outlineLevel="1" thickBot="1" x14ac:dyDescent="0.45">
      <c r="B50" s="615"/>
      <c r="D50" s="1346">
        <v>15</v>
      </c>
      <c r="E50" s="1347"/>
      <c r="F50" s="1346">
        <v>5</v>
      </c>
      <c r="G50" s="1347"/>
      <c r="H50" s="1346">
        <v>6</v>
      </c>
      <c r="I50" s="1347"/>
      <c r="J50" s="1346">
        <v>5</v>
      </c>
      <c r="K50" s="1347"/>
      <c r="L50" s="1312" t="str">
        <f>IF(AND(J50&lt;=8,J50&gt;=2),"Oui","Non")</f>
        <v>Oui</v>
      </c>
      <c r="M50" s="1313"/>
    </row>
    <row r="51" spans="2:123" s="389" customFormat="1" ht="15" customHeight="1" outlineLevel="1" x14ac:dyDescent="0.4">
      <c r="B51" s="615"/>
      <c r="D51" s="375"/>
      <c r="E51" s="375"/>
      <c r="F51" s="375"/>
      <c r="G51" s="375"/>
      <c r="H51" s="375"/>
      <c r="I51" s="375"/>
      <c r="J51" s="375"/>
      <c r="M51" s="612"/>
    </row>
    <row r="52" spans="2:123" s="389" customFormat="1" ht="27.75" customHeight="1" thickBot="1" x14ac:dyDescent="0.45">
      <c r="B52" s="615"/>
      <c r="M52" s="612"/>
    </row>
    <row r="53" spans="2:123" s="389" customFormat="1" ht="40.35" customHeight="1" thickBot="1" x14ac:dyDescent="0.45">
      <c r="B53" s="615"/>
      <c r="D53" s="1306" t="s">
        <v>381</v>
      </c>
      <c r="E53" s="1307"/>
      <c r="F53" s="1307"/>
      <c r="G53" s="1307"/>
      <c r="H53" s="1307"/>
      <c r="I53" s="1307"/>
      <c r="J53" s="1307"/>
      <c r="K53" s="1307"/>
      <c r="L53" s="1307"/>
      <c r="M53" s="1308"/>
    </row>
    <row r="54" spans="2:123" s="389" customFormat="1" ht="15" customHeight="1" outlineLevel="1" x14ac:dyDescent="0.4">
      <c r="B54" s="615"/>
      <c r="D54" s="375"/>
      <c r="E54" s="375"/>
      <c r="F54" s="375"/>
      <c r="G54" s="375"/>
      <c r="H54" s="375"/>
      <c r="I54" s="375"/>
      <c r="J54" s="375"/>
      <c r="M54" s="612"/>
    </row>
    <row r="55" spans="2:123" s="389" customFormat="1" ht="15" customHeight="1" outlineLevel="1" thickBot="1" x14ac:dyDescent="0.45">
      <c r="B55" s="615"/>
      <c r="D55" s="503"/>
      <c r="E55" s="503"/>
      <c r="F55" s="503"/>
      <c r="G55" s="503"/>
      <c r="H55" s="503"/>
      <c r="I55" s="503"/>
      <c r="J55" s="503"/>
      <c r="M55" s="612"/>
    </row>
    <row r="56" spans="2:123" s="389" customFormat="1" ht="15" customHeight="1" outlineLevel="1" thickBot="1" x14ac:dyDescent="0.45">
      <c r="B56" s="615"/>
      <c r="D56" s="1372"/>
      <c r="E56" s="1372"/>
      <c r="F56" s="1372"/>
      <c r="G56" s="1372"/>
      <c r="H56" s="1372"/>
      <c r="I56" s="1372"/>
      <c r="J56" s="1373"/>
      <c r="M56" s="612"/>
    </row>
    <row r="57" spans="2:123" s="389" customFormat="1" ht="33" customHeight="1" outlineLevel="1" x14ac:dyDescent="0.55000000000000004">
      <c r="B57" s="615"/>
      <c r="D57" s="1303" t="s">
        <v>180</v>
      </c>
      <c r="E57" s="1304"/>
      <c r="F57" s="1304"/>
      <c r="G57" s="1304"/>
      <c r="H57" s="1304"/>
      <c r="I57" s="1304"/>
      <c r="J57" s="1305"/>
      <c r="L57" s="429"/>
      <c r="M57" s="625"/>
      <c r="N57" s="429"/>
    </row>
    <row r="58" spans="2:123" s="389" customFormat="1" ht="15" customHeight="1" outlineLevel="1" x14ac:dyDescent="0.4">
      <c r="B58" s="615"/>
      <c r="D58" s="487" t="s">
        <v>72</v>
      </c>
      <c r="E58" s="574"/>
      <c r="F58" s="581"/>
      <c r="G58" s="581"/>
      <c r="H58" s="1416" t="s">
        <v>14</v>
      </c>
      <c r="I58" s="1355"/>
      <c r="J58" s="394" t="s">
        <v>67</v>
      </c>
      <c r="M58" s="612"/>
      <c r="N58" s="362" t="s">
        <v>68</v>
      </c>
    </row>
    <row r="59" spans="2:123" s="389" customFormat="1" ht="15" customHeight="1" outlineLevel="1" x14ac:dyDescent="0.4">
      <c r="B59" s="615"/>
      <c r="D59" s="397">
        <v>0</v>
      </c>
      <c r="E59" s="1359" t="str">
        <f>IFERROR(HLOOKUP(D$57,TAB_Critères!$B$3:$AH$16,$D59+2,FALSE),"")</f>
        <v>Prélèvement sur un point présentant un écoulement permanent (entrée/sortie) ?</v>
      </c>
      <c r="F59" s="1359"/>
      <c r="G59" s="1359"/>
      <c r="H59" s="1362"/>
      <c r="I59" s="1363"/>
      <c r="J59" s="485">
        <f>IFERROR(HLOOKUP(D$57,TAB_Critères!$B$30:$R$40,$D59+2,FALSE),"")</f>
        <v>0</v>
      </c>
      <c r="M59" s="612"/>
      <c r="N59" s="369" t="str">
        <f>IFERROR(HLOOKUP(D$57,TAB_Critères!$B$51:$AH$66,$D59+2,FALSE),"")</f>
        <v>LISTE_1</v>
      </c>
    </row>
    <row r="60" spans="2:123" s="429" customFormat="1" ht="42.35" customHeight="1" outlineLevel="1" x14ac:dyDescent="0.55000000000000004">
      <c r="B60" s="660"/>
      <c r="C60" s="389"/>
      <c r="D60" s="404">
        <v>1</v>
      </c>
      <c r="E60" s="1359" t="str">
        <f>IFERROR(HLOOKUP(D$57,TAB_Critères!$B$3:$AH$16,$D60+2,FALSE),"")</f>
        <v>L'accès à l'ouvrage et aux équipements de mesure se fait-il en toute sécurité pour les agents en charge des opérations de contrôles et d'entretien... ?</v>
      </c>
      <c r="F60" s="1359"/>
      <c r="G60" s="1359"/>
      <c r="H60" s="1360"/>
      <c r="I60" s="1361"/>
      <c r="J60" s="485">
        <f>IFERROR(HLOOKUP(D$57,TAB_Critères!$B$30:$R$40,$D60+2,FALSE),"")</f>
        <v>5</v>
      </c>
      <c r="L60" s="403"/>
      <c r="M60" s="626"/>
      <c r="N60" s="369" t="str">
        <f>IFERROR(HLOOKUP(D$57,TAB_Critères!$B$51:$AH$66,$D60+2,FALSE),"")</f>
        <v>LISTE_2</v>
      </c>
    </row>
    <row r="61" spans="2:123" ht="27.75" customHeight="1" outlineLevel="1" x14ac:dyDescent="0.55000000000000004">
      <c r="B61" s="655"/>
      <c r="C61" s="661"/>
      <c r="D61" s="404">
        <v>2</v>
      </c>
      <c r="E61" s="1359" t="str">
        <f>IFERROR(HLOOKUP(D$57,TAB_Critères!$B$3:$AH$16,$D61+2,FALSE),"")</f>
        <v>Le point de prélèvement est-il correctement implanté et situé dans un milieu homogène et brassé ?</v>
      </c>
      <c r="F61" s="1359"/>
      <c r="G61" s="1359"/>
      <c r="H61" s="1360"/>
      <c r="I61" s="1361"/>
      <c r="J61" s="485">
        <f>IFERROR(HLOOKUP(D$57,TAB_Critères!$B$30:$R$40,$D61+2,FALSE),"")</f>
        <v>20</v>
      </c>
      <c r="L61" s="403"/>
      <c r="M61" s="626"/>
      <c r="N61" s="369" t="str">
        <f>IFERROR(HLOOKUP(D$57,TAB_Critères!$B$51:$AH$66,$D61+2,FALSE),"")</f>
        <v>LISTE_2</v>
      </c>
      <c r="DK61" s="327"/>
      <c r="DL61" s="327"/>
      <c r="DM61" s="327"/>
      <c r="DN61" s="327"/>
      <c r="DO61" s="327"/>
      <c r="DP61" s="327"/>
      <c r="DQ61" s="327"/>
      <c r="DR61" s="327"/>
      <c r="DS61" s="327"/>
    </row>
    <row r="62" spans="2:123" ht="35.450000000000003" customHeight="1" outlineLevel="1" x14ac:dyDescent="0.4">
      <c r="B62" s="655"/>
      <c r="C62" s="389"/>
      <c r="D62" s="404">
        <v>3</v>
      </c>
      <c r="E62" s="1359" t="str">
        <f>IFERROR(HLOOKUP(D$57,TAB_Critères!$B$3:$AH$16,$D62+2,FALSE),"")</f>
        <v>Le circuit de prélèvement, y compris la boucle primaire, présente t-il un état de fonctionnement satisfaisant, son diamètre est-il ≥ à 9 mm ?</v>
      </c>
      <c r="F62" s="1359"/>
      <c r="G62" s="1359"/>
      <c r="H62" s="1360"/>
      <c r="I62" s="1361"/>
      <c r="J62" s="485">
        <f>IFERROR(HLOOKUP(D$57,TAB_Critères!$B$30:$R$40,$D62+2,FALSE),"")</f>
        <v>5</v>
      </c>
      <c r="L62" s="403"/>
      <c r="M62" s="626"/>
      <c r="N62" s="369" t="str">
        <f>IFERROR(HLOOKUP(D$57,TAB_Critères!$B$51:$AH$66,$D62+2,FALSE),"")</f>
        <v>LISTE_2</v>
      </c>
      <c r="DK62" s="327"/>
      <c r="DL62" s="327"/>
      <c r="DM62" s="327"/>
      <c r="DN62" s="327"/>
      <c r="DO62" s="327"/>
      <c r="DP62" s="327"/>
      <c r="DQ62" s="327"/>
      <c r="DR62" s="327"/>
      <c r="DS62" s="327"/>
    </row>
    <row r="63" spans="2:123" ht="27.75" customHeight="1" outlineLevel="1" x14ac:dyDescent="0.4">
      <c r="B63" s="655"/>
      <c r="C63" s="662"/>
      <c r="D63" s="404">
        <v>4</v>
      </c>
      <c r="E63" s="1359" t="str">
        <f>IFERROR(HLOOKUP(D$57,TAB_Critères!$B$3:$AH$16,$D63+2,FALSE),"")</f>
        <v>Le volume de prélèvement par cycle est-il ≥ à 50 ml et est-il répétable à ± 5 % ?</v>
      </c>
      <c r="F63" s="1359"/>
      <c r="G63" s="1359"/>
      <c r="H63" s="1360"/>
      <c r="I63" s="1361"/>
      <c r="J63" s="485">
        <f>IFERROR(HLOOKUP(D$57,TAB_Critères!$B$30:$R$40,$D63+2,FALSE),"")</f>
        <v>5</v>
      </c>
      <c r="L63" s="403"/>
      <c r="M63" s="626"/>
      <c r="N63" s="369" t="str">
        <f>IFERROR(HLOOKUP(D$57,TAB_Critères!$B$51:$AH$66,$D63+2,FALSE),"")</f>
        <v>LISTE_2</v>
      </c>
      <c r="DK63" s="327"/>
      <c r="DL63" s="327"/>
      <c r="DM63" s="327"/>
      <c r="DN63" s="327"/>
      <c r="DO63" s="327"/>
      <c r="DP63" s="327"/>
      <c r="DQ63" s="327"/>
      <c r="DR63" s="327"/>
      <c r="DS63" s="327"/>
    </row>
    <row r="64" spans="2:123" ht="30" customHeight="1" outlineLevel="1" x14ac:dyDescent="0.4">
      <c r="B64" s="655"/>
      <c r="C64" s="662"/>
      <c r="D64" s="404">
        <v>5</v>
      </c>
      <c r="E64" s="1359" t="str">
        <f>IFERROR(HLOOKUP(D$57,TAB_Critères!$B$3:$AH$16,$D64+2,FALSE),"")</f>
        <v>La vitesse d'aspiration, y compris celle de la boucle primaire, est-elle de ≥ 0,5 m/s ?</v>
      </c>
      <c r="F64" s="1359"/>
      <c r="G64" s="1359"/>
      <c r="H64" s="1360"/>
      <c r="I64" s="1361"/>
      <c r="J64" s="485">
        <f>IFERROR(HLOOKUP(D$57,TAB_Critères!$B$30:$R$40,$D64+2,FALSE),"")</f>
        <v>5</v>
      </c>
      <c r="L64" s="403"/>
      <c r="M64" s="626"/>
      <c r="N64" s="369" t="str">
        <f>IFERROR(HLOOKUP(D$57,TAB_Critères!$B$51:$AH$66,$D64+2,FALSE),"")</f>
        <v>LISTE_2</v>
      </c>
      <c r="DK64" s="327"/>
      <c r="DL64" s="327"/>
      <c r="DM64" s="327"/>
      <c r="DN64" s="327"/>
      <c r="DO64" s="327"/>
      <c r="DP64" s="327"/>
      <c r="DQ64" s="327"/>
      <c r="DR64" s="327"/>
      <c r="DS64" s="327"/>
    </row>
    <row r="65" spans="2:123" ht="30.75" customHeight="1" outlineLevel="1" x14ac:dyDescent="0.4">
      <c r="B65" s="655"/>
      <c r="C65" s="662"/>
      <c r="D65" s="404">
        <v>6</v>
      </c>
      <c r="E65" s="1359" t="str">
        <f>IFERROR(HLOOKUP(D$57,TAB_Critères!$B$3:$AH$16,$D65+2,FALSE),"")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F65" s="1359"/>
      <c r="G65" s="1359"/>
      <c r="H65" s="1360"/>
      <c r="I65" s="1361"/>
      <c r="J65" s="485">
        <f>IFERROR(HLOOKUP(D$57,TAB_Critères!$B$30:$R$40,$D65+2,FALSE),"")</f>
        <v>15</v>
      </c>
      <c r="L65" s="403"/>
      <c r="M65" s="626"/>
      <c r="N65" s="369" t="str">
        <f>IFERROR(HLOOKUP(D$57,TAB_Critères!$B$51:$AH$66,$D65+2,FALSE),"")</f>
        <v>LISTE_3</v>
      </c>
      <c r="DK65" s="327"/>
      <c r="DL65" s="327"/>
      <c r="DM65" s="327"/>
      <c r="DN65" s="327"/>
      <c r="DO65" s="327"/>
      <c r="DP65" s="327"/>
      <c r="DQ65" s="327"/>
      <c r="DR65" s="327"/>
      <c r="DS65" s="327"/>
    </row>
    <row r="66" spans="2:123" ht="58.5" customHeight="1" outlineLevel="1" x14ac:dyDescent="0.4">
      <c r="B66" s="655"/>
      <c r="C66" s="662"/>
      <c r="D66" s="404">
        <v>7</v>
      </c>
      <c r="E66" s="1359" t="str">
        <f>IFERROR(HLOOKUP(D$57,TAB_Critères!$B$3:$AH$16,$D66+2,FALSE),"")</f>
        <v xml:space="preserve"> Les horaires de prélèvement et de totalisation des débits sont-ils synchronisés ?</v>
      </c>
      <c r="F66" s="1359"/>
      <c r="G66" s="1359"/>
      <c r="H66" s="1360"/>
      <c r="I66" s="1361"/>
      <c r="J66" s="485">
        <f>IFERROR(HLOOKUP(D$57,TAB_Critères!$B$30:$R$40,$D66+2,FALSE),"")</f>
        <v>5</v>
      </c>
      <c r="L66" s="403"/>
      <c r="M66" s="626"/>
      <c r="N66" s="369" t="str">
        <f>IFERROR(HLOOKUP(D$57,TAB_Critères!$B$51:$AH$66,$D66+2,FALSE),"")</f>
        <v>LISTE_2</v>
      </c>
      <c r="DK66" s="327"/>
      <c r="DL66" s="327"/>
      <c r="DM66" s="327"/>
      <c r="DN66" s="327"/>
      <c r="DO66" s="327"/>
      <c r="DP66" s="327"/>
      <c r="DQ66" s="327"/>
      <c r="DR66" s="327"/>
      <c r="DS66" s="327"/>
    </row>
    <row r="67" spans="2:123" ht="30" customHeight="1" outlineLevel="1" x14ac:dyDescent="0.4">
      <c r="B67" s="655"/>
      <c r="C67" s="662"/>
      <c r="D67" s="404">
        <v>8</v>
      </c>
      <c r="E67" s="1359" t="str">
        <f>IFERROR(HLOOKUP(D$57,TAB_Critères!$B$3:$AH$16,$D67+2,FALSE),"")</f>
        <v>La température de l'enceinte de prélèvement est-elle adaptée? Si elle est réfrigérée, sa température est-elle maîtrisée à 5°C ± 3°C ?</v>
      </c>
      <c r="F67" s="1359"/>
      <c r="G67" s="1359"/>
      <c r="H67" s="1360"/>
      <c r="I67" s="1361"/>
      <c r="J67" s="485">
        <f>IFERROR(HLOOKUP(D$57,TAB_Critères!$B$30:$R$40,$D67+2,FALSE),"")</f>
        <v>20</v>
      </c>
      <c r="L67" s="403"/>
      <c r="M67" s="626"/>
      <c r="N67" s="369" t="str">
        <f>IFERROR(HLOOKUP(D$57,TAB_Critères!$B$51:$AH$66,$D67+2,FALSE),"")</f>
        <v>LISTE_2</v>
      </c>
      <c r="DK67" s="327"/>
      <c r="DL67" s="327"/>
      <c r="DM67" s="327"/>
      <c r="DN67" s="327"/>
      <c r="DO67" s="327"/>
      <c r="DP67" s="327"/>
      <c r="DQ67" s="327"/>
      <c r="DR67" s="327"/>
      <c r="DS67" s="327"/>
    </row>
    <row r="68" spans="2:123" ht="47.7" customHeight="1" outlineLevel="1" x14ac:dyDescent="0.4">
      <c r="B68" s="655"/>
      <c r="C68" s="662"/>
      <c r="D68" s="404">
        <v>9</v>
      </c>
      <c r="E68" s="1359" t="str">
        <f>IFERROR(HLOOKUP(D$57,TAB_Critères!$B$3:$AH$16,$D68+2,FALSE),"")</f>
        <v>L'écart entre le volume théorique et le volume prélevé est-il ≤ à 10% ?</v>
      </c>
      <c r="F68" s="1359"/>
      <c r="G68" s="1359"/>
      <c r="H68" s="1360"/>
      <c r="I68" s="1361"/>
      <c r="J68" s="485">
        <f>IFERROR(HLOOKUP(D$57,TAB_Critères!$B$30:$R$40,$D68+2,FALSE),"")</f>
        <v>20</v>
      </c>
      <c r="L68" s="403"/>
      <c r="M68" s="626"/>
      <c r="N68" s="369" t="str">
        <f>IFERROR(HLOOKUP(D$57,TAB_Critères!$B$51:$AH$66,$D68+2,FALSE),"")</f>
        <v>LISTE_2</v>
      </c>
      <c r="DK68" s="327"/>
      <c r="DL68" s="327"/>
      <c r="DM68" s="327"/>
      <c r="DN68" s="327"/>
      <c r="DO68" s="327"/>
      <c r="DP68" s="327"/>
      <c r="DQ68" s="327"/>
      <c r="DR68" s="327"/>
      <c r="DS68" s="327"/>
    </row>
    <row r="69" spans="2:123" ht="64.5" customHeight="1" outlineLevel="1" x14ac:dyDescent="0.4">
      <c r="B69" s="655"/>
      <c r="C69" s="662"/>
      <c r="D69" s="404">
        <v>10</v>
      </c>
      <c r="E69" s="1359">
        <f>IFERROR(HLOOKUP(D$57,TAB_Critères!$B$3:$AH$16,$D69+2,FALSE),"")</f>
        <v>0</v>
      </c>
      <c r="F69" s="1359"/>
      <c r="G69" s="1359"/>
      <c r="H69" s="1360"/>
      <c r="I69" s="1361"/>
      <c r="J69" s="485" t="str">
        <f>IFERROR(HLOOKUP(D$57,TAB_Critères!$B$30:$R$40,$D69+2,FALSE),"")</f>
        <v/>
      </c>
      <c r="L69" s="403"/>
      <c r="M69" s="626"/>
      <c r="N69" s="369">
        <f>IFERROR(HLOOKUP(D$57,TAB_Critères!$B$51:$AH$66,$D69+2,FALSE),"")</f>
        <v>0</v>
      </c>
      <c r="DK69" s="327"/>
      <c r="DL69" s="327"/>
      <c r="DM69" s="327"/>
      <c r="DN69" s="327"/>
      <c r="DO69" s="327"/>
      <c r="DP69" s="327"/>
      <c r="DQ69" s="327"/>
      <c r="DR69" s="327"/>
      <c r="DS69" s="327"/>
    </row>
    <row r="70" spans="2:123" ht="45" customHeight="1" outlineLevel="1" x14ac:dyDescent="0.4">
      <c r="B70" s="655"/>
      <c r="C70" s="662"/>
      <c r="D70" s="887" t="s">
        <v>69</v>
      </c>
      <c r="E70" s="888"/>
      <c r="F70" s="888"/>
      <c r="G70" s="1355"/>
      <c r="H70" s="888" t="s">
        <v>70</v>
      </c>
      <c r="I70" s="1355"/>
      <c r="J70" s="394" t="s">
        <v>71</v>
      </c>
      <c r="L70" s="403"/>
      <c r="M70" s="626"/>
      <c r="N70" s="403"/>
      <c r="DK70" s="327"/>
      <c r="DL70" s="327"/>
      <c r="DM70" s="327"/>
      <c r="DN70" s="327"/>
      <c r="DO70" s="327"/>
      <c r="DP70" s="327"/>
      <c r="DQ70" s="327"/>
      <c r="DR70" s="327"/>
      <c r="DS70" s="327"/>
    </row>
    <row r="71" spans="2:123" ht="38.25" customHeight="1" outlineLevel="1" thickBot="1" x14ac:dyDescent="0.45">
      <c r="B71" s="655"/>
      <c r="C71" s="662"/>
      <c r="D71" s="1356"/>
      <c r="E71" s="1357"/>
      <c r="F71" s="1357"/>
      <c r="G71" s="1358"/>
      <c r="H71" s="1417"/>
      <c r="I71" s="1418"/>
      <c r="J71" s="378">
        <f>IF(D57="","",IF(D57="Préleveur A3",PARAM!#REF!,IF((SUMIF(H60:H68,"Validé",J60:J68)+SUMIF(H60:H68,"Validé avec réserve",J60:J68))&gt;100,100,SUMIF(H60:H68,"Validé",J60:J68)+SUMIF(H60:H68,"Validé avec réserve",J60:J68))))</f>
        <v>0</v>
      </c>
      <c r="M71" s="612"/>
      <c r="DK71" s="327"/>
      <c r="DL71" s="327"/>
      <c r="DM71" s="327"/>
      <c r="DN71" s="327"/>
      <c r="DO71" s="327"/>
      <c r="DP71" s="327"/>
      <c r="DQ71" s="327"/>
      <c r="DR71" s="327"/>
      <c r="DS71" s="327"/>
    </row>
    <row r="72" spans="2:123" s="390" customFormat="1" ht="15" customHeight="1" x14ac:dyDescent="0.4">
      <c r="B72" s="663"/>
      <c r="C72" s="662"/>
      <c r="D72" s="389"/>
      <c r="E72" s="389"/>
      <c r="F72" s="389"/>
      <c r="G72" s="389"/>
      <c r="H72" s="389"/>
      <c r="I72" s="389"/>
      <c r="J72" s="389"/>
      <c r="K72" s="389"/>
      <c r="L72" s="389"/>
      <c r="M72" s="612"/>
      <c r="N72" s="389"/>
    </row>
    <row r="73" spans="2:123" ht="12" customHeight="1" thickBot="1" x14ac:dyDescent="0.45">
      <c r="B73" s="655"/>
      <c r="C73" s="662"/>
      <c r="D73" s="389"/>
      <c r="E73" s="389"/>
      <c r="F73" s="389"/>
      <c r="M73" s="612"/>
      <c r="DK73" s="327"/>
      <c r="DL73" s="327"/>
      <c r="DM73" s="327"/>
      <c r="DN73" s="327"/>
      <c r="DO73" s="327"/>
      <c r="DP73" s="327"/>
      <c r="DQ73" s="327"/>
      <c r="DR73" s="327"/>
      <c r="DS73" s="327"/>
    </row>
    <row r="74" spans="2:123" ht="37.700000000000003" customHeight="1" thickBot="1" x14ac:dyDescent="0.45">
      <c r="B74" s="655"/>
      <c r="C74" s="389"/>
      <c r="D74" s="1401" t="s">
        <v>73</v>
      </c>
      <c r="E74" s="1402"/>
      <c r="F74" s="1402"/>
      <c r="G74" s="1402"/>
      <c r="H74" s="1402"/>
      <c r="I74" s="1402"/>
      <c r="J74" s="1402"/>
      <c r="K74" s="1402"/>
      <c r="L74" s="1402"/>
      <c r="M74" s="1403"/>
      <c r="DK74" s="327"/>
      <c r="DL74" s="327"/>
      <c r="DM74" s="327"/>
      <c r="DN74" s="327"/>
      <c r="DO74" s="327"/>
      <c r="DP74" s="327"/>
      <c r="DQ74" s="327"/>
      <c r="DR74" s="327"/>
      <c r="DS74" s="327"/>
    </row>
    <row r="75" spans="2:123" ht="13" thickBot="1" x14ac:dyDescent="0.45">
      <c r="B75" s="655"/>
      <c r="C75" s="389"/>
      <c r="D75" s="389"/>
      <c r="E75" s="389"/>
      <c r="F75" s="389"/>
      <c r="M75" s="612"/>
      <c r="DK75" s="327"/>
      <c r="DL75" s="327"/>
      <c r="DM75" s="327"/>
      <c r="DN75" s="327"/>
      <c r="DO75" s="327"/>
      <c r="DP75" s="327"/>
      <c r="DQ75" s="327"/>
      <c r="DR75" s="327"/>
      <c r="DS75" s="327"/>
    </row>
    <row r="76" spans="2:123" outlineLevel="2" x14ac:dyDescent="0.4">
      <c r="B76" s="655"/>
      <c r="C76" s="389"/>
      <c r="D76" s="1408" t="s">
        <v>94</v>
      </c>
      <c r="E76" s="1411" t="s">
        <v>96</v>
      </c>
      <c r="F76" s="1411" t="s">
        <v>364</v>
      </c>
      <c r="G76" s="1413" t="s">
        <v>97</v>
      </c>
      <c r="H76" s="1411" t="s">
        <v>365</v>
      </c>
      <c r="I76" s="1413" t="s">
        <v>97</v>
      </c>
      <c r="J76" s="589" t="s">
        <v>433</v>
      </c>
      <c r="K76" s="590" t="s">
        <v>95</v>
      </c>
      <c r="M76" s="612"/>
      <c r="DK76" s="327"/>
      <c r="DL76" s="327"/>
      <c r="DM76" s="327"/>
      <c r="DN76" s="327"/>
      <c r="DO76" s="327"/>
      <c r="DP76" s="327"/>
      <c r="DQ76" s="327"/>
      <c r="DR76" s="327"/>
      <c r="DS76" s="327"/>
    </row>
    <row r="77" spans="2:123" ht="21" customHeight="1" outlineLevel="2" x14ac:dyDescent="0.5">
      <c r="B77" s="655"/>
      <c r="C77" s="389"/>
      <c r="D77" s="1409"/>
      <c r="E77" s="1412"/>
      <c r="F77" s="1412"/>
      <c r="G77" s="1414"/>
      <c r="H77" s="1412"/>
      <c r="I77" s="1414"/>
      <c r="J77" s="649">
        <f>COUNT(J80:J95)</f>
        <v>0</v>
      </c>
      <c r="K77" s="650">
        <f>COUNTIF(K80:K95,"=oui")</f>
        <v>1</v>
      </c>
      <c r="M77" s="612"/>
      <c r="DK77" s="327"/>
      <c r="DL77" s="327"/>
      <c r="DM77" s="327"/>
      <c r="DN77" s="327"/>
      <c r="DO77" s="327"/>
      <c r="DP77" s="327"/>
      <c r="DQ77" s="327"/>
      <c r="DR77" s="327"/>
      <c r="DS77" s="327"/>
    </row>
    <row r="78" spans="2:123" outlineLevel="2" x14ac:dyDescent="0.4">
      <c r="B78" s="655"/>
      <c r="C78" s="389"/>
      <c r="D78" s="1409"/>
      <c r="E78" s="1412"/>
      <c r="F78" s="1412"/>
      <c r="G78" s="1414"/>
      <c r="H78" s="1412"/>
      <c r="I78" s="1414"/>
      <c r="J78" s="1404" t="s">
        <v>98</v>
      </c>
      <c r="K78" s="1406" t="s">
        <v>99</v>
      </c>
      <c r="M78" s="612"/>
      <c r="DK78" s="327"/>
      <c r="DL78" s="327"/>
      <c r="DM78" s="327"/>
      <c r="DN78" s="327"/>
      <c r="DO78" s="327"/>
      <c r="DP78" s="327"/>
      <c r="DQ78" s="327"/>
      <c r="DR78" s="327"/>
      <c r="DS78" s="327"/>
    </row>
    <row r="79" spans="2:123" ht="41.7" customHeight="1" outlineLevel="2" thickBot="1" x14ac:dyDescent="0.45">
      <c r="B79" s="655"/>
      <c r="C79" s="389"/>
      <c r="D79" s="1410"/>
      <c r="E79" s="1405"/>
      <c r="F79" s="1405"/>
      <c r="G79" s="1415"/>
      <c r="H79" s="1405"/>
      <c r="I79" s="1415"/>
      <c r="J79" s="1405"/>
      <c r="K79" s="1407"/>
      <c r="L79" s="506" t="s">
        <v>586</v>
      </c>
      <c r="M79" s="612"/>
      <c r="DK79" s="327"/>
      <c r="DL79" s="327"/>
      <c r="DM79" s="327"/>
      <c r="DN79" s="327"/>
      <c r="DO79" s="327"/>
      <c r="DP79" s="327"/>
      <c r="DQ79" s="327"/>
      <c r="DR79" s="327"/>
      <c r="DS79" s="327"/>
    </row>
    <row r="80" spans="2:123" ht="15.35" outlineLevel="2" x14ac:dyDescent="0.4">
      <c r="B80" s="655"/>
      <c r="C80" s="389"/>
      <c r="D80" s="584" t="s">
        <v>100</v>
      </c>
      <c r="E80" s="585">
        <f>'SeuilsComparaison-EMT'!$E$5</f>
        <v>3</v>
      </c>
      <c r="F80" s="515"/>
      <c r="G80" s="516"/>
      <c r="H80" s="586"/>
      <c r="I80" s="587"/>
      <c r="J80" s="588" t="str">
        <f xml:space="preserve"> IF(H80&gt;0,(F80-H80)/H80,"-")</f>
        <v>-</v>
      </c>
      <c r="K80" s="594" t="s">
        <v>136</v>
      </c>
      <c r="L80" s="506" t="s">
        <v>560</v>
      </c>
      <c r="M80" s="612"/>
      <c r="DK80" s="327"/>
      <c r="DL80" s="327"/>
      <c r="DM80" s="327"/>
      <c r="DN80" s="327"/>
      <c r="DO80" s="327"/>
      <c r="DP80" s="327"/>
      <c r="DQ80" s="327"/>
      <c r="DR80" s="327"/>
      <c r="DS80" s="327"/>
    </row>
    <row r="81" spans="2:123" ht="15.35" outlineLevel="2" x14ac:dyDescent="0.4">
      <c r="B81" s="655"/>
      <c r="C81" s="664"/>
      <c r="D81" s="511" t="s">
        <v>101</v>
      </c>
      <c r="E81" s="514">
        <f>'SeuilsComparaison-EMT'!$E$6</f>
        <v>30</v>
      </c>
      <c r="F81" s="515"/>
      <c r="G81" s="516"/>
      <c r="H81" s="517"/>
      <c r="I81" s="518"/>
      <c r="J81" s="588" t="str">
        <f t="shared" ref="J81:J95" si="0" xml:space="preserve"> IF(H81&gt;0,(F81-H81)/H81,"-")</f>
        <v>-</v>
      </c>
      <c r="K81" s="595" t="s">
        <v>283</v>
      </c>
      <c r="M81" s="612"/>
      <c r="DK81" s="327"/>
      <c r="DL81" s="327"/>
      <c r="DM81" s="327"/>
      <c r="DN81" s="327"/>
      <c r="DO81" s="327"/>
      <c r="DP81" s="327"/>
      <c r="DQ81" s="327"/>
      <c r="DR81" s="327"/>
      <c r="DS81" s="327"/>
    </row>
    <row r="82" spans="2:123" ht="15.35" outlineLevel="2" x14ac:dyDescent="0.4">
      <c r="B82" s="655"/>
      <c r="C82" s="389"/>
      <c r="D82" s="511" t="s">
        <v>102</v>
      </c>
      <c r="E82" s="519">
        <f>'SeuilsComparaison-EMT'!$E$7</f>
        <v>10</v>
      </c>
      <c r="F82" s="520"/>
      <c r="G82" s="521"/>
      <c r="H82" s="522"/>
      <c r="I82" s="518"/>
      <c r="J82" s="588" t="str">
        <f t="shared" si="0"/>
        <v>-</v>
      </c>
      <c r="K82" s="595"/>
      <c r="M82" s="612"/>
      <c r="DK82" s="327"/>
      <c r="DL82" s="327"/>
      <c r="DM82" s="327"/>
      <c r="DN82" s="327"/>
      <c r="DO82" s="327"/>
      <c r="DP82" s="327"/>
      <c r="DQ82" s="327"/>
      <c r="DR82" s="327"/>
      <c r="DS82" s="327"/>
    </row>
    <row r="83" spans="2:123" ht="15.35" outlineLevel="2" x14ac:dyDescent="0.4">
      <c r="B83" s="655"/>
      <c r="C83" s="389"/>
      <c r="D83" s="511" t="s">
        <v>103</v>
      </c>
      <c r="E83" s="519">
        <f>'SeuilsComparaison-EMT'!$E$24</f>
        <v>0.3</v>
      </c>
      <c r="F83" s="520"/>
      <c r="G83" s="521"/>
      <c r="H83" s="517"/>
      <c r="I83" s="518"/>
      <c r="J83" s="588" t="str">
        <f t="shared" si="0"/>
        <v>-</v>
      </c>
      <c r="K83" s="595"/>
      <c r="L83" s="403"/>
      <c r="M83" s="612"/>
      <c r="DK83" s="327"/>
      <c r="DL83" s="327"/>
      <c r="DM83" s="327"/>
      <c r="DN83" s="327"/>
      <c r="DO83" s="327"/>
      <c r="DP83" s="327"/>
      <c r="DQ83" s="327"/>
      <c r="DR83" s="327"/>
      <c r="DS83" s="327"/>
    </row>
    <row r="84" spans="2:123" ht="15.35" outlineLevel="2" x14ac:dyDescent="0.4">
      <c r="B84" s="655"/>
      <c r="C84" s="389"/>
      <c r="D84" s="512" t="s">
        <v>104</v>
      </c>
      <c r="E84" s="523">
        <f>'SeuilsComparaison-EMT'!$E$8</f>
        <v>2</v>
      </c>
      <c r="F84" s="520"/>
      <c r="G84" s="524"/>
      <c r="H84" s="517"/>
      <c r="I84" s="518"/>
      <c r="J84" s="588" t="str">
        <f t="shared" si="0"/>
        <v>-</v>
      </c>
      <c r="K84" s="595"/>
      <c r="L84" s="403"/>
      <c r="M84" s="612"/>
      <c r="DK84" s="327"/>
      <c r="DL84" s="327"/>
      <c r="DM84" s="327"/>
      <c r="DN84" s="327"/>
      <c r="DO84" s="327"/>
      <c r="DP84" s="327"/>
      <c r="DQ84" s="327"/>
      <c r="DR84" s="327"/>
      <c r="DS84" s="327"/>
    </row>
    <row r="85" spans="2:123" ht="15.35" outlineLevel="2" x14ac:dyDescent="0.4">
      <c r="B85" s="655"/>
      <c r="C85" s="389"/>
      <c r="D85" s="512" t="s">
        <v>105</v>
      </c>
      <c r="E85" s="523">
        <f>'SeuilsComparaison-EMT'!$E$9</f>
        <v>0.5</v>
      </c>
      <c r="F85" s="520"/>
      <c r="G85" s="524"/>
      <c r="H85" s="517"/>
      <c r="I85" s="518"/>
      <c r="J85" s="588" t="str">
        <f t="shared" si="0"/>
        <v>-</v>
      </c>
      <c r="K85" s="595"/>
      <c r="L85" s="403"/>
      <c r="M85" s="612"/>
      <c r="DK85" s="327"/>
      <c r="DL85" s="327"/>
      <c r="DM85" s="327"/>
      <c r="DN85" s="327"/>
      <c r="DO85" s="327"/>
      <c r="DP85" s="327"/>
      <c r="DQ85" s="327"/>
      <c r="DR85" s="327"/>
      <c r="DS85" s="327"/>
    </row>
    <row r="86" spans="2:123" ht="15.35" outlineLevel="2" x14ac:dyDescent="0.4">
      <c r="B86" s="655"/>
      <c r="C86" s="389"/>
      <c r="D86" s="512" t="s">
        <v>106</v>
      </c>
      <c r="E86" s="523">
        <f>'SeuilsComparaison-EMT'!$E$11</f>
        <v>0.5</v>
      </c>
      <c r="F86" s="520"/>
      <c r="G86" s="524"/>
      <c r="H86" s="517"/>
      <c r="I86" s="518"/>
      <c r="J86" s="588" t="str">
        <f t="shared" si="0"/>
        <v>-</v>
      </c>
      <c r="K86" s="595"/>
      <c r="L86" s="403"/>
      <c r="M86" s="612"/>
      <c r="DK86" s="327"/>
      <c r="DL86" s="327"/>
      <c r="DM86" s="327"/>
      <c r="DN86" s="327"/>
      <c r="DO86" s="327"/>
      <c r="DP86" s="327"/>
      <c r="DQ86" s="327"/>
      <c r="DR86" s="327"/>
      <c r="DS86" s="327"/>
    </row>
    <row r="87" spans="2:123" ht="15.35" outlineLevel="2" x14ac:dyDescent="0.4">
      <c r="B87" s="655"/>
      <c r="C87" s="389"/>
      <c r="D87" s="512" t="s">
        <v>107</v>
      </c>
      <c r="E87" s="523">
        <f>'SeuilsComparaison-EMT'!$E$12</f>
        <v>0.05</v>
      </c>
      <c r="F87" s="520"/>
      <c r="G87" s="524"/>
      <c r="H87" s="517"/>
      <c r="I87" s="518"/>
      <c r="J87" s="588" t="str">
        <f t="shared" si="0"/>
        <v>-</v>
      </c>
      <c r="K87" s="595"/>
      <c r="L87" s="403"/>
      <c r="M87" s="612"/>
      <c r="DK87" s="327"/>
      <c r="DL87" s="327"/>
      <c r="DM87" s="327"/>
      <c r="DN87" s="327"/>
      <c r="DO87" s="327"/>
      <c r="DP87" s="327"/>
      <c r="DQ87" s="327"/>
      <c r="DR87" s="327"/>
      <c r="DS87" s="327"/>
    </row>
    <row r="88" spans="2:123" ht="15.35" outlineLevel="2" x14ac:dyDescent="0.4">
      <c r="B88" s="655"/>
      <c r="C88" s="389"/>
      <c r="D88" s="512" t="s">
        <v>108</v>
      </c>
      <c r="E88" s="523">
        <f>'SeuilsComparaison-EMT'!$E$13</f>
        <v>1</v>
      </c>
      <c r="F88" s="520"/>
      <c r="G88" s="524"/>
      <c r="H88" s="517"/>
      <c r="I88" s="518"/>
      <c r="J88" s="588" t="str">
        <f t="shared" si="0"/>
        <v>-</v>
      </c>
      <c r="K88" s="595"/>
      <c r="L88" s="403"/>
      <c r="M88" s="612"/>
      <c r="DK88" s="327"/>
      <c r="DL88" s="327"/>
      <c r="DM88" s="327"/>
      <c r="DN88" s="327"/>
      <c r="DO88" s="327"/>
      <c r="DP88" s="327"/>
      <c r="DQ88" s="327"/>
      <c r="DR88" s="327"/>
      <c r="DS88" s="327"/>
    </row>
    <row r="89" spans="2:123" ht="15.35" outlineLevel="2" x14ac:dyDescent="0.4">
      <c r="B89" s="655"/>
      <c r="C89" s="389"/>
      <c r="D89" s="512" t="s">
        <v>109</v>
      </c>
      <c r="E89" s="523">
        <f>'SeuilsComparaison-EMT'!$E$10</f>
        <v>1</v>
      </c>
      <c r="F89" s="520"/>
      <c r="G89" s="524"/>
      <c r="H89" s="517"/>
      <c r="I89" s="518"/>
      <c r="J89" s="588" t="str">
        <f t="shared" si="0"/>
        <v>-</v>
      </c>
      <c r="K89" s="595"/>
      <c r="L89" s="403"/>
      <c r="M89" s="612"/>
      <c r="DK89" s="327"/>
      <c r="DL89" s="327"/>
      <c r="DM89" s="327"/>
      <c r="DN89" s="327"/>
      <c r="DO89" s="327"/>
      <c r="DP89" s="327"/>
      <c r="DQ89" s="327"/>
      <c r="DR89" s="327"/>
      <c r="DS89" s="327"/>
    </row>
    <row r="90" spans="2:123" ht="15.35" outlineLevel="2" x14ac:dyDescent="0.4">
      <c r="B90" s="655"/>
      <c r="C90" s="389"/>
      <c r="D90" s="512" t="s">
        <v>110</v>
      </c>
      <c r="E90" s="523">
        <f>'SeuilsComparaison-EMT'!$E$14</f>
        <v>0.05</v>
      </c>
      <c r="F90" s="520"/>
      <c r="G90" s="524"/>
      <c r="H90" s="517"/>
      <c r="I90" s="518"/>
      <c r="J90" s="588" t="str">
        <f t="shared" si="0"/>
        <v>-</v>
      </c>
      <c r="K90" s="595"/>
      <c r="L90" s="403"/>
      <c r="M90" s="612"/>
      <c r="DK90" s="327"/>
      <c r="DL90" s="327"/>
      <c r="DM90" s="327"/>
      <c r="DN90" s="327"/>
      <c r="DO90" s="327"/>
      <c r="DP90" s="327"/>
      <c r="DQ90" s="327"/>
      <c r="DR90" s="327"/>
      <c r="DS90" s="327"/>
    </row>
    <row r="91" spans="2:123" ht="15.35" outlineLevel="2" x14ac:dyDescent="0.4">
      <c r="B91" s="655"/>
      <c r="C91" s="389"/>
      <c r="D91" s="512" t="s">
        <v>111</v>
      </c>
      <c r="E91" s="523">
        <v>1.111111</v>
      </c>
      <c r="F91" s="520"/>
      <c r="G91" s="524"/>
      <c r="H91" s="517"/>
      <c r="I91" s="518"/>
      <c r="J91" s="588" t="str">
        <f t="shared" si="0"/>
        <v>-</v>
      </c>
      <c r="K91" s="595"/>
      <c r="L91" s="403"/>
      <c r="M91" s="612"/>
      <c r="DK91" s="327"/>
      <c r="DL91" s="327"/>
      <c r="DM91" s="327"/>
      <c r="DN91" s="327"/>
      <c r="DO91" s="327"/>
      <c r="DP91" s="327"/>
      <c r="DQ91" s="327"/>
      <c r="DR91" s="327"/>
      <c r="DS91" s="327"/>
    </row>
    <row r="92" spans="2:123" ht="15.35" outlineLevel="2" x14ac:dyDescent="0.4">
      <c r="B92" s="655"/>
      <c r="C92" s="389"/>
      <c r="D92" s="512" t="s">
        <v>112</v>
      </c>
      <c r="E92" s="523">
        <f>'SeuilsComparaison-EMT'!$E$23</f>
        <v>0.01</v>
      </c>
      <c r="F92" s="520"/>
      <c r="G92" s="524"/>
      <c r="H92" s="517"/>
      <c r="I92" s="518"/>
      <c r="J92" s="588" t="str">
        <f t="shared" si="0"/>
        <v>-</v>
      </c>
      <c r="K92" s="595"/>
      <c r="L92" s="403"/>
      <c r="M92" s="612"/>
      <c r="DK92" s="327"/>
      <c r="DL92" s="327"/>
      <c r="DM92" s="327"/>
      <c r="DN92" s="327"/>
      <c r="DO92" s="327"/>
      <c r="DP92" s="327"/>
      <c r="DQ92" s="327"/>
      <c r="DR92" s="327"/>
      <c r="DS92" s="327"/>
    </row>
    <row r="93" spans="2:123" ht="15.35" outlineLevel="2" x14ac:dyDescent="0.4">
      <c r="B93" s="655"/>
      <c r="C93" s="389"/>
      <c r="D93" s="512" t="s">
        <v>113</v>
      </c>
      <c r="E93" s="523">
        <f>'SeuilsComparaison-EMT'!$E$15</f>
        <v>5.0000000000000001E-3</v>
      </c>
      <c r="F93" s="520"/>
      <c r="G93" s="524"/>
      <c r="H93" s="517"/>
      <c r="I93" s="518"/>
      <c r="J93" s="588" t="str">
        <f t="shared" si="0"/>
        <v>-</v>
      </c>
      <c r="K93" s="595"/>
      <c r="L93" s="403"/>
      <c r="M93" s="612"/>
      <c r="DK93" s="327"/>
      <c r="DL93" s="327"/>
      <c r="DM93" s="327"/>
      <c r="DN93" s="327"/>
      <c r="DO93" s="327"/>
      <c r="DP93" s="327"/>
      <c r="DQ93" s="327"/>
      <c r="DR93" s="327"/>
      <c r="DS93" s="327"/>
    </row>
    <row r="94" spans="2:123" ht="15.35" outlineLevel="2" x14ac:dyDescent="0.4">
      <c r="B94" s="655"/>
      <c r="C94" s="389"/>
      <c r="D94" s="512" t="s">
        <v>114</v>
      </c>
      <c r="E94" s="523">
        <f>'SeuilsComparaison-EMT'!$E$16</f>
        <v>1E-3</v>
      </c>
      <c r="F94" s="520"/>
      <c r="G94" s="524"/>
      <c r="H94" s="517"/>
      <c r="I94" s="518"/>
      <c r="J94" s="588" t="str">
        <f t="shared" si="0"/>
        <v>-</v>
      </c>
      <c r="K94" s="595"/>
      <c r="M94" s="612"/>
      <c r="DK94" s="327"/>
      <c r="DL94" s="327"/>
      <c r="DM94" s="327"/>
      <c r="DN94" s="327"/>
      <c r="DO94" s="327"/>
      <c r="DP94" s="327"/>
      <c r="DQ94" s="327"/>
      <c r="DR94" s="327"/>
      <c r="DS94" s="327"/>
    </row>
    <row r="95" spans="2:123" ht="15.7" outlineLevel="2" thickBot="1" x14ac:dyDescent="0.45">
      <c r="B95" s="655"/>
      <c r="C95" s="389"/>
      <c r="D95" s="513" t="s">
        <v>115</v>
      </c>
      <c r="E95" s="525">
        <f>'SeuilsComparaison-EMT'!$E$17</f>
        <v>5.0000000000000001E-3</v>
      </c>
      <c r="F95" s="526"/>
      <c r="G95" s="527"/>
      <c r="H95" s="528"/>
      <c r="I95" s="529"/>
      <c r="J95" s="596" t="str">
        <f t="shared" si="0"/>
        <v>-</v>
      </c>
      <c r="K95" s="597"/>
      <c r="L95" s="383"/>
      <c r="M95" s="612"/>
      <c r="DK95" s="327"/>
      <c r="DL95" s="327"/>
      <c r="DM95" s="327"/>
      <c r="DN95" s="327"/>
      <c r="DO95" s="327"/>
      <c r="DP95" s="327"/>
      <c r="DQ95" s="327"/>
      <c r="DR95" s="327"/>
      <c r="DS95" s="327"/>
    </row>
    <row r="96" spans="2:123" outlineLevel="2" x14ac:dyDescent="0.4">
      <c r="B96" s="655"/>
      <c r="C96" s="389"/>
      <c r="D96" s="389"/>
      <c r="E96" s="389"/>
      <c r="F96" s="389"/>
      <c r="L96" s="383"/>
      <c r="M96" s="612"/>
      <c r="DK96" s="327"/>
      <c r="DL96" s="327"/>
      <c r="DM96" s="327"/>
      <c r="DN96" s="327"/>
      <c r="DO96" s="327"/>
      <c r="DP96" s="327"/>
      <c r="DQ96" s="327"/>
      <c r="DR96" s="327"/>
      <c r="DS96" s="327"/>
    </row>
    <row r="97" spans="2:13" x14ac:dyDescent="0.4">
      <c r="B97" s="655"/>
      <c r="M97" s="612"/>
    </row>
    <row r="98" spans="2:13" x14ac:dyDescent="0.4">
      <c r="B98" s="655"/>
      <c r="M98" s="612"/>
    </row>
    <row r="99" spans="2:13" ht="34.35" customHeight="1" x14ac:dyDescent="0.4">
      <c r="B99" s="655"/>
      <c r="D99" s="830" t="s">
        <v>82</v>
      </c>
      <c r="E99" s="830"/>
      <c r="F99" s="830"/>
      <c r="G99" s="830"/>
      <c r="H99" s="830"/>
      <c r="I99" s="830"/>
      <c r="J99" s="830"/>
      <c r="K99" s="830"/>
      <c r="L99" s="830"/>
      <c r="M99" s="831"/>
    </row>
    <row r="100" spans="2:13" x14ac:dyDescent="0.4">
      <c r="B100" s="655"/>
      <c r="D100" s="832" t="s">
        <v>587</v>
      </c>
      <c r="M100" s="612"/>
    </row>
    <row r="101" spans="2:13" x14ac:dyDescent="0.4">
      <c r="B101" s="655"/>
      <c r="D101" s="1392"/>
      <c r="E101" s="1393"/>
      <c r="F101" s="1393"/>
      <c r="G101" s="1393"/>
      <c r="H101" s="1393"/>
      <c r="I101" s="1393"/>
      <c r="J101" s="1393"/>
      <c r="K101" s="1393"/>
      <c r="L101" s="1394"/>
      <c r="M101" s="612"/>
    </row>
    <row r="102" spans="2:13" x14ac:dyDescent="0.4">
      <c r="B102" s="655"/>
      <c r="D102" s="1395"/>
      <c r="E102" s="1396"/>
      <c r="F102" s="1396"/>
      <c r="G102" s="1396"/>
      <c r="H102" s="1396"/>
      <c r="I102" s="1396"/>
      <c r="J102" s="1396"/>
      <c r="K102" s="1396"/>
      <c r="L102" s="1397"/>
      <c r="M102" s="612"/>
    </row>
    <row r="103" spans="2:13" x14ac:dyDescent="0.4">
      <c r="B103" s="655"/>
      <c r="D103" s="1395"/>
      <c r="E103" s="1396"/>
      <c r="F103" s="1396"/>
      <c r="G103" s="1396"/>
      <c r="H103" s="1396"/>
      <c r="I103" s="1396"/>
      <c r="J103" s="1396"/>
      <c r="K103" s="1396"/>
      <c r="L103" s="1397"/>
      <c r="M103" s="612"/>
    </row>
    <row r="104" spans="2:13" x14ac:dyDescent="0.4">
      <c r="B104" s="655"/>
      <c r="D104" s="1395"/>
      <c r="E104" s="1396"/>
      <c r="F104" s="1396"/>
      <c r="G104" s="1396"/>
      <c r="H104" s="1396"/>
      <c r="I104" s="1396"/>
      <c r="J104" s="1396"/>
      <c r="K104" s="1396"/>
      <c r="L104" s="1397"/>
      <c r="M104" s="612"/>
    </row>
    <row r="105" spans="2:13" x14ac:dyDescent="0.4">
      <c r="B105" s="655"/>
      <c r="D105" s="1398"/>
      <c r="E105" s="1399"/>
      <c r="F105" s="1399"/>
      <c r="G105" s="1399"/>
      <c r="H105" s="1399"/>
      <c r="I105" s="1399"/>
      <c r="J105" s="1399"/>
      <c r="K105" s="1399"/>
      <c r="L105" s="1400"/>
      <c r="M105" s="612"/>
    </row>
    <row r="106" spans="2:13" x14ac:dyDescent="0.4">
      <c r="B106" s="655"/>
      <c r="M106" s="612"/>
    </row>
    <row r="107" spans="2:13" ht="13" thickBot="1" x14ac:dyDescent="0.45">
      <c r="B107" s="665"/>
      <c r="C107" s="666"/>
      <c r="D107" s="667"/>
      <c r="E107" s="489"/>
      <c r="F107" s="489"/>
      <c r="G107" s="582"/>
      <c r="H107" s="582"/>
      <c r="I107" s="582"/>
      <c r="J107" s="582"/>
      <c r="K107" s="582"/>
      <c r="L107" s="582"/>
      <c r="M107" s="583"/>
    </row>
  </sheetData>
  <mergeCells count="133">
    <mergeCell ref="D101:L105"/>
    <mergeCell ref="J5:K5"/>
    <mergeCell ref="D6:E6"/>
    <mergeCell ref="F6:G6"/>
    <mergeCell ref="H6:I6"/>
    <mergeCell ref="J6:K6"/>
    <mergeCell ref="D4:E4"/>
    <mergeCell ref="H5:I5"/>
    <mergeCell ref="F4:G4"/>
    <mergeCell ref="J4:K4"/>
    <mergeCell ref="H4:I4"/>
    <mergeCell ref="D74:M74"/>
    <mergeCell ref="D53:M53"/>
    <mergeCell ref="J78:J79"/>
    <mergeCell ref="K78:K79"/>
    <mergeCell ref="D76:D79"/>
    <mergeCell ref="E76:E79"/>
    <mergeCell ref="F76:F79"/>
    <mergeCell ref="G76:G79"/>
    <mergeCell ref="H76:H79"/>
    <mergeCell ref="I76:I79"/>
    <mergeCell ref="H58:I58"/>
    <mergeCell ref="H70:I70"/>
    <mergeCell ref="H71:I71"/>
    <mergeCell ref="D3:E3"/>
    <mergeCell ref="H3:I3"/>
    <mergeCell ref="F3:G3"/>
    <mergeCell ref="J3:K3"/>
    <mergeCell ref="D2:E2"/>
    <mergeCell ref="D1:M1"/>
    <mergeCell ref="D56:J56"/>
    <mergeCell ref="D26:M26"/>
    <mergeCell ref="D40:M40"/>
    <mergeCell ref="D46:M46"/>
    <mergeCell ref="D37:E37"/>
    <mergeCell ref="H37:I37"/>
    <mergeCell ref="D38:E38"/>
    <mergeCell ref="F38:G38"/>
    <mergeCell ref="H38:I38"/>
    <mergeCell ref="D44:E44"/>
    <mergeCell ref="F44:G44"/>
    <mergeCell ref="H42:I42"/>
    <mergeCell ref="H44:I44"/>
    <mergeCell ref="J32:K32"/>
    <mergeCell ref="J33:K33"/>
    <mergeCell ref="D43:E43"/>
    <mergeCell ref="D5:E5"/>
    <mergeCell ref="F5:G5"/>
    <mergeCell ref="D70:G70"/>
    <mergeCell ref="D71:G71"/>
    <mergeCell ref="E69:G69"/>
    <mergeCell ref="H69:I69"/>
    <mergeCell ref="E67:G67"/>
    <mergeCell ref="E68:G68"/>
    <mergeCell ref="H59:I59"/>
    <mergeCell ref="H60:I60"/>
    <mergeCell ref="H61:I61"/>
    <mergeCell ref="H62:I62"/>
    <mergeCell ref="H63:I63"/>
    <mergeCell ref="H64:I64"/>
    <mergeCell ref="H65:I65"/>
    <mergeCell ref="H66:I66"/>
    <mergeCell ref="H67:I67"/>
    <mergeCell ref="H68:I68"/>
    <mergeCell ref="E62:G62"/>
    <mergeCell ref="E63:G63"/>
    <mergeCell ref="E64:G64"/>
    <mergeCell ref="E65:G65"/>
    <mergeCell ref="E66:G66"/>
    <mergeCell ref="E59:G59"/>
    <mergeCell ref="E60:G60"/>
    <mergeCell ref="E61:G61"/>
    <mergeCell ref="J49:K49"/>
    <mergeCell ref="J50:K50"/>
    <mergeCell ref="F43:G43"/>
    <mergeCell ref="H43:I43"/>
    <mergeCell ref="D28:I28"/>
    <mergeCell ref="D29:I29"/>
    <mergeCell ref="D30:I30"/>
    <mergeCell ref="D31:I31"/>
    <mergeCell ref="D32:I32"/>
    <mergeCell ref="D33:I33"/>
    <mergeCell ref="J28:K28"/>
    <mergeCell ref="J29:K29"/>
    <mergeCell ref="J30:K30"/>
    <mergeCell ref="J31:K31"/>
    <mergeCell ref="D49:E49"/>
    <mergeCell ref="D50:E50"/>
    <mergeCell ref="F50:G50"/>
    <mergeCell ref="F49:G49"/>
    <mergeCell ref="H49:I49"/>
    <mergeCell ref="H50:I50"/>
    <mergeCell ref="D35:M35"/>
    <mergeCell ref="K23:M23"/>
    <mergeCell ref="K24:M24"/>
    <mergeCell ref="F23:G23"/>
    <mergeCell ref="H23:I23"/>
    <mergeCell ref="D22:E22"/>
    <mergeCell ref="H18:I18"/>
    <mergeCell ref="D18:E18"/>
    <mergeCell ref="D20:M20"/>
    <mergeCell ref="D10:E10"/>
    <mergeCell ref="D11:E11"/>
    <mergeCell ref="D12:E12"/>
    <mergeCell ref="D13:E13"/>
    <mergeCell ref="H10:I10"/>
    <mergeCell ref="H11:I11"/>
    <mergeCell ref="H12:I12"/>
    <mergeCell ref="H13:I13"/>
    <mergeCell ref="D7:E7"/>
    <mergeCell ref="H7:I7"/>
    <mergeCell ref="F7:G7"/>
    <mergeCell ref="F2:M2"/>
    <mergeCell ref="J7:K7"/>
    <mergeCell ref="L6:M7"/>
    <mergeCell ref="D57:J57"/>
    <mergeCell ref="D9:M9"/>
    <mergeCell ref="F22:G22"/>
    <mergeCell ref="H22:I22"/>
    <mergeCell ref="L49:M49"/>
    <mergeCell ref="L50:M50"/>
    <mergeCell ref="D47:M47"/>
    <mergeCell ref="D42:E42"/>
    <mergeCell ref="F42:G42"/>
    <mergeCell ref="F37:G37"/>
    <mergeCell ref="D23:E23"/>
    <mergeCell ref="D17:E17"/>
    <mergeCell ref="F17:G17"/>
    <mergeCell ref="H17:I17"/>
    <mergeCell ref="D24:E24"/>
    <mergeCell ref="F24:G24"/>
    <mergeCell ref="H24:I24"/>
    <mergeCell ref="K22:M22"/>
  </mergeCells>
  <conditionalFormatting sqref="H38">
    <cfRule type="cellIs" dxfId="326" priority="47" stopIfTrue="1" operator="lessThan">
      <formula>-0.03</formula>
    </cfRule>
    <cfRule type="cellIs" dxfId="325" priority="48" stopIfTrue="1" operator="greaterThan">
      <formula>0.03</formula>
    </cfRule>
    <cfRule type="cellIs" dxfId="324" priority="49" stopIfTrue="1" operator="between">
      <formula>-0.03</formula>
      <formula>0.03</formula>
    </cfRule>
  </conditionalFormatting>
  <conditionalFormatting sqref="H44">
    <cfRule type="cellIs" dxfId="323" priority="50" stopIfTrue="1" operator="greaterThan">
      <formula>0.1</formula>
    </cfRule>
    <cfRule type="cellIs" dxfId="322" priority="51" stopIfTrue="1" operator="lessThan">
      <formula>-0.1</formula>
    </cfRule>
    <cfRule type="cellIs" dxfId="321" priority="52" stopIfTrue="1" operator="between">
      <formula>-0.1</formula>
      <formula>0.1</formula>
    </cfRule>
  </conditionalFormatting>
  <conditionalFormatting sqref="H60:H69">
    <cfRule type="containsText" dxfId="320" priority="131" operator="containsText" text="Non contrôlé">
      <formula>NOT(ISERROR(SEARCH("Non contrôlé",H60)))</formula>
    </cfRule>
    <cfRule type="containsText" dxfId="319" priority="132" operator="containsText" text="Non validé">
      <formula>NOT(ISERROR(SEARCH("Non validé",H60)))</formula>
    </cfRule>
    <cfRule type="containsText" dxfId="318" priority="133" operator="containsText" text="réserve">
      <formula>NOT(ISERROR(SEARCH("réserve",H60)))</formula>
    </cfRule>
    <cfRule type="endsWith" dxfId="317" priority="134" operator="endsWith" text="Validé">
      <formula>RIGHT(H60,LEN("Validé"))="Validé"</formula>
    </cfRule>
  </conditionalFormatting>
  <conditionalFormatting sqref="H71">
    <cfRule type="containsText" dxfId="316" priority="135" operator="containsText" text="Non contrôlé">
      <formula>NOT(ISERROR(SEARCH("Non contrôlé",H71)))</formula>
    </cfRule>
    <cfRule type="containsText" dxfId="315" priority="136" operator="containsText" text="Non validé">
      <formula>NOT(ISERROR(SEARCH("Non validé",H71)))</formula>
    </cfRule>
    <cfRule type="containsText" dxfId="314" priority="137" operator="containsText" text="réserve">
      <formula>NOT(ISERROR(SEARCH("réserve",H71)))</formula>
    </cfRule>
    <cfRule type="endsWith" dxfId="313" priority="138" operator="endsWith" text="Validé">
      <formula>RIGHT(H71,LEN("Validé"))="Validé"</formula>
    </cfRule>
  </conditionalFormatting>
  <conditionalFormatting sqref="I80:I95">
    <cfRule type="cellIs" dxfId="312" priority="61" operator="equal">
      <formula>"Non"</formula>
    </cfRule>
  </conditionalFormatting>
  <conditionalFormatting sqref="J12">
    <cfRule type="cellIs" dxfId="311" priority="43" stopIfTrue="1" operator="lessThan">
      <formula>9</formula>
    </cfRule>
    <cfRule type="cellIs" dxfId="310" priority="44" stopIfTrue="1" operator="greaterThanOrEqual">
      <formula>9</formula>
    </cfRule>
  </conditionalFormatting>
  <conditionalFormatting sqref="J33">
    <cfRule type="cellIs" dxfId="309" priority="53" stopIfTrue="1" operator="lessThan">
      <formula>4</formula>
    </cfRule>
    <cfRule type="cellIs" dxfId="308" priority="54" stopIfTrue="1" operator="greaterThanOrEqual">
      <formula>4</formula>
    </cfRule>
  </conditionalFormatting>
  <conditionalFormatting sqref="J71">
    <cfRule type="cellIs" dxfId="307" priority="125" operator="greaterThanOrEqual">
      <formula>80</formula>
    </cfRule>
    <cfRule type="cellIs" dxfId="306" priority="126" operator="between">
      <formula>70</formula>
      <formula>79</formula>
    </cfRule>
    <cfRule type="cellIs" dxfId="305" priority="127" operator="lessThan">
      <formula>69</formula>
    </cfRule>
  </conditionalFormatting>
  <conditionalFormatting sqref="J80:J95">
    <cfRule type="cellIs" dxfId="304" priority="59" stopIfTrue="1" operator="equal">
      <formula>"oui"</formula>
    </cfRule>
    <cfRule type="cellIs" dxfId="303" priority="60" stopIfTrue="1" operator="equal">
      <formula>"non"</formula>
    </cfRule>
  </conditionalFormatting>
  <conditionalFormatting sqref="K18">
    <cfRule type="cellIs" dxfId="302" priority="45" stopIfTrue="1" operator="lessThan">
      <formula>50</formula>
    </cfRule>
    <cfRule type="cellIs" dxfId="301" priority="46" stopIfTrue="1" operator="greaterThanOrEqual">
      <formula>50</formula>
    </cfRule>
  </conditionalFormatting>
  <conditionalFormatting sqref="K24">
    <cfRule type="cellIs" dxfId="300" priority="38" stopIfTrue="1" operator="lessThan">
      <formula>0.5</formula>
    </cfRule>
    <cfRule type="cellIs" dxfId="299" priority="39" stopIfTrue="1" operator="greaterThanOrEqual">
      <formula>0.5</formula>
    </cfRule>
  </conditionalFormatting>
  <conditionalFormatting sqref="L50">
    <cfRule type="cellIs" dxfId="298" priority="40" stopIfTrue="1" operator="equal">
      <formula>"Non"</formula>
    </cfRule>
    <cfRule type="cellIs" dxfId="297" priority="41" stopIfTrue="1" operator="equal">
      <formula>"Oui"</formula>
    </cfRule>
  </conditionalFormatting>
  <conditionalFormatting sqref="M18">
    <cfRule type="cellIs" dxfId="296" priority="42" stopIfTrue="1" operator="lessThan">
      <formula>-0.05</formula>
    </cfRule>
    <cfRule type="cellIs" dxfId="295" priority="57" stopIfTrue="1" operator="greaterThan">
      <formula>0.05</formula>
    </cfRule>
    <cfRule type="cellIs" dxfId="294" priority="58" stopIfTrue="1" operator="lessThanOrEqual">
      <formula>0.05</formula>
    </cfRule>
  </conditionalFormatting>
  <dataValidations count="6">
    <dataValidation type="list" allowBlank="1" showInputMessage="1" showErrorMessage="1" sqref="D57:E57" xr:uid="{7155F513-5976-44C9-B918-A6B26ABAC958}">
      <formula1>EQUIPEMENT_PREL</formula1>
    </dataValidation>
    <dataValidation allowBlank="1" showInputMessage="1" showErrorMessage="1" prompt="Concerne la DCO méthode NFT 90101" sqref="F82 H83" xr:uid="{4E9123A2-6FFD-45CD-BC7D-FCC633507AED}"/>
    <dataValidation type="list" allowBlank="1" showInputMessage="1" showErrorMessage="1" sqref="G80:G95 I80:I95 K80:K95" xr:uid="{E7E9263C-7AD9-4AF1-B045-F216C597FCB1}">
      <formula1>"Oui,Non"</formula1>
    </dataValidation>
    <dataValidation allowBlank="1" showErrorMessage="1" prompt="Concerne la DCO méthode NFT 90101" sqref="F83" xr:uid="{09A44F05-C43F-4B58-ADAF-354F55E2C656}"/>
    <dataValidation type="list" allowBlank="1" showInputMessage="1" showErrorMessage="1" sqref="H59:H69" xr:uid="{02ED314E-AB35-4D02-9098-224D57702658}">
      <formula1>INDIRECT(N59)</formula1>
    </dataValidation>
    <dataValidation type="list" allowBlank="1" showInputMessage="1" showErrorMessage="1" sqref="F6:F7 G6" xr:uid="{B4ED7F57-5F2D-4350-81CF-5D0B12F6FE52}">
      <formula1>CODE_SANDRE_SCL</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D13E-E3A4-472C-AEE1-86A6DC60DAF8}">
  <sheetPr codeName="Feuil17">
    <tabColor rgb="FF00B0AC"/>
  </sheetPr>
  <dimension ref="A1:FR64"/>
  <sheetViews>
    <sheetView showGridLines="0" zoomScaleNormal="100" workbookViewId="0">
      <pane ySplit="7" topLeftCell="A8" activePane="bottomLeft" state="frozen"/>
      <selection pane="bottomLeft" activeCell="E41" sqref="E41:F41"/>
    </sheetView>
  </sheetViews>
  <sheetFormatPr baseColWidth="10" defaultColWidth="11.41015625" defaultRowHeight="12.7" outlineLevelRow="1" x14ac:dyDescent="0.4"/>
  <cols>
    <col min="1" max="2" width="3.1171875" style="327" customWidth="1"/>
    <col min="3" max="3" width="3" style="389" customWidth="1"/>
    <col min="4" max="5" width="11.41015625" style="389" customWidth="1"/>
    <col min="6" max="7" width="36.1171875" style="389" customWidth="1"/>
    <col min="8" max="8" width="38.87890625" style="389" customWidth="1"/>
    <col min="9" max="9" width="33.41015625" style="389" customWidth="1"/>
    <col min="10" max="10" width="13.1171875" style="389" customWidth="1"/>
    <col min="11" max="11" width="3.234375" style="389" hidden="1" customWidth="1"/>
    <col min="12" max="12" width="7.234375" style="389" customWidth="1"/>
    <col min="13" max="13" width="5.76171875" style="389" customWidth="1"/>
    <col min="14" max="15" width="2.64453125" style="389" customWidth="1"/>
    <col min="16" max="174" width="11.41015625" style="389"/>
    <col min="175" max="16384" width="11.41015625" style="327"/>
  </cols>
  <sheetData>
    <row r="1" spans="1:13" s="389" customFormat="1" ht="37.700000000000003" customHeight="1" x14ac:dyDescent="0.45">
      <c r="A1" s="351"/>
      <c r="B1" s="654"/>
      <c r="C1" s="636"/>
      <c r="D1" s="1370" t="s">
        <v>3</v>
      </c>
      <c r="E1" s="1370"/>
      <c r="F1" s="1370"/>
      <c r="G1" s="1370"/>
      <c r="H1" s="1370"/>
      <c r="I1" s="1370"/>
      <c r="J1" s="1371"/>
      <c r="K1" s="684"/>
      <c r="L1" s="685"/>
    </row>
    <row r="2" spans="1:13" s="389" customFormat="1" ht="25.7" customHeight="1" thickBot="1" x14ac:dyDescent="0.45">
      <c r="A2" s="327"/>
      <c r="B2" s="655"/>
      <c r="C2" s="1429" t="s">
        <v>361</v>
      </c>
      <c r="D2" s="1430"/>
      <c r="E2" s="1431"/>
      <c r="F2" s="1426" t="str">
        <f>Descriptif!F2</f>
        <v>Système test</v>
      </c>
      <c r="G2" s="1427"/>
      <c r="H2" s="1427"/>
      <c r="I2" s="1427"/>
      <c r="J2" s="1428"/>
      <c r="L2" s="612"/>
    </row>
    <row r="3" spans="1:13" s="389" customFormat="1" ht="15" customHeight="1" thickBot="1" x14ac:dyDescent="0.45">
      <c r="A3" s="443"/>
      <c r="B3" s="656"/>
      <c r="C3" s="1429" t="s">
        <v>363</v>
      </c>
      <c r="D3" s="1430"/>
      <c r="E3" s="1431"/>
      <c r="F3" s="826" t="str">
        <f>Descriptif!F3</f>
        <v>code_test</v>
      </c>
      <c r="G3" s="676" t="s">
        <v>7</v>
      </c>
      <c r="H3" s="682" t="str">
        <f>IF(Descriptif!J3&lt;&gt;"",Descriptif!J3,"")</f>
        <v>Eaux de France</v>
      </c>
      <c r="I3" s="678" t="s">
        <v>5</v>
      </c>
      <c r="J3" s="782">
        <f>IF(Descriptif!M3&lt;&gt;"",Descriptif!M3,"")</f>
        <v>45797</v>
      </c>
      <c r="L3" s="612"/>
    </row>
    <row r="4" spans="1:13" s="389" customFormat="1" ht="15" customHeight="1" x14ac:dyDescent="0.4">
      <c r="A4" s="490"/>
      <c r="B4" s="657"/>
      <c r="C4" s="1429" t="s">
        <v>443</v>
      </c>
      <c r="D4" s="1430"/>
      <c r="E4" s="1431"/>
      <c r="F4" s="683"/>
      <c r="G4" s="676" t="s">
        <v>572</v>
      </c>
      <c r="H4" s="682" t="str">
        <f>IF(Descriptif!J4&lt;&gt;"",Descriptif!J4,"")</f>
        <v/>
      </c>
      <c r="I4" s="678" t="s">
        <v>8</v>
      </c>
      <c r="J4" s="782" t="str">
        <f>IF(Descriptif!M4&lt;&gt;"",Descriptif!M4,"")</f>
        <v>Satese XX</v>
      </c>
      <c r="L4" s="612"/>
    </row>
    <row r="5" spans="1:13" s="389" customFormat="1" ht="15" customHeight="1" x14ac:dyDescent="0.4">
      <c r="A5" s="490"/>
      <c r="B5" s="657"/>
      <c r="C5" s="1429" t="s">
        <v>444</v>
      </c>
      <c r="D5" s="1430"/>
      <c r="E5" s="1431"/>
      <c r="F5" s="683"/>
      <c r="G5" s="676" t="s">
        <v>573</v>
      </c>
      <c r="H5" s="682" t="str">
        <f>IF(Descriptif!J5&lt;&gt;"",Descriptif!J5,"")</f>
        <v/>
      </c>
      <c r="I5" s="600" t="s">
        <v>9</v>
      </c>
      <c r="J5" s="782" t="str">
        <f>IF(Descriptif!M5&lt;&gt;"",Descriptif!M5,"")</f>
        <v>François</v>
      </c>
      <c r="L5" s="612"/>
    </row>
    <row r="6" spans="1:13" s="389" customFormat="1" ht="15" customHeight="1" x14ac:dyDescent="0.4">
      <c r="A6" s="490"/>
      <c r="B6" s="657"/>
      <c r="C6" s="1432" t="s">
        <v>570</v>
      </c>
      <c r="D6" s="1433"/>
      <c r="E6" s="1434"/>
      <c r="F6" s="683" t="s">
        <v>495</v>
      </c>
      <c r="G6" s="676" t="s">
        <v>575</v>
      </c>
      <c r="H6" s="682" t="str">
        <f>IF(Descriptif!J6&lt;&gt;"",Descriptif!J6,"")</f>
        <v/>
      </c>
      <c r="I6" s="1422"/>
      <c r="J6" s="1423"/>
      <c r="L6" s="612"/>
    </row>
    <row r="7" spans="1:13" s="389" customFormat="1" ht="18" customHeight="1" thickBot="1" x14ac:dyDescent="0.45">
      <c r="A7" s="490"/>
      <c r="B7" s="657"/>
      <c r="C7" s="1419" t="s">
        <v>571</v>
      </c>
      <c r="D7" s="1420"/>
      <c r="E7" s="1421"/>
      <c r="F7" s="725" t="s">
        <v>280</v>
      </c>
      <c r="G7" s="726" t="s">
        <v>576</v>
      </c>
      <c r="H7" s="825" t="str">
        <f>IF(Descriptif!J7&lt;&gt;"",Descriptif!J7,"")</f>
        <v/>
      </c>
      <c r="I7" s="1424"/>
      <c r="J7" s="1425"/>
      <c r="L7" s="612"/>
    </row>
    <row r="8" spans="1:13" s="389" customFormat="1" ht="21" customHeight="1" thickBot="1" x14ac:dyDescent="0.45">
      <c r="A8" s="490"/>
      <c r="B8" s="657"/>
      <c r="C8" s="490"/>
      <c r="D8" s="417"/>
      <c r="E8" s="418"/>
      <c r="F8" s="327"/>
      <c r="I8" s="490"/>
      <c r="J8" s="490"/>
      <c r="L8" s="612"/>
    </row>
    <row r="9" spans="1:13" s="389" customFormat="1" ht="36.75" customHeight="1" thickBot="1" x14ac:dyDescent="0.45">
      <c r="B9" s="615"/>
      <c r="C9" s="727"/>
      <c r="D9" s="731" t="s">
        <v>491</v>
      </c>
      <c r="E9" s="731"/>
      <c r="F9" s="731"/>
      <c r="G9" s="731"/>
      <c r="H9" s="731"/>
      <c r="I9" s="731"/>
      <c r="J9" s="732"/>
      <c r="L9" s="612"/>
    </row>
    <row r="10" spans="1:13" s="389" customFormat="1" ht="16.95" customHeight="1" outlineLevel="1" x14ac:dyDescent="0.4">
      <c r="B10" s="615"/>
      <c r="D10" s="675"/>
      <c r="E10" s="675"/>
      <c r="F10" s="675"/>
      <c r="G10" s="675"/>
      <c r="H10" s="675"/>
      <c r="I10" s="675"/>
      <c r="J10" s="675"/>
      <c r="K10" s="675"/>
      <c r="L10" s="686"/>
      <c r="M10" s="675"/>
    </row>
    <row r="11" spans="1:13" s="389" customFormat="1" ht="16.100000000000001" customHeight="1" outlineLevel="1" x14ac:dyDescent="0.4">
      <c r="B11" s="615"/>
      <c r="D11" s="326"/>
      <c r="E11" s="687" t="s">
        <v>366</v>
      </c>
      <c r="F11" s="326"/>
      <c r="G11" s="326"/>
      <c r="H11" s="326"/>
      <c r="I11" s="326"/>
      <c r="J11" s="326"/>
      <c r="L11" s="612"/>
    </row>
    <row r="12" spans="1:13" s="389" customFormat="1" ht="18.75" customHeight="1" outlineLevel="1" x14ac:dyDescent="0.4">
      <c r="B12" s="615"/>
      <c r="D12" s="688"/>
      <c r="F12" s="689" t="s">
        <v>490</v>
      </c>
      <c r="G12" s="674" t="s">
        <v>458</v>
      </c>
      <c r="H12" s="530"/>
      <c r="I12" s="690"/>
      <c r="L12" s="612"/>
    </row>
    <row r="13" spans="1:13" s="389" customFormat="1" ht="15" customHeight="1" outlineLevel="1" x14ac:dyDescent="0.4">
      <c r="B13" s="615"/>
      <c r="D13" s="688"/>
      <c r="F13" s="532" t="s">
        <v>459</v>
      </c>
      <c r="G13" s="674" t="s">
        <v>460</v>
      </c>
      <c r="H13" s="532" t="s">
        <v>461</v>
      </c>
      <c r="I13" s="691">
        <v>200</v>
      </c>
      <c r="L13" s="612"/>
    </row>
    <row r="14" spans="1:13" s="389" customFormat="1" ht="35.450000000000003" customHeight="1" outlineLevel="1" x14ac:dyDescent="0.4">
      <c r="B14" s="615"/>
      <c r="D14" s="688"/>
      <c r="F14" s="532" t="s">
        <v>462</v>
      </c>
      <c r="G14" s="674">
        <v>100</v>
      </c>
      <c r="H14" s="532" t="s">
        <v>463</v>
      </c>
      <c r="I14" s="691">
        <v>1000</v>
      </c>
      <c r="L14" s="612"/>
    </row>
    <row r="15" spans="1:13" s="389" customFormat="1" ht="12.75" customHeight="1" outlineLevel="1" x14ac:dyDescent="0.4">
      <c r="B15" s="615"/>
      <c r="D15" s="688"/>
      <c r="F15" s="532" t="s">
        <v>464</v>
      </c>
      <c r="G15" s="674" t="s">
        <v>415</v>
      </c>
      <c r="H15" s="532" t="s">
        <v>465</v>
      </c>
      <c r="I15" s="691">
        <v>300</v>
      </c>
      <c r="L15" s="612"/>
    </row>
    <row r="16" spans="1:13" s="389" customFormat="1" ht="15" customHeight="1" outlineLevel="1" x14ac:dyDescent="0.4">
      <c r="B16" s="615"/>
      <c r="D16" s="688"/>
      <c r="F16" s="532" t="s">
        <v>466</v>
      </c>
      <c r="G16" s="674" t="s">
        <v>467</v>
      </c>
      <c r="H16" s="532" t="s">
        <v>468</v>
      </c>
      <c r="I16" s="692">
        <v>2019</v>
      </c>
      <c r="L16" s="612"/>
    </row>
    <row r="17" spans="2:12" s="389" customFormat="1" ht="15" customHeight="1" outlineLevel="1" x14ac:dyDescent="0.4">
      <c r="B17" s="615"/>
      <c r="D17" s="688"/>
      <c r="F17" s="693"/>
      <c r="G17" s="694"/>
      <c r="H17" s="693"/>
      <c r="I17" s="695"/>
      <c r="L17" s="612"/>
    </row>
    <row r="18" spans="2:12" s="389" customFormat="1" ht="15" customHeight="1" outlineLevel="1" x14ac:dyDescent="0.4">
      <c r="B18" s="615"/>
      <c r="D18" s="687"/>
      <c r="E18" s="687" t="s">
        <v>469</v>
      </c>
      <c r="F18" s="696"/>
      <c r="G18" s="697"/>
      <c r="H18" s="696"/>
      <c r="I18" s="696"/>
      <c r="J18" s="326"/>
      <c r="L18" s="612"/>
    </row>
    <row r="19" spans="2:12" s="389" customFormat="1" ht="15" customHeight="1" outlineLevel="1" x14ac:dyDescent="0.4">
      <c r="B19" s="615"/>
      <c r="D19" s="688"/>
      <c r="F19" s="689" t="s">
        <v>490</v>
      </c>
      <c r="G19" s="674" t="s">
        <v>470</v>
      </c>
      <c r="H19" s="532" t="s">
        <v>471</v>
      </c>
      <c r="I19" s="698">
        <v>45005</v>
      </c>
      <c r="L19" s="612"/>
    </row>
    <row r="20" spans="2:12" s="389" customFormat="1" ht="15" customHeight="1" outlineLevel="1" x14ac:dyDescent="0.4">
      <c r="B20" s="615"/>
      <c r="D20" s="619"/>
      <c r="F20" s="532" t="s">
        <v>472</v>
      </c>
      <c r="G20" s="674" t="s">
        <v>473</v>
      </c>
      <c r="H20" s="532" t="s">
        <v>474</v>
      </c>
      <c r="I20" s="692" t="s">
        <v>475</v>
      </c>
      <c r="L20" s="612"/>
    </row>
    <row r="21" spans="2:12" s="389" customFormat="1" ht="32.450000000000003" customHeight="1" outlineLevel="1" x14ac:dyDescent="0.4">
      <c r="B21" s="615"/>
      <c r="D21" s="619"/>
      <c r="F21" s="532" t="s">
        <v>476</v>
      </c>
      <c r="G21" s="674" t="s">
        <v>477</v>
      </c>
      <c r="H21" s="532" t="s">
        <v>478</v>
      </c>
      <c r="I21" s="692">
        <v>35</v>
      </c>
      <c r="L21" s="612"/>
    </row>
    <row r="22" spans="2:12" s="389" customFormat="1" ht="11.45" customHeight="1" outlineLevel="1" x14ac:dyDescent="0.4">
      <c r="B22" s="615"/>
      <c r="D22" s="619"/>
      <c r="F22" s="532" t="s">
        <v>479</v>
      </c>
      <c r="G22" s="674">
        <v>180</v>
      </c>
      <c r="H22" s="532" t="s">
        <v>480</v>
      </c>
      <c r="I22" s="699">
        <v>0.95</v>
      </c>
      <c r="L22" s="612"/>
    </row>
    <row r="23" spans="2:12" s="389" customFormat="1" ht="15" customHeight="1" outlineLevel="1" thickBot="1" x14ac:dyDescent="0.45">
      <c r="B23" s="615"/>
      <c r="D23" s="619"/>
      <c r="E23" s="619"/>
      <c r="F23" s="619"/>
      <c r="G23" s="619"/>
      <c r="H23" s="690"/>
      <c r="I23" s="690"/>
      <c r="J23" s="690"/>
      <c r="L23" s="612"/>
    </row>
    <row r="24" spans="2:12" s="389" customFormat="1" ht="27" customHeight="1" outlineLevel="1" thickBot="1" x14ac:dyDescent="0.45">
      <c r="B24" s="615"/>
      <c r="C24" s="1457" t="s">
        <v>481</v>
      </c>
      <c r="D24" s="1458"/>
      <c r="E24" s="1458"/>
      <c r="F24" s="1458"/>
      <c r="G24" s="1458"/>
      <c r="H24" s="1458"/>
      <c r="I24" s="1458"/>
      <c r="J24" s="1459"/>
      <c r="L24" s="612"/>
    </row>
    <row r="25" spans="2:12" s="389" customFormat="1" ht="40.1" customHeight="1" outlineLevel="1" x14ac:dyDescent="0.4">
      <c r="B25" s="615"/>
      <c r="C25" s="1460"/>
      <c r="D25" s="1460"/>
      <c r="E25" s="706" t="s">
        <v>482</v>
      </c>
      <c r="F25" s="706" t="s">
        <v>483</v>
      </c>
      <c r="G25" s="706" t="s">
        <v>484</v>
      </c>
      <c r="H25" s="706" t="s">
        <v>485</v>
      </c>
      <c r="I25" s="706" t="s">
        <v>486</v>
      </c>
      <c r="J25" s="706" t="s">
        <v>487</v>
      </c>
      <c r="L25" s="612"/>
    </row>
    <row r="26" spans="2:12" s="389" customFormat="1" ht="57.35" customHeight="1" outlineLevel="1" x14ac:dyDescent="0.4">
      <c r="B26" s="615"/>
      <c r="C26" s="1461" t="s">
        <v>488</v>
      </c>
      <c r="D26" s="1461"/>
      <c r="E26" s="707">
        <v>130</v>
      </c>
      <c r="F26" s="708">
        <f>IF(E26="","",0.05)</f>
        <v>0.05</v>
      </c>
      <c r="G26" s="1455">
        <v>125</v>
      </c>
      <c r="H26" s="709">
        <f>IF(E26&gt;0,(E26+G26)/2,"")</f>
        <v>127.5</v>
      </c>
      <c r="I26" s="710">
        <f>IF(E26&gt;0,E26-H26,"")</f>
        <v>2.5</v>
      </c>
      <c r="J26" s="711">
        <f>IF(E26&gt;0,I26/H26,"")</f>
        <v>1.9607843137254902E-2</v>
      </c>
      <c r="L26" s="612"/>
    </row>
    <row r="27" spans="2:12" s="389" customFormat="1" ht="56.7" customHeight="1" outlineLevel="1" thickBot="1" x14ac:dyDescent="0.45">
      <c r="B27" s="615"/>
      <c r="C27" s="1348" t="s">
        <v>489</v>
      </c>
      <c r="D27" s="1348"/>
      <c r="E27" s="669">
        <v>100</v>
      </c>
      <c r="F27" s="670">
        <f>IF(E27="","",0.05)</f>
        <v>0.05</v>
      </c>
      <c r="G27" s="1456"/>
      <c r="H27" s="671">
        <f>IF(E27&gt;0,(E27+G26)/2,"")</f>
        <v>112.5</v>
      </c>
      <c r="I27" s="672">
        <f>IF(E27&gt;0,E27-H27,"")</f>
        <v>-12.5</v>
      </c>
      <c r="J27" s="673">
        <f>IF(E27&gt;0,I27/H27,"")</f>
        <v>-0.1111111111111111</v>
      </c>
      <c r="L27" s="612"/>
    </row>
    <row r="28" spans="2:12" s="389" customFormat="1" ht="15" customHeight="1" outlineLevel="1" x14ac:dyDescent="0.4">
      <c r="B28" s="615"/>
      <c r="D28" s="619"/>
      <c r="E28" s="619"/>
      <c r="F28" s="619"/>
      <c r="G28" s="619"/>
      <c r="H28" s="619"/>
      <c r="I28" s="619"/>
      <c r="J28" s="619"/>
      <c r="L28" s="612"/>
    </row>
    <row r="29" spans="2:12" s="389" customFormat="1" ht="15" customHeight="1" outlineLevel="1" x14ac:dyDescent="0.4">
      <c r="B29" s="615"/>
      <c r="D29" s="375"/>
      <c r="E29" s="375"/>
      <c r="F29" s="375"/>
      <c r="G29" s="375"/>
      <c r="H29" s="375"/>
      <c r="I29" s="375"/>
      <c r="J29" s="375"/>
      <c r="L29" s="612"/>
    </row>
    <row r="30" spans="2:12" s="389" customFormat="1" ht="15" customHeight="1" thickBot="1" x14ac:dyDescent="0.45">
      <c r="B30" s="615"/>
      <c r="D30" s="375"/>
      <c r="E30" s="375"/>
      <c r="F30" s="375"/>
      <c r="G30" s="375"/>
      <c r="H30" s="375"/>
      <c r="I30" s="375"/>
      <c r="J30" s="375"/>
      <c r="L30" s="612"/>
    </row>
    <row r="31" spans="2:12" s="389" customFormat="1" ht="38.450000000000003" customHeight="1" thickBot="1" x14ac:dyDescent="0.45">
      <c r="B31" s="615"/>
      <c r="C31" s="727"/>
      <c r="D31" s="728" t="s">
        <v>384</v>
      </c>
      <c r="E31" s="728"/>
      <c r="F31" s="729"/>
      <c r="G31" s="729"/>
      <c r="H31" s="729"/>
      <c r="I31" s="729"/>
      <c r="J31" s="730"/>
      <c r="L31" s="612"/>
    </row>
    <row r="32" spans="2:12" s="389" customFormat="1" ht="15" customHeight="1" outlineLevel="1" x14ac:dyDescent="0.4">
      <c r="B32" s="615"/>
      <c r="D32" s="375"/>
      <c r="E32" s="375"/>
      <c r="F32" s="375"/>
      <c r="G32" s="375"/>
      <c r="H32" s="375"/>
      <c r="I32" s="375"/>
      <c r="J32" s="375"/>
      <c r="L32" s="612"/>
    </row>
    <row r="33" spans="1:174" s="389" customFormat="1" ht="15" customHeight="1" outlineLevel="1" thickBot="1" x14ac:dyDescent="0.45">
      <c r="B33" s="615"/>
      <c r="D33" s="503"/>
      <c r="E33" s="503"/>
      <c r="F33" s="503"/>
      <c r="G33" s="375"/>
      <c r="L33" s="612"/>
    </row>
    <row r="34" spans="1:174" s="429" customFormat="1" ht="18.350000000000001" customHeight="1" outlineLevel="1" thickBot="1" x14ac:dyDescent="0.6">
      <c r="B34" s="660"/>
      <c r="C34" s="700"/>
      <c r="D34" s="1452"/>
      <c r="E34" s="1453"/>
      <c r="F34" s="1453"/>
      <c r="G34" s="1453"/>
      <c r="H34" s="1454"/>
      <c r="I34" s="389"/>
      <c r="K34" s="389"/>
      <c r="L34" s="612"/>
      <c r="M34" s="389"/>
    </row>
    <row r="35" spans="1:174" s="389" customFormat="1" ht="55.35" customHeight="1" outlineLevel="1" x14ac:dyDescent="0.55000000000000004">
      <c r="B35" s="655"/>
      <c r="D35" s="1462" t="s">
        <v>65</v>
      </c>
      <c r="E35" s="1463"/>
      <c r="F35" s="1463"/>
      <c r="G35" s="1463"/>
      <c r="H35" s="1464"/>
      <c r="I35" s="488"/>
      <c r="K35" s="488"/>
      <c r="L35" s="701"/>
      <c r="M35" s="488"/>
    </row>
    <row r="36" spans="1:174" s="389" customFormat="1" ht="35.450000000000003" customHeight="1" outlineLevel="1" x14ac:dyDescent="0.4">
      <c r="B36" s="655"/>
      <c r="D36" s="876" t="s">
        <v>66</v>
      </c>
      <c r="E36" s="1435"/>
      <c r="F36" s="877"/>
      <c r="G36" s="436" t="s">
        <v>14</v>
      </c>
      <c r="H36" s="437" t="s">
        <v>67</v>
      </c>
      <c r="K36" s="362" t="s">
        <v>68</v>
      </c>
      <c r="L36" s="612"/>
    </row>
    <row r="37" spans="1:174" s="389" customFormat="1" ht="27.75" customHeight="1" outlineLevel="1" x14ac:dyDescent="0.4">
      <c r="B37" s="655"/>
      <c r="D37" s="365">
        <v>0</v>
      </c>
      <c r="E37" s="1439" t="str">
        <f>IFERROR(HLOOKUP(D$35,TAB_Critères!$B$3:$AH$16,$D37+2,FALSE),"")</f>
        <v>Présence d'un écoulement lors du contrôle ?</v>
      </c>
      <c r="F37" s="1440"/>
      <c r="G37" s="425"/>
      <c r="H37" s="477">
        <f>IFERROR(HLOOKUP(D$35,TAB_Critères!$B$30:$R$40,$D37+2,FALSE),"")</f>
        <v>0</v>
      </c>
      <c r="K37" s="366" t="str">
        <f>IFERROR(HLOOKUP(D$35,TAB_Critères!$B$51:$AH$66,$D37+2,FALSE),"")</f>
        <v>LISTE_1</v>
      </c>
      <c r="L37" s="612"/>
    </row>
    <row r="38" spans="1:174" s="389" customFormat="1" ht="30" customHeight="1" outlineLevel="1" x14ac:dyDescent="0.4">
      <c r="B38" s="655"/>
      <c r="D38" s="370">
        <v>1</v>
      </c>
      <c r="E38" s="1436" t="str">
        <f>IFERROR(HLOOKUP(D$35,TAB_Critères!$B$3:$AH$16,$D38+2,FALSE),"")</f>
        <v>L'accès à l'ouvrage et aux équipements de mesure se fait-il en toute sécurité pour les agents en charge des opérations de contrôles et d'entretien... ?</v>
      </c>
      <c r="F38" s="1437"/>
      <c r="G38" s="425"/>
      <c r="H38" s="477">
        <f>IFERROR(HLOOKUP(D$35,TAB_Critères!$B$30:$R$40,$D38+2,FALSE),"")</f>
        <v>5</v>
      </c>
      <c r="K38" s="366" t="str">
        <f>IFERROR(HLOOKUP(D$35,TAB_Critères!$B$51:$AH$66,$D38+2,FALSE),"")</f>
        <v>LISTE_3</v>
      </c>
      <c r="L38" s="612"/>
    </row>
    <row r="39" spans="1:174" s="389" customFormat="1" ht="30.75" customHeight="1" outlineLevel="1" x14ac:dyDescent="0.4">
      <c r="B39" s="655"/>
      <c r="D39" s="370">
        <v>2</v>
      </c>
      <c r="E39" s="1436" t="str">
        <f>IFERROR(HLOOKUP(D$35,TAB_Critères!$B$3:$AH$16,$D39+2,FALSE),"")</f>
        <v>Les caractéristiques du clapet sont-elles adaptées vis-à-vis de l'étendue des débits à mesurer ?</v>
      </c>
      <c r="F39" s="1437"/>
      <c r="G39" s="425"/>
      <c r="H39" s="477">
        <f>IFERROR(HLOOKUP(D$35,TAB_Critères!$B$30:$R$40,$D39+2,FALSE),"")</f>
        <v>10</v>
      </c>
      <c r="K39" s="366" t="str">
        <f>IFERROR(HLOOKUP(D$35,TAB_Critères!$B$51:$AH$66,$D39+2,FALSE),"")</f>
        <v>LISTE_3</v>
      </c>
      <c r="L39" s="612"/>
    </row>
    <row r="40" spans="1:174" s="389" customFormat="1" ht="58.5" customHeight="1" outlineLevel="1" x14ac:dyDescent="0.4">
      <c r="B40" s="655"/>
      <c r="D40" s="370">
        <v>3</v>
      </c>
      <c r="E40" s="1436"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437"/>
      <c r="G40" s="425"/>
      <c r="H40" s="477">
        <f>IFERROR(HLOOKUP(D$35,TAB_Critères!$B$30:$R$40,$D40+2,FALSE),"")</f>
        <v>10</v>
      </c>
      <c r="K40" s="366" t="str">
        <f>IFERROR(HLOOKUP(D$35,TAB_Critères!$B$51:$AH$66,$D40+2,FALSE),"")</f>
        <v>LISTE_2</v>
      </c>
      <c r="L40" s="612"/>
    </row>
    <row r="41" spans="1:174" s="389" customFormat="1" ht="30" customHeight="1" outlineLevel="1" x14ac:dyDescent="0.4">
      <c r="B41" s="655"/>
      <c r="D41" s="370">
        <v>4</v>
      </c>
      <c r="E41" s="1436" t="str">
        <f>IFERROR(HLOOKUP(D$35,TAB_Critères!$B$3:$AH$16,$D41+2,FALSE),"")</f>
        <v>La propreté et l'état d'entretien du clapet sont-ils satisfaisants ?</v>
      </c>
      <c r="F41" s="1437"/>
      <c r="G41" s="425"/>
      <c r="H41" s="477">
        <f>IFERROR(HLOOKUP(D$35,TAB_Critères!$B$30:$R$40,$D41+2,FALSE),"")</f>
        <v>10</v>
      </c>
      <c r="K41" s="366" t="str">
        <f>IFERROR(HLOOKUP(D$35,TAB_Critères!$B$51:$AH$66,$D41+2,FALSE),"")</f>
        <v>LISTE_2</v>
      </c>
      <c r="L41" s="612"/>
    </row>
    <row r="42" spans="1:174" s="389" customFormat="1" ht="47.7" customHeight="1" outlineLevel="1" x14ac:dyDescent="0.4">
      <c r="B42" s="655"/>
      <c r="D42" s="370">
        <v>5</v>
      </c>
      <c r="E42" s="1436" t="str">
        <f>IFERROR(HLOOKUP(D$35,TAB_Critères!$B$3:$AH$16,$D42+2,FALSE),"")</f>
        <v>Le fonctionnement hydraulique, en amont et en aval, est-il satisfaisant vis-à-vis de l'équipement en place ?
Si impossibilité de se prononcer = Vide
Si oui = Validé
Si non = Non validé
Si doute = Validé avec réserve</v>
      </c>
      <c r="F42" s="1437"/>
      <c r="G42" s="425"/>
      <c r="H42" s="477">
        <f>IFERROR(HLOOKUP(D$35,TAB_Critères!$B$30:$R$40,$D42+2,FALSE),"")</f>
        <v>10</v>
      </c>
      <c r="K42" s="366" t="str">
        <f>IFERROR(HLOOKUP(D$35,TAB_Critères!$B$51:$AH$66,$D42+2,FALSE),"")</f>
        <v>LISTE_2</v>
      </c>
      <c r="L42" s="612"/>
    </row>
    <row r="43" spans="1:174" s="389" customFormat="1" ht="64.5" customHeight="1" outlineLevel="1" x14ac:dyDescent="0.4">
      <c r="B43" s="655"/>
      <c r="D43" s="370">
        <v>6</v>
      </c>
      <c r="E43" s="1436" t="str">
        <f>IFERROR(HLOOKUP(D$35,TAB_Critères!$B$3:$AH$16,$D43+2,FALSE),"")</f>
        <v>L'inclinomètre est-il adapté à l'environnement rencontrés et présente t-il un état de fonctionnement satisfaisant ?</v>
      </c>
      <c r="F43" s="1437"/>
      <c r="G43" s="425"/>
      <c r="H43" s="477">
        <f>IFERROR(HLOOKUP(D$35,TAB_Critères!$B$30:$R$40,$D43+2,FALSE),"")</f>
        <v>10</v>
      </c>
      <c r="K43" s="366" t="str">
        <f>IFERROR(HLOOKUP(D$35,TAB_Critères!$B$51:$AH$66,$D43+2,FALSE),"")</f>
        <v>LISTE_2</v>
      </c>
      <c r="L43" s="612"/>
    </row>
    <row r="44" spans="1:174" ht="45" customHeight="1" outlineLevel="1" x14ac:dyDescent="0.4">
      <c r="B44" s="655"/>
      <c r="D44" s="370">
        <v>7</v>
      </c>
      <c r="E44" s="1436"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437"/>
      <c r="G44" s="425"/>
      <c r="H44" s="477">
        <f>IFERROR(HLOOKUP(D$35,TAB_Critères!$B$30:$R$40,$D44+2,FALSE),"")</f>
        <v>20</v>
      </c>
      <c r="K44" s="366" t="str">
        <f>IFERROR(HLOOKUP(D$35,TAB_Critères!$B$51:$AH$66,$D44+2,FALSE),"")</f>
        <v>LISTE_2</v>
      </c>
      <c r="L44" s="612"/>
      <c r="FQ44" s="327"/>
      <c r="FR44" s="327"/>
    </row>
    <row r="45" spans="1:174" ht="84.35" customHeight="1" outlineLevel="1" x14ac:dyDescent="0.4">
      <c r="B45" s="655"/>
      <c r="D45" s="370">
        <v>8</v>
      </c>
      <c r="E45" s="1436"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437"/>
      <c r="G45" s="425"/>
      <c r="H45" s="477">
        <f>IFERROR(HLOOKUP(D$35,TAB_Critères!$B$30:$R$40,$D45+2,FALSE),"")</f>
        <v>20</v>
      </c>
      <c r="K45" s="366" t="str">
        <f>IFERROR(HLOOKUP(D$35,TAB_Critères!$B$51:$AH$66,$D45+2,FALSE),"")</f>
        <v>LISTE_2</v>
      </c>
      <c r="L45" s="612"/>
      <c r="FQ45" s="327"/>
      <c r="FR45" s="327"/>
    </row>
    <row r="46" spans="1:174" ht="51.75" customHeight="1" outlineLevel="1" x14ac:dyDescent="0.4">
      <c r="B46" s="655"/>
      <c r="C46" s="327"/>
      <c r="D46" s="370">
        <v>9</v>
      </c>
      <c r="E46" s="1436" t="str">
        <f>IFERROR(HLOOKUP(D$35,TAB_Critères!$B$3:$AH$16,$D46+2,FALSE),"")</f>
        <v>Existe t-il un dispositif de contrôle adapté pour le suivi en interne  et un afficheur de proximité (Angle + Débit + Volume) ?</v>
      </c>
      <c r="F46" s="1437"/>
      <c r="G46" s="425"/>
      <c r="H46" s="477">
        <f>IFERROR(HLOOKUP(D$35,TAB_Critères!$B$30:$R$40,$D46+2,FALSE),"")</f>
        <v>5</v>
      </c>
      <c r="K46" s="366" t="str">
        <f>IFERROR(HLOOKUP(D$35,TAB_Critères!$B$51:$AH$66,$D46+2,FALSE),"")</f>
        <v>LISTE_3</v>
      </c>
      <c r="L46" s="612"/>
      <c r="FQ46" s="327"/>
      <c r="FR46" s="327"/>
    </row>
    <row r="47" spans="1:174" ht="51.75" customHeight="1" outlineLevel="1" x14ac:dyDescent="0.4">
      <c r="B47" s="655"/>
      <c r="C47" s="327"/>
      <c r="D47" s="370">
        <v>10</v>
      </c>
      <c r="E47" s="1436">
        <f>IFERROR(HLOOKUP(D$35,TAB_Critères!$B$3:$AH$16,$D47+2,FALSE),"")</f>
        <v>0</v>
      </c>
      <c r="F47" s="1437"/>
      <c r="G47" s="425"/>
      <c r="H47" s="477" t="str">
        <f>IFERROR(HLOOKUP(D$35,TAB_Critères!$B$30:$R$40,$D47+2,FALSE),"")</f>
        <v/>
      </c>
      <c r="K47" s="366">
        <f>IFERROR(HLOOKUP(D$35,TAB_Critères!$B$51:$AH$66,$D47+2,FALSE),"")</f>
        <v>0</v>
      </c>
      <c r="L47" s="612"/>
      <c r="FQ47" s="327"/>
      <c r="FR47" s="327"/>
    </row>
    <row r="48" spans="1:174" s="442" customFormat="1" ht="38.25" customHeight="1" outlineLevel="1" x14ac:dyDescent="0.4">
      <c r="A48" s="327"/>
      <c r="B48" s="655"/>
      <c r="C48" s="327"/>
      <c r="D48" s="1005" t="s">
        <v>69</v>
      </c>
      <c r="E48" s="1438"/>
      <c r="F48" s="1006"/>
      <c r="G48" s="439" t="s">
        <v>70</v>
      </c>
      <c r="H48" s="440" t="s">
        <v>71</v>
      </c>
      <c r="I48" s="389"/>
      <c r="J48" s="389"/>
      <c r="K48" s="389"/>
      <c r="L48" s="612"/>
      <c r="M48" s="389"/>
      <c r="N48" s="375"/>
      <c r="O48" s="375"/>
      <c r="P48" s="375"/>
      <c r="Q48" s="375"/>
      <c r="R48" s="375"/>
      <c r="S48" s="375"/>
      <c r="T48" s="375"/>
      <c r="U48" s="375"/>
      <c r="V48" s="375"/>
      <c r="W48" s="375"/>
      <c r="X48" s="375"/>
      <c r="Y48" s="375"/>
      <c r="Z48" s="375"/>
      <c r="AA48" s="375"/>
      <c r="AB48" s="375"/>
      <c r="AC48" s="375"/>
      <c r="AD48" s="375"/>
      <c r="AE48" s="375"/>
      <c r="AF48" s="375"/>
      <c r="AG48" s="375"/>
      <c r="AH48" s="375"/>
      <c r="AI48" s="375"/>
      <c r="AJ48" s="375"/>
      <c r="AK48" s="375"/>
      <c r="AL48" s="375"/>
      <c r="AM48" s="375"/>
      <c r="AN48" s="375"/>
      <c r="AO48" s="375"/>
      <c r="AP48" s="375"/>
      <c r="AQ48" s="375"/>
      <c r="AR48" s="375"/>
      <c r="AS48" s="375"/>
      <c r="AT48" s="375"/>
      <c r="AU48" s="375"/>
      <c r="AV48" s="375"/>
      <c r="AW48" s="375"/>
      <c r="AX48" s="375"/>
      <c r="AY48" s="375"/>
      <c r="AZ48" s="375"/>
      <c r="BA48" s="375"/>
      <c r="BB48" s="375"/>
      <c r="BC48" s="375"/>
      <c r="BD48" s="375"/>
      <c r="BE48" s="375"/>
      <c r="BF48" s="375"/>
      <c r="BG48" s="375"/>
      <c r="BH48" s="375"/>
      <c r="BI48" s="375"/>
      <c r="BJ48" s="375"/>
      <c r="BK48" s="375"/>
      <c r="BL48" s="375"/>
      <c r="BM48" s="375"/>
      <c r="BN48" s="375"/>
      <c r="BO48" s="375"/>
      <c r="BP48" s="375"/>
      <c r="BQ48" s="375"/>
      <c r="BR48" s="375"/>
      <c r="BS48" s="375"/>
      <c r="BT48" s="375"/>
      <c r="BU48" s="375"/>
      <c r="BV48" s="375"/>
      <c r="BW48" s="375"/>
      <c r="BX48" s="375"/>
      <c r="BY48" s="375"/>
      <c r="BZ48" s="375"/>
      <c r="CA48" s="375"/>
      <c r="CB48" s="375"/>
      <c r="CC48" s="375"/>
      <c r="CD48" s="375"/>
      <c r="CE48" s="375"/>
      <c r="CF48" s="375"/>
      <c r="CG48" s="375"/>
      <c r="CH48" s="375"/>
      <c r="CI48" s="375"/>
      <c r="CJ48" s="375"/>
      <c r="CK48" s="375"/>
      <c r="CL48" s="375"/>
      <c r="CM48" s="375"/>
      <c r="CN48" s="375"/>
      <c r="CO48" s="375"/>
      <c r="CP48" s="375"/>
      <c r="CQ48" s="375"/>
      <c r="CR48" s="375"/>
      <c r="CS48" s="375"/>
      <c r="CT48" s="375"/>
      <c r="CU48" s="375"/>
      <c r="CV48" s="375"/>
      <c r="CW48" s="375"/>
      <c r="CX48" s="375"/>
      <c r="CY48" s="375"/>
      <c r="CZ48" s="375"/>
      <c r="DA48" s="375"/>
      <c r="DB48" s="375"/>
      <c r="DC48" s="375"/>
      <c r="DD48" s="375"/>
      <c r="DE48" s="375"/>
      <c r="DF48" s="375"/>
      <c r="DG48" s="375"/>
      <c r="DH48" s="375"/>
      <c r="DI48" s="375"/>
      <c r="DJ48" s="375"/>
      <c r="DK48" s="375"/>
      <c r="DL48" s="375"/>
      <c r="DM48" s="375"/>
      <c r="DN48" s="375"/>
      <c r="DO48" s="375"/>
      <c r="DP48" s="375"/>
      <c r="DQ48" s="375"/>
      <c r="DR48" s="375"/>
      <c r="DS48" s="375"/>
      <c r="DT48" s="375"/>
      <c r="DU48" s="375"/>
      <c r="DV48" s="375"/>
      <c r="DW48" s="375"/>
      <c r="DX48" s="375"/>
      <c r="DY48" s="375"/>
      <c r="DZ48" s="375"/>
      <c r="EA48" s="375"/>
      <c r="EB48" s="375"/>
      <c r="EC48" s="375"/>
      <c r="ED48" s="375"/>
      <c r="EE48" s="375"/>
      <c r="EF48" s="375"/>
      <c r="EG48" s="375"/>
      <c r="EH48" s="375"/>
      <c r="EI48" s="375"/>
      <c r="EJ48" s="375"/>
      <c r="EK48" s="375"/>
      <c r="EL48" s="375"/>
      <c r="EM48" s="375"/>
      <c r="EN48" s="375"/>
      <c r="EO48" s="375"/>
      <c r="EP48" s="375"/>
      <c r="EQ48" s="375"/>
      <c r="ER48" s="375"/>
      <c r="ES48" s="375"/>
      <c r="ET48" s="375"/>
      <c r="EU48" s="375"/>
      <c r="EV48" s="375"/>
      <c r="EW48" s="375"/>
      <c r="EX48" s="375"/>
      <c r="EY48" s="375"/>
      <c r="EZ48" s="375"/>
      <c r="FA48" s="375"/>
      <c r="FB48" s="375"/>
      <c r="FC48" s="375"/>
      <c r="FD48" s="375"/>
      <c r="FE48" s="375"/>
      <c r="FF48" s="375"/>
      <c r="FG48" s="375"/>
      <c r="FH48" s="375"/>
      <c r="FI48" s="375"/>
      <c r="FJ48" s="375"/>
      <c r="FK48" s="375"/>
      <c r="FL48" s="375"/>
      <c r="FM48" s="375"/>
      <c r="FN48" s="375"/>
      <c r="FO48" s="375"/>
      <c r="FP48" s="375"/>
    </row>
    <row r="49" spans="1:15" s="383" customFormat="1" ht="60" customHeight="1" outlineLevel="1" thickBot="1" x14ac:dyDescent="0.45">
      <c r="A49" s="327"/>
      <c r="B49" s="655"/>
      <c r="C49" s="327"/>
      <c r="D49" s="1356"/>
      <c r="E49" s="1357"/>
      <c r="F49" s="1358"/>
      <c r="G49" s="423"/>
      <c r="H49" s="378">
        <f>IF(OR(D35="",G49="Non contrôlé"),"",IF((SUMIF(G38:G46,"Validé",H38:H46)+SUMIF(G38:G46,"Validé avec réserve",H38:H46))&gt;100,100,SUMIF(G38:G46,"Validé",H38:H46)+SUMIF(G38:G46,"Validé avec réserve",H38:H46)))</f>
        <v>0</v>
      </c>
      <c r="I49" s="375"/>
      <c r="J49" s="375"/>
      <c r="K49" s="375"/>
      <c r="L49" s="702"/>
      <c r="M49" s="375"/>
    </row>
    <row r="50" spans="1:15" s="390" customFormat="1" ht="15" customHeight="1" outlineLevel="1" x14ac:dyDescent="0.35">
      <c r="A50" s="383"/>
      <c r="B50" s="703"/>
      <c r="C50" s="383"/>
      <c r="D50" s="383"/>
      <c r="E50" s="383"/>
      <c r="F50" s="383"/>
      <c r="G50" s="383"/>
      <c r="H50" s="383"/>
      <c r="I50" s="383"/>
      <c r="J50" s="383"/>
      <c r="K50" s="383"/>
      <c r="L50" s="704"/>
      <c r="M50" s="383"/>
      <c r="N50" s="383"/>
      <c r="O50" s="383"/>
    </row>
    <row r="51" spans="1:15" ht="12" customHeight="1" outlineLevel="1" x14ac:dyDescent="0.4">
      <c r="B51" s="655"/>
      <c r="D51" s="417"/>
      <c r="E51" s="417"/>
      <c r="F51" s="418"/>
      <c r="G51" s="418"/>
      <c r="H51" s="327"/>
      <c r="I51" s="327"/>
      <c r="J51" s="327"/>
      <c r="K51" s="390"/>
      <c r="L51" s="705"/>
      <c r="M51" s="390"/>
      <c r="N51" s="390"/>
      <c r="O51" s="390"/>
    </row>
    <row r="52" spans="1:15" outlineLevel="1" x14ac:dyDescent="0.4">
      <c r="B52" s="655"/>
      <c r="D52" s="417"/>
      <c r="E52" s="417"/>
      <c r="F52" s="418"/>
      <c r="G52" s="418"/>
      <c r="H52" s="327"/>
      <c r="I52" s="327"/>
      <c r="J52" s="327"/>
      <c r="K52" s="383"/>
      <c r="L52" s="704"/>
      <c r="M52" s="383"/>
      <c r="N52" s="383"/>
      <c r="O52" s="383"/>
    </row>
    <row r="53" spans="1:15" ht="13" thickBot="1" x14ac:dyDescent="0.45">
      <c r="B53" s="655"/>
      <c r="D53" s="417"/>
      <c r="E53" s="417"/>
      <c r="F53" s="418"/>
      <c r="G53" s="418"/>
      <c r="H53" s="327"/>
      <c r="I53" s="327"/>
      <c r="J53" s="327"/>
      <c r="L53" s="612"/>
    </row>
    <row r="54" spans="1:15" s="389" customFormat="1" ht="42" customHeight="1" thickBot="1" x14ac:dyDescent="0.45">
      <c r="A54" s="327"/>
      <c r="B54" s="655"/>
      <c r="C54" s="727"/>
      <c r="D54" s="1441" t="s">
        <v>588</v>
      </c>
      <c r="E54" s="1441"/>
      <c r="F54" s="1441"/>
      <c r="G54" s="1441"/>
      <c r="H54" s="1441"/>
      <c r="I54" s="1441"/>
      <c r="J54" s="1442"/>
      <c r="L54" s="612"/>
    </row>
    <row r="55" spans="1:15" s="389" customFormat="1" x14ac:dyDescent="0.4">
      <c r="A55" s="327"/>
      <c r="B55" s="655"/>
      <c r="C55" s="389" t="s">
        <v>587</v>
      </c>
      <c r="D55" s="417"/>
      <c r="E55" s="417"/>
      <c r="F55" s="418"/>
      <c r="G55" s="418"/>
      <c r="H55" s="327"/>
      <c r="I55" s="327"/>
      <c r="J55" s="327"/>
      <c r="L55" s="612"/>
    </row>
    <row r="56" spans="1:15" s="389" customFormat="1" x14ac:dyDescent="0.4">
      <c r="A56" s="327"/>
      <c r="B56" s="655"/>
      <c r="C56" s="1443"/>
      <c r="D56" s="1444"/>
      <c r="E56" s="1444"/>
      <c r="F56" s="1444"/>
      <c r="G56" s="1444"/>
      <c r="H56" s="1444"/>
      <c r="I56" s="1444"/>
      <c r="J56" s="1445"/>
      <c r="L56" s="612"/>
    </row>
    <row r="57" spans="1:15" s="389" customFormat="1" x14ac:dyDescent="0.4">
      <c r="A57" s="327"/>
      <c r="B57" s="655"/>
      <c r="C57" s="1446"/>
      <c r="D57" s="1447"/>
      <c r="E57" s="1447"/>
      <c r="F57" s="1447"/>
      <c r="G57" s="1447"/>
      <c r="H57" s="1447"/>
      <c r="I57" s="1447"/>
      <c r="J57" s="1448"/>
      <c r="L57" s="612"/>
    </row>
    <row r="58" spans="1:15" s="389" customFormat="1" x14ac:dyDescent="0.4">
      <c r="A58" s="327"/>
      <c r="B58" s="655"/>
      <c r="C58" s="1446"/>
      <c r="D58" s="1447"/>
      <c r="E58" s="1447"/>
      <c r="F58" s="1447"/>
      <c r="G58" s="1447"/>
      <c r="H58" s="1447"/>
      <c r="I58" s="1447"/>
      <c r="J58" s="1448"/>
      <c r="L58" s="612"/>
    </row>
    <row r="59" spans="1:15" s="389" customFormat="1" x14ac:dyDescent="0.4">
      <c r="A59" s="327"/>
      <c r="B59" s="655"/>
      <c r="C59" s="1446"/>
      <c r="D59" s="1447"/>
      <c r="E59" s="1447"/>
      <c r="F59" s="1447"/>
      <c r="G59" s="1447"/>
      <c r="H59" s="1447"/>
      <c r="I59" s="1447"/>
      <c r="J59" s="1448"/>
      <c r="L59" s="612"/>
    </row>
    <row r="60" spans="1:15" s="389" customFormat="1" x14ac:dyDescent="0.4">
      <c r="A60" s="327"/>
      <c r="B60" s="655"/>
      <c r="C60" s="1449"/>
      <c r="D60" s="1450"/>
      <c r="E60" s="1450"/>
      <c r="F60" s="1450"/>
      <c r="G60" s="1450"/>
      <c r="H60" s="1450"/>
      <c r="I60" s="1450"/>
      <c r="J60" s="1451"/>
      <c r="L60" s="612"/>
    </row>
    <row r="61" spans="1:15" s="389" customFormat="1" x14ac:dyDescent="0.4">
      <c r="A61" s="327"/>
      <c r="B61" s="655"/>
      <c r="D61" s="417"/>
      <c r="E61" s="417"/>
      <c r="F61" s="418"/>
      <c r="G61" s="418"/>
      <c r="H61" s="327"/>
      <c r="I61" s="327"/>
      <c r="J61" s="327"/>
      <c r="L61" s="612"/>
    </row>
    <row r="62" spans="1:15" s="389" customFormat="1" ht="13" thickBot="1" x14ac:dyDescent="0.45">
      <c r="A62" s="327"/>
      <c r="B62" s="665"/>
      <c r="C62" s="582"/>
      <c r="D62" s="666"/>
      <c r="E62" s="666"/>
      <c r="F62" s="667"/>
      <c r="G62" s="667"/>
      <c r="H62" s="489"/>
      <c r="I62" s="489"/>
      <c r="J62" s="489"/>
      <c r="K62" s="582"/>
      <c r="L62" s="583"/>
    </row>
    <row r="63" spans="1:15" s="389" customFormat="1" x14ac:dyDescent="0.4">
      <c r="A63" s="327"/>
      <c r="B63" s="327"/>
      <c r="D63" s="417"/>
      <c r="E63" s="417"/>
      <c r="F63" s="418"/>
      <c r="G63" s="418"/>
      <c r="H63" s="327"/>
      <c r="I63" s="327"/>
      <c r="J63" s="327"/>
    </row>
    <row r="64" spans="1:15" s="389" customFormat="1" x14ac:dyDescent="0.4">
      <c r="A64" s="327"/>
      <c r="B64" s="327"/>
      <c r="D64" s="417"/>
      <c r="E64" s="417"/>
      <c r="F64" s="418"/>
      <c r="G64" s="418"/>
      <c r="H64" s="327"/>
      <c r="I64" s="327"/>
      <c r="J64" s="327"/>
    </row>
  </sheetData>
  <mergeCells count="32">
    <mergeCell ref="D54:J54"/>
    <mergeCell ref="C56:J60"/>
    <mergeCell ref="D1:J1"/>
    <mergeCell ref="D34:H34"/>
    <mergeCell ref="G26:G27"/>
    <mergeCell ref="C24:J24"/>
    <mergeCell ref="C25:D25"/>
    <mergeCell ref="C26:D26"/>
    <mergeCell ref="C27:D27"/>
    <mergeCell ref="C2:E2"/>
    <mergeCell ref="D35:H35"/>
    <mergeCell ref="E43:F43"/>
    <mergeCell ref="E44:F44"/>
    <mergeCell ref="E45:F45"/>
    <mergeCell ref="E46:F46"/>
    <mergeCell ref="D49:F49"/>
    <mergeCell ref="D36:F36"/>
    <mergeCell ref="E47:F47"/>
    <mergeCell ref="D48:F48"/>
    <mergeCell ref="E37:F37"/>
    <mergeCell ref="E38:F38"/>
    <mergeCell ref="E39:F39"/>
    <mergeCell ref="E40:F40"/>
    <mergeCell ref="E41:F41"/>
    <mergeCell ref="E42:F42"/>
    <mergeCell ref="C7:E7"/>
    <mergeCell ref="I6:J7"/>
    <mergeCell ref="F2:J2"/>
    <mergeCell ref="C3:E3"/>
    <mergeCell ref="C4:E4"/>
    <mergeCell ref="C5:E5"/>
    <mergeCell ref="C6:E6"/>
  </mergeCells>
  <conditionalFormatting sqref="G49:H49">
    <cfRule type="containsText" dxfId="293" priority="35" operator="containsText" text="Non contrôlé">
      <formula>NOT(ISERROR(SEARCH("Non contrôlé",G49)))</formula>
    </cfRule>
    <cfRule type="containsText" dxfId="292" priority="36" operator="containsText" text="Non validé">
      <formula>NOT(ISERROR(SEARCH("Non validé",G49)))</formula>
    </cfRule>
    <cfRule type="containsText" dxfId="291" priority="37" operator="containsText" text="réserve">
      <formula>NOT(ISERROR(SEARCH("réserve",G49)))</formula>
    </cfRule>
    <cfRule type="endsWith" dxfId="290" priority="38" operator="endsWith" text="Validé">
      <formula>RIGHT(G49,LEN("Validé"))="Validé"</formula>
    </cfRule>
  </conditionalFormatting>
  <conditionalFormatting sqref="H49">
    <cfRule type="cellIs" dxfId="289" priority="32" operator="greaterThanOrEqual">
      <formula>80</formula>
    </cfRule>
    <cfRule type="cellIs" dxfId="288" priority="33" operator="between">
      <formula>70</formula>
      <formula>79</formula>
    </cfRule>
    <cfRule type="cellIs" dxfId="287" priority="34" operator="lessThan">
      <formula>69</formula>
    </cfRule>
  </conditionalFormatting>
  <conditionalFormatting sqref="J26">
    <cfRule type="cellIs" dxfId="286" priority="821" stopIfTrue="1" operator="lessThan">
      <formula>-$C$26</formula>
    </cfRule>
    <cfRule type="cellIs" dxfId="285" priority="822" stopIfTrue="1" operator="greaterThan">
      <formula>$C$26</formula>
    </cfRule>
    <cfRule type="cellIs" dxfId="284" priority="823" stopIfTrue="1" operator="between">
      <formula>-$C$26</formula>
      <formula>$C$26</formula>
    </cfRule>
  </conditionalFormatting>
  <conditionalFormatting sqref="J27">
    <cfRule type="cellIs" dxfId="283" priority="824" stopIfTrue="1" operator="between">
      <formula>-$C$27</formula>
      <formula>$C$27</formula>
    </cfRule>
    <cfRule type="cellIs" dxfId="282" priority="825" stopIfTrue="1" operator="lessThan">
      <formula>$C$27</formula>
    </cfRule>
    <cfRule type="cellIs" dxfId="281" priority="826" stopIfTrue="1" operator="greaterThan">
      <formula>$C$27</formula>
    </cfRule>
  </conditionalFormatting>
  <dataValidations count="2">
    <dataValidation type="list" allowBlank="1" showInputMessage="1" showErrorMessage="1" sqref="D35" xr:uid="{C7FE0EB3-A656-459F-8A65-4D92F9EBD602}">
      <formula1>EQUIPEMENT_Q</formula1>
    </dataValidation>
    <dataValidation type="list" allowBlank="1" showInputMessage="1" showErrorMessage="1" sqref="G37:G47" xr:uid="{B1A820C7-66AC-478F-8301-CC4FA3044E3D}">
      <formula1>INDIRECT(K37)</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9032-47F5-46ED-A4C7-A5C0F9555871}">
  <sheetPr codeName="Feuil15">
    <tabColor rgb="FF00B0AC"/>
  </sheetPr>
  <dimension ref="A1:FR91"/>
  <sheetViews>
    <sheetView showGridLines="0" zoomScaleNormal="100" workbookViewId="0">
      <pane xSplit="1" ySplit="7" topLeftCell="B20" activePane="bottomRight" state="frozen"/>
      <selection pane="topRight" activeCell="B1" sqref="B1"/>
      <selection pane="bottomLeft" activeCell="A8" sqref="A8"/>
      <selection pane="bottomRight" activeCell="A77" sqref="A77:XFD87"/>
    </sheetView>
  </sheetViews>
  <sheetFormatPr baseColWidth="10" defaultColWidth="11.41015625" defaultRowHeight="12.7" outlineLevelRow="1" x14ac:dyDescent="0.4"/>
  <cols>
    <col min="1" max="2" width="3.1171875" style="327" customWidth="1"/>
    <col min="3" max="3" width="3" style="389" customWidth="1"/>
    <col min="4" max="5" width="11.41015625" style="389" customWidth="1"/>
    <col min="6" max="7" width="36.1171875" style="389" customWidth="1"/>
    <col min="8" max="8" width="38.87890625" style="389" customWidth="1"/>
    <col min="9" max="9" width="33.41015625" style="389" customWidth="1"/>
    <col min="10" max="10" width="20.29296875" style="389" customWidth="1"/>
    <col min="11" max="11" width="3.234375" style="389" hidden="1" customWidth="1"/>
    <col min="12" max="12" width="16.1171875" style="389" customWidth="1"/>
    <col min="13" max="13" width="5.76171875" style="389" customWidth="1"/>
    <col min="14" max="15" width="2.64453125" style="389" customWidth="1"/>
    <col min="16" max="174" width="11.41015625" style="389"/>
    <col min="175" max="16384" width="11.41015625" style="327"/>
  </cols>
  <sheetData>
    <row r="1" spans="1:13" s="389" customFormat="1" ht="37.700000000000003" customHeight="1" x14ac:dyDescent="0.45">
      <c r="A1" s="351"/>
      <c r="B1" s="654"/>
      <c r="C1" s="636"/>
      <c r="D1" s="1370" t="s">
        <v>3</v>
      </c>
      <c r="E1" s="1370"/>
      <c r="F1" s="1370"/>
      <c r="G1" s="1370"/>
      <c r="H1" s="1370"/>
      <c r="I1" s="1370"/>
      <c r="J1" s="1371"/>
      <c r="K1" s="684"/>
      <c r="L1" s="685"/>
    </row>
    <row r="2" spans="1:13" s="389" customFormat="1" ht="34" customHeight="1" thickBot="1" x14ac:dyDescent="0.45">
      <c r="A2" s="327"/>
      <c r="B2" s="655"/>
      <c r="C2" s="1429" t="s">
        <v>361</v>
      </c>
      <c r="D2" s="1430"/>
      <c r="E2" s="1431"/>
      <c r="F2" s="1426" t="str">
        <f>Descriptif!F2</f>
        <v>Système test</v>
      </c>
      <c r="G2" s="1427"/>
      <c r="H2" s="1427"/>
      <c r="I2" s="1427"/>
      <c r="J2" s="1428"/>
      <c r="L2" s="612"/>
    </row>
    <row r="3" spans="1:13" s="389" customFormat="1" ht="15" customHeight="1" thickBot="1" x14ac:dyDescent="0.45">
      <c r="A3" s="443"/>
      <c r="B3" s="656"/>
      <c r="C3" s="1429" t="s">
        <v>363</v>
      </c>
      <c r="D3" s="1430"/>
      <c r="E3" s="1431"/>
      <c r="F3" s="826" t="str">
        <f>Descriptif!F3</f>
        <v>code_test</v>
      </c>
      <c r="G3" s="676" t="s">
        <v>7</v>
      </c>
      <c r="H3" s="682" t="str">
        <f>IF(Descriptif!J3&lt;&gt;"",Descriptif!J3,"")</f>
        <v>Eaux de France</v>
      </c>
      <c r="I3" s="678" t="s">
        <v>5</v>
      </c>
      <c r="J3" s="782">
        <f>IF(Descriptif!M3&lt;&gt;"",Descriptif!M3,"")</f>
        <v>45797</v>
      </c>
      <c r="L3" s="612"/>
    </row>
    <row r="4" spans="1:13" s="389" customFormat="1" ht="15" customHeight="1" x14ac:dyDescent="0.4">
      <c r="A4" s="490"/>
      <c r="B4" s="657"/>
      <c r="C4" s="1429" t="s">
        <v>443</v>
      </c>
      <c r="D4" s="1430"/>
      <c r="E4" s="1431"/>
      <c r="F4" s="683"/>
      <c r="G4" s="676" t="s">
        <v>572</v>
      </c>
      <c r="H4" s="682" t="str">
        <f>IF(Descriptif!J4&lt;&gt;"",Descriptif!J4,"")</f>
        <v/>
      </c>
      <c r="I4" s="678" t="s">
        <v>8</v>
      </c>
      <c r="J4" s="782" t="str">
        <f>IF(Descriptif!M4&lt;&gt;"",Descriptif!M4,"")</f>
        <v>Satese XX</v>
      </c>
      <c r="L4" s="612"/>
    </row>
    <row r="5" spans="1:13" s="389" customFormat="1" ht="15" customHeight="1" x14ac:dyDescent="0.4">
      <c r="A5" s="490"/>
      <c r="B5" s="657"/>
      <c r="C5" s="1429" t="s">
        <v>444</v>
      </c>
      <c r="D5" s="1430"/>
      <c r="E5" s="1431"/>
      <c r="F5" s="683"/>
      <c r="G5" s="676" t="s">
        <v>573</v>
      </c>
      <c r="H5" s="682" t="str">
        <f>IF(Descriptif!J5&lt;&gt;"",Descriptif!J5,"")</f>
        <v/>
      </c>
      <c r="I5" s="600" t="s">
        <v>9</v>
      </c>
      <c r="J5" s="782" t="str">
        <f>IF(Descriptif!M5&lt;&gt;"",Descriptif!M5,"")</f>
        <v>François</v>
      </c>
      <c r="L5" s="612"/>
    </row>
    <row r="6" spans="1:13" s="389" customFormat="1" ht="15" customHeight="1" x14ac:dyDescent="0.4">
      <c r="A6" s="490"/>
      <c r="B6" s="657"/>
      <c r="C6" s="1432" t="s">
        <v>570</v>
      </c>
      <c r="D6" s="1433"/>
      <c r="E6" s="1434"/>
      <c r="F6" s="683" t="s">
        <v>495</v>
      </c>
      <c r="G6" s="676" t="s">
        <v>575</v>
      </c>
      <c r="H6" s="682" t="str">
        <f>IF(Descriptif!J6&lt;&gt;"",Descriptif!J6,"")</f>
        <v/>
      </c>
      <c r="I6" s="1422"/>
      <c r="J6" s="1423"/>
      <c r="L6" s="612"/>
    </row>
    <row r="7" spans="1:13" s="389" customFormat="1" ht="18" customHeight="1" thickBot="1" x14ac:dyDescent="0.45">
      <c r="A7" s="490"/>
      <c r="B7" s="657"/>
      <c r="C7" s="1419" t="s">
        <v>571</v>
      </c>
      <c r="D7" s="1420"/>
      <c r="E7" s="1421"/>
      <c r="F7" s="725" t="s">
        <v>280</v>
      </c>
      <c r="G7" s="726" t="s">
        <v>576</v>
      </c>
      <c r="H7" s="825" t="str">
        <f>IF(Descriptif!J7&lt;&gt;"",Descriptif!J7,"")</f>
        <v/>
      </c>
      <c r="I7" s="1424"/>
      <c r="J7" s="1425"/>
      <c r="L7" s="612"/>
    </row>
    <row r="8" spans="1:13" s="389" customFormat="1" ht="21" customHeight="1" thickBot="1" x14ac:dyDescent="0.45">
      <c r="A8" s="490"/>
      <c r="B8" s="657"/>
      <c r="C8" s="490"/>
      <c r="D8" s="417"/>
      <c r="E8" s="418"/>
      <c r="F8" s="327"/>
      <c r="I8" s="490"/>
      <c r="J8" s="490"/>
      <c r="L8" s="612"/>
    </row>
    <row r="9" spans="1:13" s="389" customFormat="1" ht="36.75" customHeight="1" thickBot="1" x14ac:dyDescent="0.45">
      <c r="B9" s="615"/>
      <c r="C9" s="727"/>
      <c r="D9" s="731" t="s">
        <v>497</v>
      </c>
      <c r="E9" s="731"/>
      <c r="F9" s="731"/>
      <c r="G9" s="731"/>
      <c r="H9" s="731"/>
      <c r="I9" s="731"/>
      <c r="J9" s="732"/>
      <c r="L9" s="612"/>
    </row>
    <row r="10" spans="1:13" s="389" customFormat="1" ht="16.95" customHeight="1" outlineLevel="1" x14ac:dyDescent="0.4">
      <c r="B10" s="615"/>
      <c r="D10" s="675"/>
      <c r="E10" s="675"/>
      <c r="F10" s="675"/>
      <c r="G10" s="675"/>
      <c r="H10" s="675"/>
      <c r="I10" s="675"/>
      <c r="J10" s="675"/>
      <c r="K10" s="675"/>
      <c r="L10" s="686"/>
      <c r="M10" s="675"/>
    </row>
    <row r="11" spans="1:13" s="389" customFormat="1" ht="16.100000000000001" customHeight="1" outlineLevel="1" thickBot="1" x14ac:dyDescent="0.45">
      <c r="B11" s="615"/>
      <c r="D11" s="326"/>
      <c r="E11" s="687" t="s">
        <v>366</v>
      </c>
      <c r="F11" s="326"/>
      <c r="G11" s="326"/>
      <c r="H11" s="326"/>
      <c r="I11" s="326"/>
      <c r="J11" s="326"/>
      <c r="L11" s="612"/>
    </row>
    <row r="12" spans="1:13" s="389" customFormat="1" ht="18.75" customHeight="1" outlineLevel="1" thickTop="1" x14ac:dyDescent="0.4">
      <c r="B12" s="615"/>
      <c r="D12" s="688"/>
      <c r="F12" s="689" t="s">
        <v>490</v>
      </c>
      <c r="G12" s="736" t="s">
        <v>504</v>
      </c>
      <c r="H12" s="568" t="s">
        <v>505</v>
      </c>
      <c r="I12" s="736" t="s">
        <v>423</v>
      </c>
      <c r="L12" s="612"/>
    </row>
    <row r="13" spans="1:13" s="389" customFormat="1" ht="15" customHeight="1" outlineLevel="1" x14ac:dyDescent="0.4">
      <c r="B13" s="615"/>
      <c r="D13" s="688"/>
      <c r="F13" s="532" t="s">
        <v>459</v>
      </c>
      <c r="G13" s="674" t="s">
        <v>506</v>
      </c>
      <c r="H13" s="531" t="s">
        <v>462</v>
      </c>
      <c r="I13" s="674">
        <v>50</v>
      </c>
      <c r="L13" s="612"/>
    </row>
    <row r="14" spans="1:13" s="389" customFormat="1" ht="20.45" customHeight="1" outlineLevel="1" x14ac:dyDescent="0.4">
      <c r="B14" s="615"/>
      <c r="D14" s="688"/>
      <c r="F14" s="532" t="s">
        <v>507</v>
      </c>
      <c r="G14" s="674" t="s">
        <v>508</v>
      </c>
      <c r="H14" s="531" t="s">
        <v>509</v>
      </c>
      <c r="I14" s="674" t="s">
        <v>423</v>
      </c>
      <c r="L14" s="612"/>
    </row>
    <row r="15" spans="1:13" s="389" customFormat="1" ht="12.75" customHeight="1" outlineLevel="1" x14ac:dyDescent="0.4">
      <c r="B15" s="615"/>
      <c r="D15" s="688"/>
      <c r="F15" s="532" t="s">
        <v>510</v>
      </c>
      <c r="G15" s="674" t="s">
        <v>511</v>
      </c>
      <c r="H15" s="531" t="s">
        <v>512</v>
      </c>
      <c r="I15" s="674" t="s">
        <v>513</v>
      </c>
      <c r="L15" s="612"/>
    </row>
    <row r="16" spans="1:13" s="389" customFormat="1" ht="15" customHeight="1" outlineLevel="1" x14ac:dyDescent="0.4">
      <c r="B16" s="615"/>
      <c r="D16" s="688"/>
      <c r="F16" s="532" t="s">
        <v>514</v>
      </c>
      <c r="G16" s="674" t="s">
        <v>515</v>
      </c>
      <c r="H16" s="531" t="s">
        <v>516</v>
      </c>
      <c r="I16" s="674" t="s">
        <v>136</v>
      </c>
      <c r="L16" s="612"/>
    </row>
    <row r="17" spans="2:12" s="389" customFormat="1" ht="15" customHeight="1" outlineLevel="1" x14ac:dyDescent="0.4">
      <c r="B17" s="615"/>
      <c r="D17" s="688"/>
      <c r="F17" s="532" t="s">
        <v>517</v>
      </c>
      <c r="G17" s="674" t="s">
        <v>518</v>
      </c>
      <c r="H17" s="531" t="s">
        <v>519</v>
      </c>
      <c r="I17" s="674" t="s">
        <v>449</v>
      </c>
      <c r="L17" s="612"/>
    </row>
    <row r="18" spans="2:12" s="389" customFormat="1" ht="15" customHeight="1" outlineLevel="1" x14ac:dyDescent="0.4">
      <c r="B18" s="615"/>
      <c r="D18" s="688"/>
      <c r="F18" s="531" t="s">
        <v>520</v>
      </c>
      <c r="G18" s="734" t="s">
        <v>521</v>
      </c>
      <c r="H18" s="531" t="s">
        <v>464</v>
      </c>
      <c r="I18" s="674" t="s">
        <v>415</v>
      </c>
      <c r="L18" s="612"/>
    </row>
    <row r="19" spans="2:12" s="389" customFormat="1" ht="15" customHeight="1" outlineLevel="1" x14ac:dyDescent="0.4">
      <c r="B19" s="615"/>
      <c r="D19" s="688"/>
      <c r="F19" s="531" t="s">
        <v>466</v>
      </c>
      <c r="G19" s="674" t="s">
        <v>522</v>
      </c>
      <c r="H19" s="733"/>
      <c r="I19" s="735">
        <v>42552</v>
      </c>
      <c r="L19" s="612"/>
    </row>
    <row r="20" spans="2:12" s="389" customFormat="1" ht="15" customHeight="1" outlineLevel="1" x14ac:dyDescent="0.4">
      <c r="B20" s="615"/>
      <c r="D20" s="688"/>
      <c r="F20" s="693"/>
      <c r="G20" s="694"/>
      <c r="H20" s="693"/>
      <c r="I20" s="695"/>
      <c r="L20" s="612"/>
    </row>
    <row r="21" spans="2:12" s="389" customFormat="1" ht="15" customHeight="1" outlineLevel="1" x14ac:dyDescent="0.4">
      <c r="B21" s="615"/>
      <c r="D21" s="687"/>
      <c r="E21" s="687" t="s">
        <v>469</v>
      </c>
      <c r="F21" s="696"/>
      <c r="G21" s="697"/>
      <c r="H21" s="696"/>
      <c r="I21" s="696"/>
      <c r="J21" s="326"/>
      <c r="L21" s="612"/>
    </row>
    <row r="22" spans="2:12" s="389" customFormat="1" ht="15" customHeight="1" outlineLevel="1" x14ac:dyDescent="0.4">
      <c r="B22" s="615"/>
      <c r="D22" s="688"/>
      <c r="F22" s="689" t="s">
        <v>490</v>
      </c>
      <c r="G22" s="674" t="s">
        <v>498</v>
      </c>
      <c r="H22" s="531" t="s">
        <v>499</v>
      </c>
      <c r="I22" s="735">
        <v>45005</v>
      </c>
      <c r="L22" s="612"/>
    </row>
    <row r="23" spans="2:12" s="389" customFormat="1" ht="15" customHeight="1" outlineLevel="1" x14ac:dyDescent="0.4">
      <c r="B23" s="615"/>
      <c r="D23" s="619"/>
      <c r="F23" s="532" t="s">
        <v>500</v>
      </c>
      <c r="G23" s="674" t="s">
        <v>501</v>
      </c>
      <c r="H23" s="531" t="s">
        <v>502</v>
      </c>
      <c r="I23" s="674" t="s">
        <v>503</v>
      </c>
      <c r="L23" s="612"/>
    </row>
    <row r="24" spans="2:12" s="389" customFormat="1" ht="11.45" customHeight="1" outlineLevel="1" x14ac:dyDescent="0.4">
      <c r="B24" s="615"/>
      <c r="D24" s="619"/>
      <c r="F24" s="693"/>
      <c r="G24" s="694"/>
      <c r="H24" s="693"/>
      <c r="I24" s="737"/>
      <c r="L24" s="612"/>
    </row>
    <row r="25" spans="2:12" s="389" customFormat="1" ht="15" customHeight="1" outlineLevel="1" thickBot="1" x14ac:dyDescent="0.45">
      <c r="B25" s="615"/>
      <c r="D25" s="619"/>
      <c r="E25" s="619"/>
      <c r="F25" s="619"/>
      <c r="G25" s="619"/>
      <c r="H25" s="690"/>
      <c r="I25" s="690"/>
      <c r="J25" s="690"/>
      <c r="L25" s="612"/>
    </row>
    <row r="26" spans="2:12" s="389" customFormat="1" ht="27" customHeight="1" outlineLevel="1" thickBot="1" x14ac:dyDescent="0.45">
      <c r="B26" s="615"/>
      <c r="C26" s="752"/>
      <c r="D26" s="753"/>
      <c r="E26" s="753"/>
      <c r="F26" s="753"/>
      <c r="G26" s="753"/>
      <c r="H26" s="753"/>
      <c r="I26" s="753"/>
      <c r="J26" s="754"/>
      <c r="L26" s="612"/>
    </row>
    <row r="27" spans="2:12" s="389" customFormat="1" ht="40.1" customHeight="1" outlineLevel="1" x14ac:dyDescent="0.4">
      <c r="B27" s="615"/>
      <c r="C27" s="755"/>
      <c r="D27" s="756"/>
      <c r="E27" s="706"/>
      <c r="F27" s="706"/>
      <c r="G27" s="706"/>
      <c r="H27" s="706"/>
      <c r="I27" s="706"/>
      <c r="J27" s="706"/>
      <c r="L27" s="612"/>
    </row>
    <row r="28" spans="2:12" s="389" customFormat="1" ht="57.35" customHeight="1" outlineLevel="1" x14ac:dyDescent="0.4">
      <c r="B28" s="615"/>
      <c r="C28" s="757"/>
      <c r="D28" s="758"/>
      <c r="E28" s="707"/>
      <c r="F28" s="708"/>
      <c r="G28" s="759"/>
      <c r="H28" s="709"/>
      <c r="I28" s="710"/>
      <c r="J28" s="711"/>
      <c r="L28" s="612"/>
    </row>
    <row r="29" spans="2:12" s="389" customFormat="1" ht="56.7" customHeight="1" outlineLevel="1" thickBot="1" x14ac:dyDescent="0.45">
      <c r="B29" s="615"/>
      <c r="C29" s="757"/>
      <c r="D29" s="758"/>
      <c r="E29" s="669"/>
      <c r="F29" s="670"/>
      <c r="G29" s="760"/>
      <c r="H29" s="671"/>
      <c r="I29" s="672"/>
      <c r="J29" s="673"/>
      <c r="L29" s="612"/>
    </row>
    <row r="30" spans="2:12" s="389" customFormat="1" ht="15" customHeight="1" outlineLevel="1" x14ac:dyDescent="0.4">
      <c r="B30" s="615"/>
      <c r="D30" s="619"/>
      <c r="E30" s="619"/>
      <c r="F30" s="619"/>
      <c r="G30" s="619"/>
      <c r="H30" s="619"/>
      <c r="I30" s="619"/>
      <c r="J30" s="619"/>
      <c r="L30" s="612"/>
    </row>
    <row r="31" spans="2:12" s="389" customFormat="1" ht="15" customHeight="1" outlineLevel="1" x14ac:dyDescent="0.4">
      <c r="B31" s="615"/>
      <c r="D31" s="619"/>
      <c r="E31" s="619"/>
      <c r="F31" s="619"/>
      <c r="G31" s="619"/>
      <c r="H31" s="619"/>
      <c r="I31" s="619"/>
      <c r="J31" s="619"/>
      <c r="L31" s="612"/>
    </row>
    <row r="32" spans="2:12" s="389" customFormat="1" ht="15" customHeight="1" outlineLevel="1" thickBot="1" x14ac:dyDescent="0.45">
      <c r="B32" s="615"/>
      <c r="C32" s="1474" t="s">
        <v>523</v>
      </c>
      <c r="D32" s="1474"/>
      <c r="E32" s="1474"/>
      <c r="F32" s="1474"/>
      <c r="G32" s="1474"/>
      <c r="H32" s="1474"/>
      <c r="I32" s="1474"/>
      <c r="J32" s="1474"/>
      <c r="K32" s="1474"/>
      <c r="L32" s="1474"/>
    </row>
    <row r="33" spans="2:24" s="389" customFormat="1" ht="15" customHeight="1" outlineLevel="1" x14ac:dyDescent="0.4">
      <c r="B33" s="615"/>
      <c r="C33" s="1475" t="s">
        <v>524</v>
      </c>
      <c r="D33" s="1476"/>
      <c r="E33" s="1477"/>
      <c r="F33" s="1472" t="s">
        <v>483</v>
      </c>
      <c r="G33" s="1475" t="s">
        <v>525</v>
      </c>
      <c r="H33" s="1476"/>
      <c r="I33" s="1476"/>
      <c r="J33" s="1476"/>
      <c r="K33" s="1476"/>
      <c r="L33" s="1476"/>
    </row>
    <row r="34" spans="2:24" s="389" customFormat="1" ht="27.75" customHeight="1" outlineLevel="1" thickBot="1" x14ac:dyDescent="0.45">
      <c r="B34" s="615"/>
      <c r="C34" s="1478"/>
      <c r="D34" s="1465"/>
      <c r="E34" s="1466"/>
      <c r="F34" s="1473"/>
      <c r="G34" s="738" t="s">
        <v>526</v>
      </c>
      <c r="H34" s="748" t="s">
        <v>527</v>
      </c>
      <c r="I34" s="748" t="s">
        <v>528</v>
      </c>
      <c r="J34" s="738" t="s">
        <v>529</v>
      </c>
      <c r="K34" s="748" t="s">
        <v>530</v>
      </c>
      <c r="L34" s="748" t="s">
        <v>528</v>
      </c>
    </row>
    <row r="35" spans="2:24" s="389" customFormat="1" ht="15" customHeight="1" outlineLevel="1" x14ac:dyDescent="0.4">
      <c r="B35" s="615"/>
      <c r="C35" s="1479">
        <v>0</v>
      </c>
      <c r="D35" s="1480"/>
      <c r="E35" s="1481"/>
      <c r="F35" s="761">
        <f>IF(C35&lt;10,0.1,0.05)</f>
        <v>0.1</v>
      </c>
      <c r="G35" s="739">
        <v>1</v>
      </c>
      <c r="H35" s="750">
        <f>G35-$B29</f>
        <v>1</v>
      </c>
      <c r="I35" s="751" t="str">
        <f>IF(AND($B29=0,H35=0),0,IF($B29&gt;0,H35/$B29,""))</f>
        <v/>
      </c>
      <c r="J35" s="739">
        <v>0</v>
      </c>
      <c r="K35" s="750">
        <f>J35-$B29</f>
        <v>0</v>
      </c>
      <c r="L35" s="751">
        <f>IF(AND($B29=0,K35=0),0,IF($B29&gt;0,K35/$B29,""))</f>
        <v>0</v>
      </c>
    </row>
    <row r="36" spans="2:24" s="389" customFormat="1" ht="15" customHeight="1" outlineLevel="1" x14ac:dyDescent="0.4">
      <c r="B36" s="615"/>
      <c r="C36" s="1482">
        <v>9</v>
      </c>
      <c r="D36" s="1483"/>
      <c r="E36" s="1484"/>
      <c r="F36" s="762">
        <f>IF(C36&lt;10,0.1,0.05)</f>
        <v>0.1</v>
      </c>
      <c r="G36" s="740">
        <v>9</v>
      </c>
      <c r="H36" s="746">
        <f>G36-$B30</f>
        <v>9</v>
      </c>
      <c r="I36" s="747" t="str">
        <f>IF(AND($B30=0,H36=0),0,IF($B30&gt;0,H36/$B30,""))</f>
        <v/>
      </c>
      <c r="J36" s="740">
        <v>8</v>
      </c>
      <c r="K36" s="746">
        <f>J36-$B30</f>
        <v>8</v>
      </c>
      <c r="L36" s="747" t="str">
        <f>IF(AND($B30=0,K36=0),0,IF($B30&gt;0,K36/$B30,""))</f>
        <v/>
      </c>
    </row>
    <row r="37" spans="2:24" s="389" customFormat="1" ht="15" customHeight="1" outlineLevel="1" x14ac:dyDescent="0.4">
      <c r="B37" s="615"/>
      <c r="C37" s="1482">
        <v>15</v>
      </c>
      <c r="D37" s="1483"/>
      <c r="E37" s="1484"/>
      <c r="F37" s="762">
        <f>IF(C37&lt;10,0.1,0.05)</f>
        <v>0.05</v>
      </c>
      <c r="G37" s="740">
        <v>14</v>
      </c>
      <c r="H37" s="746">
        <f>G37-$B31</f>
        <v>14</v>
      </c>
      <c r="I37" s="747" t="str">
        <f>IF(AND($B31=0,H37=0),0,IF($B31&gt;0,H37/$B31,""))</f>
        <v/>
      </c>
      <c r="J37" s="740">
        <v>15</v>
      </c>
      <c r="K37" s="746">
        <f>J37-$B31</f>
        <v>15</v>
      </c>
      <c r="L37" s="747" t="str">
        <f>IF(AND($B31=0,K37=0),0,IF($B31&gt;0,K37/$B31,""))</f>
        <v/>
      </c>
    </row>
    <row r="38" spans="2:24" s="389" customFormat="1" ht="15" customHeight="1" outlineLevel="1" thickBot="1" x14ac:dyDescent="0.45">
      <c r="B38" s="615"/>
      <c r="C38" s="1469">
        <v>25</v>
      </c>
      <c r="D38" s="1470"/>
      <c r="E38" s="1471"/>
      <c r="F38" s="763">
        <f>IF(C38&lt;10,0.1,0.05)</f>
        <v>0.05</v>
      </c>
      <c r="G38" s="741">
        <v>26</v>
      </c>
      <c r="H38" s="743">
        <f>G38-$B32</f>
        <v>26</v>
      </c>
      <c r="I38" s="744" t="str">
        <f>IF(AND($B32=0,H38=0),0,IF($B32&gt;0,H38/$B32,""))</f>
        <v/>
      </c>
      <c r="J38" s="741">
        <v>27</v>
      </c>
      <c r="K38" s="743">
        <f>J38-$B32</f>
        <v>27</v>
      </c>
      <c r="L38" s="744" t="str">
        <f>IF(AND($B32=0,K38=0),0,IF($B32&gt;0,K38/$B32,""))</f>
        <v/>
      </c>
    </row>
    <row r="39" spans="2:24" s="389" customFormat="1" ht="15" customHeight="1" outlineLevel="1" thickBot="1" x14ac:dyDescent="0.45">
      <c r="B39" s="615"/>
      <c r="D39" s="619"/>
      <c r="E39" s="619"/>
      <c r="F39" s="619"/>
      <c r="G39" s="619"/>
      <c r="H39" s="619"/>
      <c r="I39" s="619"/>
      <c r="J39" s="619"/>
      <c r="L39" s="612"/>
    </row>
    <row r="40" spans="2:24" s="389" customFormat="1" ht="15" customHeight="1" outlineLevel="1" thickBot="1" x14ac:dyDescent="0.45">
      <c r="B40" s="615"/>
      <c r="C40" s="1474" t="s">
        <v>534</v>
      </c>
      <c r="D40" s="1474"/>
      <c r="E40" s="1474"/>
      <c r="F40" s="1474"/>
      <c r="G40" s="1474"/>
      <c r="H40" s="1474"/>
      <c r="I40" s="1474"/>
      <c r="J40" s="1474"/>
      <c r="K40" s="1474"/>
      <c r="L40" s="1474"/>
      <c r="X40" s="572"/>
    </row>
    <row r="41" spans="2:24" s="389" customFormat="1" ht="15" customHeight="1" outlineLevel="1" x14ac:dyDescent="0.4">
      <c r="B41" s="615"/>
      <c r="C41" s="1465" t="s">
        <v>533</v>
      </c>
      <c r="D41" s="1465"/>
      <c r="E41" s="1466"/>
      <c r="F41" s="1485" t="s">
        <v>483</v>
      </c>
      <c r="G41" s="1475" t="s">
        <v>525</v>
      </c>
      <c r="H41" s="1476"/>
      <c r="I41" s="1476"/>
      <c r="J41" s="1476"/>
      <c r="K41" s="1476"/>
      <c r="L41" s="1476"/>
    </row>
    <row r="42" spans="2:24" s="389" customFormat="1" ht="29.45" customHeight="1" outlineLevel="1" thickBot="1" x14ac:dyDescent="0.45">
      <c r="B42" s="615"/>
      <c r="C42" s="1465"/>
      <c r="D42" s="1465"/>
      <c r="E42" s="1466"/>
      <c r="F42" s="1473"/>
      <c r="G42" s="738" t="s">
        <v>526</v>
      </c>
      <c r="H42" s="748" t="s">
        <v>532</v>
      </c>
      <c r="I42" s="748" t="s">
        <v>531</v>
      </c>
      <c r="J42" s="738" t="s">
        <v>529</v>
      </c>
      <c r="K42" s="748" t="s">
        <v>532</v>
      </c>
      <c r="L42" s="748" t="s">
        <v>531</v>
      </c>
    </row>
    <row r="43" spans="2:24" s="389" customFormat="1" ht="15" customHeight="1" outlineLevel="1" x14ac:dyDescent="0.4">
      <c r="B43" s="615"/>
      <c r="C43" s="1467">
        <v>0</v>
      </c>
      <c r="D43" s="1467"/>
      <c r="E43" s="1468"/>
      <c r="F43" s="749">
        <v>0.1</v>
      </c>
      <c r="G43" s="766">
        <v>0</v>
      </c>
      <c r="H43" s="750">
        <f>G43-$C43</f>
        <v>0</v>
      </c>
      <c r="I43" s="751">
        <f>IF(AND($C43=0,H43=0),0,IF($C43&gt;0,H43/$C43,""))</f>
        <v>0</v>
      </c>
      <c r="J43" s="766">
        <v>0</v>
      </c>
      <c r="K43" s="750">
        <f>J43-$C43</f>
        <v>0</v>
      </c>
      <c r="L43" s="751">
        <f>IF(AND($C43=0,K43=0),0,IF($C43&gt;0,K43/$C43,""))</f>
        <v>0</v>
      </c>
    </row>
    <row r="44" spans="2:24" s="389" customFormat="1" ht="15" customHeight="1" outlineLevel="1" x14ac:dyDescent="0.4">
      <c r="B44" s="615"/>
      <c r="C44" s="1467">
        <v>100</v>
      </c>
      <c r="D44" s="1467"/>
      <c r="E44" s="1468"/>
      <c r="F44" s="745">
        <v>0.1</v>
      </c>
      <c r="G44" s="765">
        <v>100</v>
      </c>
      <c r="H44" s="746">
        <f>G44-$C44</f>
        <v>0</v>
      </c>
      <c r="I44" s="747">
        <f>IF(AND($C44=0,H44=0),0,IF($C44&gt;0,H44/$C44,""))</f>
        <v>0</v>
      </c>
      <c r="J44" s="765">
        <v>100</v>
      </c>
      <c r="K44" s="746">
        <f>J44-$C44</f>
        <v>0</v>
      </c>
      <c r="L44" s="747">
        <f>IF(AND($C44=0,K44=0),0,IF($C44&gt;0,K44/$C44,""))</f>
        <v>0</v>
      </c>
    </row>
    <row r="45" spans="2:24" s="389" customFormat="1" ht="15" customHeight="1" outlineLevel="1" x14ac:dyDescent="0.4">
      <c r="B45" s="615"/>
      <c r="C45" s="1467">
        <v>200</v>
      </c>
      <c r="D45" s="1467"/>
      <c r="E45" s="1468"/>
      <c r="F45" s="745">
        <v>0.05</v>
      </c>
      <c r="G45" s="765">
        <v>200</v>
      </c>
      <c r="H45" s="746">
        <f>G45-$C45</f>
        <v>0</v>
      </c>
      <c r="I45" s="747">
        <f>IF(AND($C45=0,H45=0),0,IF($C45&gt;0,H45/$C45,""))</f>
        <v>0</v>
      </c>
      <c r="J45" s="765">
        <v>200</v>
      </c>
      <c r="K45" s="746">
        <f>J45-$C45</f>
        <v>0</v>
      </c>
      <c r="L45" s="747">
        <f>IF(AND($C45=0,K45=0),0,IF($C45&gt;0,K45/$C45,""))</f>
        <v>0</v>
      </c>
    </row>
    <row r="46" spans="2:24" s="389" customFormat="1" ht="15" customHeight="1" outlineLevel="1" thickBot="1" x14ac:dyDescent="0.45">
      <c r="B46" s="615"/>
      <c r="C46" s="1467">
        <v>300</v>
      </c>
      <c r="D46" s="1467"/>
      <c r="E46" s="1468"/>
      <c r="F46" s="742">
        <v>0.05</v>
      </c>
      <c r="G46" s="764">
        <v>300</v>
      </c>
      <c r="H46" s="743">
        <f>G46-$C46</f>
        <v>0</v>
      </c>
      <c r="I46" s="744">
        <f>IF(AND($C46=0,H46=0),0,IF($C46&gt;0,H46/$C46,""))</f>
        <v>0</v>
      </c>
      <c r="J46" s="764">
        <v>300</v>
      </c>
      <c r="K46" s="743">
        <f>J46-$C46</f>
        <v>0</v>
      </c>
      <c r="L46" s="744">
        <f>IF(AND($C46=0,K46=0),0,IF($C46&gt;0,K46/$C46,""))</f>
        <v>0</v>
      </c>
    </row>
    <row r="47" spans="2:24" s="389" customFormat="1" ht="15" customHeight="1" outlineLevel="1" x14ac:dyDescent="0.4">
      <c r="B47" s="615"/>
      <c r="D47" s="619"/>
      <c r="E47" s="619"/>
      <c r="F47" s="619"/>
      <c r="G47" s="619"/>
      <c r="H47" s="619"/>
      <c r="I47" s="619"/>
      <c r="J47" s="619"/>
      <c r="L47" s="612"/>
    </row>
    <row r="48" spans="2:24" s="389" customFormat="1" ht="15" customHeight="1" outlineLevel="1" x14ac:dyDescent="0.4">
      <c r="B48" s="615"/>
      <c r="C48" s="1487" t="s">
        <v>481</v>
      </c>
      <c r="D48" s="1487"/>
      <c r="E48" s="1487"/>
      <c r="F48" s="1487"/>
      <c r="G48" s="1487"/>
      <c r="H48" s="1487"/>
      <c r="I48" s="1487"/>
      <c r="J48" s="1487"/>
      <c r="K48" s="1487"/>
      <c r="L48" s="1487"/>
    </row>
    <row r="49" spans="2:13" s="389" customFormat="1" ht="35.450000000000003" customHeight="1" outlineLevel="1" x14ac:dyDescent="0.4">
      <c r="B49" s="615"/>
      <c r="C49" s="1486"/>
      <c r="D49" s="1486"/>
      <c r="E49" s="1486"/>
      <c r="F49" s="550" t="s">
        <v>482</v>
      </c>
      <c r="G49" s="550" t="s">
        <v>483</v>
      </c>
      <c r="H49" s="550" t="s">
        <v>484</v>
      </c>
      <c r="I49" s="550" t="s">
        <v>485</v>
      </c>
      <c r="J49" s="1348" t="s">
        <v>486</v>
      </c>
      <c r="K49" s="1348"/>
      <c r="L49" s="1348"/>
    </row>
    <row r="50" spans="2:13" s="389" customFormat="1" ht="31.7" customHeight="1" outlineLevel="1" x14ac:dyDescent="0.4">
      <c r="B50" s="615"/>
      <c r="C50" s="1461" t="s">
        <v>488</v>
      </c>
      <c r="D50" s="1461"/>
      <c r="E50" s="1461"/>
      <c r="F50" s="770">
        <v>130</v>
      </c>
      <c r="G50" s="771">
        <f>IF(F50&gt;50,0.05,0.1)</f>
        <v>0.05</v>
      </c>
      <c r="H50" s="1489">
        <v>125</v>
      </c>
      <c r="I50" s="772">
        <f>IF(F50&gt;0,(F50+H50)/2,"")</f>
        <v>127.5</v>
      </c>
      <c r="J50" s="1488">
        <f>IF(F50&gt;0,F50-I50,"")</f>
        <v>2.5</v>
      </c>
      <c r="K50" s="1488"/>
      <c r="L50" s="1488"/>
    </row>
    <row r="51" spans="2:13" s="389" customFormat="1" ht="32.450000000000003" customHeight="1" outlineLevel="1" thickBot="1" x14ac:dyDescent="0.45">
      <c r="B51" s="615"/>
      <c r="C51" s="1348" t="s">
        <v>489</v>
      </c>
      <c r="D51" s="1348"/>
      <c r="E51" s="1348"/>
      <c r="F51" s="767">
        <v>128</v>
      </c>
      <c r="G51" s="768">
        <f>IF(F51&gt;50,0.05,0.1)</f>
        <v>0.05</v>
      </c>
      <c r="H51" s="1490"/>
      <c r="I51" s="769">
        <f>IF(F51&gt;0,(F51+H50)/2,"")</f>
        <v>126.5</v>
      </c>
      <c r="J51" s="1488">
        <f>IF(F51&gt;0,F51-I51,"")</f>
        <v>1.5</v>
      </c>
      <c r="K51" s="1488"/>
      <c r="L51" s="1488"/>
    </row>
    <row r="52" spans="2:13" s="389" customFormat="1" ht="15" customHeight="1" outlineLevel="1" x14ac:dyDescent="0.4">
      <c r="B52" s="615"/>
      <c r="D52" s="375"/>
      <c r="E52" s="375"/>
      <c r="F52" s="375"/>
      <c r="G52" s="375"/>
      <c r="H52" s="375"/>
      <c r="I52" s="375"/>
      <c r="J52" s="375"/>
      <c r="L52" s="612"/>
    </row>
    <row r="53" spans="2:13" s="389" customFormat="1" ht="15" customHeight="1" thickBot="1" x14ac:dyDescent="0.45">
      <c r="B53" s="615"/>
      <c r="D53" s="375"/>
      <c r="E53" s="375"/>
      <c r="F53" s="375"/>
      <c r="G53" s="375"/>
      <c r="H53" s="375"/>
      <c r="I53" s="375"/>
      <c r="J53" s="375"/>
      <c r="L53" s="612"/>
    </row>
    <row r="54" spans="2:13" s="389" customFormat="1" ht="38.450000000000003" customHeight="1" thickBot="1" x14ac:dyDescent="0.45">
      <c r="B54" s="615"/>
      <c r="C54" s="727"/>
      <c r="D54" s="728" t="s">
        <v>384</v>
      </c>
      <c r="E54" s="728"/>
      <c r="F54" s="729"/>
      <c r="G54" s="729"/>
      <c r="H54" s="729"/>
      <c r="I54" s="729"/>
      <c r="J54" s="730"/>
      <c r="L54" s="612"/>
    </row>
    <row r="55" spans="2:13" s="389" customFormat="1" ht="15" customHeight="1" outlineLevel="1" x14ac:dyDescent="0.4">
      <c r="B55" s="615"/>
      <c r="D55" s="375"/>
      <c r="E55" s="375"/>
      <c r="F55" s="375"/>
      <c r="G55" s="375"/>
      <c r="H55" s="375"/>
      <c r="I55" s="375"/>
      <c r="J55" s="375"/>
      <c r="L55" s="612"/>
    </row>
    <row r="56" spans="2:13" s="389" customFormat="1" ht="15" customHeight="1" outlineLevel="1" thickBot="1" x14ac:dyDescent="0.45">
      <c r="B56" s="615"/>
      <c r="D56" s="503"/>
      <c r="E56" s="503"/>
      <c r="F56" s="503"/>
      <c r="G56" s="375"/>
      <c r="L56" s="612"/>
    </row>
    <row r="57" spans="2:13" s="429" customFormat="1" ht="18.350000000000001" customHeight="1" outlineLevel="1" thickBot="1" x14ac:dyDescent="0.6">
      <c r="B57" s="660"/>
      <c r="C57" s="700"/>
      <c r="D57" s="1452"/>
      <c r="E57" s="1453"/>
      <c r="F57" s="1453"/>
      <c r="G57" s="1453"/>
      <c r="H57" s="1454"/>
      <c r="I57" s="389"/>
      <c r="K57" s="389"/>
      <c r="L57" s="612"/>
      <c r="M57" s="389"/>
    </row>
    <row r="58" spans="2:13" s="389" customFormat="1" ht="55.35" customHeight="1" outlineLevel="1" x14ac:dyDescent="0.55000000000000004">
      <c r="B58" s="655"/>
      <c r="D58" s="1462" t="s">
        <v>178</v>
      </c>
      <c r="E58" s="1463"/>
      <c r="F58" s="1463"/>
      <c r="G58" s="1463"/>
      <c r="H58" s="1464"/>
      <c r="I58" s="488"/>
      <c r="K58" s="488"/>
      <c r="L58" s="701"/>
      <c r="M58" s="488"/>
    </row>
    <row r="59" spans="2:13" s="389" customFormat="1" ht="35.450000000000003" customHeight="1" outlineLevel="1" x14ac:dyDescent="0.4">
      <c r="B59" s="655"/>
      <c r="D59" s="876" t="s">
        <v>66</v>
      </c>
      <c r="E59" s="1435"/>
      <c r="F59" s="877"/>
      <c r="G59" s="436" t="s">
        <v>14</v>
      </c>
      <c r="H59" s="437" t="s">
        <v>67</v>
      </c>
      <c r="K59" s="362" t="s">
        <v>68</v>
      </c>
      <c r="L59" s="612"/>
    </row>
    <row r="60" spans="2:13" s="389" customFormat="1" ht="27.75" customHeight="1" outlineLevel="1" x14ac:dyDescent="0.4">
      <c r="B60" s="655"/>
      <c r="D60" s="365">
        <v>0</v>
      </c>
      <c r="E60" s="1439" t="str">
        <f>IFERROR(HLOOKUP(D$58,TAB_Critères!$B$3:$AH$16,$D60+2,FALSE),"")</f>
        <v>Présence d'un écoulement lors du contrôle ?</v>
      </c>
      <c r="F60" s="1440"/>
      <c r="G60" s="425"/>
      <c r="H60" s="477">
        <f>IFERROR(HLOOKUP(D$58,TAB_Critères!$B$30:$R$40,$D60+2,FALSE),"")</f>
        <v>0</v>
      </c>
      <c r="K60" s="366" t="str">
        <f>IFERROR(HLOOKUP(D$58,TAB_Critères!$B$51:$AH$66,$D60+2,FALSE),"")</f>
        <v>LISTE_1</v>
      </c>
      <c r="L60" s="612"/>
    </row>
    <row r="61" spans="2:13" s="389" customFormat="1" ht="30" customHeight="1" outlineLevel="1" x14ac:dyDescent="0.4">
      <c r="B61" s="655"/>
      <c r="D61" s="370">
        <v>1</v>
      </c>
      <c r="E61" s="1436" t="str">
        <f>IFERROR(HLOOKUP(D$58,TAB_Critères!$B$3:$AH$16,$D61+2,FALSE),"")</f>
        <v>L'accès à l'ouvrage et aux équipements de mesure se fait-il en toute sécurité pour les agents en charge des opérations de contrôles et d'entretien... ?</v>
      </c>
      <c r="F61" s="1437"/>
      <c r="G61" s="425"/>
      <c r="H61" s="477">
        <f>IFERROR(HLOOKUP(D$58,TAB_Critères!$B$30:$R$40,$D61+2,FALSE),"")</f>
        <v>5</v>
      </c>
      <c r="K61" s="366" t="str">
        <f>IFERROR(HLOOKUP(D$58,TAB_Critères!$B$51:$AH$66,$D61+2,FALSE),"")</f>
        <v>LISTE_3</v>
      </c>
      <c r="L61" s="612"/>
    </row>
    <row r="62" spans="2:13" s="389" customFormat="1" ht="30.75" customHeight="1" outlineLevel="1" x14ac:dyDescent="0.4">
      <c r="B62" s="655"/>
      <c r="D62" s="370">
        <v>2</v>
      </c>
      <c r="E62" s="1436" t="str">
        <f>IFERROR(HLOOKUP(D$58,TAB_Critères!$B$3:$AH$16,$D62+2,FALSE),"")</f>
        <v>L'implantation du capteur de hauteur, respecte t-elle les normes en vigueur et/ou les prescriptions du constructeur ?</v>
      </c>
      <c r="F62" s="1437"/>
      <c r="G62" s="425"/>
      <c r="H62" s="477">
        <f>IFERROR(HLOOKUP(D$58,TAB_Critères!$B$30:$R$40,$D62+2,FALSE),"")</f>
        <v>10</v>
      </c>
      <c r="K62" s="366" t="str">
        <f>IFERROR(HLOOKUP(D$58,TAB_Critères!$B$51:$AH$66,$D62+2,FALSE),"")</f>
        <v>LISTE_3</v>
      </c>
      <c r="L62" s="612"/>
    </row>
    <row r="63" spans="2:13" s="389" customFormat="1" ht="58.5" customHeight="1" outlineLevel="1" x14ac:dyDescent="0.4">
      <c r="B63" s="655"/>
      <c r="D63" s="370">
        <v>3</v>
      </c>
      <c r="E63" s="1436" t="str">
        <f>IFERROR(HLOOKUP(D$58,TAB_Critères!$B$3:$AH$16,$D63+2,FALSE),"")</f>
        <v>Les conditions de mise en place du capteur de vitesse, sont-elles conformes aux prescriptions des constructeurs ou à l'étude spécifique ?
(notamment le fonctionnement hydraulique en amont du capteur)</v>
      </c>
      <c r="F63" s="1437"/>
      <c r="G63" s="425"/>
      <c r="H63" s="477">
        <f>IFERROR(HLOOKUP(D$58,TAB_Critères!$B$30:$R$40,$D63+2,FALSE),"")</f>
        <v>10</v>
      </c>
      <c r="K63" s="366" t="str">
        <f>IFERROR(HLOOKUP(D$58,TAB_Critères!$B$51:$AH$66,$D63+2,FALSE),"")</f>
        <v>LISTE_2</v>
      </c>
      <c r="L63" s="612"/>
    </row>
    <row r="64" spans="2:13" s="389" customFormat="1" ht="30" customHeight="1" outlineLevel="1" x14ac:dyDescent="0.4">
      <c r="B64" s="655"/>
      <c r="D64" s="370">
        <v>4</v>
      </c>
      <c r="E64" s="1436" t="str">
        <f>IFERROR(HLOOKUP(D$58,TAB_Critères!$B$3:$AH$16,$D64+2,FALSE),"")</f>
        <v>La propreté et l'état d'entretien de la conduite et des capteurs associés, sont-ils satisfaisants ?</v>
      </c>
      <c r="F64" s="1437"/>
      <c r="G64" s="425"/>
      <c r="H64" s="477">
        <f>IFERROR(HLOOKUP(D$58,TAB_Critères!$B$30:$R$40,$D64+2,FALSE),"")</f>
        <v>10</v>
      </c>
      <c r="K64" s="366" t="str">
        <f>IFERROR(HLOOKUP(D$58,TAB_Critères!$B$51:$AH$66,$D64+2,FALSE),"")</f>
        <v>LISTE_2</v>
      </c>
      <c r="L64" s="612"/>
    </row>
    <row r="65" spans="1:174" s="389" customFormat="1" ht="47.7" customHeight="1" outlineLevel="1" x14ac:dyDescent="0.4">
      <c r="B65" s="655"/>
      <c r="D65" s="370">
        <v>5</v>
      </c>
      <c r="E65" s="1436" t="str">
        <f>IFERROR(HLOOKUP(D$58,TAB_Critères!$B$3:$AH$16,$D65+2,FALSE),"")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5" s="1437"/>
      <c r="G65" s="425"/>
      <c r="H65" s="477">
        <f>IFERROR(HLOOKUP(D$58,TAB_Critères!$B$30:$R$40,$D65+2,FALSE),"")</f>
        <v>40</v>
      </c>
      <c r="K65" s="366" t="str">
        <f>IFERROR(HLOOKUP(D$58,TAB_Critères!$B$51:$AH$66,$D65+2,FALSE),"")</f>
        <v>LISTE_2</v>
      </c>
      <c r="L65" s="612"/>
    </row>
    <row r="66" spans="1:174" s="389" customFormat="1" ht="64.5" customHeight="1" outlineLevel="1" x14ac:dyDescent="0.4">
      <c r="B66" s="655"/>
      <c r="D66" s="370">
        <v>6</v>
      </c>
      <c r="E66" s="1436" t="str">
        <f>IFERROR(HLOOKUP(D$58,TAB_Critères!$B$3:$AH$16,$D66+2,FALSE),"")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6" s="1437"/>
      <c r="G66" s="425"/>
      <c r="H66" s="477">
        <f>IFERROR(HLOOKUP(D$58,TAB_Critères!$B$30:$R$40,$D66+2,FALSE),"")</f>
        <v>0</v>
      </c>
      <c r="K66" s="366" t="str">
        <f>IFERROR(HLOOKUP(D$58,TAB_Critères!$B$51:$AH$66,$D66+2,FALSE),"")</f>
        <v>LISTE_2</v>
      </c>
      <c r="L66" s="612"/>
    </row>
    <row r="67" spans="1:174" ht="45" customHeight="1" outlineLevel="1" x14ac:dyDescent="0.4">
      <c r="B67" s="655"/>
      <c r="D67" s="370">
        <v>7</v>
      </c>
      <c r="E67" s="1436" t="str">
        <f>IFERROR(HLOOKUP(D$58,TAB_Critères!$B$3:$AH$16,$D67+2,FALSE),"")</f>
        <v>Question à répondre si une mesure comparative est impossible ou que l'écart est entre 5 et 10%.
Si un bilan eau (entrée / sortie  ou autre) ou une mesure comparative indirecte (injection d'un volume d'eau) peut-être établi et, est-il cohérent (EMT (**) ≤ 10 %) ?</v>
      </c>
      <c r="F67" s="1437"/>
      <c r="G67" s="425"/>
      <c r="H67" s="477">
        <f>IFERROR(HLOOKUP(D$58,TAB_Critères!$B$30:$R$40,$D67+2,FALSE),"")</f>
        <v>20</v>
      </c>
      <c r="K67" s="366" t="str">
        <f>IFERROR(HLOOKUP(D$58,TAB_Critères!$B$51:$AH$66,$D67+2,FALSE),"")</f>
        <v>LISTE_2</v>
      </c>
      <c r="L67" s="612"/>
      <c r="FQ67" s="327"/>
      <c r="FR67" s="327"/>
    </row>
    <row r="68" spans="1:174" ht="84.35" customHeight="1" outlineLevel="1" x14ac:dyDescent="0.4">
      <c r="B68" s="655"/>
      <c r="D68" s="370">
        <v>8</v>
      </c>
      <c r="E68" s="1436" t="str">
        <f>IFERROR(HLOOKUP(D$58,TAB_Critères!$B$3:$AH$16,$D68+2,FALSE),"")</f>
        <v>Question à répondre si une mesure comparative est impossible ou que l'écart est entre 5 et 10%.
Si un contrôle électronique du débitmètre est assuré annuellement, le rapport atteste-t-il d'un bon fonctionnement?</v>
      </c>
      <c r="F68" s="1437"/>
      <c r="G68" s="425"/>
      <c r="H68" s="477">
        <f>IFERROR(HLOOKUP(D$58,TAB_Critères!$B$30:$R$40,$D68+2,FALSE),"")</f>
        <v>20</v>
      </c>
      <c r="K68" s="366" t="str">
        <f>IFERROR(HLOOKUP(D$58,TAB_Critères!$B$51:$AH$66,$D68+2,FALSE),"")</f>
        <v>LISTE_2</v>
      </c>
      <c r="L68" s="612"/>
      <c r="FQ68" s="327"/>
      <c r="FR68" s="327"/>
    </row>
    <row r="69" spans="1:174" ht="51.75" customHeight="1" outlineLevel="1" x14ac:dyDescent="0.4">
      <c r="B69" s="655"/>
      <c r="C69" s="327"/>
      <c r="D69" s="370">
        <v>9</v>
      </c>
      <c r="E69" s="1436" t="str">
        <f>IFERROR(HLOOKUP(D$58,TAB_Critères!$B$3:$AH$16,$D69+2,FALSE),"")</f>
        <v>Existe t-il un dispositif de contrôle adapté pour le suivi en interne  et un afficheur de proximité (Vitesse + Hauteur + Débit + Volume) ?</v>
      </c>
      <c r="F69" s="1437"/>
      <c r="G69" s="425"/>
      <c r="H69" s="477">
        <f>IFERROR(HLOOKUP(D$58,TAB_Critères!$B$30:$R$40,$D69+2,FALSE),"")</f>
        <v>20</v>
      </c>
      <c r="K69" s="366" t="str">
        <f>IFERROR(HLOOKUP(D$58,TAB_Critères!$B$51:$AH$66,$D69+2,FALSE),"")</f>
        <v>LISTE_3</v>
      </c>
      <c r="L69" s="612"/>
      <c r="FQ69" s="327"/>
      <c r="FR69" s="327"/>
    </row>
    <row r="70" spans="1:174" ht="51.75" customHeight="1" outlineLevel="1" x14ac:dyDescent="0.4">
      <c r="B70" s="655"/>
      <c r="C70" s="327"/>
      <c r="D70" s="370">
        <v>10</v>
      </c>
      <c r="E70" s="1436">
        <f>IFERROR(HLOOKUP(D$58,TAB_Critères!$B$3:$AH$16,$D70+2,FALSE),"")</f>
        <v>0</v>
      </c>
      <c r="F70" s="1437"/>
      <c r="G70" s="425"/>
      <c r="H70" s="477" t="str">
        <f>IFERROR(HLOOKUP(D$58,TAB_Critères!$B$30:$R$40,$D70+2,FALSE),"")</f>
        <v/>
      </c>
      <c r="K70" s="366">
        <f>IFERROR(HLOOKUP(D$58,TAB_Critères!$B$51:$AH$66,$D70+2,FALSE),"")</f>
        <v>0</v>
      </c>
      <c r="L70" s="612"/>
      <c r="FQ70" s="327"/>
      <c r="FR70" s="327"/>
    </row>
    <row r="71" spans="1:174" s="442" customFormat="1" ht="38.25" customHeight="1" outlineLevel="1" x14ac:dyDescent="0.4">
      <c r="A71" s="327"/>
      <c r="B71" s="655"/>
      <c r="C71" s="327"/>
      <c r="D71" s="1005" t="s">
        <v>69</v>
      </c>
      <c r="E71" s="1438"/>
      <c r="F71" s="1006"/>
      <c r="G71" s="439" t="s">
        <v>70</v>
      </c>
      <c r="H71" s="440" t="s">
        <v>71</v>
      </c>
      <c r="I71" s="389"/>
      <c r="J71" s="389"/>
      <c r="K71" s="389"/>
      <c r="L71" s="612"/>
      <c r="M71" s="389"/>
      <c r="N71" s="375"/>
      <c r="O71" s="375"/>
      <c r="P71" s="375"/>
      <c r="Q71" s="375"/>
      <c r="R71" s="375"/>
      <c r="S71" s="375"/>
      <c r="T71" s="375"/>
      <c r="U71" s="375"/>
      <c r="V71" s="375"/>
      <c r="W71" s="375"/>
      <c r="X71" s="375"/>
      <c r="Y71" s="375"/>
      <c r="Z71" s="375"/>
      <c r="AA71" s="375"/>
      <c r="AB71" s="375"/>
      <c r="AC71" s="375"/>
      <c r="AD71" s="375"/>
      <c r="AE71" s="375"/>
      <c r="AF71" s="375"/>
      <c r="AG71" s="375"/>
      <c r="AH71" s="375"/>
      <c r="AI71" s="375"/>
      <c r="AJ71" s="375"/>
      <c r="AK71" s="375"/>
      <c r="AL71" s="375"/>
      <c r="AM71" s="375"/>
      <c r="AN71" s="375"/>
      <c r="AO71" s="375"/>
      <c r="AP71" s="375"/>
      <c r="AQ71" s="375"/>
      <c r="AR71" s="375"/>
      <c r="AS71" s="375"/>
      <c r="AT71" s="375"/>
      <c r="AU71" s="375"/>
      <c r="AV71" s="375"/>
      <c r="AW71" s="375"/>
      <c r="AX71" s="375"/>
      <c r="AY71" s="375"/>
      <c r="AZ71" s="375"/>
      <c r="BA71" s="375"/>
      <c r="BB71" s="375"/>
      <c r="BC71" s="375"/>
      <c r="BD71" s="375"/>
      <c r="BE71" s="375"/>
      <c r="BF71" s="375"/>
      <c r="BG71" s="375"/>
      <c r="BH71" s="375"/>
      <c r="BI71" s="375"/>
      <c r="BJ71" s="375"/>
      <c r="BK71" s="375"/>
      <c r="BL71" s="375"/>
      <c r="BM71" s="375"/>
      <c r="BN71" s="375"/>
      <c r="BO71" s="375"/>
      <c r="BP71" s="375"/>
      <c r="BQ71" s="375"/>
      <c r="BR71" s="375"/>
      <c r="BS71" s="375"/>
      <c r="BT71" s="375"/>
      <c r="BU71" s="375"/>
      <c r="BV71" s="375"/>
      <c r="BW71" s="375"/>
      <c r="BX71" s="375"/>
      <c r="BY71" s="375"/>
      <c r="BZ71" s="375"/>
      <c r="CA71" s="375"/>
      <c r="CB71" s="375"/>
      <c r="CC71" s="375"/>
      <c r="CD71" s="375"/>
      <c r="CE71" s="375"/>
      <c r="CF71" s="375"/>
      <c r="CG71" s="375"/>
      <c r="CH71" s="375"/>
      <c r="CI71" s="375"/>
      <c r="CJ71" s="375"/>
      <c r="CK71" s="375"/>
      <c r="CL71" s="375"/>
      <c r="CM71" s="375"/>
      <c r="CN71" s="375"/>
      <c r="CO71" s="375"/>
      <c r="CP71" s="375"/>
      <c r="CQ71" s="375"/>
      <c r="CR71" s="375"/>
      <c r="CS71" s="375"/>
      <c r="CT71" s="375"/>
      <c r="CU71" s="375"/>
      <c r="CV71" s="375"/>
      <c r="CW71" s="375"/>
      <c r="CX71" s="375"/>
      <c r="CY71" s="375"/>
      <c r="CZ71" s="375"/>
      <c r="DA71" s="375"/>
      <c r="DB71" s="375"/>
      <c r="DC71" s="375"/>
      <c r="DD71" s="375"/>
      <c r="DE71" s="375"/>
      <c r="DF71" s="375"/>
      <c r="DG71" s="375"/>
      <c r="DH71" s="375"/>
      <c r="DI71" s="375"/>
      <c r="DJ71" s="375"/>
      <c r="DK71" s="375"/>
      <c r="DL71" s="375"/>
      <c r="DM71" s="375"/>
      <c r="DN71" s="375"/>
      <c r="DO71" s="375"/>
      <c r="DP71" s="375"/>
      <c r="DQ71" s="375"/>
      <c r="DR71" s="375"/>
      <c r="DS71" s="375"/>
      <c r="DT71" s="375"/>
      <c r="DU71" s="375"/>
      <c r="DV71" s="375"/>
      <c r="DW71" s="375"/>
      <c r="DX71" s="375"/>
      <c r="DY71" s="375"/>
      <c r="DZ71" s="375"/>
      <c r="EA71" s="375"/>
      <c r="EB71" s="375"/>
      <c r="EC71" s="375"/>
      <c r="ED71" s="375"/>
      <c r="EE71" s="375"/>
      <c r="EF71" s="375"/>
      <c r="EG71" s="375"/>
      <c r="EH71" s="375"/>
      <c r="EI71" s="375"/>
      <c r="EJ71" s="375"/>
      <c r="EK71" s="375"/>
      <c r="EL71" s="375"/>
      <c r="EM71" s="375"/>
      <c r="EN71" s="375"/>
      <c r="EO71" s="375"/>
      <c r="EP71" s="375"/>
      <c r="EQ71" s="375"/>
      <c r="ER71" s="375"/>
      <c r="ES71" s="375"/>
      <c r="ET71" s="375"/>
      <c r="EU71" s="375"/>
      <c r="EV71" s="375"/>
      <c r="EW71" s="375"/>
      <c r="EX71" s="375"/>
      <c r="EY71" s="375"/>
      <c r="EZ71" s="375"/>
      <c r="FA71" s="375"/>
      <c r="FB71" s="375"/>
      <c r="FC71" s="375"/>
      <c r="FD71" s="375"/>
      <c r="FE71" s="375"/>
      <c r="FF71" s="375"/>
      <c r="FG71" s="375"/>
      <c r="FH71" s="375"/>
      <c r="FI71" s="375"/>
      <c r="FJ71" s="375"/>
      <c r="FK71" s="375"/>
      <c r="FL71" s="375"/>
      <c r="FM71" s="375"/>
      <c r="FN71" s="375"/>
      <c r="FO71" s="375"/>
      <c r="FP71" s="375"/>
    </row>
    <row r="72" spans="1:174" s="383" customFormat="1" ht="60" customHeight="1" outlineLevel="1" thickBot="1" x14ac:dyDescent="0.45">
      <c r="A72" s="327"/>
      <c r="B72" s="655"/>
      <c r="C72" s="327"/>
      <c r="D72" s="1356"/>
      <c r="E72" s="1357"/>
      <c r="F72" s="1358"/>
      <c r="G72" s="423"/>
      <c r="H72" s="378">
        <f>IF(OR(D58="",G72="Non contrôlé"),"",IF((SUMIF(G61:G69,"Validé",H61:H69)+SUMIF(G61:G69,"Validé avec réserve",H61:H69))&gt;100,100,SUMIF(G61:G69,"Validé",H61:H69)+SUMIF(G61:G69,"Validé avec réserve",H61:H69)))</f>
        <v>0</v>
      </c>
      <c r="I72" s="375"/>
      <c r="J72" s="375"/>
      <c r="K72" s="375"/>
      <c r="L72" s="702"/>
      <c r="M72" s="375"/>
    </row>
    <row r="73" spans="1:174" s="390" customFormat="1" ht="15" customHeight="1" outlineLevel="1" x14ac:dyDescent="0.35">
      <c r="A73" s="383"/>
      <c r="B73" s="703"/>
      <c r="C73" s="383"/>
      <c r="D73" s="383"/>
      <c r="E73" s="383"/>
      <c r="F73" s="383"/>
      <c r="G73" s="383"/>
      <c r="H73" s="383"/>
      <c r="I73" s="383"/>
      <c r="J73" s="383"/>
      <c r="K73" s="383"/>
      <c r="L73" s="704"/>
      <c r="M73" s="383"/>
      <c r="N73" s="383"/>
      <c r="O73" s="383"/>
    </row>
    <row r="74" spans="1:174" s="389" customFormat="1" ht="12" customHeight="1" outlineLevel="1" x14ac:dyDescent="0.4">
      <c r="A74" s="327"/>
      <c r="B74" s="655"/>
      <c r="D74" s="417"/>
      <c r="E74" s="417"/>
      <c r="F74" s="418"/>
      <c r="G74" s="418"/>
      <c r="H74" s="327"/>
      <c r="I74" s="327"/>
      <c r="J74" s="327"/>
      <c r="K74" s="390"/>
      <c r="L74" s="705"/>
      <c r="M74" s="390"/>
      <c r="N74" s="390"/>
      <c r="O74" s="390"/>
    </row>
    <row r="75" spans="1:174" s="389" customFormat="1" x14ac:dyDescent="0.4">
      <c r="A75" s="327"/>
      <c r="B75" s="655"/>
      <c r="D75" s="417"/>
      <c r="E75" s="417"/>
      <c r="F75" s="418"/>
      <c r="G75" s="418"/>
      <c r="H75" s="327"/>
      <c r="I75" s="327"/>
      <c r="J75" s="327"/>
      <c r="K75" s="383"/>
      <c r="L75" s="704"/>
      <c r="M75" s="383"/>
      <c r="N75" s="383"/>
      <c r="O75" s="383"/>
    </row>
    <row r="76" spans="1:174" s="389" customFormat="1" ht="13" thickBot="1" x14ac:dyDescent="0.45">
      <c r="A76" s="327"/>
      <c r="B76" s="655"/>
      <c r="D76" s="417"/>
      <c r="E76" s="417"/>
      <c r="F76" s="418"/>
      <c r="G76" s="418"/>
      <c r="H76" s="327"/>
      <c r="I76" s="327"/>
      <c r="J76" s="327"/>
      <c r="L76" s="612"/>
    </row>
    <row r="77" spans="1:174" s="389" customFormat="1" ht="42" customHeight="1" thickBot="1" x14ac:dyDescent="0.45">
      <c r="A77" s="327"/>
      <c r="B77" s="655"/>
      <c r="C77" s="727"/>
      <c r="D77" s="1441" t="s">
        <v>588</v>
      </c>
      <c r="E77" s="1441"/>
      <c r="F77" s="1441"/>
      <c r="G77" s="1441"/>
      <c r="H77" s="1441"/>
      <c r="I77" s="1441"/>
      <c r="J77" s="1442"/>
      <c r="L77" s="612"/>
    </row>
    <row r="78" spans="1:174" s="389" customFormat="1" x14ac:dyDescent="0.4">
      <c r="A78" s="327"/>
      <c r="B78" s="655"/>
      <c r="C78" s="389" t="s">
        <v>587</v>
      </c>
      <c r="D78" s="833"/>
      <c r="E78" s="417"/>
      <c r="F78" s="418"/>
      <c r="G78" s="418"/>
      <c r="H78" s="327"/>
      <c r="I78" s="327"/>
      <c r="J78" s="327"/>
      <c r="L78" s="612"/>
    </row>
    <row r="79" spans="1:174" s="389" customFormat="1" x14ac:dyDescent="0.4">
      <c r="A79" s="327"/>
      <c r="B79" s="655"/>
      <c r="C79" s="1443"/>
      <c r="D79" s="1444"/>
      <c r="E79" s="1444"/>
      <c r="F79" s="1444"/>
      <c r="G79" s="1444"/>
      <c r="H79" s="1444"/>
      <c r="I79" s="1444"/>
      <c r="J79" s="1445"/>
      <c r="L79" s="612"/>
    </row>
    <row r="80" spans="1:174" s="389" customFormat="1" x14ac:dyDescent="0.4">
      <c r="A80" s="327"/>
      <c r="B80" s="655"/>
      <c r="C80" s="1446"/>
      <c r="D80" s="1447"/>
      <c r="E80" s="1447"/>
      <c r="F80" s="1447"/>
      <c r="G80" s="1447"/>
      <c r="H80" s="1447"/>
      <c r="I80" s="1447"/>
      <c r="J80" s="1448"/>
      <c r="L80" s="612"/>
    </row>
    <row r="81" spans="1:12" s="389" customFormat="1" x14ac:dyDescent="0.4">
      <c r="A81" s="327"/>
      <c r="B81" s="655"/>
      <c r="C81" s="1446"/>
      <c r="D81" s="1447"/>
      <c r="E81" s="1447"/>
      <c r="F81" s="1447"/>
      <c r="G81" s="1447"/>
      <c r="H81" s="1447"/>
      <c r="I81" s="1447"/>
      <c r="J81" s="1448"/>
      <c r="L81" s="612"/>
    </row>
    <row r="82" spans="1:12" s="389" customFormat="1" x14ac:dyDescent="0.4">
      <c r="A82" s="327"/>
      <c r="B82" s="655"/>
      <c r="C82" s="1446"/>
      <c r="D82" s="1447"/>
      <c r="E82" s="1447"/>
      <c r="F82" s="1447"/>
      <c r="G82" s="1447"/>
      <c r="H82" s="1447"/>
      <c r="I82" s="1447"/>
      <c r="J82" s="1448"/>
      <c r="L82" s="612"/>
    </row>
    <row r="83" spans="1:12" s="389" customFormat="1" x14ac:dyDescent="0.4">
      <c r="A83" s="327"/>
      <c r="B83" s="655"/>
      <c r="C83" s="1449"/>
      <c r="D83" s="1450"/>
      <c r="E83" s="1450"/>
      <c r="F83" s="1450"/>
      <c r="G83" s="1450"/>
      <c r="H83" s="1450"/>
      <c r="I83" s="1450"/>
      <c r="J83" s="1451"/>
      <c r="L83" s="612"/>
    </row>
    <row r="84" spans="1:12" s="389" customFormat="1" x14ac:dyDescent="0.4">
      <c r="A84" s="327"/>
      <c r="B84" s="655"/>
      <c r="D84" s="417"/>
      <c r="E84" s="417"/>
      <c r="F84" s="418"/>
      <c r="G84" s="418"/>
      <c r="H84" s="327"/>
      <c r="I84" s="327"/>
      <c r="J84" s="327"/>
      <c r="L84" s="612"/>
    </row>
    <row r="85" spans="1:12" s="389" customFormat="1" ht="13" thickBot="1" x14ac:dyDescent="0.45">
      <c r="A85" s="327"/>
      <c r="B85" s="665"/>
      <c r="C85" s="582"/>
      <c r="D85" s="666"/>
      <c r="E85" s="666"/>
      <c r="F85" s="667"/>
      <c r="G85" s="667"/>
      <c r="H85" s="489"/>
      <c r="I85" s="489"/>
      <c r="J85" s="489"/>
      <c r="K85" s="582"/>
      <c r="L85" s="583"/>
    </row>
    <row r="86" spans="1:12" s="389" customFormat="1" x14ac:dyDescent="0.4">
      <c r="A86" s="327"/>
      <c r="B86" s="327"/>
      <c r="D86" s="417"/>
      <c r="E86" s="417"/>
      <c r="F86" s="418"/>
      <c r="G86" s="418"/>
      <c r="H86" s="327"/>
      <c r="I86" s="327"/>
      <c r="J86" s="327"/>
    </row>
    <row r="87" spans="1:12" s="389" customFormat="1" x14ac:dyDescent="0.4">
      <c r="A87" s="327"/>
      <c r="B87" s="327"/>
      <c r="D87" s="417"/>
      <c r="E87" s="417"/>
      <c r="F87" s="418"/>
      <c r="G87" s="418"/>
      <c r="H87" s="327"/>
      <c r="I87" s="327"/>
      <c r="J87" s="327"/>
    </row>
    <row r="88" spans="1:12" s="389" customFormat="1" x14ac:dyDescent="0.4">
      <c r="A88" s="327"/>
      <c r="B88" s="327"/>
      <c r="D88" s="417"/>
      <c r="E88" s="417"/>
      <c r="F88" s="418"/>
      <c r="G88" s="418"/>
      <c r="H88" s="327"/>
      <c r="I88" s="327"/>
      <c r="J88" s="327"/>
    </row>
    <row r="89" spans="1:12" s="389" customFormat="1" x14ac:dyDescent="0.4">
      <c r="A89" s="327"/>
      <c r="B89" s="327"/>
      <c r="D89" s="417"/>
      <c r="E89" s="417"/>
      <c r="F89" s="418"/>
      <c r="G89" s="418"/>
      <c r="H89" s="327"/>
      <c r="I89" s="327"/>
      <c r="J89" s="327"/>
    </row>
    <row r="90" spans="1:12" s="389" customFormat="1" x14ac:dyDescent="0.4">
      <c r="A90" s="327"/>
      <c r="B90" s="327"/>
      <c r="D90" s="417"/>
      <c r="E90" s="417"/>
      <c r="F90" s="418"/>
      <c r="G90" s="418"/>
      <c r="H90" s="327"/>
      <c r="I90" s="327"/>
      <c r="J90" s="327"/>
    </row>
    <row r="91" spans="1:12" s="389" customFormat="1" x14ac:dyDescent="0.4">
      <c r="A91" s="327"/>
      <c r="B91" s="327"/>
      <c r="D91" s="417"/>
      <c r="E91" s="417"/>
      <c r="F91" s="418"/>
      <c r="G91" s="418"/>
      <c r="H91" s="327"/>
      <c r="I91" s="327"/>
      <c r="J91" s="327"/>
    </row>
  </sheetData>
  <mergeCells count="51">
    <mergeCell ref="C79:J83"/>
    <mergeCell ref="G41:L41"/>
    <mergeCell ref="F41:F42"/>
    <mergeCell ref="C49:E49"/>
    <mergeCell ref="C50:E50"/>
    <mergeCell ref="C51:E51"/>
    <mergeCell ref="C48:L48"/>
    <mergeCell ref="J49:L49"/>
    <mergeCell ref="J50:L50"/>
    <mergeCell ref="J51:L51"/>
    <mergeCell ref="H50:H51"/>
    <mergeCell ref="D72:F72"/>
    <mergeCell ref="C46:E46"/>
    <mergeCell ref="D77:J77"/>
    <mergeCell ref="D71:F71"/>
    <mergeCell ref="E63:F63"/>
    <mergeCell ref="E62:F62"/>
    <mergeCell ref="C38:E38"/>
    <mergeCell ref="F33:F34"/>
    <mergeCell ref="C32:L32"/>
    <mergeCell ref="C33:E34"/>
    <mergeCell ref="C35:E35"/>
    <mergeCell ref="C36:E36"/>
    <mergeCell ref="C37:E37"/>
    <mergeCell ref="G33:L33"/>
    <mergeCell ref="C40:L40"/>
    <mergeCell ref="C45:E45"/>
    <mergeCell ref="C4:E4"/>
    <mergeCell ref="C5:E5"/>
    <mergeCell ref="D1:J1"/>
    <mergeCell ref="I6:J7"/>
    <mergeCell ref="C2:E2"/>
    <mergeCell ref="C6:E6"/>
    <mergeCell ref="C7:E7"/>
    <mergeCell ref="C3:E3"/>
    <mergeCell ref="E65:F65"/>
    <mergeCell ref="E70:F70"/>
    <mergeCell ref="E66:F66"/>
    <mergeCell ref="F2:J2"/>
    <mergeCell ref="E69:F69"/>
    <mergeCell ref="E64:F64"/>
    <mergeCell ref="E67:F67"/>
    <mergeCell ref="E68:F68"/>
    <mergeCell ref="C41:E42"/>
    <mergeCell ref="D58:H58"/>
    <mergeCell ref="D59:F59"/>
    <mergeCell ref="E60:F60"/>
    <mergeCell ref="E61:F61"/>
    <mergeCell ref="D57:H57"/>
    <mergeCell ref="C43:E43"/>
    <mergeCell ref="C44:E44"/>
  </mergeCells>
  <conditionalFormatting sqref="G72:H72">
    <cfRule type="containsText" dxfId="280" priority="58" operator="containsText" text="Non contrôlé">
      <formula>NOT(ISERROR(SEARCH("Non contrôlé",G72)))</formula>
    </cfRule>
    <cfRule type="containsText" dxfId="279" priority="59" operator="containsText" text="Non validé">
      <formula>NOT(ISERROR(SEARCH("Non validé",G72)))</formula>
    </cfRule>
    <cfRule type="containsText" dxfId="278" priority="60" operator="containsText" text="réserve">
      <formula>NOT(ISERROR(SEARCH("réserve",G72)))</formula>
    </cfRule>
    <cfRule type="endsWith" dxfId="277" priority="61" operator="endsWith" text="Validé">
      <formula>RIGHT(G72,LEN("Validé"))="Validé"</formula>
    </cfRule>
  </conditionalFormatting>
  <conditionalFormatting sqref="H72">
    <cfRule type="cellIs" dxfId="276" priority="55" operator="greaterThanOrEqual">
      <formula>80</formula>
    </cfRule>
    <cfRule type="cellIs" dxfId="275" priority="56" operator="between">
      <formula>70</formula>
      <formula>79</formula>
    </cfRule>
    <cfRule type="cellIs" dxfId="274" priority="57" operator="lessThan">
      <formula>69</formula>
    </cfRule>
  </conditionalFormatting>
  <conditionalFormatting sqref="I35">
    <cfRule type="cellIs" dxfId="273" priority="52" stopIfTrue="1" operator="lessThan">
      <formula>-$C$24</formula>
    </cfRule>
    <cfRule type="cellIs" dxfId="272" priority="53" stopIfTrue="1" operator="greaterThan">
      <formula>$C$24</formula>
    </cfRule>
    <cfRule type="cellIs" dxfId="271" priority="54" stopIfTrue="1" operator="between">
      <formula>-$C$24</formula>
      <formula>$C$24</formula>
    </cfRule>
  </conditionalFormatting>
  <conditionalFormatting sqref="I36">
    <cfRule type="cellIs" dxfId="270" priority="49" stopIfTrue="1" operator="between">
      <formula>-$C$25</formula>
      <formula>$C$25</formula>
    </cfRule>
    <cfRule type="cellIs" dxfId="269" priority="50" stopIfTrue="1" operator="greaterThan">
      <formula>$C$25</formula>
    </cfRule>
    <cfRule type="cellIs" dxfId="268" priority="51" stopIfTrue="1" operator="lessThan">
      <formula>-$C$25</formula>
    </cfRule>
  </conditionalFormatting>
  <conditionalFormatting sqref="I37">
    <cfRule type="cellIs" dxfId="267" priority="46" stopIfTrue="1" operator="between">
      <formula>-$C$26</formula>
      <formula>$C$26</formula>
    </cfRule>
    <cfRule type="cellIs" dxfId="266" priority="47" stopIfTrue="1" operator="greaterThan">
      <formula>$C$26</formula>
    </cfRule>
    <cfRule type="cellIs" dxfId="265" priority="48" stopIfTrue="1" operator="lessThan">
      <formula>-$C$26</formula>
    </cfRule>
  </conditionalFormatting>
  <conditionalFormatting sqref="I38 L38">
    <cfRule type="cellIs" dxfId="264" priority="43" stopIfTrue="1" operator="between">
      <formula>-$C$27</formula>
      <formula>$C$27</formula>
    </cfRule>
    <cfRule type="cellIs" dxfId="263" priority="44" stopIfTrue="1" operator="greaterThan">
      <formula>$C$27</formula>
    </cfRule>
    <cfRule type="cellIs" dxfId="262" priority="45" stopIfTrue="1" operator="lessThan">
      <formula>-$C$27</formula>
    </cfRule>
  </conditionalFormatting>
  <conditionalFormatting sqref="I43">
    <cfRule type="cellIs" dxfId="261" priority="28" stopIfTrue="1" operator="lessThan">
      <formula>-$C$24</formula>
    </cfRule>
    <cfRule type="cellIs" dxfId="260" priority="29" stopIfTrue="1" operator="greaterThan">
      <formula>$C$24</formula>
    </cfRule>
    <cfRule type="cellIs" dxfId="259" priority="30" stopIfTrue="1" operator="between">
      <formula>-$C$24</formula>
      <formula>$C$24</formula>
    </cfRule>
  </conditionalFormatting>
  <conditionalFormatting sqref="I44">
    <cfRule type="cellIs" dxfId="258" priority="25" stopIfTrue="1" operator="between">
      <formula>-$C$25</formula>
      <formula>$C$25</formula>
    </cfRule>
    <cfRule type="cellIs" dxfId="257" priority="26" stopIfTrue="1" operator="greaterThan">
      <formula>$C$25</formula>
    </cfRule>
    <cfRule type="cellIs" dxfId="256" priority="27" stopIfTrue="1" operator="lessThan">
      <formula>-$C$25</formula>
    </cfRule>
  </conditionalFormatting>
  <conditionalFormatting sqref="I45">
    <cfRule type="cellIs" dxfId="255" priority="22" stopIfTrue="1" operator="between">
      <formula>-$C$26</formula>
      <formula>$C$26</formula>
    </cfRule>
    <cfRule type="cellIs" dxfId="254" priority="23" stopIfTrue="1" operator="greaterThan">
      <formula>$C$26</formula>
    </cfRule>
    <cfRule type="cellIs" dxfId="253" priority="24" stopIfTrue="1" operator="lessThan">
      <formula>-$C$26</formula>
    </cfRule>
  </conditionalFormatting>
  <conditionalFormatting sqref="I46">
    <cfRule type="cellIs" dxfId="252" priority="19" stopIfTrue="1" operator="between">
      <formula>-$C$27</formula>
      <formula>$C$27</formula>
    </cfRule>
    <cfRule type="cellIs" dxfId="251" priority="20" stopIfTrue="1" operator="greaterThan">
      <formula>$C$27</formula>
    </cfRule>
    <cfRule type="cellIs" dxfId="250" priority="21" stopIfTrue="1" operator="lessThan">
      <formula>-$C$27</formula>
    </cfRule>
  </conditionalFormatting>
  <conditionalFormatting sqref="J28">
    <cfRule type="cellIs" dxfId="249" priority="62" stopIfTrue="1" operator="lessThan">
      <formula>-$C$28</formula>
    </cfRule>
    <cfRule type="cellIs" dxfId="248" priority="63" stopIfTrue="1" operator="greaterThan">
      <formula>$C$28</formula>
    </cfRule>
    <cfRule type="cellIs" dxfId="247" priority="64" stopIfTrue="1" operator="between">
      <formula>-$C$28</formula>
      <formula>$C$28</formula>
    </cfRule>
  </conditionalFormatting>
  <conditionalFormatting sqref="J29">
    <cfRule type="cellIs" dxfId="246" priority="65" stopIfTrue="1" operator="between">
      <formula>-$C$29</formula>
      <formula>$C$29</formula>
    </cfRule>
    <cfRule type="cellIs" dxfId="245" priority="66" stopIfTrue="1" operator="lessThan">
      <formula>$C$29</formula>
    </cfRule>
    <cfRule type="cellIs" dxfId="244" priority="67" stopIfTrue="1" operator="greaterThan">
      <formula>$C$29</formula>
    </cfRule>
  </conditionalFormatting>
  <conditionalFormatting sqref="L35">
    <cfRule type="cellIs" dxfId="243" priority="40" stopIfTrue="1" operator="lessThan">
      <formula>-$C$24</formula>
    </cfRule>
    <cfRule type="cellIs" dxfId="242" priority="41" stopIfTrue="1" operator="greaterThan">
      <formula>$C$24</formula>
    </cfRule>
    <cfRule type="cellIs" dxfId="241" priority="42" stopIfTrue="1" operator="between">
      <formula>-$C$24</formula>
      <formula>$C$24</formula>
    </cfRule>
  </conditionalFormatting>
  <conditionalFormatting sqref="L36">
    <cfRule type="cellIs" dxfId="240" priority="37" stopIfTrue="1" operator="between">
      <formula>-$C$25</formula>
      <formula>$C$25</formula>
    </cfRule>
    <cfRule type="cellIs" dxfId="239" priority="38" stopIfTrue="1" operator="greaterThan">
      <formula>$C$25</formula>
    </cfRule>
    <cfRule type="cellIs" dxfId="238" priority="39" stopIfTrue="1" operator="lessThan">
      <formula>-$C$25</formula>
    </cfRule>
  </conditionalFormatting>
  <conditionalFormatting sqref="L37">
    <cfRule type="cellIs" dxfId="237" priority="34" stopIfTrue="1" operator="between">
      <formula>-$C$26</formula>
      <formula>$C$26</formula>
    </cfRule>
    <cfRule type="cellIs" dxfId="236" priority="35" stopIfTrue="1" operator="greaterThan">
      <formula>$C$26</formula>
    </cfRule>
    <cfRule type="cellIs" dxfId="235" priority="36" stopIfTrue="1" operator="lessThan">
      <formula>-$C$26</formula>
    </cfRule>
  </conditionalFormatting>
  <conditionalFormatting sqref="L43">
    <cfRule type="cellIs" dxfId="234" priority="16" stopIfTrue="1" operator="lessThan">
      <formula>-$C$24</formula>
    </cfRule>
    <cfRule type="cellIs" dxfId="233" priority="17" stopIfTrue="1" operator="greaterThan">
      <formula>$C$24</formula>
    </cfRule>
    <cfRule type="cellIs" dxfId="232" priority="18" stopIfTrue="1" operator="between">
      <formula>-$C$24</formula>
      <formula>$C$24</formula>
    </cfRule>
  </conditionalFormatting>
  <conditionalFormatting sqref="L44">
    <cfRule type="cellIs" dxfId="231" priority="13" stopIfTrue="1" operator="between">
      <formula>-$C$25</formula>
      <formula>$C$25</formula>
    </cfRule>
    <cfRule type="cellIs" dxfId="230" priority="14" stopIfTrue="1" operator="greaterThan">
      <formula>$C$25</formula>
    </cfRule>
    <cfRule type="cellIs" dxfId="229" priority="15" stopIfTrue="1" operator="lessThan">
      <formula>-$C$25</formula>
    </cfRule>
  </conditionalFormatting>
  <conditionalFormatting sqref="L45">
    <cfRule type="cellIs" dxfId="228" priority="10" stopIfTrue="1" operator="between">
      <formula>-$C$26</formula>
      <formula>$C$26</formula>
    </cfRule>
    <cfRule type="cellIs" dxfId="227" priority="11" stopIfTrue="1" operator="greaterThan">
      <formula>$C$26</formula>
    </cfRule>
    <cfRule type="cellIs" dxfId="226" priority="12" stopIfTrue="1" operator="lessThan">
      <formula>-$C$26</formula>
    </cfRule>
  </conditionalFormatting>
  <conditionalFormatting sqref="L46">
    <cfRule type="cellIs" dxfId="225" priority="7" stopIfTrue="1" operator="between">
      <formula>-$C$27</formula>
      <formula>$C$27</formula>
    </cfRule>
    <cfRule type="cellIs" dxfId="224" priority="8" stopIfTrue="1" operator="greaterThan">
      <formula>$C$27</formula>
    </cfRule>
    <cfRule type="cellIs" dxfId="223" priority="9" stopIfTrue="1" operator="lessThan">
      <formula>-$C$27</formula>
    </cfRule>
  </conditionalFormatting>
  <dataValidations count="2">
    <dataValidation type="list" allowBlank="1" showInputMessage="1" showErrorMessage="1" sqref="G60:G70" xr:uid="{40C9CF52-08E9-4F42-9011-EA2EE0F1DF3D}">
      <formula1>INDIRECT(K60)</formula1>
    </dataValidation>
    <dataValidation type="list" allowBlank="1" showInputMessage="1" showErrorMessage="1" sqref="D58" xr:uid="{86DF3F76-DE05-4BC1-A536-59F34480B132}">
      <formula1>EQUIPEMENT_Q</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5A77-4EDE-4000-A00D-70D5B95A77EA}">
  <sheetPr codeName="Feuil18">
    <tabColor rgb="FF0070C0"/>
  </sheetPr>
  <dimension ref="B1:DS115"/>
  <sheetViews>
    <sheetView showGridLines="0" zoomScaleNormal="100" workbookViewId="0">
      <pane ySplit="7" topLeftCell="A72" activePane="bottomLeft" state="frozen"/>
      <selection pane="bottomLeft" activeCell="D108" sqref="D108"/>
    </sheetView>
  </sheetViews>
  <sheetFormatPr baseColWidth="10" defaultColWidth="11.41015625" defaultRowHeight="12.7" outlineLevelRow="2" x14ac:dyDescent="0.4"/>
  <cols>
    <col min="1" max="2" width="2.41015625" style="327" customWidth="1"/>
    <col min="3" max="3" width="2.64453125" style="417" customWidth="1"/>
    <col min="4" max="4" width="11.234375" style="418" customWidth="1"/>
    <col min="5" max="5" width="30.1171875" style="327" customWidth="1"/>
    <col min="6" max="6" width="13.87890625" style="327" customWidth="1"/>
    <col min="7" max="7" width="16.3515625" style="389" customWidth="1"/>
    <col min="8" max="8" width="14.234375" style="389" customWidth="1"/>
    <col min="9" max="9" width="16.234375" style="389" customWidth="1"/>
    <col min="10" max="10" width="14" style="389" customWidth="1"/>
    <col min="11" max="11" width="14.1171875" style="389" customWidth="1"/>
    <col min="12" max="12" width="24.234375" style="389" customWidth="1"/>
    <col min="13" max="13" width="21.9375" style="389" customWidth="1"/>
    <col min="14" max="14" width="3.64453125" style="389" hidden="1" customWidth="1"/>
    <col min="15" max="123" width="11.41015625" style="389"/>
    <col min="124" max="16384" width="11.41015625" style="327"/>
  </cols>
  <sheetData>
    <row r="1" spans="2:123" s="351" customFormat="1" ht="45.75" customHeight="1" thickBot="1" x14ac:dyDescent="0.5">
      <c r="B1" s="654"/>
      <c r="C1" s="16"/>
      <c r="D1" s="1369" t="s">
        <v>3</v>
      </c>
      <c r="E1" s="1370"/>
      <c r="F1" s="1370"/>
      <c r="G1" s="1370"/>
      <c r="H1" s="1370"/>
      <c r="I1" s="1370"/>
      <c r="J1" s="1370"/>
      <c r="K1" s="1370"/>
      <c r="L1" s="1370"/>
      <c r="M1" s="1371"/>
    </row>
    <row r="2" spans="2:123" ht="22.35" customHeight="1" thickBot="1" x14ac:dyDescent="0.45">
      <c r="B2" s="655"/>
      <c r="C2"/>
      <c r="D2" s="1367" t="s">
        <v>361</v>
      </c>
      <c r="E2" s="1368"/>
      <c r="F2" s="1297" t="str">
        <f>Descriptif!F2</f>
        <v>Système test</v>
      </c>
      <c r="G2" s="1086"/>
      <c r="H2" s="1086"/>
      <c r="I2" s="1086"/>
      <c r="J2" s="1086"/>
      <c r="K2" s="1086"/>
      <c r="L2" s="1086"/>
      <c r="M2" s="1087"/>
      <c r="DB2" s="327"/>
      <c r="DC2" s="327"/>
      <c r="DD2" s="327"/>
      <c r="DE2" s="327"/>
      <c r="DF2" s="327"/>
      <c r="DG2" s="327"/>
      <c r="DH2" s="327"/>
      <c r="DI2" s="327"/>
      <c r="DJ2" s="327"/>
      <c r="DK2" s="327"/>
      <c r="DL2" s="327"/>
      <c r="DM2" s="327"/>
      <c r="DN2" s="327"/>
      <c r="DO2" s="327"/>
      <c r="DP2" s="327"/>
      <c r="DQ2" s="327"/>
      <c r="DR2" s="327"/>
      <c r="DS2" s="327"/>
    </row>
    <row r="3" spans="2:123" s="443" customFormat="1" ht="19.95" customHeight="1" thickBot="1" x14ac:dyDescent="0.45">
      <c r="B3" s="656"/>
      <c r="C3"/>
      <c r="D3" s="1364" t="s">
        <v>363</v>
      </c>
      <c r="E3" s="1058"/>
      <c r="F3" s="1365" t="str">
        <f>Descriptif!F3</f>
        <v>code_test</v>
      </c>
      <c r="G3" s="1365"/>
      <c r="H3" s="1090" t="s">
        <v>7</v>
      </c>
      <c r="I3" s="1091"/>
      <c r="J3" s="1366" t="str">
        <f>IF(Descriptif!J3&lt;&gt;"",Descriptif!J3,"")</f>
        <v>Eaux de France</v>
      </c>
      <c r="K3" s="1366"/>
      <c r="L3" s="678" t="s">
        <v>5</v>
      </c>
      <c r="M3" s="782">
        <f>IF(Descriptif!M3&lt;&gt;"",Descriptif!M3,"")</f>
        <v>45797</v>
      </c>
    </row>
    <row r="4" spans="2:123" s="490" customFormat="1" ht="15.35" customHeight="1" x14ac:dyDescent="0.4">
      <c r="B4" s="657"/>
      <c r="C4"/>
      <c r="D4" s="1364" t="s">
        <v>443</v>
      </c>
      <c r="E4" s="1058"/>
      <c r="F4" s="1391"/>
      <c r="G4" s="1391"/>
      <c r="H4" s="1058" t="s">
        <v>564</v>
      </c>
      <c r="I4" s="1058"/>
      <c r="J4" s="1366" t="str">
        <f>IF(Descriptif!J4&lt;&gt;"",Descriptif!J4,"")</f>
        <v/>
      </c>
      <c r="K4" s="1366"/>
      <c r="L4" s="678" t="s">
        <v>8</v>
      </c>
      <c r="M4" s="782" t="str">
        <f>IF(Descriptif!M4&lt;&gt;"",Descriptif!M4,"")</f>
        <v>Satese XX</v>
      </c>
    </row>
    <row r="5" spans="2:123" s="490" customFormat="1" ht="15.7" customHeight="1" x14ac:dyDescent="0.4">
      <c r="B5" s="657"/>
      <c r="C5" t="s">
        <v>257</v>
      </c>
      <c r="D5" s="1389" t="s">
        <v>444</v>
      </c>
      <c r="E5" s="1390"/>
      <c r="F5" s="1391"/>
      <c r="G5" s="1391"/>
      <c r="H5" s="1080" t="s">
        <v>565</v>
      </c>
      <c r="I5" s="1081"/>
      <c r="J5" s="1366" t="str">
        <f>IF(Descriptif!J5&lt;&gt;"",Descriptif!J5,"")</f>
        <v/>
      </c>
      <c r="K5" s="1366"/>
      <c r="L5" s="600" t="s">
        <v>9</v>
      </c>
      <c r="M5" s="782" t="str">
        <f>IF(Descriptif!M5&lt;&gt;"",Descriptif!M5,"")</f>
        <v>François</v>
      </c>
    </row>
    <row r="6" spans="2:123" s="490" customFormat="1" ht="23" customHeight="1" x14ac:dyDescent="0.4">
      <c r="B6" s="657"/>
      <c r="D6" s="1389" t="s">
        <v>353</v>
      </c>
      <c r="E6" s="1390"/>
      <c r="F6" s="1391" t="s">
        <v>280</v>
      </c>
      <c r="G6" s="1391"/>
      <c r="H6" s="1058" t="s">
        <v>567</v>
      </c>
      <c r="I6" s="1058"/>
      <c r="J6" s="1366" t="str">
        <f>IF(Descriptif!J6&lt;&gt;"",Descriptif!J6,"")</f>
        <v/>
      </c>
      <c r="K6" s="1366"/>
      <c r="L6" s="1299"/>
      <c r="M6" s="1300"/>
      <c r="N6" s="593"/>
    </row>
    <row r="7" spans="2:123" s="490" customFormat="1" ht="23" thickBot="1" x14ac:dyDescent="0.45">
      <c r="B7" s="657"/>
      <c r="D7" s="1153"/>
      <c r="E7" s="1155"/>
      <c r="F7" s="1066"/>
      <c r="G7" s="1067"/>
      <c r="H7" s="1057" t="s">
        <v>568</v>
      </c>
      <c r="I7" s="1057"/>
      <c r="J7" s="1298" t="str">
        <f>IF(Descriptif!J7&lt;&gt;"",Descriptif!J7,"")</f>
        <v/>
      </c>
      <c r="K7" s="1298"/>
      <c r="L7" s="1301"/>
      <c r="M7" s="1302"/>
      <c r="N7" s="593"/>
    </row>
    <row r="8" spans="2:123" s="490" customFormat="1" ht="23" thickBot="1" x14ac:dyDescent="0.45">
      <c r="B8" s="657"/>
      <c r="D8" s="417"/>
      <c r="E8" s="418"/>
      <c r="F8" s="327"/>
      <c r="G8" s="389"/>
      <c r="H8" s="389"/>
      <c r="M8" s="611"/>
      <c r="N8" s="593"/>
    </row>
    <row r="9" spans="2:123" s="389" customFormat="1" ht="37.700000000000003" customHeight="1" thickBot="1" x14ac:dyDescent="0.45">
      <c r="B9" s="615"/>
      <c r="D9" s="1491" t="s">
        <v>385</v>
      </c>
      <c r="E9" s="1492"/>
      <c r="F9" s="1492"/>
      <c r="G9" s="1492"/>
      <c r="H9" s="1492"/>
      <c r="I9" s="1492"/>
      <c r="J9" s="1492"/>
      <c r="K9" s="1492"/>
      <c r="L9" s="1492"/>
      <c r="M9" s="1493"/>
    </row>
    <row r="10" spans="2:123" s="389" customFormat="1" ht="15" hidden="1" customHeight="1" outlineLevel="1" x14ac:dyDescent="0.4">
      <c r="B10" s="615"/>
      <c r="D10" s="1340" t="s">
        <v>386</v>
      </c>
      <c r="E10" s="1340"/>
      <c r="F10" s="544" t="s">
        <v>387</v>
      </c>
      <c r="G10" s="544"/>
      <c r="H10" s="1342" t="s">
        <v>388</v>
      </c>
      <c r="I10" s="1342"/>
      <c r="J10" s="544" t="s">
        <v>389</v>
      </c>
      <c r="M10" s="612"/>
    </row>
    <row r="11" spans="2:123" s="389" customFormat="1" ht="15" hidden="1" customHeight="1" outlineLevel="1" x14ac:dyDescent="0.4">
      <c r="B11" s="615"/>
      <c r="D11" s="1341" t="s">
        <v>390</v>
      </c>
      <c r="E11" s="1341"/>
      <c r="F11" s="544" t="s">
        <v>391</v>
      </c>
      <c r="G11" s="544"/>
      <c r="H11" s="1343" t="s">
        <v>392</v>
      </c>
      <c r="I11" s="1343"/>
      <c r="J11" s="544">
        <v>4.0999999999999996</v>
      </c>
      <c r="M11" s="612"/>
    </row>
    <row r="12" spans="2:123" s="389" customFormat="1" ht="15" hidden="1" customHeight="1" outlineLevel="1" x14ac:dyDescent="0.4">
      <c r="B12" s="615"/>
      <c r="D12" s="1341" t="s">
        <v>393</v>
      </c>
      <c r="E12" s="1341"/>
      <c r="F12" s="544">
        <v>4</v>
      </c>
      <c r="G12" s="544"/>
      <c r="H12" s="1343" t="s">
        <v>394</v>
      </c>
      <c r="I12" s="1343"/>
      <c r="J12" s="544">
        <v>12</v>
      </c>
      <c r="M12" s="612"/>
    </row>
    <row r="13" spans="2:123" s="389" customFormat="1" ht="15" hidden="1" customHeight="1" outlineLevel="1" x14ac:dyDescent="0.4">
      <c r="B13" s="615"/>
      <c r="D13" s="1341" t="s">
        <v>395</v>
      </c>
      <c r="E13" s="1341"/>
      <c r="F13" s="544" t="s">
        <v>136</v>
      </c>
      <c r="G13" s="544"/>
      <c r="H13" s="1343" t="s">
        <v>396</v>
      </c>
      <c r="I13" s="1343"/>
      <c r="J13" s="544">
        <v>1.9</v>
      </c>
      <c r="M13" s="612"/>
    </row>
    <row r="14" spans="2:123" s="389" customFormat="1" ht="15" hidden="1" customHeight="1" outlineLevel="1" thickBot="1" x14ac:dyDescent="0.45">
      <c r="B14" s="615"/>
      <c r="D14" s="530"/>
      <c r="E14" s="530"/>
      <c r="F14" s="530"/>
      <c r="G14" s="530"/>
      <c r="H14" s="530"/>
      <c r="I14" s="530"/>
      <c r="J14" s="530"/>
      <c r="K14" s="530"/>
      <c r="L14" s="530"/>
      <c r="M14" s="613"/>
      <c r="N14" s="530"/>
    </row>
    <row r="15" spans="2:123" s="389" customFormat="1" ht="21" hidden="1" customHeight="1" outlineLevel="1" thickBot="1" x14ac:dyDescent="0.45">
      <c r="B15" s="615"/>
      <c r="D15" s="580" t="s">
        <v>397</v>
      </c>
      <c r="E15" s="576"/>
      <c r="F15" s="576"/>
      <c r="G15" s="576"/>
      <c r="H15" s="576"/>
      <c r="I15" s="576"/>
      <c r="J15" s="576"/>
      <c r="K15" s="576"/>
      <c r="L15" s="576"/>
      <c r="M15" s="614"/>
    </row>
    <row r="16" spans="2:123" s="389" customFormat="1" ht="12.75" hidden="1" customHeight="1" outlineLevel="1" thickBot="1" x14ac:dyDescent="0.45">
      <c r="B16" s="615"/>
      <c r="M16" s="612"/>
    </row>
    <row r="17" spans="2:14" s="389" customFormat="1" ht="46.1" hidden="1" customHeight="1" outlineLevel="1" thickBot="1" x14ac:dyDescent="0.45">
      <c r="B17" s="615"/>
      <c r="D17" s="1320" t="s">
        <v>398</v>
      </c>
      <c r="E17" s="1321"/>
      <c r="F17" s="1320" t="s">
        <v>399</v>
      </c>
      <c r="G17" s="1322"/>
      <c r="H17" s="1323" t="s">
        <v>400</v>
      </c>
      <c r="I17" s="1322"/>
      <c r="J17" s="560" t="s">
        <v>401</v>
      </c>
      <c r="K17" s="540" t="s">
        <v>402</v>
      </c>
      <c r="L17" s="540" t="s">
        <v>403</v>
      </c>
      <c r="M17" s="616" t="s">
        <v>404</v>
      </c>
    </row>
    <row r="18" spans="2:14" s="389" customFormat="1" ht="24.75" hidden="1" customHeight="1" outlineLevel="1" thickBot="1" x14ac:dyDescent="0.45">
      <c r="B18" s="615"/>
      <c r="D18" s="1335">
        <v>60</v>
      </c>
      <c r="E18" s="1336"/>
      <c r="F18" s="570">
        <v>62</v>
      </c>
      <c r="G18" s="573"/>
      <c r="H18" s="1333">
        <v>63</v>
      </c>
      <c r="I18" s="1334"/>
      <c r="J18" s="566">
        <v>62</v>
      </c>
      <c r="K18" s="569">
        <f>IF(F18&gt;0,AVERAGE(F18:J18),"")</f>
        <v>62.333333333333336</v>
      </c>
      <c r="L18" s="571">
        <f>STDEVP(F18:J18)</f>
        <v>0.47140452079103168</v>
      </c>
      <c r="M18" s="617">
        <f>L18/K18</f>
        <v>7.5626393709791176E-3</v>
      </c>
    </row>
    <row r="19" spans="2:14" s="389" customFormat="1" ht="15" hidden="1" customHeight="1" outlineLevel="1" thickBot="1" x14ac:dyDescent="0.45">
      <c r="B19" s="615"/>
      <c r="M19" s="612"/>
    </row>
    <row r="20" spans="2:14" s="389" customFormat="1" ht="35.450000000000003" hidden="1" customHeight="1" outlineLevel="1" thickBot="1" x14ac:dyDescent="0.45">
      <c r="B20" s="615"/>
      <c r="D20" s="1337" t="s">
        <v>424</v>
      </c>
      <c r="E20" s="1338"/>
      <c r="F20" s="1338"/>
      <c r="G20" s="1338"/>
      <c r="H20" s="1338"/>
      <c r="I20" s="1338"/>
      <c r="J20" s="1338"/>
      <c r="K20" s="1338"/>
      <c r="L20" s="1338"/>
      <c r="M20" s="1339"/>
    </row>
    <row r="21" spans="2:14" s="389" customFormat="1" ht="12.75" hidden="1" customHeight="1" outlineLevel="1" thickBot="1" x14ac:dyDescent="0.45">
      <c r="B21" s="615"/>
      <c r="M21" s="612"/>
    </row>
    <row r="22" spans="2:14" s="389" customFormat="1" ht="15" hidden="1" customHeight="1" outlineLevel="1" x14ac:dyDescent="0.4">
      <c r="B22" s="615"/>
      <c r="D22" s="1332" t="s">
        <v>405</v>
      </c>
      <c r="E22" s="1309"/>
      <c r="F22" s="1309">
        <v>1</v>
      </c>
      <c r="G22" s="1309"/>
      <c r="H22" s="1309">
        <v>2</v>
      </c>
      <c r="I22" s="1309"/>
      <c r="J22" s="578">
        <v>3</v>
      </c>
      <c r="K22" s="1309" t="s">
        <v>406</v>
      </c>
      <c r="L22" s="1309"/>
      <c r="M22" s="1327"/>
    </row>
    <row r="23" spans="2:14" s="389" customFormat="1" ht="15" hidden="1" customHeight="1" outlineLevel="1" x14ac:dyDescent="0.4">
      <c r="B23" s="615"/>
      <c r="D23" s="1318" t="s">
        <v>407</v>
      </c>
      <c r="E23" s="1319"/>
      <c r="F23" s="1331">
        <v>10</v>
      </c>
      <c r="G23" s="1331"/>
      <c r="H23" s="1331">
        <v>5</v>
      </c>
      <c r="I23" s="1331"/>
      <c r="J23" s="575">
        <v>10</v>
      </c>
      <c r="K23" s="1328">
        <f>IF(F23&gt;0,AVERAGE(F23:J23),"")</f>
        <v>8.3333333333333339</v>
      </c>
      <c r="L23" s="1328"/>
      <c r="M23" s="1329"/>
    </row>
    <row r="24" spans="2:14" s="389" customFormat="1" ht="15" hidden="1" customHeight="1" outlineLevel="1" thickBot="1" x14ac:dyDescent="0.45">
      <c r="B24" s="615"/>
      <c r="D24" s="1324" t="s">
        <v>408</v>
      </c>
      <c r="E24" s="1325"/>
      <c r="F24" s="1326">
        <f>IF(F23&gt;0,J11/F23,"")</f>
        <v>0.41</v>
      </c>
      <c r="G24" s="1326"/>
      <c r="H24" s="1326">
        <f>IF(H23&gt;0,J11/H23,"")</f>
        <v>0.82</v>
      </c>
      <c r="I24" s="1326"/>
      <c r="J24" s="579">
        <f>IF(J23&gt;0,J11/J23,"")</f>
        <v>0.41</v>
      </c>
      <c r="K24" s="1326">
        <f>IF(F24&gt;0,AVERAGE(F24:J24),"")</f>
        <v>0.54666666666666663</v>
      </c>
      <c r="L24" s="1326"/>
      <c r="M24" s="1330"/>
    </row>
    <row r="25" spans="2:14" s="389" customFormat="1" ht="15" hidden="1" customHeight="1" outlineLevel="1" thickBot="1" x14ac:dyDescent="0.45">
      <c r="B25" s="615"/>
      <c r="D25" s="567"/>
      <c r="E25" s="567"/>
      <c r="F25" s="567"/>
      <c r="G25" s="567"/>
      <c r="H25" s="567"/>
      <c r="I25" s="567"/>
      <c r="J25" s="567"/>
      <c r="K25" s="567"/>
      <c r="L25" s="567"/>
      <c r="M25" s="618"/>
    </row>
    <row r="26" spans="2:14" s="389" customFormat="1" ht="32.450000000000003" hidden="1" customHeight="1" outlineLevel="1" thickBot="1" x14ac:dyDescent="0.45">
      <c r="B26" s="615"/>
      <c r="D26" s="1374" t="s">
        <v>409</v>
      </c>
      <c r="E26" s="1375"/>
      <c r="F26" s="1375"/>
      <c r="G26" s="1375"/>
      <c r="H26" s="1375"/>
      <c r="I26" s="1375"/>
      <c r="J26" s="1375"/>
      <c r="K26" s="1375"/>
      <c r="L26" s="1375"/>
      <c r="M26" s="1376"/>
    </row>
    <row r="27" spans="2:14" s="389" customFormat="1" ht="11.45" hidden="1" customHeight="1" outlineLevel="1" x14ac:dyDescent="0.4">
      <c r="B27" s="615"/>
      <c r="M27" s="612"/>
    </row>
    <row r="28" spans="2:14" s="389" customFormat="1" ht="15" hidden="1" customHeight="1" outlineLevel="1" x14ac:dyDescent="0.4">
      <c r="B28" s="615"/>
      <c r="D28" s="1319" t="s">
        <v>410</v>
      </c>
      <c r="E28" s="1319"/>
      <c r="F28" s="1319"/>
      <c r="G28" s="1319"/>
      <c r="H28" s="1319"/>
      <c r="I28" s="1319"/>
      <c r="J28" s="1331">
        <v>4</v>
      </c>
      <c r="K28" s="1331"/>
      <c r="M28" s="612"/>
    </row>
    <row r="29" spans="2:14" s="389" customFormat="1" ht="15" hidden="1" customHeight="1" outlineLevel="1" x14ac:dyDescent="0.4">
      <c r="B29" s="615"/>
      <c r="D29" s="1319" t="s">
        <v>411</v>
      </c>
      <c r="E29" s="1319"/>
      <c r="F29" s="1319"/>
      <c r="G29" s="1319"/>
      <c r="H29" s="1319"/>
      <c r="I29" s="1319"/>
      <c r="J29" s="1349">
        <v>730</v>
      </c>
      <c r="K29" s="1349"/>
      <c r="M29" s="612"/>
    </row>
    <row r="30" spans="2:14" s="389" customFormat="1" ht="15" hidden="1" customHeight="1" outlineLevel="1" x14ac:dyDescent="0.4">
      <c r="B30" s="615"/>
      <c r="D30" s="1319" t="s">
        <v>412</v>
      </c>
      <c r="E30" s="1319"/>
      <c r="F30" s="1319"/>
      <c r="G30" s="1319"/>
      <c r="H30" s="1319"/>
      <c r="I30" s="1319"/>
      <c r="J30" s="1350">
        <f>TRUNC(J29/J28,0)</f>
        <v>182</v>
      </c>
      <c r="K30" s="1350"/>
      <c r="M30" s="612"/>
    </row>
    <row r="31" spans="2:14" s="389" customFormat="1" ht="16.100000000000001" hidden="1" customHeight="1" outlineLevel="1" x14ac:dyDescent="0.4">
      <c r="B31" s="615"/>
      <c r="D31" s="1319" t="s">
        <v>413</v>
      </c>
      <c r="E31" s="1319"/>
      <c r="F31" s="1319"/>
      <c r="G31" s="1319"/>
      <c r="H31" s="1319"/>
      <c r="I31" s="1319"/>
      <c r="J31" s="1351">
        <v>24</v>
      </c>
      <c r="K31" s="1351"/>
      <c r="M31" s="612"/>
      <c r="N31" s="561"/>
    </row>
    <row r="32" spans="2:14" s="389" customFormat="1" ht="15" hidden="1" customHeight="1" outlineLevel="1" x14ac:dyDescent="0.4">
      <c r="B32" s="615"/>
      <c r="D32" s="1319" t="s">
        <v>414</v>
      </c>
      <c r="E32" s="1319"/>
      <c r="F32" s="1319"/>
      <c r="G32" s="1319"/>
      <c r="H32" s="1319"/>
      <c r="I32" s="1319"/>
      <c r="J32" s="1386" t="s">
        <v>415</v>
      </c>
      <c r="K32" s="1386"/>
      <c r="M32" s="612"/>
    </row>
    <row r="33" spans="2:14" s="389" customFormat="1" ht="15" hidden="1" customHeight="1" outlineLevel="1" x14ac:dyDescent="0.4">
      <c r="B33" s="615"/>
      <c r="D33" s="1348" t="s">
        <v>416</v>
      </c>
      <c r="E33" s="1348"/>
      <c r="F33" s="1348"/>
      <c r="G33" s="1348"/>
      <c r="H33" s="1348"/>
      <c r="I33" s="1348"/>
      <c r="J33" s="1350">
        <f>J30/J31</f>
        <v>7.583333333333333</v>
      </c>
      <c r="K33" s="1350"/>
      <c r="M33" s="612"/>
    </row>
    <row r="34" spans="2:14" s="389" customFormat="1" ht="15" hidden="1" customHeight="1" outlineLevel="1" thickBot="1" x14ac:dyDescent="0.45">
      <c r="B34" s="615"/>
      <c r="D34" s="562"/>
      <c r="E34" s="562"/>
      <c r="F34" s="562"/>
      <c r="G34" s="562"/>
      <c r="H34" s="15"/>
      <c r="I34" s="15"/>
      <c r="J34" s="619"/>
      <c r="K34" s="619"/>
      <c r="L34" s="619"/>
      <c r="M34" s="620"/>
    </row>
    <row r="35" spans="2:14" s="389" customFormat="1" ht="21.75" hidden="1" customHeight="1" outlineLevel="1" thickBot="1" x14ac:dyDescent="0.45">
      <c r="B35" s="615"/>
      <c r="D35" s="1352" t="s">
        <v>417</v>
      </c>
      <c r="E35" s="1353"/>
      <c r="F35" s="1353"/>
      <c r="G35" s="1353"/>
      <c r="H35" s="1353"/>
      <c r="I35" s="1353"/>
      <c r="J35" s="1353"/>
      <c r="K35" s="1353"/>
      <c r="L35" s="1353"/>
      <c r="M35" s="1354"/>
    </row>
    <row r="36" spans="2:14" s="389" customFormat="1" ht="15" hidden="1" customHeight="1" outlineLevel="1" x14ac:dyDescent="0.4">
      <c r="B36" s="615"/>
      <c r="M36" s="612"/>
    </row>
    <row r="37" spans="2:14" s="389" customFormat="1" ht="27" hidden="1" customHeight="1" outlineLevel="1" x14ac:dyDescent="0.4">
      <c r="B37" s="615"/>
      <c r="D37" s="1317" t="s">
        <v>419</v>
      </c>
      <c r="E37" s="1317"/>
      <c r="F37" s="1317" t="s">
        <v>420</v>
      </c>
      <c r="G37" s="1317"/>
      <c r="H37" s="1317" t="s">
        <v>421</v>
      </c>
      <c r="I37" s="1317"/>
      <c r="J37" s="621"/>
      <c r="K37" s="622"/>
      <c r="M37" s="612"/>
    </row>
    <row r="38" spans="2:14" s="389" customFormat="1" ht="19.7" hidden="1" customHeight="1" outlineLevel="1" x14ac:dyDescent="0.4">
      <c r="B38" s="615"/>
      <c r="D38" s="1380">
        <v>10</v>
      </c>
      <c r="E38" s="1380"/>
      <c r="F38" s="1381">
        <v>10</v>
      </c>
      <c r="G38" s="1381"/>
      <c r="H38" s="1382">
        <f>(D38-F38)/F38</f>
        <v>0</v>
      </c>
      <c r="I38" s="1382"/>
      <c r="J38" s="563"/>
      <c r="K38" s="622"/>
      <c r="M38" s="612"/>
    </row>
    <row r="39" spans="2:14" s="389" customFormat="1" ht="15" hidden="1" customHeight="1" outlineLevel="1" thickBot="1" x14ac:dyDescent="0.45">
      <c r="B39" s="615"/>
      <c r="D39" s="622"/>
      <c r="E39" s="622"/>
      <c r="F39" s="622"/>
      <c r="G39" s="622"/>
      <c r="H39" s="622"/>
      <c r="I39" s="622"/>
      <c r="J39" s="622"/>
      <c r="K39" s="622"/>
      <c r="L39" s="622"/>
      <c r="M39" s="623"/>
      <c r="N39" s="562"/>
    </row>
    <row r="40" spans="2:14" s="389" customFormat="1" ht="25.7" hidden="1" customHeight="1" outlineLevel="1" thickBot="1" x14ac:dyDescent="0.45">
      <c r="B40" s="615"/>
      <c r="D40" s="1352" t="s">
        <v>418</v>
      </c>
      <c r="E40" s="1353"/>
      <c r="F40" s="1353"/>
      <c r="G40" s="1353"/>
      <c r="H40" s="1353"/>
      <c r="I40" s="1353"/>
      <c r="J40" s="1353"/>
      <c r="K40" s="1353"/>
      <c r="L40" s="1353"/>
      <c r="M40" s="1354"/>
    </row>
    <row r="41" spans="2:14" s="389" customFormat="1" ht="15" hidden="1" customHeight="1" outlineLevel="1" x14ac:dyDescent="0.4">
      <c r="B41" s="615"/>
      <c r="M41" s="612"/>
    </row>
    <row r="42" spans="2:14" s="389" customFormat="1" ht="15" hidden="1" customHeight="1" outlineLevel="1" x14ac:dyDescent="0.4">
      <c r="B42" s="615"/>
      <c r="D42" s="1317" t="s">
        <v>427</v>
      </c>
      <c r="E42" s="1317"/>
      <c r="F42" s="1317" t="s">
        <v>429</v>
      </c>
      <c r="G42" s="1317"/>
      <c r="H42" s="1317" t="s">
        <v>431</v>
      </c>
      <c r="I42" s="1317"/>
      <c r="J42" s="564"/>
      <c r="K42" s="564"/>
      <c r="L42" s="624"/>
      <c r="M42" s="612"/>
    </row>
    <row r="43" spans="2:14" s="389" customFormat="1" ht="15" hidden="1" customHeight="1" outlineLevel="1" x14ac:dyDescent="0.4">
      <c r="B43" s="615"/>
      <c r="D43" s="1387" t="s">
        <v>428</v>
      </c>
      <c r="E43" s="1388"/>
      <c r="F43" s="1317" t="s">
        <v>430</v>
      </c>
      <c r="G43" s="1317"/>
      <c r="H43" s="1317" t="s">
        <v>432</v>
      </c>
      <c r="I43" s="1317"/>
      <c r="J43" s="564"/>
      <c r="K43" s="564"/>
      <c r="L43" s="624"/>
      <c r="M43" s="612"/>
    </row>
    <row r="44" spans="2:14" s="389" customFormat="1" ht="15" hidden="1" customHeight="1" outlineLevel="1" x14ac:dyDescent="0.4">
      <c r="B44" s="615"/>
      <c r="D44" s="1383">
        <v>11960</v>
      </c>
      <c r="E44" s="1383"/>
      <c r="F44" s="1384">
        <f>(K18*J30)</f>
        <v>11344.666666666668</v>
      </c>
      <c r="G44" s="1384"/>
      <c r="H44" s="1385">
        <f>IF(D44&gt;0,(D44-F44)/F44,"")</f>
        <v>5.4239877769289423E-2</v>
      </c>
      <c r="I44" s="1385"/>
      <c r="J44" s="564"/>
      <c r="K44" s="564"/>
      <c r="L44" s="624"/>
      <c r="M44" s="612"/>
    </row>
    <row r="45" spans="2:14" s="389" customFormat="1" ht="15" hidden="1" customHeight="1" outlineLevel="1" thickBot="1" x14ac:dyDescent="0.45">
      <c r="B45" s="615"/>
      <c r="D45" s="622"/>
      <c r="E45" s="622"/>
      <c r="F45" s="622"/>
      <c r="G45" s="622"/>
      <c r="H45" s="622"/>
      <c r="I45" s="622"/>
      <c r="J45" s="622"/>
      <c r="K45" s="622"/>
      <c r="L45" s="622"/>
      <c r="M45" s="623"/>
      <c r="N45" s="564"/>
    </row>
    <row r="46" spans="2:14" s="389" customFormat="1" ht="15" hidden="1" customHeight="1" outlineLevel="1" x14ac:dyDescent="0.4">
      <c r="B46" s="615"/>
      <c r="D46" s="1377" t="s">
        <v>425</v>
      </c>
      <c r="E46" s="1378"/>
      <c r="F46" s="1378"/>
      <c r="G46" s="1378"/>
      <c r="H46" s="1378"/>
      <c r="I46" s="1378"/>
      <c r="J46" s="1378"/>
      <c r="K46" s="1378"/>
      <c r="L46" s="1378"/>
      <c r="M46" s="1379"/>
      <c r="N46" s="565"/>
    </row>
    <row r="47" spans="2:14" s="389" customFormat="1" ht="15" hidden="1" customHeight="1" outlineLevel="1" thickBot="1" x14ac:dyDescent="0.45">
      <c r="B47" s="615"/>
      <c r="D47" s="1314" t="s">
        <v>426</v>
      </c>
      <c r="E47" s="1315"/>
      <c r="F47" s="1315"/>
      <c r="G47" s="1315"/>
      <c r="H47" s="1315"/>
      <c r="I47" s="1315"/>
      <c r="J47" s="1315"/>
      <c r="K47" s="1315"/>
      <c r="L47" s="1315"/>
      <c r="M47" s="1316"/>
      <c r="N47" s="565"/>
    </row>
    <row r="48" spans="2:14" s="389" customFormat="1" ht="15" hidden="1" customHeight="1" outlineLevel="1" thickBot="1" x14ac:dyDescent="0.45">
      <c r="B48" s="615"/>
      <c r="D48" s="577"/>
      <c r="E48" s="375"/>
      <c r="F48" s="375"/>
      <c r="G48" s="375"/>
      <c r="H48" s="375"/>
      <c r="I48" s="375"/>
      <c r="J48" s="375"/>
      <c r="M48" s="612"/>
      <c r="N48" s="565"/>
    </row>
    <row r="49" spans="2:123" s="389" customFormat="1" ht="28.1" hidden="1" customHeight="1" outlineLevel="1" thickBot="1" x14ac:dyDescent="0.45">
      <c r="B49" s="615"/>
      <c r="D49" s="1344" t="s">
        <v>373</v>
      </c>
      <c r="E49" s="1345"/>
      <c r="F49" s="1344" t="s">
        <v>422</v>
      </c>
      <c r="G49" s="1345"/>
      <c r="H49" s="1344" t="s">
        <v>374</v>
      </c>
      <c r="I49" s="1345"/>
      <c r="J49" s="1344" t="s">
        <v>375</v>
      </c>
      <c r="K49" s="1345"/>
      <c r="L49" s="1310" t="s">
        <v>423</v>
      </c>
      <c r="M49" s="1311"/>
      <c r="N49" s="565"/>
    </row>
    <row r="50" spans="2:123" s="389" customFormat="1" ht="23.45" hidden="1" customHeight="1" outlineLevel="1" thickBot="1" x14ac:dyDescent="0.45">
      <c r="B50" s="615"/>
      <c r="D50" s="1346">
        <v>15</v>
      </c>
      <c r="E50" s="1347"/>
      <c r="F50" s="1346">
        <v>5</v>
      </c>
      <c r="G50" s="1347"/>
      <c r="H50" s="1346">
        <v>6</v>
      </c>
      <c r="I50" s="1347"/>
      <c r="J50" s="1346">
        <v>5</v>
      </c>
      <c r="K50" s="1347"/>
      <c r="L50" s="1312" t="str">
        <f>IF(AND(J50&lt;=8,J50&gt;=2),"Oui","Non")</f>
        <v>Oui</v>
      </c>
      <c r="M50" s="1313"/>
    </row>
    <row r="51" spans="2:123" s="389" customFormat="1" ht="15" hidden="1" customHeight="1" outlineLevel="1" x14ac:dyDescent="0.4">
      <c r="B51" s="615"/>
      <c r="D51" s="375"/>
      <c r="E51" s="375"/>
      <c r="F51" s="375"/>
      <c r="G51" s="375"/>
      <c r="H51" s="375"/>
      <c r="I51" s="375"/>
      <c r="J51" s="375"/>
      <c r="M51" s="612"/>
    </row>
    <row r="52" spans="2:123" s="389" customFormat="1" ht="27.75" customHeight="1" collapsed="1" thickBot="1" x14ac:dyDescent="0.45">
      <c r="B52" s="615"/>
      <c r="M52" s="612"/>
    </row>
    <row r="53" spans="2:123" s="389" customFormat="1" ht="40.35" customHeight="1" thickBot="1" x14ac:dyDescent="0.45">
      <c r="B53" s="615"/>
      <c r="D53" s="1491" t="s">
        <v>381</v>
      </c>
      <c r="E53" s="1492"/>
      <c r="F53" s="1492"/>
      <c r="G53" s="1492"/>
      <c r="H53" s="1492"/>
      <c r="I53" s="1492"/>
      <c r="J53" s="1492"/>
      <c r="K53" s="1492"/>
      <c r="L53" s="1492"/>
      <c r="M53" s="1493"/>
    </row>
    <row r="54" spans="2:123" s="389" customFormat="1" ht="15" hidden="1" customHeight="1" outlineLevel="1" x14ac:dyDescent="0.4">
      <c r="B54" s="615"/>
      <c r="D54" s="375"/>
      <c r="E54" s="375"/>
      <c r="F54" s="375"/>
      <c r="G54" s="375"/>
      <c r="H54" s="375"/>
      <c r="I54" s="375"/>
      <c r="J54" s="375"/>
      <c r="M54" s="612"/>
    </row>
    <row r="55" spans="2:123" s="389" customFormat="1" ht="15" hidden="1" customHeight="1" outlineLevel="1" thickBot="1" x14ac:dyDescent="0.45">
      <c r="B55" s="615"/>
      <c r="D55" s="503"/>
      <c r="E55" s="503"/>
      <c r="F55" s="503"/>
      <c r="G55" s="503"/>
      <c r="H55" s="503"/>
      <c r="I55" s="503"/>
      <c r="J55" s="503"/>
      <c r="M55" s="612"/>
    </row>
    <row r="56" spans="2:123" s="389" customFormat="1" ht="15" hidden="1" customHeight="1" outlineLevel="1" thickBot="1" x14ac:dyDescent="0.45">
      <c r="B56" s="615"/>
      <c r="D56" s="1372"/>
      <c r="E56" s="1372"/>
      <c r="F56" s="1372"/>
      <c r="G56" s="1372"/>
      <c r="H56" s="1372"/>
      <c r="I56" s="1372"/>
      <c r="J56" s="1373"/>
      <c r="M56" s="612"/>
    </row>
    <row r="57" spans="2:123" s="389" customFormat="1" ht="33" hidden="1" customHeight="1" outlineLevel="1" x14ac:dyDescent="0.55000000000000004">
      <c r="B57" s="615"/>
      <c r="D57" s="1303" t="s">
        <v>182</v>
      </c>
      <c r="E57" s="1304"/>
      <c r="F57" s="1304"/>
      <c r="G57" s="1304"/>
      <c r="H57" s="1304"/>
      <c r="I57" s="1304"/>
      <c r="J57" s="1305"/>
      <c r="L57" s="429"/>
      <c r="M57" s="625"/>
      <c r="N57" s="429"/>
    </row>
    <row r="58" spans="2:123" s="389" customFormat="1" ht="15" hidden="1" customHeight="1" outlineLevel="1" x14ac:dyDescent="0.4">
      <c r="B58" s="615"/>
      <c r="D58" s="487" t="s">
        <v>72</v>
      </c>
      <c r="E58" s="574"/>
      <c r="F58" s="581"/>
      <c r="G58" s="581"/>
      <c r="H58" s="1416" t="s">
        <v>14</v>
      </c>
      <c r="I58" s="1355"/>
      <c r="J58" s="394" t="s">
        <v>67</v>
      </c>
      <c r="M58" s="612"/>
      <c r="N58" s="362" t="s">
        <v>68</v>
      </c>
    </row>
    <row r="59" spans="2:123" s="389" customFormat="1" ht="15" hidden="1" customHeight="1" outlineLevel="1" x14ac:dyDescent="0.4">
      <c r="B59" s="615"/>
      <c r="D59" s="397">
        <v>0</v>
      </c>
      <c r="E59" s="1359" t="str">
        <f>IFERROR(HLOOKUP(D$57,TAB_Critères!$B$3:$AH$16,$D59+2,FALSE),"")</f>
        <v>Prélèvement sur un point présentant un écoulement permanent (entrée/sortie) ?</v>
      </c>
      <c r="F59" s="1359"/>
      <c r="G59" s="1359"/>
      <c r="H59" s="1362"/>
      <c r="I59" s="1363"/>
      <c r="J59" s="485">
        <f>IFERROR(HLOOKUP(D$57,TAB_Critères!$B$30:$R$40,$D59+2,FALSE),"")</f>
        <v>0</v>
      </c>
      <c r="M59" s="612"/>
      <c r="N59" s="369" t="str">
        <f>IFERROR(HLOOKUP(D$57,TAB_Critères!$B$51:$AH$66,$D59+2,FALSE),"")</f>
        <v>LISTE_1</v>
      </c>
    </row>
    <row r="60" spans="2:123" s="429" customFormat="1" ht="42.35" hidden="1" customHeight="1" outlineLevel="1" x14ac:dyDescent="0.55000000000000004">
      <c r="B60" s="660"/>
      <c r="C60" s="389"/>
      <c r="D60" s="404">
        <v>1</v>
      </c>
      <c r="E60" s="1359" t="str">
        <f>IFERROR(HLOOKUP(D$57,TAB_Critères!$B$3:$AH$16,$D60+2,FALSE),"")</f>
        <v>L'accès à l'ouvrage et aux équipements de mesure se fait-il en toute sécurité pour les agents en charge des opérations de contrôles et d'entretien... ?</v>
      </c>
      <c r="F60" s="1359"/>
      <c r="G60" s="1359"/>
      <c r="H60" s="1360"/>
      <c r="I60" s="1361"/>
      <c r="J60" s="485">
        <f>IFERROR(HLOOKUP(D$57,TAB_Critères!$B$30:$R$40,$D60+2,FALSE),"")</f>
        <v>10</v>
      </c>
      <c r="L60" s="403"/>
      <c r="M60" s="626"/>
      <c r="N60" s="369" t="str">
        <f>IFERROR(HLOOKUP(D$57,TAB_Critères!$B$51:$AH$66,$D60+2,FALSE),"")</f>
        <v>LISTE_3</v>
      </c>
    </row>
    <row r="61" spans="2:123" ht="27.75" hidden="1" customHeight="1" outlineLevel="1" x14ac:dyDescent="0.55000000000000004">
      <c r="B61" s="655"/>
      <c r="C61" s="661"/>
      <c r="D61" s="404">
        <v>2</v>
      </c>
      <c r="E61" s="1359" t="str">
        <f>IFERROR(HLOOKUP(D$57,TAB_Critères!$B$3:$AH$16,$D61+2,FALSE),"")</f>
        <v>Le point de prélèvement est-il correctement implanté (notamment pour les robinets) ?</v>
      </c>
      <c r="F61" s="1359"/>
      <c r="G61" s="1359"/>
      <c r="H61" s="1360"/>
      <c r="I61" s="1361"/>
      <c r="J61" s="485">
        <f>IFERROR(HLOOKUP(D$57,TAB_Critères!$B$30:$R$40,$D61+2,FALSE),"")</f>
        <v>30</v>
      </c>
      <c r="L61" s="403"/>
      <c r="M61" s="626"/>
      <c r="N61" s="369" t="str">
        <f>IFERROR(HLOOKUP(D$57,TAB_Critères!$B$51:$AH$66,$D61+2,FALSE),"")</f>
        <v>LISTE_3</v>
      </c>
      <c r="DK61" s="327"/>
      <c r="DL61" s="327"/>
      <c r="DM61" s="327"/>
      <c r="DN61" s="327"/>
      <c r="DO61" s="327"/>
      <c r="DP61" s="327"/>
      <c r="DQ61" s="327"/>
      <c r="DR61" s="327"/>
      <c r="DS61" s="327"/>
    </row>
    <row r="62" spans="2:123" ht="35.450000000000003" hidden="1" customHeight="1" outlineLevel="1" x14ac:dyDescent="0.4">
      <c r="B62" s="655"/>
      <c r="C62" s="389"/>
      <c r="D62" s="404">
        <v>3</v>
      </c>
      <c r="E62" s="1359" t="str">
        <f>IFERROR(HLOOKUP(D$57,TAB_Critères!$B$3:$AH$16,$D62+2,FALSE),"")</f>
        <v>Le point de prélèvement est-il représentatif (homogenéisé, prélevé en plusieurs points représentatifs..)?</v>
      </c>
      <c r="F62" s="1359"/>
      <c r="G62" s="1359"/>
      <c r="H62" s="1360"/>
      <c r="I62" s="1361"/>
      <c r="J62" s="485">
        <f>IFERROR(HLOOKUP(D$57,TAB_Critères!$B$30:$R$40,$D62+2,FALSE),"")</f>
        <v>30</v>
      </c>
      <c r="L62" s="403"/>
      <c r="M62" s="626"/>
      <c r="N62" s="369" t="str">
        <f>IFERROR(HLOOKUP(D$57,TAB_Critères!$B$51:$AH$66,$D62+2,FALSE),"")</f>
        <v>LISTE_3</v>
      </c>
      <c r="DK62" s="327"/>
      <c r="DL62" s="327"/>
      <c r="DM62" s="327"/>
      <c r="DN62" s="327"/>
      <c r="DO62" s="327"/>
      <c r="DP62" s="327"/>
      <c r="DQ62" s="327"/>
      <c r="DR62" s="327"/>
      <c r="DS62" s="327"/>
    </row>
    <row r="63" spans="2:123" ht="27.75" hidden="1" customHeight="1" outlineLevel="1" x14ac:dyDescent="0.4">
      <c r="B63" s="655"/>
      <c r="C63" s="662"/>
      <c r="D63" s="404">
        <v>4</v>
      </c>
      <c r="E63" s="1359" t="str">
        <f>IFERROR(HLOOKUP(D$57,TAB_Critères!$B$3:$AH$16,$D63+2,FALSE),"")</f>
        <v>Le dispositif de prélèvement présente t-il un état de propreté et d'entretien satisfaisant ?</v>
      </c>
      <c r="F63" s="1359"/>
      <c r="G63" s="1359"/>
      <c r="H63" s="1360"/>
      <c r="I63" s="1361"/>
      <c r="J63" s="485">
        <f>IFERROR(HLOOKUP(D$57,TAB_Critères!$B$30:$R$40,$D63+2,FALSE),"")</f>
        <v>15</v>
      </c>
      <c r="L63" s="403"/>
      <c r="M63" s="626"/>
      <c r="N63" s="369" t="str">
        <f>IFERROR(HLOOKUP(D$57,TAB_Critères!$B$51:$AH$66,$D63+2,FALSE),"")</f>
        <v>LISTE_3</v>
      </c>
      <c r="DK63" s="327"/>
      <c r="DL63" s="327"/>
      <c r="DM63" s="327"/>
      <c r="DN63" s="327"/>
      <c r="DO63" s="327"/>
      <c r="DP63" s="327"/>
      <c r="DQ63" s="327"/>
      <c r="DR63" s="327"/>
      <c r="DS63" s="327"/>
    </row>
    <row r="64" spans="2:123" ht="30" hidden="1" customHeight="1" outlineLevel="1" x14ac:dyDescent="0.4">
      <c r="B64" s="655"/>
      <c r="C64" s="662"/>
      <c r="D64" s="404">
        <v>5</v>
      </c>
      <c r="E64" s="1359" t="str">
        <f>IFERROR(HLOOKUP(D$57,TAB_Critères!$B$3:$AH$16,$D64+2,FALSE),"")</f>
        <v>Pour les prélèvements réalisés sur des eaux réutilisées (A8), la stérilisation du robinet a-t-elle été effectuée?</v>
      </c>
      <c r="F64" s="1359"/>
      <c r="G64" s="1359"/>
      <c r="H64" s="1360"/>
      <c r="I64" s="1361"/>
      <c r="J64" s="485">
        <f>IFERROR(HLOOKUP(D$57,TAB_Critères!$B$30:$R$40,$D64+2,FALSE),"")</f>
        <v>15</v>
      </c>
      <c r="L64" s="403"/>
      <c r="M64" s="626"/>
      <c r="N64" s="369" t="str">
        <f>IFERROR(HLOOKUP(D$57,TAB_Critères!$B$51:$AH$66,$D64+2,FALSE),"")</f>
        <v>LISTE_3</v>
      </c>
      <c r="DK64" s="327"/>
      <c r="DL64" s="327"/>
      <c r="DM64" s="327"/>
      <c r="DN64" s="327"/>
      <c r="DO64" s="327"/>
      <c r="DP64" s="327"/>
      <c r="DQ64" s="327"/>
      <c r="DR64" s="327"/>
      <c r="DS64" s="327"/>
    </row>
    <row r="65" spans="2:123" ht="30.75" hidden="1" customHeight="1" outlineLevel="1" x14ac:dyDescent="0.4">
      <c r="B65" s="655"/>
      <c r="C65" s="662"/>
      <c r="D65" s="404">
        <v>6</v>
      </c>
      <c r="E65" s="1359" t="str">
        <f>IFERROR(HLOOKUP(D$57,TAB_Critères!$B$3:$AH$16,$D65+2,FALSE),"")</f>
        <v/>
      </c>
      <c r="F65" s="1359"/>
      <c r="G65" s="1359"/>
      <c r="H65" s="1360"/>
      <c r="I65" s="1361"/>
      <c r="J65" s="485">
        <f>IFERROR(HLOOKUP(D$57,TAB_Critères!$B$30:$R$40,$D65+2,FALSE),"")</f>
        <v>0</v>
      </c>
      <c r="L65" s="403"/>
      <c r="M65" s="626"/>
      <c r="N65" s="369">
        <f>IFERROR(HLOOKUP(D$57,TAB_Critères!$B$51:$AH$66,$D65+2,FALSE),"")</f>
        <v>0</v>
      </c>
      <c r="DK65" s="327"/>
      <c r="DL65" s="327"/>
      <c r="DM65" s="327"/>
      <c r="DN65" s="327"/>
      <c r="DO65" s="327"/>
      <c r="DP65" s="327"/>
      <c r="DQ65" s="327"/>
      <c r="DR65" s="327"/>
      <c r="DS65" s="327"/>
    </row>
    <row r="66" spans="2:123" ht="58.5" hidden="1" customHeight="1" outlineLevel="1" x14ac:dyDescent="0.4">
      <c r="B66" s="655"/>
      <c r="C66" s="662"/>
      <c r="D66" s="404">
        <v>7</v>
      </c>
      <c r="E66" s="1359" t="str">
        <f>IFERROR(HLOOKUP(D$57,TAB_Critères!$B$3:$AH$16,$D66+2,FALSE),"")</f>
        <v/>
      </c>
      <c r="F66" s="1359"/>
      <c r="G66" s="1359"/>
      <c r="H66" s="1360"/>
      <c r="I66" s="1361"/>
      <c r="J66" s="485">
        <f>IFERROR(HLOOKUP(D$57,TAB_Critères!$B$30:$R$40,$D66+2,FALSE),"")</f>
        <v>0</v>
      </c>
      <c r="L66" s="403"/>
      <c r="M66" s="626"/>
      <c r="N66" s="369">
        <f>IFERROR(HLOOKUP(D$57,TAB_Critères!$B$51:$AH$66,$D66+2,FALSE),"")</f>
        <v>0</v>
      </c>
      <c r="DK66" s="327"/>
      <c r="DL66" s="327"/>
      <c r="DM66" s="327"/>
      <c r="DN66" s="327"/>
      <c r="DO66" s="327"/>
      <c r="DP66" s="327"/>
      <c r="DQ66" s="327"/>
      <c r="DR66" s="327"/>
      <c r="DS66" s="327"/>
    </row>
    <row r="67" spans="2:123" ht="30" hidden="1" customHeight="1" outlineLevel="1" x14ac:dyDescent="0.4">
      <c r="B67" s="655"/>
      <c r="C67" s="662"/>
      <c r="D67" s="404">
        <v>8</v>
      </c>
      <c r="E67" s="1359" t="str">
        <f>IFERROR(HLOOKUP(D$57,TAB_Critères!$B$3:$AH$16,$D67+2,FALSE),"")</f>
        <v/>
      </c>
      <c r="F67" s="1359"/>
      <c r="G67" s="1359"/>
      <c r="H67" s="1360"/>
      <c r="I67" s="1361"/>
      <c r="J67" s="485">
        <f>IFERROR(HLOOKUP(D$57,TAB_Critères!$B$30:$R$40,$D67+2,FALSE),"")</f>
        <v>0</v>
      </c>
      <c r="L67" s="403"/>
      <c r="M67" s="626"/>
      <c r="N67" s="369">
        <f>IFERROR(HLOOKUP(D$57,TAB_Critères!$B$51:$AH$66,$D67+2,FALSE),"")</f>
        <v>0</v>
      </c>
      <c r="DK67" s="327"/>
      <c r="DL67" s="327"/>
      <c r="DM67" s="327"/>
      <c r="DN67" s="327"/>
      <c r="DO67" s="327"/>
      <c r="DP67" s="327"/>
      <c r="DQ67" s="327"/>
      <c r="DR67" s="327"/>
      <c r="DS67" s="327"/>
    </row>
    <row r="68" spans="2:123" ht="47.7" hidden="1" customHeight="1" outlineLevel="1" x14ac:dyDescent="0.4">
      <c r="B68" s="655"/>
      <c r="C68" s="662"/>
      <c r="D68" s="404">
        <v>9</v>
      </c>
      <c r="E68" s="1359" t="str">
        <f>IFERROR(HLOOKUP(D$57,TAB_Critères!$B$3:$AH$16,$D68+2,FALSE),"")</f>
        <v/>
      </c>
      <c r="F68" s="1359"/>
      <c r="G68" s="1359"/>
      <c r="H68" s="1360"/>
      <c r="I68" s="1361"/>
      <c r="J68" s="485">
        <f>IFERROR(HLOOKUP(D$57,TAB_Critères!$B$30:$R$40,$D68+2,FALSE),"")</f>
        <v>0</v>
      </c>
      <c r="L68" s="403"/>
      <c r="M68" s="626"/>
      <c r="N68" s="369">
        <f>IFERROR(HLOOKUP(D$57,TAB_Critères!$B$51:$AH$66,$D68+2,FALSE),"")</f>
        <v>0</v>
      </c>
      <c r="DK68" s="327"/>
      <c r="DL68" s="327"/>
      <c r="DM68" s="327"/>
      <c r="DN68" s="327"/>
      <c r="DO68" s="327"/>
      <c r="DP68" s="327"/>
      <c r="DQ68" s="327"/>
      <c r="DR68" s="327"/>
      <c r="DS68" s="327"/>
    </row>
    <row r="69" spans="2:123" ht="64.5" hidden="1" customHeight="1" outlineLevel="1" x14ac:dyDescent="0.4">
      <c r="B69" s="655"/>
      <c r="C69" s="662"/>
      <c r="D69" s="404">
        <v>10</v>
      </c>
      <c r="E69" s="1359">
        <f>IFERROR(HLOOKUP(D$57,TAB_Critères!$B$3:$AH$16,$D69+2,FALSE),"")</f>
        <v>0</v>
      </c>
      <c r="F69" s="1359"/>
      <c r="G69" s="1359"/>
      <c r="H69" s="1360"/>
      <c r="I69" s="1361"/>
      <c r="J69" s="485" t="str">
        <f>IFERROR(HLOOKUP(D$57,TAB_Critères!$B$30:$R$40,$D69+2,FALSE),"")</f>
        <v/>
      </c>
      <c r="L69" s="403"/>
      <c r="M69" s="626"/>
      <c r="N69" s="369">
        <f>IFERROR(HLOOKUP(D$57,TAB_Critères!$B$51:$AH$66,$D69+2,FALSE),"")</f>
        <v>0</v>
      </c>
      <c r="DK69" s="327"/>
      <c r="DL69" s="327"/>
      <c r="DM69" s="327"/>
      <c r="DN69" s="327"/>
      <c r="DO69" s="327"/>
      <c r="DP69" s="327"/>
      <c r="DQ69" s="327"/>
      <c r="DR69" s="327"/>
      <c r="DS69" s="327"/>
    </row>
    <row r="70" spans="2:123" ht="45" hidden="1" customHeight="1" outlineLevel="1" x14ac:dyDescent="0.4">
      <c r="B70" s="655"/>
      <c r="C70" s="662"/>
      <c r="D70" s="887" t="s">
        <v>69</v>
      </c>
      <c r="E70" s="888"/>
      <c r="F70" s="888"/>
      <c r="G70" s="1355"/>
      <c r="H70" s="888" t="s">
        <v>70</v>
      </c>
      <c r="I70" s="1355"/>
      <c r="J70" s="394" t="s">
        <v>71</v>
      </c>
      <c r="L70" s="403"/>
      <c r="M70" s="626"/>
      <c r="N70" s="403"/>
      <c r="DK70" s="327"/>
      <c r="DL70" s="327"/>
      <c r="DM70" s="327"/>
      <c r="DN70" s="327"/>
      <c r="DO70" s="327"/>
      <c r="DP70" s="327"/>
      <c r="DQ70" s="327"/>
      <c r="DR70" s="327"/>
      <c r="DS70" s="327"/>
    </row>
    <row r="71" spans="2:123" ht="38.25" hidden="1" customHeight="1" outlineLevel="1" thickBot="1" x14ac:dyDescent="0.45">
      <c r="B71" s="655"/>
      <c r="C71" s="662"/>
      <c r="D71" s="1356"/>
      <c r="E71" s="1357"/>
      <c r="F71" s="1357"/>
      <c r="G71" s="1358"/>
      <c r="H71" s="1417"/>
      <c r="I71" s="1418"/>
      <c r="J71" s="378">
        <f>IF(D57="","",IF(D57="Préleveur A3",PARAM!#REF!,IF((SUMIF(H60:H68,"Validé",J60:J68)+SUMIF(H60:H68,"Validé avec réserve",J60:J68))&gt;100,100,SUMIF(H60:H68,"Validé",J60:J68)+SUMIF(H60:H68,"Validé avec réserve",J60:J68))))</f>
        <v>0</v>
      </c>
      <c r="M71" s="612"/>
      <c r="DK71" s="327"/>
      <c r="DL71" s="327"/>
      <c r="DM71" s="327"/>
      <c r="DN71" s="327"/>
      <c r="DO71" s="327"/>
      <c r="DP71" s="327"/>
      <c r="DQ71" s="327"/>
      <c r="DR71" s="327"/>
      <c r="DS71" s="327"/>
    </row>
    <row r="72" spans="2:123" s="390" customFormat="1" ht="15" customHeight="1" collapsed="1" x14ac:dyDescent="0.4">
      <c r="B72" s="663"/>
      <c r="C72" s="662"/>
      <c r="D72" s="389"/>
      <c r="E72" s="389"/>
      <c r="F72" s="389"/>
      <c r="G72" s="389"/>
      <c r="H72" s="389"/>
      <c r="I72" s="389"/>
      <c r="J72" s="389"/>
      <c r="K72" s="389"/>
      <c r="L72" s="389"/>
      <c r="M72" s="612"/>
      <c r="N72" s="389"/>
    </row>
    <row r="73" spans="2:123" ht="12" customHeight="1" thickBot="1" x14ac:dyDescent="0.45">
      <c r="B73" s="655"/>
      <c r="C73" s="662"/>
      <c r="D73" s="389"/>
      <c r="E73" s="389"/>
      <c r="F73" s="389"/>
      <c r="M73" s="612"/>
      <c r="DK73" s="327"/>
      <c r="DL73" s="327"/>
      <c r="DM73" s="327"/>
      <c r="DN73" s="327"/>
      <c r="DO73" s="327"/>
      <c r="DP73" s="327"/>
      <c r="DQ73" s="327"/>
      <c r="DR73" s="327"/>
      <c r="DS73" s="327"/>
    </row>
    <row r="74" spans="2:123" ht="37.700000000000003" customHeight="1" thickBot="1" x14ac:dyDescent="0.45">
      <c r="B74" s="655"/>
      <c r="C74" s="389"/>
      <c r="D74" s="1494" t="s">
        <v>73</v>
      </c>
      <c r="E74" s="1495"/>
      <c r="F74" s="1495"/>
      <c r="G74" s="1495"/>
      <c r="H74" s="1495"/>
      <c r="I74" s="1495"/>
      <c r="J74" s="1495"/>
      <c r="K74" s="1495"/>
      <c r="L74" s="1495"/>
      <c r="M74" s="1496"/>
      <c r="DK74" s="327"/>
      <c r="DL74" s="327"/>
      <c r="DM74" s="327"/>
      <c r="DN74" s="327"/>
      <c r="DO74" s="327"/>
      <c r="DP74" s="327"/>
      <c r="DQ74" s="327"/>
      <c r="DR74" s="327"/>
      <c r="DS74" s="327"/>
    </row>
    <row r="75" spans="2:123" x14ac:dyDescent="0.4">
      <c r="B75" s="655"/>
      <c r="C75" s="389"/>
      <c r="D75" s="389"/>
      <c r="E75" s="389"/>
      <c r="F75" s="389"/>
      <c r="M75" s="612"/>
      <c r="DK75" s="327"/>
      <c r="DL75" s="327"/>
      <c r="DM75" s="327"/>
      <c r="DN75" s="327"/>
      <c r="DO75" s="327"/>
      <c r="DP75" s="327"/>
      <c r="DQ75" s="327"/>
      <c r="DR75" s="327"/>
      <c r="DS75" s="327"/>
    </row>
    <row r="76" spans="2:123" hidden="1" outlineLevel="2" x14ac:dyDescent="0.4">
      <c r="B76" s="655"/>
      <c r="C76" s="389"/>
      <c r="D76" s="1408" t="s">
        <v>94</v>
      </c>
      <c r="E76" s="1411" t="s">
        <v>96</v>
      </c>
      <c r="F76" s="1411" t="s">
        <v>364</v>
      </c>
      <c r="G76" s="1413" t="s">
        <v>97</v>
      </c>
      <c r="H76" s="1411" t="s">
        <v>365</v>
      </c>
      <c r="I76" s="1413" t="s">
        <v>97</v>
      </c>
      <c r="J76" s="589" t="s">
        <v>433</v>
      </c>
      <c r="K76" s="590" t="s">
        <v>95</v>
      </c>
      <c r="M76" s="612"/>
      <c r="DK76" s="327"/>
      <c r="DL76" s="327"/>
      <c r="DM76" s="327"/>
      <c r="DN76" s="327"/>
      <c r="DO76" s="327"/>
      <c r="DP76" s="327"/>
      <c r="DQ76" s="327"/>
      <c r="DR76" s="327"/>
      <c r="DS76" s="327"/>
    </row>
    <row r="77" spans="2:123" ht="21" hidden="1" customHeight="1" outlineLevel="2" x14ac:dyDescent="0.5">
      <c r="B77" s="655"/>
      <c r="C77" s="389"/>
      <c r="D77" s="1409"/>
      <c r="E77" s="1412"/>
      <c r="F77" s="1412"/>
      <c r="G77" s="1414"/>
      <c r="H77" s="1412"/>
      <c r="I77" s="1414"/>
      <c r="J77" s="649">
        <f>COUNT(J80:J95)</f>
        <v>0</v>
      </c>
      <c r="K77" s="650">
        <f>COUNTIF(K80:K95,"=oui")</f>
        <v>0</v>
      </c>
      <c r="M77" s="612"/>
      <c r="DK77" s="327"/>
      <c r="DL77" s="327"/>
      <c r="DM77" s="327"/>
      <c r="DN77" s="327"/>
      <c r="DO77" s="327"/>
      <c r="DP77" s="327"/>
      <c r="DQ77" s="327"/>
      <c r="DR77" s="327"/>
      <c r="DS77" s="327"/>
    </row>
    <row r="78" spans="2:123" hidden="1" outlineLevel="2" x14ac:dyDescent="0.4">
      <c r="B78" s="655"/>
      <c r="C78" s="389"/>
      <c r="D78" s="1409"/>
      <c r="E78" s="1412"/>
      <c r="F78" s="1412"/>
      <c r="G78" s="1414"/>
      <c r="H78" s="1412"/>
      <c r="I78" s="1414"/>
      <c r="J78" s="1404" t="s">
        <v>98</v>
      </c>
      <c r="K78" s="1406" t="s">
        <v>99</v>
      </c>
      <c r="M78" s="612"/>
      <c r="DK78" s="327"/>
      <c r="DL78" s="327"/>
      <c r="DM78" s="327"/>
      <c r="DN78" s="327"/>
      <c r="DO78" s="327"/>
      <c r="DP78" s="327"/>
      <c r="DQ78" s="327"/>
      <c r="DR78" s="327"/>
      <c r="DS78" s="327"/>
    </row>
    <row r="79" spans="2:123" ht="41.7" hidden="1" customHeight="1" outlineLevel="2" thickBot="1" x14ac:dyDescent="0.45">
      <c r="B79" s="655"/>
      <c r="C79" s="389"/>
      <c r="D79" s="1410"/>
      <c r="E79" s="1405"/>
      <c r="F79" s="1405"/>
      <c r="G79" s="1415"/>
      <c r="H79" s="1405"/>
      <c r="I79" s="1415"/>
      <c r="J79" s="1405"/>
      <c r="K79" s="1407"/>
      <c r="L79" s="389" t="s">
        <v>548</v>
      </c>
      <c r="M79" s="612"/>
      <c r="DK79" s="327"/>
      <c r="DL79" s="327"/>
      <c r="DM79" s="327"/>
      <c r="DN79" s="327"/>
      <c r="DO79" s="327"/>
      <c r="DP79" s="327"/>
      <c r="DQ79" s="327"/>
      <c r="DR79" s="327"/>
      <c r="DS79" s="327"/>
    </row>
    <row r="80" spans="2:123" ht="17.7" hidden="1" outlineLevel="2" x14ac:dyDescent="0.55000000000000004">
      <c r="B80" s="655"/>
      <c r="C80" s="389"/>
      <c r="D80" s="773" t="s">
        <v>100</v>
      </c>
      <c r="E80" s="49">
        <v>3</v>
      </c>
      <c r="F80" s="50"/>
      <c r="G80" s="133"/>
      <c r="H80" s="148"/>
      <c r="I80" s="51"/>
      <c r="J80" s="52" t="s">
        <v>240</v>
      </c>
      <c r="K80" s="53" t="s">
        <v>240</v>
      </c>
      <c r="L80" s="429"/>
      <c r="M80" s="612"/>
      <c r="DK80" s="327"/>
      <c r="DL80" s="327"/>
      <c r="DM80" s="327"/>
      <c r="DN80" s="327"/>
      <c r="DO80" s="327"/>
      <c r="DP80" s="327"/>
      <c r="DQ80" s="327"/>
      <c r="DR80" s="327"/>
      <c r="DS80" s="327"/>
    </row>
    <row r="81" spans="2:123" ht="15" hidden="1" outlineLevel="2" x14ac:dyDescent="0.4">
      <c r="B81" s="655"/>
      <c r="C81" s="664"/>
      <c r="D81" s="774" t="s">
        <v>101</v>
      </c>
      <c r="E81" s="54">
        <v>30</v>
      </c>
      <c r="F81" s="55"/>
      <c r="G81" s="134"/>
      <c r="H81" s="63"/>
      <c r="I81" s="57"/>
      <c r="J81" s="58" t="s">
        <v>240</v>
      </c>
      <c r="K81" s="59" t="s">
        <v>240</v>
      </c>
      <c r="M81" s="612"/>
      <c r="DK81" s="327"/>
      <c r="DL81" s="327"/>
      <c r="DM81" s="327"/>
      <c r="DN81" s="327"/>
      <c r="DO81" s="327"/>
      <c r="DP81" s="327"/>
      <c r="DQ81" s="327"/>
      <c r="DR81" s="327"/>
      <c r="DS81" s="327"/>
    </row>
    <row r="82" spans="2:123" hidden="1" outlineLevel="2" x14ac:dyDescent="0.4">
      <c r="B82" s="655"/>
      <c r="C82" s="389"/>
      <c r="D82" s="774" t="s">
        <v>102</v>
      </c>
      <c r="E82" s="60">
        <v>10</v>
      </c>
      <c r="F82" s="61"/>
      <c r="G82" s="62"/>
      <c r="H82" s="56"/>
      <c r="I82" s="57"/>
      <c r="J82" s="58" t="s">
        <v>240</v>
      </c>
      <c r="K82" s="59" t="s">
        <v>240</v>
      </c>
      <c r="M82" s="612"/>
      <c r="DK82" s="327"/>
      <c r="DL82" s="327"/>
      <c r="DM82" s="327"/>
      <c r="DN82" s="327"/>
      <c r="DO82" s="327"/>
      <c r="DP82" s="327"/>
      <c r="DQ82" s="327"/>
      <c r="DR82" s="327"/>
      <c r="DS82" s="327"/>
    </row>
    <row r="83" spans="2:123" hidden="1" outlineLevel="2" x14ac:dyDescent="0.4">
      <c r="B83" s="655"/>
      <c r="C83" s="389"/>
      <c r="D83" s="774" t="s">
        <v>103</v>
      </c>
      <c r="E83" s="60">
        <v>0.3</v>
      </c>
      <c r="F83" s="61"/>
      <c r="G83" s="62"/>
      <c r="H83" s="63"/>
      <c r="I83" s="57"/>
      <c r="J83" s="58" t="s">
        <v>240</v>
      </c>
      <c r="K83" s="59" t="s">
        <v>240</v>
      </c>
      <c r="L83" s="403"/>
      <c r="M83" s="612"/>
      <c r="DK83" s="327"/>
      <c r="DL83" s="327"/>
      <c r="DM83" s="327"/>
      <c r="DN83" s="327"/>
      <c r="DO83" s="327"/>
      <c r="DP83" s="327"/>
      <c r="DQ83" s="327"/>
      <c r="DR83" s="327"/>
      <c r="DS83" s="327"/>
    </row>
    <row r="84" spans="2:123" hidden="1" outlineLevel="2" x14ac:dyDescent="0.4">
      <c r="B84" s="655"/>
      <c r="C84" s="389"/>
      <c r="D84" s="775" t="s">
        <v>104</v>
      </c>
      <c r="E84" s="64">
        <v>2</v>
      </c>
      <c r="F84" s="61"/>
      <c r="G84" s="65"/>
      <c r="H84" s="63"/>
      <c r="I84" s="57"/>
      <c r="J84" s="58" t="s">
        <v>240</v>
      </c>
      <c r="K84" s="59" t="s">
        <v>240</v>
      </c>
      <c r="L84" s="403"/>
      <c r="M84" s="612"/>
      <c r="DK84" s="327"/>
      <c r="DL84" s="327"/>
      <c r="DM84" s="327"/>
      <c r="DN84" s="327"/>
      <c r="DO84" s="327"/>
      <c r="DP84" s="327"/>
      <c r="DQ84" s="327"/>
      <c r="DR84" s="327"/>
      <c r="DS84" s="327"/>
    </row>
    <row r="85" spans="2:123" hidden="1" outlineLevel="2" x14ac:dyDescent="0.4">
      <c r="B85" s="655"/>
      <c r="C85" s="389"/>
      <c r="D85" s="775" t="s">
        <v>105</v>
      </c>
      <c r="E85" s="64">
        <v>0.5</v>
      </c>
      <c r="F85" s="61"/>
      <c r="G85" s="65"/>
      <c r="H85" s="63"/>
      <c r="I85" s="57"/>
      <c r="J85" s="58" t="s">
        <v>240</v>
      </c>
      <c r="K85" s="59" t="s">
        <v>240</v>
      </c>
      <c r="L85" s="403"/>
      <c r="M85" s="612"/>
      <c r="DK85" s="327"/>
      <c r="DL85" s="327"/>
      <c r="DM85" s="327"/>
      <c r="DN85" s="327"/>
      <c r="DO85" s="327"/>
      <c r="DP85" s="327"/>
      <c r="DQ85" s="327"/>
      <c r="DR85" s="327"/>
      <c r="DS85" s="327"/>
    </row>
    <row r="86" spans="2:123" hidden="1" outlineLevel="2" x14ac:dyDescent="0.4">
      <c r="B86" s="655"/>
      <c r="C86" s="389"/>
      <c r="D86" s="775" t="s">
        <v>106</v>
      </c>
      <c r="E86" s="64">
        <v>0.5</v>
      </c>
      <c r="F86" s="61"/>
      <c r="G86" s="65"/>
      <c r="H86" s="63"/>
      <c r="I86" s="57"/>
      <c r="J86" s="58" t="s">
        <v>240</v>
      </c>
      <c r="K86" s="59" t="s">
        <v>240</v>
      </c>
      <c r="L86" s="403"/>
      <c r="M86" s="612"/>
      <c r="DK86" s="327"/>
      <c r="DL86" s="327"/>
      <c r="DM86" s="327"/>
      <c r="DN86" s="327"/>
      <c r="DO86" s="327"/>
      <c r="DP86" s="327"/>
      <c r="DQ86" s="327"/>
      <c r="DR86" s="327"/>
      <c r="DS86" s="327"/>
    </row>
    <row r="87" spans="2:123" hidden="1" outlineLevel="2" x14ac:dyDescent="0.4">
      <c r="B87" s="655"/>
      <c r="C87" s="389"/>
      <c r="D87" s="775" t="s">
        <v>107</v>
      </c>
      <c r="E87" s="64">
        <v>0.05</v>
      </c>
      <c r="F87" s="61"/>
      <c r="G87" s="65"/>
      <c r="H87" s="63"/>
      <c r="I87" s="57"/>
      <c r="J87" s="58" t="s">
        <v>240</v>
      </c>
      <c r="K87" s="59" t="s">
        <v>240</v>
      </c>
      <c r="L87" s="403"/>
      <c r="M87" s="612"/>
      <c r="DK87" s="327"/>
      <c r="DL87" s="327"/>
      <c r="DM87" s="327"/>
      <c r="DN87" s="327"/>
      <c r="DO87" s="327"/>
      <c r="DP87" s="327"/>
      <c r="DQ87" s="327"/>
      <c r="DR87" s="327"/>
      <c r="DS87" s="327"/>
    </row>
    <row r="88" spans="2:123" hidden="1" outlineLevel="2" x14ac:dyDescent="0.4">
      <c r="B88" s="655"/>
      <c r="C88" s="389"/>
      <c r="D88" s="775" t="s">
        <v>108</v>
      </c>
      <c r="E88" s="64">
        <v>1</v>
      </c>
      <c r="F88" s="61"/>
      <c r="G88" s="65"/>
      <c r="H88" s="63"/>
      <c r="I88" s="57"/>
      <c r="J88" s="58" t="s">
        <v>240</v>
      </c>
      <c r="K88" s="59" t="s">
        <v>240</v>
      </c>
      <c r="L88" s="403"/>
      <c r="M88" s="612"/>
      <c r="DK88" s="327"/>
      <c r="DL88" s="327"/>
      <c r="DM88" s="327"/>
      <c r="DN88" s="327"/>
      <c r="DO88" s="327"/>
      <c r="DP88" s="327"/>
      <c r="DQ88" s="327"/>
      <c r="DR88" s="327"/>
      <c r="DS88" s="327"/>
    </row>
    <row r="89" spans="2:123" hidden="1" outlineLevel="2" x14ac:dyDescent="0.4">
      <c r="B89" s="655"/>
      <c r="C89" s="389"/>
      <c r="D89" s="775" t="s">
        <v>109</v>
      </c>
      <c r="E89" s="64">
        <v>1</v>
      </c>
      <c r="F89" s="61"/>
      <c r="G89" s="65"/>
      <c r="H89" s="63"/>
      <c r="I89" s="57"/>
      <c r="J89" s="58" t="s">
        <v>240</v>
      </c>
      <c r="K89" s="59" t="s">
        <v>240</v>
      </c>
      <c r="L89" s="403"/>
      <c r="M89" s="612"/>
      <c r="DK89" s="327"/>
      <c r="DL89" s="327"/>
      <c r="DM89" s="327"/>
      <c r="DN89" s="327"/>
      <c r="DO89" s="327"/>
      <c r="DP89" s="327"/>
      <c r="DQ89" s="327"/>
      <c r="DR89" s="327"/>
      <c r="DS89" s="327"/>
    </row>
    <row r="90" spans="2:123" hidden="1" outlineLevel="2" x14ac:dyDescent="0.4">
      <c r="B90" s="655"/>
      <c r="C90" s="389"/>
      <c r="D90" s="775" t="s">
        <v>110</v>
      </c>
      <c r="E90" s="64">
        <v>0.05</v>
      </c>
      <c r="F90" s="61"/>
      <c r="G90" s="65"/>
      <c r="H90" s="63"/>
      <c r="I90" s="57"/>
      <c r="J90" s="58" t="s">
        <v>240</v>
      </c>
      <c r="K90" s="59" t="s">
        <v>240</v>
      </c>
      <c r="L90" s="403"/>
      <c r="M90" s="612"/>
      <c r="DK90" s="327"/>
      <c r="DL90" s="327"/>
      <c r="DM90" s="327"/>
      <c r="DN90" s="327"/>
      <c r="DO90" s="327"/>
      <c r="DP90" s="327"/>
      <c r="DQ90" s="327"/>
      <c r="DR90" s="327"/>
      <c r="DS90" s="327"/>
    </row>
    <row r="91" spans="2:123" hidden="1" outlineLevel="2" x14ac:dyDescent="0.4">
      <c r="B91" s="655"/>
      <c r="C91" s="389"/>
      <c r="D91" s="775" t="s">
        <v>111</v>
      </c>
      <c r="E91" s="64">
        <v>1.111111</v>
      </c>
      <c r="F91" s="61"/>
      <c r="G91" s="65"/>
      <c r="H91" s="63"/>
      <c r="I91" s="57"/>
      <c r="J91" s="58" t="s">
        <v>240</v>
      </c>
      <c r="K91" s="59" t="s">
        <v>240</v>
      </c>
      <c r="L91" s="403"/>
      <c r="M91" s="612"/>
      <c r="DK91" s="327"/>
      <c r="DL91" s="327"/>
      <c r="DM91" s="327"/>
      <c r="DN91" s="327"/>
      <c r="DO91" s="327"/>
      <c r="DP91" s="327"/>
      <c r="DQ91" s="327"/>
      <c r="DR91" s="327"/>
      <c r="DS91" s="327"/>
    </row>
    <row r="92" spans="2:123" hidden="1" outlineLevel="2" x14ac:dyDescent="0.4">
      <c r="B92" s="655"/>
      <c r="C92" s="389"/>
      <c r="D92" s="775" t="s">
        <v>112</v>
      </c>
      <c r="E92" s="64">
        <v>0.01</v>
      </c>
      <c r="F92" s="61"/>
      <c r="G92" s="65"/>
      <c r="H92" s="63"/>
      <c r="I92" s="57"/>
      <c r="J92" s="58" t="s">
        <v>240</v>
      </c>
      <c r="K92" s="59" t="s">
        <v>240</v>
      </c>
      <c r="L92" s="403"/>
      <c r="M92" s="612"/>
      <c r="DK92" s="327"/>
      <c r="DL92" s="327"/>
      <c r="DM92" s="327"/>
      <c r="DN92" s="327"/>
      <c r="DO92" s="327"/>
      <c r="DP92" s="327"/>
      <c r="DQ92" s="327"/>
      <c r="DR92" s="327"/>
      <c r="DS92" s="327"/>
    </row>
    <row r="93" spans="2:123" hidden="1" outlineLevel="2" x14ac:dyDescent="0.4">
      <c r="B93" s="655"/>
      <c r="C93" s="389"/>
      <c r="D93" s="775" t="s">
        <v>113</v>
      </c>
      <c r="E93" s="64">
        <v>5.0000000000000001E-3</v>
      </c>
      <c r="F93" s="61"/>
      <c r="G93" s="65"/>
      <c r="H93" s="63"/>
      <c r="I93" s="57"/>
      <c r="J93" s="58" t="s">
        <v>240</v>
      </c>
      <c r="K93" s="59" t="s">
        <v>240</v>
      </c>
      <c r="L93" s="403"/>
      <c r="M93" s="612"/>
      <c r="DK93" s="327"/>
      <c r="DL93" s="327"/>
      <c r="DM93" s="327"/>
      <c r="DN93" s="327"/>
      <c r="DO93" s="327"/>
      <c r="DP93" s="327"/>
      <c r="DQ93" s="327"/>
      <c r="DR93" s="327"/>
      <c r="DS93" s="327"/>
    </row>
    <row r="94" spans="2:123" hidden="1" outlineLevel="2" x14ac:dyDescent="0.4">
      <c r="B94" s="655"/>
      <c r="C94" s="389"/>
      <c r="D94" s="775" t="s">
        <v>114</v>
      </c>
      <c r="E94" s="64">
        <v>1E-3</v>
      </c>
      <c r="F94" s="61"/>
      <c r="G94" s="65"/>
      <c r="H94" s="63"/>
      <c r="I94" s="57"/>
      <c r="J94" s="58" t="s">
        <v>240</v>
      </c>
      <c r="K94" s="59" t="s">
        <v>240</v>
      </c>
      <c r="M94" s="612"/>
      <c r="DK94" s="327"/>
      <c r="DL94" s="327"/>
      <c r="DM94" s="327"/>
      <c r="DN94" s="327"/>
      <c r="DO94" s="327"/>
      <c r="DP94" s="327"/>
      <c r="DQ94" s="327"/>
      <c r="DR94" s="327"/>
      <c r="DS94" s="327"/>
    </row>
    <row r="95" spans="2:123" hidden="1" outlineLevel="2" x14ac:dyDescent="0.4">
      <c r="B95" s="655"/>
      <c r="C95" s="389"/>
      <c r="D95" s="775" t="s">
        <v>115</v>
      </c>
      <c r="E95" s="64">
        <v>5.0000000000000001E-3</v>
      </c>
      <c r="F95" s="61"/>
      <c r="G95" s="65"/>
      <c r="H95" s="63"/>
      <c r="I95" s="57"/>
      <c r="J95" s="58" t="s">
        <v>240</v>
      </c>
      <c r="K95" s="59" t="s">
        <v>240</v>
      </c>
      <c r="L95" s="383"/>
      <c r="M95" s="612"/>
      <c r="DK95" s="327"/>
      <c r="DL95" s="327"/>
      <c r="DM95" s="327"/>
      <c r="DN95" s="327"/>
      <c r="DO95" s="327"/>
      <c r="DP95" s="327"/>
      <c r="DQ95" s="327"/>
      <c r="DR95" s="327"/>
      <c r="DS95" s="327"/>
    </row>
    <row r="96" spans="2:123" hidden="1" outlineLevel="2" x14ac:dyDescent="0.4">
      <c r="B96" s="655"/>
      <c r="C96" s="389"/>
      <c r="D96" s="775" t="s">
        <v>116</v>
      </c>
      <c r="E96" s="64">
        <v>5.0000000000000001E-3</v>
      </c>
      <c r="F96" s="61"/>
      <c r="G96" s="65"/>
      <c r="H96" s="63"/>
      <c r="I96" s="57"/>
      <c r="J96" s="58" t="s">
        <v>240</v>
      </c>
      <c r="K96" s="59" t="s">
        <v>240</v>
      </c>
      <c r="L96" s="383"/>
      <c r="M96" s="612"/>
      <c r="DK96" s="327"/>
      <c r="DL96" s="327"/>
      <c r="DM96" s="327"/>
      <c r="DN96" s="327"/>
      <c r="DO96" s="327"/>
      <c r="DP96" s="327"/>
      <c r="DQ96" s="327"/>
      <c r="DR96" s="327"/>
      <c r="DS96" s="327"/>
    </row>
    <row r="97" spans="2:123" hidden="1" outlineLevel="2" x14ac:dyDescent="0.4">
      <c r="B97" s="655"/>
      <c r="C97" s="389"/>
      <c r="D97" s="775" t="s">
        <v>117</v>
      </c>
      <c r="E97" s="64">
        <v>2.0000000000000001E-4</v>
      </c>
      <c r="F97" s="61"/>
      <c r="G97" s="65"/>
      <c r="H97" s="63"/>
      <c r="I97" s="57"/>
      <c r="J97" s="58" t="s">
        <v>240</v>
      </c>
      <c r="K97" s="59" t="s">
        <v>240</v>
      </c>
      <c r="L97" s="383"/>
      <c r="M97" s="612"/>
      <c r="DK97" s="327"/>
      <c r="DL97" s="327"/>
      <c r="DM97" s="327"/>
      <c r="DN97" s="327"/>
      <c r="DO97" s="327"/>
      <c r="DP97" s="327"/>
      <c r="DQ97" s="327"/>
      <c r="DR97" s="327"/>
      <c r="DS97" s="327"/>
    </row>
    <row r="98" spans="2:123" hidden="1" outlineLevel="2" x14ac:dyDescent="0.4">
      <c r="B98" s="655"/>
      <c r="C98" s="389"/>
      <c r="D98" s="775" t="s">
        <v>118</v>
      </c>
      <c r="E98" s="64">
        <v>5.0000000000000001E-3</v>
      </c>
      <c r="F98" s="61"/>
      <c r="G98" s="65"/>
      <c r="H98" s="63"/>
      <c r="I98" s="57"/>
      <c r="J98" s="58" t="s">
        <v>240</v>
      </c>
      <c r="K98" s="59" t="s">
        <v>240</v>
      </c>
      <c r="L98" s="383"/>
      <c r="M98" s="612"/>
      <c r="DK98" s="327"/>
      <c r="DL98" s="327"/>
      <c r="DM98" s="327"/>
      <c r="DN98" s="327"/>
      <c r="DO98" s="327"/>
      <c r="DP98" s="327"/>
      <c r="DQ98" s="327"/>
      <c r="DR98" s="327"/>
      <c r="DS98" s="327"/>
    </row>
    <row r="99" spans="2:123" hidden="1" outlineLevel="2" x14ac:dyDescent="0.4">
      <c r="B99" s="655"/>
      <c r="C99" s="389"/>
      <c r="D99" s="775" t="s">
        <v>119</v>
      </c>
      <c r="E99" s="64">
        <v>2E-3</v>
      </c>
      <c r="F99" s="61"/>
      <c r="G99" s="65"/>
      <c r="H99" s="63"/>
      <c r="I99" s="57"/>
      <c r="J99" s="58" t="s">
        <v>240</v>
      </c>
      <c r="K99" s="59" t="s">
        <v>240</v>
      </c>
      <c r="L99" s="383"/>
      <c r="M99" s="612"/>
      <c r="DK99" s="327"/>
      <c r="DL99" s="327"/>
      <c r="DM99" s="327"/>
      <c r="DN99" s="327"/>
      <c r="DO99" s="327"/>
      <c r="DP99" s="327"/>
      <c r="DQ99" s="327"/>
      <c r="DR99" s="327"/>
      <c r="DS99" s="327"/>
    </row>
    <row r="100" spans="2:123" hidden="1" outlineLevel="2" x14ac:dyDescent="0.4">
      <c r="B100" s="655"/>
      <c r="C100" s="389"/>
      <c r="D100" s="775" t="s">
        <v>120</v>
      </c>
      <c r="E100" s="64">
        <v>5.0000000000000001E-3</v>
      </c>
      <c r="F100" s="61"/>
      <c r="G100" s="65"/>
      <c r="H100" s="63"/>
      <c r="I100" s="57"/>
      <c r="J100" s="58" t="s">
        <v>240</v>
      </c>
      <c r="K100" s="59" t="s">
        <v>240</v>
      </c>
      <c r="L100" s="383"/>
      <c r="M100" s="612"/>
      <c r="DK100" s="327"/>
      <c r="DL100" s="327"/>
      <c r="DM100" s="327"/>
      <c r="DN100" s="327"/>
      <c r="DO100" s="327"/>
      <c r="DP100" s="327"/>
      <c r="DQ100" s="327"/>
      <c r="DR100" s="327"/>
      <c r="DS100" s="327"/>
    </row>
    <row r="101" spans="2:123" hidden="1" outlineLevel="2" x14ac:dyDescent="0.4">
      <c r="B101" s="655"/>
      <c r="C101" s="389"/>
      <c r="D101" s="776" t="s">
        <v>121</v>
      </c>
      <c r="E101" s="66"/>
      <c r="F101" s="67"/>
      <c r="G101" s="68"/>
      <c r="H101" s="69"/>
      <c r="I101" s="70"/>
      <c r="J101" s="71" t="s">
        <v>240</v>
      </c>
      <c r="K101" s="72" t="s">
        <v>240</v>
      </c>
      <c r="L101" s="383"/>
      <c r="M101" s="612"/>
      <c r="DK101" s="327"/>
      <c r="DL101" s="327"/>
      <c r="DM101" s="327"/>
      <c r="DN101" s="327"/>
      <c r="DO101" s="327"/>
      <c r="DP101" s="327"/>
      <c r="DQ101" s="327"/>
      <c r="DR101" s="327"/>
      <c r="DS101" s="327"/>
    </row>
    <row r="102" spans="2:123" ht="13" hidden="1" outlineLevel="2" thickBot="1" x14ac:dyDescent="0.45">
      <c r="B102" s="655"/>
      <c r="C102" s="389"/>
      <c r="D102" s="776" t="s">
        <v>122</v>
      </c>
      <c r="E102" s="66">
        <v>5</v>
      </c>
      <c r="F102" s="67"/>
      <c r="G102" s="68"/>
      <c r="H102" s="69"/>
      <c r="I102" s="70"/>
      <c r="J102" s="71" t="s">
        <v>240</v>
      </c>
      <c r="K102" s="72" t="s">
        <v>240</v>
      </c>
      <c r="L102" s="383"/>
      <c r="M102" s="612"/>
      <c r="DK102" s="327"/>
      <c r="DL102" s="327"/>
      <c r="DM102" s="327"/>
      <c r="DN102" s="327"/>
      <c r="DO102" s="327"/>
      <c r="DP102" s="327"/>
      <c r="DQ102" s="327"/>
      <c r="DR102" s="327"/>
      <c r="DS102" s="327"/>
    </row>
    <row r="103" spans="2:123" hidden="1" outlineLevel="2" x14ac:dyDescent="0.4">
      <c r="B103" s="655"/>
      <c r="C103" s="389"/>
      <c r="D103" s="777" t="s">
        <v>123</v>
      </c>
      <c r="E103" s="153"/>
      <c r="F103" s="299"/>
      <c r="G103" s="300"/>
      <c r="H103" s="301"/>
      <c r="I103" s="302"/>
      <c r="J103" s="154" t="s">
        <v>240</v>
      </c>
      <c r="K103" s="155" t="s">
        <v>240</v>
      </c>
      <c r="L103" s="383"/>
      <c r="M103" s="612"/>
      <c r="DK103" s="327"/>
      <c r="DL103" s="327"/>
      <c r="DM103" s="327"/>
      <c r="DN103" s="327"/>
      <c r="DO103" s="327"/>
      <c r="DP103" s="327"/>
      <c r="DQ103" s="327"/>
      <c r="DR103" s="327"/>
      <c r="DS103" s="327"/>
    </row>
    <row r="104" spans="2:123" ht="13" hidden="1" outlineLevel="2" thickBot="1" x14ac:dyDescent="0.45">
      <c r="B104" s="655"/>
      <c r="C104" s="389"/>
      <c r="D104" s="778" t="s">
        <v>123</v>
      </c>
      <c r="E104" s="157"/>
      <c r="F104" s="303"/>
      <c r="G104" s="304"/>
      <c r="H104" s="305"/>
      <c r="I104" s="306"/>
      <c r="J104" s="158" t="s">
        <v>240</v>
      </c>
      <c r="K104" s="159" t="s">
        <v>240</v>
      </c>
      <c r="L104" s="383"/>
      <c r="M104" s="612"/>
      <c r="DK104" s="327"/>
      <c r="DL104" s="327"/>
      <c r="DM104" s="327"/>
      <c r="DN104" s="327"/>
      <c r="DO104" s="327"/>
      <c r="DP104" s="327"/>
      <c r="DQ104" s="327"/>
      <c r="DR104" s="327"/>
      <c r="DS104" s="327"/>
    </row>
    <row r="105" spans="2:123" ht="14.35" hidden="1" outlineLevel="2" thickTop="1" thickBot="1" x14ac:dyDescent="0.45">
      <c r="B105" s="655"/>
      <c r="C105" s="389"/>
      <c r="D105" s="779" t="s">
        <v>123</v>
      </c>
      <c r="E105" s="1497" t="s">
        <v>124</v>
      </c>
      <c r="F105" s="1498"/>
      <c r="G105" s="156">
        <v>0</v>
      </c>
      <c r="H105" s="1499" t="s">
        <v>125</v>
      </c>
      <c r="I105" s="1498"/>
      <c r="J105" s="1500"/>
      <c r="K105" s="307">
        <v>0</v>
      </c>
      <c r="L105" s="383"/>
      <c r="M105" s="612"/>
      <c r="DK105" s="327"/>
      <c r="DL105" s="327"/>
      <c r="DM105" s="327"/>
      <c r="DN105" s="327"/>
      <c r="DO105" s="327"/>
      <c r="DP105" s="327"/>
      <c r="DQ105" s="327"/>
      <c r="DR105" s="327"/>
      <c r="DS105" s="327"/>
    </row>
    <row r="106" spans="2:123" ht="13" collapsed="1" thickBot="1" x14ac:dyDescent="0.45">
      <c r="B106" s="655"/>
      <c r="M106" s="612"/>
    </row>
    <row r="107" spans="2:123" ht="34.35" customHeight="1" thickBot="1" x14ac:dyDescent="0.45">
      <c r="B107" s="655"/>
      <c r="D107" s="1494" t="s">
        <v>588</v>
      </c>
      <c r="E107" s="1495"/>
      <c r="F107" s="1495"/>
      <c r="G107" s="1495"/>
      <c r="H107" s="1495"/>
      <c r="I107" s="1495"/>
      <c r="J107" s="1495"/>
      <c r="K107" s="1495"/>
      <c r="L107" s="1495"/>
      <c r="M107" s="1496"/>
    </row>
    <row r="108" spans="2:123" x14ac:dyDescent="0.4">
      <c r="B108" s="655"/>
      <c r="D108" s="832" t="s">
        <v>587</v>
      </c>
      <c r="M108" s="612"/>
    </row>
    <row r="109" spans="2:123" x14ac:dyDescent="0.4">
      <c r="B109" s="655"/>
      <c r="D109" s="1392"/>
      <c r="E109" s="1393"/>
      <c r="F109" s="1393"/>
      <c r="G109" s="1393"/>
      <c r="H109" s="1393"/>
      <c r="I109" s="1393"/>
      <c r="J109" s="1393"/>
      <c r="K109" s="1393"/>
      <c r="L109" s="1394"/>
      <c r="M109" s="612"/>
    </row>
    <row r="110" spans="2:123" x14ac:dyDescent="0.4">
      <c r="B110" s="655"/>
      <c r="D110" s="1395"/>
      <c r="E110" s="1396"/>
      <c r="F110" s="1396"/>
      <c r="G110" s="1396"/>
      <c r="H110" s="1396"/>
      <c r="I110" s="1396"/>
      <c r="J110" s="1396"/>
      <c r="K110" s="1396"/>
      <c r="L110" s="1397"/>
      <c r="M110" s="612"/>
    </row>
    <row r="111" spans="2:123" x14ac:dyDescent="0.4">
      <c r="B111" s="655"/>
      <c r="D111" s="1395"/>
      <c r="E111" s="1396"/>
      <c r="F111" s="1396"/>
      <c r="G111" s="1396"/>
      <c r="H111" s="1396"/>
      <c r="I111" s="1396"/>
      <c r="J111" s="1396"/>
      <c r="K111" s="1396"/>
      <c r="L111" s="1397"/>
      <c r="M111" s="612"/>
    </row>
    <row r="112" spans="2:123" x14ac:dyDescent="0.4">
      <c r="B112" s="655"/>
      <c r="D112" s="1395"/>
      <c r="E112" s="1396"/>
      <c r="F112" s="1396"/>
      <c r="G112" s="1396"/>
      <c r="H112" s="1396"/>
      <c r="I112" s="1396"/>
      <c r="J112" s="1396"/>
      <c r="K112" s="1396"/>
      <c r="L112" s="1397"/>
      <c r="M112" s="612"/>
    </row>
    <row r="113" spans="2:13" x14ac:dyDescent="0.4">
      <c r="B113" s="655"/>
      <c r="D113" s="1398"/>
      <c r="E113" s="1399"/>
      <c r="F113" s="1399"/>
      <c r="G113" s="1399"/>
      <c r="H113" s="1399"/>
      <c r="I113" s="1399"/>
      <c r="J113" s="1399"/>
      <c r="K113" s="1399"/>
      <c r="L113" s="1400"/>
      <c r="M113" s="612"/>
    </row>
    <row r="114" spans="2:13" x14ac:dyDescent="0.4">
      <c r="B114" s="655"/>
      <c r="M114" s="612"/>
    </row>
    <row r="115" spans="2:13" ht="13" thickBot="1" x14ac:dyDescent="0.45">
      <c r="B115" s="665"/>
      <c r="C115" s="666"/>
      <c r="D115" s="667"/>
      <c r="E115" s="489"/>
      <c r="F115" s="489"/>
      <c r="G115" s="582"/>
      <c r="H115" s="582"/>
      <c r="I115" s="582"/>
      <c r="J115" s="582"/>
      <c r="K115" s="582"/>
      <c r="L115" s="582"/>
      <c r="M115" s="583"/>
    </row>
  </sheetData>
  <mergeCells count="136">
    <mergeCell ref="D109:L113"/>
    <mergeCell ref="D107:M107"/>
    <mergeCell ref="I76:I79"/>
    <mergeCell ref="J78:J79"/>
    <mergeCell ref="K78:K79"/>
    <mergeCell ref="E105:F105"/>
    <mergeCell ref="H105:J105"/>
    <mergeCell ref="D70:G70"/>
    <mergeCell ref="H70:I70"/>
    <mergeCell ref="D71:G71"/>
    <mergeCell ref="H71:I71"/>
    <mergeCell ref="D74:M74"/>
    <mergeCell ref="D76:D79"/>
    <mergeCell ref="E76:E79"/>
    <mergeCell ref="F76:F79"/>
    <mergeCell ref="G76:G79"/>
    <mergeCell ref="H76:H79"/>
    <mergeCell ref="E67:G67"/>
    <mergeCell ref="H67:I67"/>
    <mergeCell ref="E68:G68"/>
    <mergeCell ref="H68:I68"/>
    <mergeCell ref="E69:G69"/>
    <mergeCell ref="H69:I69"/>
    <mergeCell ref="E64:G64"/>
    <mergeCell ref="H64:I64"/>
    <mergeCell ref="E65:G65"/>
    <mergeCell ref="H65:I65"/>
    <mergeCell ref="E66:G66"/>
    <mergeCell ref="H66:I66"/>
    <mergeCell ref="E61:G61"/>
    <mergeCell ref="H61:I61"/>
    <mergeCell ref="E62:G62"/>
    <mergeCell ref="H62:I62"/>
    <mergeCell ref="E63:G63"/>
    <mergeCell ref="H63:I63"/>
    <mergeCell ref="D56:J56"/>
    <mergeCell ref="D57:J57"/>
    <mergeCell ref="H58:I58"/>
    <mergeCell ref="E59:G59"/>
    <mergeCell ref="H59:I59"/>
    <mergeCell ref="E60:G60"/>
    <mergeCell ref="H60:I60"/>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2:E22"/>
    <mergeCell ref="F22:G22"/>
    <mergeCell ref="H22:I22"/>
    <mergeCell ref="K22:M22"/>
    <mergeCell ref="D23:E23"/>
    <mergeCell ref="F23:G23"/>
    <mergeCell ref="H23:I23"/>
    <mergeCell ref="K23:M23"/>
    <mergeCell ref="D17:E17"/>
    <mergeCell ref="F17:G17"/>
    <mergeCell ref="H17:I17"/>
    <mergeCell ref="D18:E18"/>
    <mergeCell ref="H18:I18"/>
    <mergeCell ref="D20:M20"/>
    <mergeCell ref="D11:E11"/>
    <mergeCell ref="H11:I11"/>
    <mergeCell ref="D12:E12"/>
    <mergeCell ref="H12:I12"/>
    <mergeCell ref="D13:E13"/>
    <mergeCell ref="H13:I13"/>
    <mergeCell ref="D9:M9"/>
    <mergeCell ref="D10:E10"/>
    <mergeCell ref="H10:I10"/>
    <mergeCell ref="D4:E4"/>
    <mergeCell ref="F4:G4"/>
    <mergeCell ref="H4:I4"/>
    <mergeCell ref="J4:K4"/>
    <mergeCell ref="D5:E5"/>
    <mergeCell ref="F5:G5"/>
    <mergeCell ref="H5:I5"/>
    <mergeCell ref="J5:K5"/>
    <mergeCell ref="D1:M1"/>
    <mergeCell ref="D2:E2"/>
    <mergeCell ref="D3:E3"/>
    <mergeCell ref="F3:G3"/>
    <mergeCell ref="H3:I3"/>
    <mergeCell ref="J3:K3"/>
    <mergeCell ref="D6:E6"/>
    <mergeCell ref="F6:G6"/>
    <mergeCell ref="H6:I6"/>
    <mergeCell ref="J6:K6"/>
    <mergeCell ref="F2:M2"/>
    <mergeCell ref="L6:M7"/>
    <mergeCell ref="D7:E7"/>
    <mergeCell ref="F7:G7"/>
    <mergeCell ref="H7:I7"/>
    <mergeCell ref="J7:K7"/>
  </mergeCells>
  <conditionalFormatting sqref="H38">
    <cfRule type="cellIs" dxfId="222" priority="13" stopIfTrue="1" operator="lessThan">
      <formula>-0.03</formula>
    </cfRule>
    <cfRule type="cellIs" dxfId="221" priority="14" stopIfTrue="1" operator="greaterThan">
      <formula>0.03</formula>
    </cfRule>
    <cfRule type="cellIs" dxfId="220" priority="15" stopIfTrue="1" operator="between">
      <formula>-0.03</formula>
      <formula>0.03</formula>
    </cfRule>
  </conditionalFormatting>
  <conditionalFormatting sqref="H44">
    <cfRule type="cellIs" dxfId="219" priority="16" stopIfTrue="1" operator="greaterThan">
      <formula>0.1</formula>
    </cfRule>
    <cfRule type="cellIs" dxfId="218" priority="17" stopIfTrue="1" operator="lessThan">
      <formula>-0.1</formula>
    </cfRule>
    <cfRule type="cellIs" dxfId="217" priority="18" stopIfTrue="1" operator="between">
      <formula>-0.1</formula>
      <formula>0.1</formula>
    </cfRule>
  </conditionalFormatting>
  <conditionalFormatting sqref="H60:H69">
    <cfRule type="containsText" dxfId="216" priority="29" operator="containsText" text="Non contrôlé">
      <formula>NOT(ISERROR(SEARCH("Non contrôlé",H60)))</formula>
    </cfRule>
    <cfRule type="containsText" dxfId="215" priority="30" operator="containsText" text="Non validé">
      <formula>NOT(ISERROR(SEARCH("Non validé",H60)))</formula>
    </cfRule>
    <cfRule type="containsText" dxfId="214" priority="31" operator="containsText" text="réserve">
      <formula>NOT(ISERROR(SEARCH("réserve",H60)))</formula>
    </cfRule>
    <cfRule type="endsWith" dxfId="213" priority="32" operator="endsWith" text="Validé">
      <formula>RIGHT(H60,LEN("Validé"))="Validé"</formula>
    </cfRule>
  </conditionalFormatting>
  <conditionalFormatting sqref="H71">
    <cfRule type="containsText" dxfId="212" priority="33" operator="containsText" text="Non contrôlé">
      <formula>NOT(ISERROR(SEARCH("Non contrôlé",H71)))</formula>
    </cfRule>
    <cfRule type="containsText" dxfId="211" priority="34" operator="containsText" text="Non validé">
      <formula>NOT(ISERROR(SEARCH("Non validé",H71)))</formula>
    </cfRule>
    <cfRule type="containsText" dxfId="210" priority="35" operator="containsText" text="réserve">
      <formula>NOT(ISERROR(SEARCH("réserve",H71)))</formula>
    </cfRule>
    <cfRule type="endsWith" dxfId="209" priority="36" operator="endsWith" text="Validé">
      <formula>RIGHT(H71,LEN("Validé"))="Validé"</formula>
    </cfRule>
  </conditionalFormatting>
  <conditionalFormatting sqref="I80:I104">
    <cfRule type="cellIs" dxfId="208" priority="1" operator="equal">
      <formula>"Non"</formula>
    </cfRule>
  </conditionalFormatting>
  <conditionalFormatting sqref="J12">
    <cfRule type="cellIs" dxfId="207" priority="9" stopIfTrue="1" operator="lessThan">
      <formula>9</formula>
    </cfRule>
    <cfRule type="cellIs" dxfId="206" priority="10" stopIfTrue="1" operator="greaterThanOrEqual">
      <formula>9</formula>
    </cfRule>
  </conditionalFormatting>
  <conditionalFormatting sqref="J33">
    <cfRule type="cellIs" dxfId="205" priority="19" stopIfTrue="1" operator="lessThan">
      <formula>4</formula>
    </cfRule>
    <cfRule type="cellIs" dxfId="204" priority="20" stopIfTrue="1" operator="greaterThanOrEqual">
      <formula>4</formula>
    </cfRule>
  </conditionalFormatting>
  <conditionalFormatting sqref="J71">
    <cfRule type="cellIs" dxfId="203" priority="26" operator="greaterThanOrEqual">
      <formula>80</formula>
    </cfRule>
    <cfRule type="cellIs" dxfId="202" priority="27" operator="between">
      <formula>70</formula>
      <formula>79</formula>
    </cfRule>
    <cfRule type="cellIs" dxfId="201" priority="28" operator="lessThan">
      <formula>69</formula>
    </cfRule>
  </conditionalFormatting>
  <conditionalFormatting sqref="J80:K103 K104">
    <cfRule type="cellIs" dxfId="200" priority="2" stopIfTrue="1" operator="equal">
      <formula>"oui"</formula>
    </cfRule>
    <cfRule type="cellIs" dxfId="199" priority="3" stopIfTrue="1" operator="equal">
      <formula>"non"</formula>
    </cfRule>
  </conditionalFormatting>
  <conditionalFormatting sqref="K18">
    <cfRule type="cellIs" dxfId="198" priority="11" stopIfTrue="1" operator="lessThan">
      <formula>50</formula>
    </cfRule>
    <cfRule type="cellIs" dxfId="197" priority="12" stopIfTrue="1" operator="greaterThanOrEqual">
      <formula>50</formula>
    </cfRule>
  </conditionalFormatting>
  <conditionalFormatting sqref="K24">
    <cfRule type="cellIs" dxfId="196" priority="4" stopIfTrue="1" operator="lessThan">
      <formula>0.5</formula>
    </cfRule>
    <cfRule type="cellIs" dxfId="195" priority="5" stopIfTrue="1" operator="greaterThanOrEqual">
      <formula>0.5</formula>
    </cfRule>
  </conditionalFormatting>
  <conditionalFormatting sqref="L50">
    <cfRule type="cellIs" dxfId="194" priority="6" stopIfTrue="1" operator="equal">
      <formula>"Non"</formula>
    </cfRule>
    <cfRule type="cellIs" dxfId="193" priority="7" stopIfTrue="1" operator="equal">
      <formula>"Oui"</formula>
    </cfRule>
  </conditionalFormatting>
  <conditionalFormatting sqref="M18">
    <cfRule type="cellIs" dxfId="192" priority="8" stopIfTrue="1" operator="lessThan">
      <formula>-0.05</formula>
    </cfRule>
    <cfRule type="cellIs" dxfId="191" priority="21" stopIfTrue="1" operator="greaterThan">
      <formula>0.05</formula>
    </cfRule>
    <cfRule type="cellIs" dxfId="190" priority="22" stopIfTrue="1" operator="lessThanOrEqual">
      <formula>0.05</formula>
    </cfRule>
  </conditionalFormatting>
  <dataValidations count="6">
    <dataValidation type="list" allowBlank="1" showInputMessage="1" showErrorMessage="1" sqref="H59:H69" xr:uid="{A7CB7F06-03F8-45CA-BEA0-F83E4957BA01}">
      <formula1>INDIRECT(N59)</formula1>
    </dataValidation>
    <dataValidation allowBlank="1" showErrorMessage="1" prompt="Concerne la DCO méthode NFT 90101" sqref="F83" xr:uid="{3D15D4AD-7989-498A-B1AB-B2A64C1B4F5D}"/>
    <dataValidation type="list" allowBlank="1" showInputMessage="1" showErrorMessage="1" sqref="G80:G104 I80:I104" xr:uid="{C8D561B0-C5E3-4644-85D9-BE6BC019366C}">
      <formula1>"Oui,Non"</formula1>
    </dataValidation>
    <dataValidation allowBlank="1" showInputMessage="1" showErrorMessage="1" prompt="Concerne la DCO méthode NFT 90101" sqref="F82 H83" xr:uid="{5A7FAD01-DC1D-47A8-844F-E8F1626AAB61}"/>
    <dataValidation type="list" allowBlank="1" showInputMessage="1" showErrorMessage="1" sqref="D57:E57" xr:uid="{A6F32E7B-0CF4-4CC7-A49E-1CE31C2B6915}">
      <formula1>EQUIPEMENT_PREL</formula1>
    </dataValidation>
    <dataValidation type="list" allowBlank="1" showInputMessage="1" showErrorMessage="1" sqref="F6:F7 G6" xr:uid="{20C5B090-C029-4844-88C1-464BFA66D8C0}">
      <formula1>CODE_SANDRE_SCL</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62D5-C0CE-4915-83B8-BCA9F6B8011D}">
  <sheetPr codeName="Feuil19">
    <tabColor rgb="FF008080"/>
  </sheetPr>
  <dimension ref="A1:FR81"/>
  <sheetViews>
    <sheetView showGridLines="0" zoomScaleNormal="100" workbookViewId="0">
      <pane ySplit="7" topLeftCell="A47" activePane="bottomLeft" state="frozen"/>
      <selection pane="bottomLeft" activeCell="I56" sqref="I56"/>
    </sheetView>
  </sheetViews>
  <sheetFormatPr baseColWidth="10" defaultColWidth="11.41015625" defaultRowHeight="12.7" outlineLevelRow="1" x14ac:dyDescent="0.4"/>
  <cols>
    <col min="1" max="2" width="3.1171875" style="327" customWidth="1"/>
    <col min="3" max="3" width="3" style="389" customWidth="1"/>
    <col min="4" max="5" width="11.41015625" style="389" customWidth="1"/>
    <col min="6" max="7" width="36.1171875" style="389" customWidth="1"/>
    <col min="8" max="8" width="38.87890625" style="389" customWidth="1"/>
    <col min="9" max="9" width="33.41015625" style="389" customWidth="1"/>
    <col min="10" max="12" width="15.17578125" style="389" customWidth="1"/>
    <col min="13" max="13" width="5.76171875" style="389" customWidth="1"/>
    <col min="14" max="15" width="2.64453125" style="389" customWidth="1"/>
    <col min="16" max="174" width="11.41015625" style="389"/>
    <col min="175" max="16384" width="11.41015625" style="327"/>
  </cols>
  <sheetData>
    <row r="1" spans="1:13" s="389" customFormat="1" ht="37.700000000000003" customHeight="1" x14ac:dyDescent="0.45">
      <c r="A1" s="351"/>
      <c r="B1" s="654"/>
      <c r="C1" s="636"/>
      <c r="D1" s="1370" t="s">
        <v>3</v>
      </c>
      <c r="E1" s="1370"/>
      <c r="F1" s="1370"/>
      <c r="G1" s="1370"/>
      <c r="H1" s="1370"/>
      <c r="I1" s="1370"/>
      <c r="J1" s="1371"/>
      <c r="K1" s="684"/>
      <c r="L1" s="685"/>
    </row>
    <row r="2" spans="1:13" s="389" customFormat="1" ht="25.7" customHeight="1" thickBot="1" x14ac:dyDescent="0.45">
      <c r="A2" s="327"/>
      <c r="B2" s="655"/>
      <c r="C2" s="1429" t="s">
        <v>361</v>
      </c>
      <c r="D2" s="1430"/>
      <c r="E2" s="1431"/>
      <c r="F2" s="1426" t="str">
        <f>Descriptif!F2</f>
        <v>Système test</v>
      </c>
      <c r="G2" s="1427"/>
      <c r="H2" s="1427"/>
      <c r="I2" s="1427"/>
      <c r="J2" s="1428"/>
      <c r="L2" s="612"/>
    </row>
    <row r="3" spans="1:13" s="389" customFormat="1" ht="15" customHeight="1" thickBot="1" x14ac:dyDescent="0.45">
      <c r="A3" s="443"/>
      <c r="B3" s="656"/>
      <c r="C3" s="1429" t="s">
        <v>363</v>
      </c>
      <c r="D3" s="1430"/>
      <c r="E3" s="1431"/>
      <c r="F3" s="826" t="str">
        <f>Descriptif!F3</f>
        <v>code_test</v>
      </c>
      <c r="G3" s="676" t="s">
        <v>7</v>
      </c>
      <c r="H3" s="682" t="str">
        <f>IF(Descriptif!J3&lt;&gt;"",Descriptif!J3,"")</f>
        <v>Eaux de France</v>
      </c>
      <c r="I3" s="678" t="s">
        <v>5</v>
      </c>
      <c r="J3" s="782">
        <f>IF(Descriptif!M3&lt;&gt;"",Descriptif!M3,"")</f>
        <v>45797</v>
      </c>
      <c r="L3" s="612"/>
    </row>
    <row r="4" spans="1:13" s="389" customFormat="1" ht="15" customHeight="1" x14ac:dyDescent="0.4">
      <c r="A4" s="490"/>
      <c r="B4" s="657"/>
      <c r="C4" s="1429" t="s">
        <v>443</v>
      </c>
      <c r="D4" s="1430"/>
      <c r="E4" s="1431"/>
      <c r="F4" s="683"/>
      <c r="G4" s="676" t="s">
        <v>572</v>
      </c>
      <c r="H4" s="682" t="str">
        <f>IF(Descriptif!J4&lt;&gt;"",Descriptif!J4,"")</f>
        <v/>
      </c>
      <c r="I4" s="678" t="s">
        <v>8</v>
      </c>
      <c r="J4" s="782" t="str">
        <f>IF(Descriptif!M4&lt;&gt;"",Descriptif!M4,"")</f>
        <v>Satese XX</v>
      </c>
      <c r="L4" s="612"/>
    </row>
    <row r="5" spans="1:13" s="389" customFormat="1" ht="15" customHeight="1" x14ac:dyDescent="0.4">
      <c r="A5" s="490"/>
      <c r="B5" s="657"/>
      <c r="C5" s="1429" t="s">
        <v>444</v>
      </c>
      <c r="D5" s="1430"/>
      <c r="E5" s="1431"/>
      <c r="F5" s="683"/>
      <c r="G5" s="676" t="s">
        <v>573</v>
      </c>
      <c r="H5" s="682" t="str">
        <f>IF(Descriptif!J5&lt;&gt;"",Descriptif!J5,"")</f>
        <v/>
      </c>
      <c r="I5" s="600" t="s">
        <v>9</v>
      </c>
      <c r="J5" s="782" t="str">
        <f>IF(Descriptif!M5&lt;&gt;"",Descriptif!M5,"")</f>
        <v>François</v>
      </c>
      <c r="L5" s="612"/>
    </row>
    <row r="6" spans="1:13" s="389" customFormat="1" ht="15" customHeight="1" x14ac:dyDescent="0.4">
      <c r="A6" s="490"/>
      <c r="B6" s="657"/>
      <c r="C6" s="1432" t="s">
        <v>570</v>
      </c>
      <c r="D6" s="1433"/>
      <c r="E6" s="1434"/>
      <c r="F6" s="683" t="s">
        <v>495</v>
      </c>
      <c r="G6" s="676" t="s">
        <v>575</v>
      </c>
      <c r="H6" s="682" t="str">
        <f>IF(Descriptif!J6&lt;&gt;"",Descriptif!J6,"")</f>
        <v/>
      </c>
      <c r="I6" s="1422"/>
      <c r="J6" s="1423"/>
      <c r="L6" s="612"/>
    </row>
    <row r="7" spans="1:13" s="389" customFormat="1" ht="18" customHeight="1" thickBot="1" x14ac:dyDescent="0.45">
      <c r="A7" s="490"/>
      <c r="B7" s="657"/>
      <c r="C7" s="1419" t="s">
        <v>571</v>
      </c>
      <c r="D7" s="1420"/>
      <c r="E7" s="1421"/>
      <c r="F7" s="725" t="s">
        <v>280</v>
      </c>
      <c r="G7" s="726" t="s">
        <v>576</v>
      </c>
      <c r="H7" s="825" t="str">
        <f>IF(Descriptif!J7&lt;&gt;"",Descriptif!J7,"")</f>
        <v/>
      </c>
      <c r="I7" s="1424"/>
      <c r="J7" s="1425"/>
      <c r="L7" s="612"/>
    </row>
    <row r="8" spans="1:13" s="389" customFormat="1" ht="21" customHeight="1" thickBot="1" x14ac:dyDescent="0.45">
      <c r="A8" s="490"/>
      <c r="B8" s="657"/>
      <c r="C8" s="490"/>
      <c r="D8" s="417"/>
      <c r="E8" s="418"/>
      <c r="F8" s="327"/>
      <c r="I8" s="490"/>
      <c r="J8" s="490"/>
      <c r="L8" s="612"/>
    </row>
    <row r="9" spans="1:13" s="389" customFormat="1" ht="36.75" customHeight="1" thickBot="1" x14ac:dyDescent="0.45">
      <c r="B9" s="615"/>
      <c r="C9" s="727"/>
      <c r="D9" s="731" t="s">
        <v>497</v>
      </c>
      <c r="E9" s="731"/>
      <c r="F9" s="731"/>
      <c r="G9" s="731"/>
      <c r="H9" s="731"/>
      <c r="I9" s="731"/>
      <c r="J9" s="732"/>
      <c r="L9" s="612"/>
    </row>
    <row r="10" spans="1:13" s="389" customFormat="1" ht="16.95" customHeight="1" outlineLevel="1" x14ac:dyDescent="0.4">
      <c r="B10" s="615"/>
      <c r="D10" s="675"/>
      <c r="E10" s="675"/>
      <c r="F10" s="675"/>
      <c r="G10" s="675"/>
      <c r="H10" s="675"/>
      <c r="I10" s="675"/>
      <c r="J10" s="675"/>
      <c r="K10" s="675"/>
      <c r="L10" s="686"/>
      <c r="M10" s="675"/>
    </row>
    <row r="11" spans="1:13" s="389" customFormat="1" ht="16.100000000000001" customHeight="1" outlineLevel="1" thickBot="1" x14ac:dyDescent="0.45">
      <c r="B11" s="615"/>
      <c r="D11" s="326"/>
      <c r="E11" s="687" t="s">
        <v>366</v>
      </c>
      <c r="F11" s="326"/>
      <c r="G11" s="326"/>
      <c r="H11" s="326"/>
      <c r="I11" s="326"/>
      <c r="J11" s="326"/>
      <c r="L11" s="612"/>
    </row>
    <row r="12" spans="1:13" s="389" customFormat="1" ht="18.75" customHeight="1" outlineLevel="1" thickTop="1" x14ac:dyDescent="0.4">
      <c r="B12" s="615"/>
      <c r="D12" s="688"/>
      <c r="F12" s="689" t="s">
        <v>490</v>
      </c>
      <c r="G12" s="736" t="s">
        <v>504</v>
      </c>
      <c r="H12" s="568" t="s">
        <v>505</v>
      </c>
      <c r="I12" s="736" t="s">
        <v>423</v>
      </c>
      <c r="L12" s="612"/>
    </row>
    <row r="13" spans="1:13" s="389" customFormat="1" ht="15" customHeight="1" outlineLevel="1" x14ac:dyDescent="0.4">
      <c r="B13" s="615"/>
      <c r="D13" s="688"/>
      <c r="F13" s="532" t="s">
        <v>459</v>
      </c>
      <c r="G13" s="674" t="s">
        <v>506</v>
      </c>
      <c r="H13" s="531" t="s">
        <v>462</v>
      </c>
      <c r="I13" s="674">
        <v>50</v>
      </c>
      <c r="L13" s="612"/>
    </row>
    <row r="14" spans="1:13" s="389" customFormat="1" ht="20.45" customHeight="1" outlineLevel="1" x14ac:dyDescent="0.4">
      <c r="B14" s="615"/>
      <c r="D14" s="688"/>
      <c r="F14" s="532" t="s">
        <v>507</v>
      </c>
      <c r="G14" s="674" t="s">
        <v>508</v>
      </c>
      <c r="H14" s="531" t="s">
        <v>509</v>
      </c>
      <c r="I14" s="674" t="s">
        <v>423</v>
      </c>
      <c r="L14" s="612"/>
    </row>
    <row r="15" spans="1:13" s="389" customFormat="1" ht="12.75" customHeight="1" outlineLevel="1" x14ac:dyDescent="0.4">
      <c r="B15" s="615"/>
      <c r="D15" s="688"/>
      <c r="F15" s="532" t="s">
        <v>510</v>
      </c>
      <c r="G15" s="674" t="s">
        <v>511</v>
      </c>
      <c r="H15" s="531" t="s">
        <v>512</v>
      </c>
      <c r="I15" s="674" t="s">
        <v>513</v>
      </c>
      <c r="L15" s="612"/>
    </row>
    <row r="16" spans="1:13" s="389" customFormat="1" ht="15" customHeight="1" outlineLevel="1" x14ac:dyDescent="0.4">
      <c r="B16" s="615"/>
      <c r="D16" s="688"/>
      <c r="F16" s="532" t="s">
        <v>514</v>
      </c>
      <c r="G16" s="674" t="s">
        <v>515</v>
      </c>
      <c r="H16" s="531" t="s">
        <v>516</v>
      </c>
      <c r="I16" s="674" t="s">
        <v>136</v>
      </c>
      <c r="L16" s="612"/>
    </row>
    <row r="17" spans="2:12" s="389" customFormat="1" ht="15" customHeight="1" outlineLevel="1" x14ac:dyDescent="0.4">
      <c r="B17" s="615"/>
      <c r="D17" s="688"/>
      <c r="F17" s="532" t="s">
        <v>517</v>
      </c>
      <c r="G17" s="674" t="s">
        <v>518</v>
      </c>
      <c r="H17" s="531" t="s">
        <v>519</v>
      </c>
      <c r="I17" s="674" t="s">
        <v>449</v>
      </c>
      <c r="L17" s="612"/>
    </row>
    <row r="18" spans="2:12" s="389" customFormat="1" ht="15" customHeight="1" outlineLevel="1" x14ac:dyDescent="0.4">
      <c r="B18" s="615"/>
      <c r="D18" s="688"/>
      <c r="F18" s="531" t="s">
        <v>520</v>
      </c>
      <c r="G18" s="734" t="s">
        <v>521</v>
      </c>
      <c r="H18" s="531" t="s">
        <v>464</v>
      </c>
      <c r="I18" s="674" t="s">
        <v>415</v>
      </c>
      <c r="L18" s="612"/>
    </row>
    <row r="19" spans="2:12" s="389" customFormat="1" ht="15" customHeight="1" outlineLevel="1" x14ac:dyDescent="0.4">
      <c r="B19" s="615"/>
      <c r="D19" s="688"/>
      <c r="F19" s="531" t="s">
        <v>466</v>
      </c>
      <c r="G19" s="674" t="s">
        <v>522</v>
      </c>
      <c r="H19" s="733"/>
      <c r="I19" s="735">
        <v>42552</v>
      </c>
      <c r="L19" s="612"/>
    </row>
    <row r="20" spans="2:12" s="389" customFormat="1" ht="15" customHeight="1" outlineLevel="1" x14ac:dyDescent="0.4">
      <c r="B20" s="615"/>
      <c r="D20" s="688"/>
      <c r="F20" s="693"/>
      <c r="G20" s="694"/>
      <c r="H20" s="693"/>
      <c r="I20" s="695"/>
      <c r="L20" s="612"/>
    </row>
    <row r="21" spans="2:12" s="389" customFormat="1" ht="15" customHeight="1" outlineLevel="1" x14ac:dyDescent="0.4">
      <c r="B21" s="615"/>
      <c r="D21" s="687"/>
      <c r="E21" s="687" t="s">
        <v>469</v>
      </c>
      <c r="F21" s="696"/>
      <c r="G21" s="697"/>
      <c r="H21" s="696"/>
      <c r="I21" s="696"/>
      <c r="J21" s="326"/>
      <c r="L21" s="612"/>
    </row>
    <row r="22" spans="2:12" s="389" customFormat="1" ht="15" customHeight="1" outlineLevel="1" x14ac:dyDescent="0.4">
      <c r="B22" s="615"/>
      <c r="D22" s="688"/>
      <c r="F22" s="689" t="s">
        <v>490</v>
      </c>
      <c r="G22" s="674" t="s">
        <v>498</v>
      </c>
      <c r="H22" s="531" t="s">
        <v>499</v>
      </c>
      <c r="I22" s="735">
        <v>45005</v>
      </c>
      <c r="L22" s="612"/>
    </row>
    <row r="23" spans="2:12" s="389" customFormat="1" ht="15" customHeight="1" outlineLevel="1" x14ac:dyDescent="0.4">
      <c r="B23" s="615"/>
      <c r="D23" s="619"/>
      <c r="F23" s="532" t="s">
        <v>500</v>
      </c>
      <c r="G23" s="674" t="s">
        <v>501</v>
      </c>
      <c r="H23" s="531" t="s">
        <v>502</v>
      </c>
      <c r="I23" s="674" t="s">
        <v>503</v>
      </c>
      <c r="L23" s="612"/>
    </row>
    <row r="24" spans="2:12" s="389" customFormat="1" ht="11.45" customHeight="1" outlineLevel="1" x14ac:dyDescent="0.4">
      <c r="B24" s="615"/>
      <c r="D24" s="619"/>
      <c r="F24" s="693"/>
      <c r="G24" s="694"/>
      <c r="H24" s="693"/>
      <c r="I24" s="737"/>
      <c r="L24" s="612"/>
    </row>
    <row r="25" spans="2:12" s="389" customFormat="1" ht="15" customHeight="1" outlineLevel="1" x14ac:dyDescent="0.4">
      <c r="B25" s="615"/>
      <c r="D25" s="619"/>
      <c r="E25" s="619"/>
      <c r="F25" s="619"/>
      <c r="G25" s="619"/>
      <c r="H25" s="690"/>
      <c r="I25" s="690"/>
      <c r="J25" s="690"/>
      <c r="L25" s="612"/>
    </row>
    <row r="26" spans="2:12" s="389" customFormat="1" ht="15" customHeight="1" outlineLevel="1" x14ac:dyDescent="0.4">
      <c r="B26" s="615"/>
      <c r="D26" s="619"/>
      <c r="E26" s="619"/>
      <c r="F26" s="619"/>
      <c r="G26" s="619"/>
      <c r="H26" s="619"/>
      <c r="I26" s="619"/>
      <c r="J26" s="619"/>
      <c r="L26" s="612"/>
    </row>
    <row r="27" spans="2:12" s="389" customFormat="1" ht="15" customHeight="1" outlineLevel="1" thickBot="1" x14ac:dyDescent="0.45">
      <c r="B27" s="615"/>
      <c r="C27" s="1474" t="s">
        <v>523</v>
      </c>
      <c r="D27" s="1474"/>
      <c r="E27" s="1474"/>
      <c r="F27" s="1474"/>
      <c r="G27" s="1474"/>
      <c r="H27" s="1474"/>
      <c r="I27" s="1474"/>
      <c r="J27" s="1474"/>
      <c r="K27" s="1474"/>
      <c r="L27" s="1474"/>
    </row>
    <row r="28" spans="2:12" s="389" customFormat="1" ht="15" customHeight="1" outlineLevel="1" x14ac:dyDescent="0.4">
      <c r="B28" s="615"/>
      <c r="C28" s="1475" t="s">
        <v>524</v>
      </c>
      <c r="D28" s="1476"/>
      <c r="E28" s="1477"/>
      <c r="F28" s="1472" t="s">
        <v>483</v>
      </c>
      <c r="G28" s="1475" t="s">
        <v>525</v>
      </c>
      <c r="H28" s="1476"/>
      <c r="I28" s="1476"/>
      <c r="J28" s="1476"/>
      <c r="K28" s="1476"/>
      <c r="L28" s="1476"/>
    </row>
    <row r="29" spans="2:12" s="389" customFormat="1" ht="27.75" customHeight="1" outlineLevel="1" thickBot="1" x14ac:dyDescent="0.45">
      <c r="B29" s="615"/>
      <c r="C29" s="1478"/>
      <c r="D29" s="1465"/>
      <c r="E29" s="1466"/>
      <c r="F29" s="1473"/>
      <c r="G29" s="738" t="s">
        <v>526</v>
      </c>
      <c r="H29" s="748" t="s">
        <v>527</v>
      </c>
      <c r="I29" s="748" t="s">
        <v>528</v>
      </c>
      <c r="J29" s="738" t="s">
        <v>529</v>
      </c>
      <c r="K29" s="748" t="s">
        <v>530</v>
      </c>
      <c r="L29" s="748" t="s">
        <v>528</v>
      </c>
    </row>
    <row r="30" spans="2:12" s="389" customFormat="1" ht="15" customHeight="1" outlineLevel="1" thickBot="1" x14ac:dyDescent="0.45">
      <c r="B30" s="615"/>
      <c r="C30" s="1479">
        <v>0</v>
      </c>
      <c r="D30" s="1480"/>
      <c r="E30" s="1481"/>
      <c r="F30" s="761">
        <f>IF(C30&lt;10,0.1,0.05)</f>
        <v>0.1</v>
      </c>
      <c r="G30" s="739">
        <v>1</v>
      </c>
      <c r="H30" s="743">
        <f t="shared" ref="H30:H32" si="0">G30-C30</f>
        <v>1</v>
      </c>
      <c r="I30" s="751" t="str">
        <f>IF(AND(C30=0,H30=0),0,IF(C30&gt;0,H30/C30,""))</f>
        <v/>
      </c>
      <c r="J30" s="739">
        <v>0</v>
      </c>
      <c r="K30" s="750">
        <f>J30-C30</f>
        <v>0</v>
      </c>
      <c r="L30" s="751">
        <f>IF(AND(C30=0,K30=0),0,IF(C30&gt;0,K30/C30,""))</f>
        <v>0</v>
      </c>
    </row>
    <row r="31" spans="2:12" s="389" customFormat="1" ht="15" customHeight="1" outlineLevel="1" thickBot="1" x14ac:dyDescent="0.45">
      <c r="B31" s="615"/>
      <c r="C31" s="1482">
        <v>9</v>
      </c>
      <c r="D31" s="1483"/>
      <c r="E31" s="1484"/>
      <c r="F31" s="762">
        <f>IF(C31&lt;10,0.1,0.05)</f>
        <v>0.1</v>
      </c>
      <c r="G31" s="740">
        <v>9</v>
      </c>
      <c r="H31" s="743">
        <f t="shared" si="0"/>
        <v>0</v>
      </c>
      <c r="I31" s="751">
        <f>IF(AND(C31=0,H31=0),0,IF(C31&gt;0,H31/C31,""))</f>
        <v>0</v>
      </c>
      <c r="J31" s="740">
        <v>8</v>
      </c>
      <c r="K31" s="750">
        <f t="shared" ref="K31:K33" si="1">J31-C31</f>
        <v>-1</v>
      </c>
      <c r="L31" s="751">
        <f t="shared" ref="L31:L33" si="2">IF(AND(C31=0,K31=0),0,IF(C31&gt;0,K31/C31,""))</f>
        <v>-0.1111111111111111</v>
      </c>
    </row>
    <row r="32" spans="2:12" s="389" customFormat="1" ht="15" customHeight="1" outlineLevel="1" thickBot="1" x14ac:dyDescent="0.45">
      <c r="B32" s="615"/>
      <c r="C32" s="1482">
        <v>15</v>
      </c>
      <c r="D32" s="1483"/>
      <c r="E32" s="1484"/>
      <c r="F32" s="762">
        <f>IF(C32&lt;10,0.1,0.05)</f>
        <v>0.05</v>
      </c>
      <c r="G32" s="740">
        <v>14</v>
      </c>
      <c r="H32" s="743">
        <f t="shared" si="0"/>
        <v>-1</v>
      </c>
      <c r="I32" s="751">
        <f>IF(AND(C32=0,H32=0),0,IF(C32&gt;0,H32/C32,""))</f>
        <v>-6.6666666666666666E-2</v>
      </c>
      <c r="J32" s="740">
        <v>15</v>
      </c>
      <c r="K32" s="750">
        <f t="shared" si="1"/>
        <v>0</v>
      </c>
      <c r="L32" s="751">
        <f t="shared" si="2"/>
        <v>0</v>
      </c>
    </row>
    <row r="33" spans="2:24" s="389" customFormat="1" ht="15" customHeight="1" outlineLevel="1" thickBot="1" x14ac:dyDescent="0.45">
      <c r="B33" s="615"/>
      <c r="C33" s="1469">
        <v>25</v>
      </c>
      <c r="D33" s="1470"/>
      <c r="E33" s="1471"/>
      <c r="F33" s="763">
        <f>IF(C33&lt;10,0.1,0.05)</f>
        <v>0.05</v>
      </c>
      <c r="G33" s="741">
        <v>26</v>
      </c>
      <c r="H33" s="743">
        <f>G33-C33</f>
        <v>1</v>
      </c>
      <c r="I33" s="751">
        <f>IF(AND(C33=0,H33=0),0,IF(C33&gt;0,H33/C33,""))</f>
        <v>0.04</v>
      </c>
      <c r="J33" s="741">
        <v>27</v>
      </c>
      <c r="K33" s="750">
        <f t="shared" si="1"/>
        <v>2</v>
      </c>
      <c r="L33" s="751">
        <f t="shared" si="2"/>
        <v>0.08</v>
      </c>
    </row>
    <row r="34" spans="2:24" s="389" customFormat="1" ht="15" customHeight="1" outlineLevel="1" thickBot="1" x14ac:dyDescent="0.45">
      <c r="B34" s="615"/>
      <c r="D34" s="619"/>
      <c r="E34" s="619"/>
      <c r="F34" s="619"/>
      <c r="G34" s="619"/>
      <c r="H34" s="619"/>
      <c r="I34" s="619"/>
      <c r="J34" s="619"/>
      <c r="L34" s="612"/>
    </row>
    <row r="35" spans="2:24" s="389" customFormat="1" ht="15" customHeight="1" outlineLevel="1" thickBot="1" x14ac:dyDescent="0.45">
      <c r="B35" s="615"/>
      <c r="C35" s="1474" t="s">
        <v>534</v>
      </c>
      <c r="D35" s="1474"/>
      <c r="E35" s="1474"/>
      <c r="F35" s="1474"/>
      <c r="G35" s="1474"/>
      <c r="H35" s="1474"/>
      <c r="I35" s="1474"/>
      <c r="J35" s="1474"/>
      <c r="K35" s="1474"/>
      <c r="L35" s="1474"/>
      <c r="X35" s="572"/>
    </row>
    <row r="36" spans="2:24" s="389" customFormat="1" ht="15" customHeight="1" outlineLevel="1" x14ac:dyDescent="0.4">
      <c r="B36" s="615"/>
      <c r="C36" s="1465" t="s">
        <v>533</v>
      </c>
      <c r="D36" s="1465"/>
      <c r="E36" s="1466"/>
      <c r="F36" s="1485" t="s">
        <v>483</v>
      </c>
      <c r="G36" s="1475" t="s">
        <v>525</v>
      </c>
      <c r="H36" s="1476"/>
      <c r="I36" s="1476"/>
      <c r="J36" s="1476"/>
      <c r="K36" s="1476"/>
      <c r="L36" s="1476"/>
    </row>
    <row r="37" spans="2:24" s="389" customFormat="1" ht="29.45" customHeight="1" outlineLevel="1" thickBot="1" x14ac:dyDescent="0.45">
      <c r="B37" s="615"/>
      <c r="C37" s="1465"/>
      <c r="D37" s="1465"/>
      <c r="E37" s="1466"/>
      <c r="F37" s="1473"/>
      <c r="G37" s="738" t="s">
        <v>526</v>
      </c>
      <c r="H37" s="748" t="s">
        <v>532</v>
      </c>
      <c r="I37" s="748" t="s">
        <v>531</v>
      </c>
      <c r="J37" s="738" t="s">
        <v>529</v>
      </c>
      <c r="K37" s="748" t="s">
        <v>532</v>
      </c>
      <c r="L37" s="748" t="s">
        <v>531</v>
      </c>
    </row>
    <row r="38" spans="2:24" s="389" customFormat="1" ht="15" customHeight="1" outlineLevel="1" x14ac:dyDescent="0.4">
      <c r="B38" s="615"/>
      <c r="C38" s="1467">
        <v>0</v>
      </c>
      <c r="D38" s="1467"/>
      <c r="E38" s="1468"/>
      <c r="F38" s="749">
        <v>0.1</v>
      </c>
      <c r="G38" s="766">
        <v>0</v>
      </c>
      <c r="H38" s="750">
        <f>G38-$C38</f>
        <v>0</v>
      </c>
      <c r="I38" s="751">
        <f>IF(AND($C38=0,H38=0),0,IF($C38&gt;0,H38/$C38,""))</f>
        <v>0</v>
      </c>
      <c r="J38" s="766">
        <v>0</v>
      </c>
      <c r="K38" s="750">
        <f>J38-$C38</f>
        <v>0</v>
      </c>
      <c r="L38" s="751">
        <f>IF(AND($C38=0,K38=0),0,IF($C38&gt;0,K38/$C38,""))</f>
        <v>0</v>
      </c>
    </row>
    <row r="39" spans="2:24" s="389" customFormat="1" ht="15" customHeight="1" outlineLevel="1" x14ac:dyDescent="0.4">
      <c r="B39" s="615"/>
      <c r="C39" s="1467">
        <v>100</v>
      </c>
      <c r="D39" s="1467"/>
      <c r="E39" s="1468"/>
      <c r="F39" s="745">
        <v>0.1</v>
      </c>
      <c r="G39" s="765">
        <v>100</v>
      </c>
      <c r="H39" s="746">
        <f>G39-$C39</f>
        <v>0</v>
      </c>
      <c r="I39" s="747">
        <f>IF(AND($C39=0,H39=0),0,IF($C39&gt;0,H39/$C39,""))</f>
        <v>0</v>
      </c>
      <c r="J39" s="765">
        <v>100</v>
      </c>
      <c r="K39" s="746">
        <f>J39-$C39</f>
        <v>0</v>
      </c>
      <c r="L39" s="747">
        <f>IF(AND($C39=0,K39=0),0,IF($C39&gt;0,K39/$C39,""))</f>
        <v>0</v>
      </c>
    </row>
    <row r="40" spans="2:24" s="389" customFormat="1" ht="15" customHeight="1" outlineLevel="1" x14ac:dyDescent="0.4">
      <c r="B40" s="615"/>
      <c r="C40" s="1467">
        <v>200</v>
      </c>
      <c r="D40" s="1467"/>
      <c r="E40" s="1468"/>
      <c r="F40" s="745">
        <v>0.05</v>
      </c>
      <c r="G40" s="765">
        <v>200</v>
      </c>
      <c r="H40" s="746">
        <f>G40-$C40</f>
        <v>0</v>
      </c>
      <c r="I40" s="747">
        <f>IF(AND($C40=0,H40=0),0,IF($C40&gt;0,H40/$C40,""))</f>
        <v>0</v>
      </c>
      <c r="J40" s="765">
        <v>200</v>
      </c>
      <c r="K40" s="746">
        <f>J40-$C40</f>
        <v>0</v>
      </c>
      <c r="L40" s="747">
        <f>IF(AND($C40=0,K40=0),0,IF($C40&gt;0,K40/$C40,""))</f>
        <v>0</v>
      </c>
    </row>
    <row r="41" spans="2:24" s="389" customFormat="1" ht="15" customHeight="1" outlineLevel="1" thickBot="1" x14ac:dyDescent="0.45">
      <c r="B41" s="615"/>
      <c r="C41" s="1467">
        <v>300</v>
      </c>
      <c r="D41" s="1467"/>
      <c r="E41" s="1468"/>
      <c r="F41" s="742">
        <v>0.05</v>
      </c>
      <c r="G41" s="764">
        <v>300</v>
      </c>
      <c r="H41" s="743">
        <f>G41-$C41</f>
        <v>0</v>
      </c>
      <c r="I41" s="744">
        <f>IF(AND($C41=0,H41=0),0,IF($C41&gt;0,H41/$C41,""))</f>
        <v>0</v>
      </c>
      <c r="J41" s="764">
        <v>300</v>
      </c>
      <c r="K41" s="743">
        <f>J41-$C41</f>
        <v>0</v>
      </c>
      <c r="L41" s="744">
        <f>IF(AND($C41=0,K41=0),0,IF($C41&gt;0,K41/$C41,""))</f>
        <v>0</v>
      </c>
    </row>
    <row r="42" spans="2:24" s="389" customFormat="1" ht="15" customHeight="1" outlineLevel="1" x14ac:dyDescent="0.4">
      <c r="B42" s="615"/>
      <c r="D42" s="619"/>
      <c r="E42" s="619"/>
      <c r="F42" s="619"/>
      <c r="G42" s="619"/>
      <c r="H42" s="619"/>
      <c r="I42" s="619"/>
      <c r="J42" s="619"/>
      <c r="L42" s="612"/>
    </row>
    <row r="43" spans="2:24" s="389" customFormat="1" ht="15" customHeight="1" outlineLevel="1" x14ac:dyDescent="0.4">
      <c r="B43" s="615"/>
      <c r="C43" s="1487" t="s">
        <v>481</v>
      </c>
      <c r="D43" s="1487"/>
      <c r="E43" s="1487"/>
      <c r="F43" s="1487"/>
      <c r="G43" s="1487"/>
      <c r="H43" s="1487"/>
      <c r="I43" s="1487"/>
      <c r="J43" s="1487"/>
      <c r="K43" s="1487"/>
      <c r="L43" s="1487"/>
    </row>
    <row r="44" spans="2:24" s="389" customFormat="1" ht="35.450000000000003" customHeight="1" outlineLevel="1" x14ac:dyDescent="0.4">
      <c r="B44" s="615"/>
      <c r="C44" s="1486"/>
      <c r="D44" s="1486"/>
      <c r="E44" s="1486"/>
      <c r="F44" s="550" t="s">
        <v>482</v>
      </c>
      <c r="G44" s="550" t="s">
        <v>483</v>
      </c>
      <c r="H44" s="550" t="s">
        <v>484</v>
      </c>
      <c r="I44" s="550" t="s">
        <v>485</v>
      </c>
      <c r="J44" s="1348" t="s">
        <v>486</v>
      </c>
      <c r="K44" s="1348"/>
      <c r="L44" s="1348"/>
    </row>
    <row r="45" spans="2:24" s="389" customFormat="1" ht="31.7" customHeight="1" outlineLevel="1" x14ac:dyDescent="0.4">
      <c r="B45" s="615"/>
      <c r="C45" s="1461" t="s">
        <v>488</v>
      </c>
      <c r="D45" s="1461"/>
      <c r="E45" s="1461"/>
      <c r="F45" s="770">
        <v>130</v>
      </c>
      <c r="G45" s="771">
        <f>IF(F45&gt;50,0.05,0.1)</f>
        <v>0.05</v>
      </c>
      <c r="H45" s="1489">
        <v>125</v>
      </c>
      <c r="I45" s="772">
        <f>IF(F45&gt;0,(F45+H45)/2,"")</f>
        <v>127.5</v>
      </c>
      <c r="J45" s="1488">
        <f>IF(F45&gt;0,F45-I45,"")</f>
        <v>2.5</v>
      </c>
      <c r="K45" s="1488"/>
      <c r="L45" s="1488"/>
    </row>
    <row r="46" spans="2:24" s="389" customFormat="1" ht="32.450000000000003" customHeight="1" outlineLevel="1" thickBot="1" x14ac:dyDescent="0.45">
      <c r="B46" s="615"/>
      <c r="C46" s="1348" t="s">
        <v>489</v>
      </c>
      <c r="D46" s="1348"/>
      <c r="E46" s="1348"/>
      <c r="F46" s="767">
        <v>128</v>
      </c>
      <c r="G46" s="768">
        <f>IF(F46&gt;50,0.05,0.1)</f>
        <v>0.05</v>
      </c>
      <c r="H46" s="1490"/>
      <c r="I46" s="769">
        <f>IF(F46&gt;0,(F46+H45)/2,"")</f>
        <v>126.5</v>
      </c>
      <c r="J46" s="1488">
        <f>IF(F46&gt;0,F46-I46,"")</f>
        <v>1.5</v>
      </c>
      <c r="K46" s="1488"/>
      <c r="L46" s="1488"/>
    </row>
    <row r="47" spans="2:24" s="389" customFormat="1" ht="15" customHeight="1" outlineLevel="1" x14ac:dyDescent="0.4">
      <c r="B47" s="615"/>
      <c r="D47" s="375"/>
      <c r="E47" s="375"/>
      <c r="F47" s="375"/>
      <c r="G47" s="375"/>
      <c r="H47" s="375"/>
      <c r="I47" s="375"/>
      <c r="J47" s="375"/>
      <c r="L47" s="612"/>
    </row>
    <row r="48" spans="2:24" s="389" customFormat="1" ht="15" customHeight="1" thickBot="1" x14ac:dyDescent="0.45">
      <c r="B48" s="615"/>
      <c r="D48" s="375"/>
      <c r="E48" s="375"/>
      <c r="F48" s="375"/>
      <c r="G48" s="375"/>
      <c r="H48" s="375"/>
      <c r="I48" s="375"/>
      <c r="J48" s="375"/>
      <c r="L48" s="612"/>
    </row>
    <row r="49" spans="2:174" s="389" customFormat="1" ht="38.450000000000003" customHeight="1" thickBot="1" x14ac:dyDescent="0.45">
      <c r="B49" s="615"/>
      <c r="C49" s="727"/>
      <c r="D49" s="728" t="s">
        <v>384</v>
      </c>
      <c r="E49" s="728"/>
      <c r="F49" s="729"/>
      <c r="G49" s="729"/>
      <c r="H49" s="729"/>
      <c r="I49" s="729"/>
      <c r="J49" s="730"/>
      <c r="L49" s="612"/>
    </row>
    <row r="50" spans="2:174" s="389" customFormat="1" ht="15" customHeight="1" outlineLevel="1" x14ac:dyDescent="0.4">
      <c r="B50" s="615"/>
      <c r="D50" s="375"/>
      <c r="E50" s="375"/>
      <c r="F50" s="375"/>
      <c r="G50" s="375"/>
      <c r="H50" s="375"/>
      <c r="I50" s="375"/>
      <c r="J50" s="375"/>
      <c r="L50" s="612"/>
    </row>
    <row r="51" spans="2:174" s="389" customFormat="1" ht="15" customHeight="1" outlineLevel="1" thickBot="1" x14ac:dyDescent="0.45">
      <c r="B51" s="615"/>
      <c r="D51" s="503"/>
      <c r="E51" s="503"/>
      <c r="F51" s="503"/>
      <c r="G51" s="375"/>
      <c r="L51" s="612"/>
    </row>
    <row r="52" spans="2:174" s="429" customFormat="1" ht="18.350000000000001" customHeight="1" outlineLevel="1" thickBot="1" x14ac:dyDescent="0.6">
      <c r="B52" s="660"/>
      <c r="C52" s="700"/>
      <c r="D52" s="1452"/>
      <c r="E52" s="1453"/>
      <c r="F52" s="1453"/>
      <c r="G52" s="1453"/>
      <c r="H52" s="1454"/>
      <c r="I52" s="389"/>
      <c r="K52" s="389"/>
      <c r="L52" s="612"/>
      <c r="M52" s="389"/>
    </row>
    <row r="53" spans="2:174" s="389" customFormat="1" ht="55.35" customHeight="1" outlineLevel="1" x14ac:dyDescent="0.55000000000000004">
      <c r="B53" s="655"/>
      <c r="D53" s="1462" t="s">
        <v>178</v>
      </c>
      <c r="E53" s="1463"/>
      <c r="F53" s="1463"/>
      <c r="G53" s="1463"/>
      <c r="H53" s="1464"/>
      <c r="I53" s="488"/>
      <c r="K53" s="488"/>
      <c r="L53" s="701"/>
      <c r="M53" s="488"/>
    </row>
    <row r="54" spans="2:174" s="389" customFormat="1" ht="35.450000000000003" customHeight="1" outlineLevel="1" x14ac:dyDescent="0.4">
      <c r="B54" s="655"/>
      <c r="D54" s="876" t="s">
        <v>66</v>
      </c>
      <c r="E54" s="1435"/>
      <c r="F54" s="877"/>
      <c r="G54" s="436" t="s">
        <v>14</v>
      </c>
      <c r="H54" s="437" t="s">
        <v>67</v>
      </c>
      <c r="K54" s="362" t="s">
        <v>68</v>
      </c>
      <c r="L54" s="612"/>
    </row>
    <row r="55" spans="2:174" s="389" customFormat="1" ht="27.75" customHeight="1" outlineLevel="1" x14ac:dyDescent="0.4">
      <c r="B55" s="655"/>
      <c r="D55" s="365">
        <v>0</v>
      </c>
      <c r="E55" s="1439" t="str">
        <f>IFERROR(HLOOKUP(D$53,TAB_Critères!$B$3:$AH$16,$D55+2,FALSE),"")</f>
        <v>Présence d'un écoulement lors du contrôle ?</v>
      </c>
      <c r="F55" s="1440"/>
      <c r="G55" s="425"/>
      <c r="H55" s="477">
        <f>IFERROR(HLOOKUP(D$53,TAB_Critères!$B$30:$R$40,$D55+2,FALSE),"")</f>
        <v>0</v>
      </c>
      <c r="K55" s="366" t="str">
        <f>IFERROR(HLOOKUP(D$53,TAB_Critères!$B$51:$AH$66,$D55+2,FALSE),"")</f>
        <v>LISTE_1</v>
      </c>
      <c r="L55" s="612"/>
    </row>
    <row r="56" spans="2:174" s="389" customFormat="1" ht="30" customHeight="1" outlineLevel="1" x14ac:dyDescent="0.4">
      <c r="B56" s="655"/>
      <c r="D56" s="370">
        <v>1</v>
      </c>
      <c r="E56" s="1436" t="str">
        <f>IFERROR(HLOOKUP(D$53,TAB_Critères!$B$3:$AH$16,$D56+2,FALSE),"")</f>
        <v>L'accès à l'ouvrage et aux équipements de mesure se fait-il en toute sécurité pour les agents en charge des opérations de contrôles et d'entretien... ?</v>
      </c>
      <c r="F56" s="1437"/>
      <c r="G56" s="425"/>
      <c r="H56" s="477">
        <f>IFERROR(HLOOKUP(D$53,TAB_Critères!$B$30:$R$40,$D56+2,FALSE),"")</f>
        <v>5</v>
      </c>
      <c r="K56" s="366" t="str">
        <f>IFERROR(HLOOKUP(D$53,TAB_Critères!$B$51:$AH$66,$D56+2,FALSE),"")</f>
        <v>LISTE_3</v>
      </c>
      <c r="L56" s="612"/>
    </row>
    <row r="57" spans="2:174" s="389" customFormat="1" ht="30.75" customHeight="1" outlineLevel="1" x14ac:dyDescent="0.4">
      <c r="B57" s="655"/>
      <c r="D57" s="370">
        <v>2</v>
      </c>
      <c r="E57" s="1436" t="str">
        <f>IFERROR(HLOOKUP(D$53,TAB_Critères!$B$3:$AH$16,$D57+2,FALSE),"")</f>
        <v>L'implantation du capteur de hauteur, respecte t-elle les normes en vigueur et/ou les prescriptions du constructeur ?</v>
      </c>
      <c r="F57" s="1437"/>
      <c r="G57" s="425"/>
      <c r="H57" s="477">
        <f>IFERROR(HLOOKUP(D$53,TAB_Critères!$B$30:$R$40,$D57+2,FALSE),"")</f>
        <v>10</v>
      </c>
      <c r="K57" s="366" t="str">
        <f>IFERROR(HLOOKUP(D$53,TAB_Critères!$B$51:$AH$66,$D57+2,FALSE),"")</f>
        <v>LISTE_3</v>
      </c>
      <c r="L57" s="612"/>
    </row>
    <row r="58" spans="2:174" s="389" customFormat="1" ht="58.5" customHeight="1" outlineLevel="1" x14ac:dyDescent="0.4">
      <c r="B58" s="655"/>
      <c r="D58" s="370">
        <v>3</v>
      </c>
      <c r="E58" s="1436" t="str">
        <f>IFERROR(HLOOKUP(D$53,TAB_Critères!$B$3:$AH$16,$D58+2,FALSE),"")</f>
        <v>Les conditions de mise en place du capteur de vitesse, sont-elles conformes aux prescriptions des constructeurs ou à l'étude spécifique ?
(notamment le fonctionnement hydraulique en amont du capteur)</v>
      </c>
      <c r="F58" s="1437"/>
      <c r="G58" s="425"/>
      <c r="H58" s="477">
        <f>IFERROR(HLOOKUP(D$53,TAB_Critères!$B$30:$R$40,$D58+2,FALSE),"")</f>
        <v>10</v>
      </c>
      <c r="K58" s="366" t="str">
        <f>IFERROR(HLOOKUP(D$53,TAB_Critères!$B$51:$AH$66,$D58+2,FALSE),"")</f>
        <v>LISTE_2</v>
      </c>
      <c r="L58" s="612"/>
    </row>
    <row r="59" spans="2:174" s="389" customFormat="1" ht="30" customHeight="1" outlineLevel="1" x14ac:dyDescent="0.4">
      <c r="B59" s="655"/>
      <c r="D59" s="370">
        <v>4</v>
      </c>
      <c r="E59" s="1436" t="str">
        <f>IFERROR(HLOOKUP(D$53,TAB_Critères!$B$3:$AH$16,$D59+2,FALSE),"")</f>
        <v>La propreté et l'état d'entretien de la conduite et des capteurs associés, sont-ils satisfaisants ?</v>
      </c>
      <c r="F59" s="1437"/>
      <c r="G59" s="425"/>
      <c r="H59" s="477">
        <f>IFERROR(HLOOKUP(D$53,TAB_Critères!$B$30:$R$40,$D59+2,FALSE),"")</f>
        <v>10</v>
      </c>
      <c r="K59" s="366" t="str">
        <f>IFERROR(HLOOKUP(D$53,TAB_Critères!$B$51:$AH$66,$D59+2,FALSE),"")</f>
        <v>LISTE_2</v>
      </c>
      <c r="L59" s="612"/>
    </row>
    <row r="60" spans="2:174" s="389" customFormat="1" ht="47.7" customHeight="1" outlineLevel="1" x14ac:dyDescent="0.4">
      <c r="B60" s="655"/>
      <c r="D60" s="370">
        <v>5</v>
      </c>
      <c r="E60" s="1436" t="str">
        <f>IFERROR(HLOOKUP(D$53,TAB_Critères!$B$3:$AH$16,$D60+2,FALSE),"")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0" s="1437"/>
      <c r="G60" s="425"/>
      <c r="H60" s="477">
        <f>IFERROR(HLOOKUP(D$53,TAB_Critères!$B$30:$R$40,$D60+2,FALSE),"")</f>
        <v>40</v>
      </c>
      <c r="K60" s="366" t="str">
        <f>IFERROR(HLOOKUP(D$53,TAB_Critères!$B$51:$AH$66,$D60+2,FALSE),"")</f>
        <v>LISTE_2</v>
      </c>
      <c r="L60" s="612"/>
    </row>
    <row r="61" spans="2:174" s="389" customFormat="1" ht="64.5" customHeight="1" outlineLevel="1" x14ac:dyDescent="0.4">
      <c r="B61" s="655"/>
      <c r="D61" s="370">
        <v>6</v>
      </c>
      <c r="E61" s="1436" t="str">
        <f>IFERROR(HLOOKUP(D$53,TAB_Critères!$B$3:$AH$16,$D61+2,FALSE),"")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1" s="1437"/>
      <c r="G61" s="425"/>
      <c r="H61" s="477">
        <f>IFERROR(HLOOKUP(D$53,TAB_Critères!$B$30:$R$40,$D61+2,FALSE),"")</f>
        <v>0</v>
      </c>
      <c r="K61" s="366" t="str">
        <f>IFERROR(HLOOKUP(D$53,TAB_Critères!$B$51:$AH$66,$D61+2,FALSE),"")</f>
        <v>LISTE_2</v>
      </c>
      <c r="L61" s="612"/>
    </row>
    <row r="62" spans="2:174" ht="45" customHeight="1" outlineLevel="1" x14ac:dyDescent="0.4">
      <c r="B62" s="655"/>
      <c r="D62" s="370">
        <v>7</v>
      </c>
      <c r="E62" s="1436" t="str">
        <f>IFERROR(HLOOKUP(D$53,TAB_Critères!$B$3:$AH$16,$D62+2,FALSE),"")</f>
        <v>Question à répondre si une mesure comparative est impossible ou que l'écart est entre 5 et 10%.
Si un bilan eau (entrée / sortie  ou autre) ou une mesure comparative indirecte (injection d'un volume d'eau) peut-être établi et, est-il cohérent (EMT (**) ≤ 10 %) ?</v>
      </c>
      <c r="F62" s="1437"/>
      <c r="G62" s="425"/>
      <c r="H62" s="477">
        <f>IFERROR(HLOOKUP(D$53,TAB_Critères!$B$30:$R$40,$D62+2,FALSE),"")</f>
        <v>20</v>
      </c>
      <c r="K62" s="366" t="str">
        <f>IFERROR(HLOOKUP(D$53,TAB_Critères!$B$51:$AH$66,$D62+2,FALSE),"")</f>
        <v>LISTE_2</v>
      </c>
      <c r="L62" s="612"/>
      <c r="FQ62" s="327"/>
      <c r="FR62" s="327"/>
    </row>
    <row r="63" spans="2:174" ht="84.35" customHeight="1" outlineLevel="1" x14ac:dyDescent="0.4">
      <c r="B63" s="655"/>
      <c r="D63" s="370">
        <v>8</v>
      </c>
      <c r="E63" s="1436" t="str">
        <f>IFERROR(HLOOKUP(D$53,TAB_Critères!$B$3:$AH$16,$D63+2,FALSE),"")</f>
        <v>Question à répondre si une mesure comparative est impossible ou que l'écart est entre 5 et 10%.
Si un contrôle électronique du débitmètre est assuré annuellement, le rapport atteste-t-il d'un bon fonctionnement?</v>
      </c>
      <c r="F63" s="1437"/>
      <c r="G63" s="425"/>
      <c r="H63" s="477">
        <f>IFERROR(HLOOKUP(D$53,TAB_Critères!$B$30:$R$40,$D63+2,FALSE),"")</f>
        <v>20</v>
      </c>
      <c r="K63" s="366" t="str">
        <f>IFERROR(HLOOKUP(D$53,TAB_Critères!$B$51:$AH$66,$D63+2,FALSE),"")</f>
        <v>LISTE_2</v>
      </c>
      <c r="L63" s="612"/>
      <c r="FQ63" s="327"/>
      <c r="FR63" s="327"/>
    </row>
    <row r="64" spans="2:174" ht="51.75" customHeight="1" outlineLevel="1" x14ac:dyDescent="0.4">
      <c r="B64" s="655"/>
      <c r="C64" s="327"/>
      <c r="D64" s="370">
        <v>9</v>
      </c>
      <c r="E64" s="1436" t="str">
        <f>IFERROR(HLOOKUP(D$53,TAB_Critères!$B$3:$AH$16,$D64+2,FALSE),"")</f>
        <v>Existe t-il un dispositif de contrôle adapté pour le suivi en interne  et un afficheur de proximité (Vitesse + Hauteur + Débit + Volume) ?</v>
      </c>
      <c r="F64" s="1437"/>
      <c r="G64" s="425"/>
      <c r="H64" s="477">
        <f>IFERROR(HLOOKUP(D$53,TAB_Critères!$B$30:$R$40,$D64+2,FALSE),"")</f>
        <v>20</v>
      </c>
      <c r="K64" s="366" t="str">
        <f>IFERROR(HLOOKUP(D$53,TAB_Critères!$B$51:$AH$66,$D64+2,FALSE),"")</f>
        <v>LISTE_3</v>
      </c>
      <c r="L64" s="612"/>
      <c r="FQ64" s="327"/>
      <c r="FR64" s="327"/>
    </row>
    <row r="65" spans="1:174" ht="51.75" customHeight="1" outlineLevel="1" x14ac:dyDescent="0.4">
      <c r="B65" s="655"/>
      <c r="C65" s="327"/>
      <c r="D65" s="370">
        <v>10</v>
      </c>
      <c r="E65" s="1436">
        <f>IFERROR(HLOOKUP(D$53,TAB_Critères!$B$3:$AH$16,$D65+2,FALSE),"")</f>
        <v>0</v>
      </c>
      <c r="F65" s="1437"/>
      <c r="G65" s="425"/>
      <c r="H65" s="477" t="str">
        <f>IFERROR(HLOOKUP(D$53,TAB_Critères!$B$30:$R$40,$D65+2,FALSE),"")</f>
        <v/>
      </c>
      <c r="K65" s="366">
        <f>IFERROR(HLOOKUP(D$53,TAB_Critères!$B$51:$AH$66,$D65+2,FALSE),"")</f>
        <v>0</v>
      </c>
      <c r="L65" s="612"/>
      <c r="FQ65" s="327"/>
      <c r="FR65" s="327"/>
    </row>
    <row r="66" spans="1:174" s="442" customFormat="1" ht="38.25" customHeight="1" outlineLevel="1" x14ac:dyDescent="0.4">
      <c r="A66" s="327"/>
      <c r="B66" s="655"/>
      <c r="C66" s="327"/>
      <c r="D66" s="1005" t="s">
        <v>69</v>
      </c>
      <c r="E66" s="1438"/>
      <c r="F66" s="1006"/>
      <c r="G66" s="439" t="s">
        <v>70</v>
      </c>
      <c r="H66" s="440" t="s">
        <v>71</v>
      </c>
      <c r="I66" s="389"/>
      <c r="J66" s="389"/>
      <c r="K66" s="389"/>
      <c r="L66" s="612"/>
      <c r="M66" s="389"/>
      <c r="N66" s="375"/>
      <c r="O66" s="375"/>
      <c r="P66" s="375"/>
      <c r="Q66" s="375"/>
      <c r="R66" s="375"/>
      <c r="S66" s="375"/>
      <c r="T66" s="375"/>
      <c r="U66" s="375"/>
      <c r="V66" s="375"/>
      <c r="W66" s="375"/>
      <c r="X66" s="375"/>
      <c r="Y66" s="375"/>
      <c r="Z66" s="375"/>
      <c r="AA66" s="375"/>
      <c r="AB66" s="375"/>
      <c r="AC66" s="375"/>
      <c r="AD66" s="375"/>
      <c r="AE66" s="375"/>
      <c r="AF66" s="375"/>
      <c r="AG66" s="375"/>
      <c r="AH66" s="375"/>
      <c r="AI66" s="375"/>
      <c r="AJ66" s="375"/>
      <c r="AK66" s="375"/>
      <c r="AL66" s="375"/>
      <c r="AM66" s="375"/>
      <c r="AN66" s="375"/>
      <c r="AO66" s="375"/>
      <c r="AP66" s="375"/>
      <c r="AQ66" s="375"/>
      <c r="AR66" s="375"/>
      <c r="AS66" s="375"/>
      <c r="AT66" s="375"/>
      <c r="AU66" s="375"/>
      <c r="AV66" s="375"/>
      <c r="AW66" s="375"/>
      <c r="AX66" s="375"/>
      <c r="AY66" s="375"/>
      <c r="AZ66" s="375"/>
      <c r="BA66" s="375"/>
      <c r="BB66" s="375"/>
      <c r="BC66" s="375"/>
      <c r="BD66" s="375"/>
      <c r="BE66" s="375"/>
      <c r="BF66" s="375"/>
      <c r="BG66" s="375"/>
      <c r="BH66" s="375"/>
      <c r="BI66" s="375"/>
      <c r="BJ66" s="375"/>
      <c r="BK66" s="375"/>
      <c r="BL66" s="375"/>
      <c r="BM66" s="375"/>
      <c r="BN66" s="375"/>
      <c r="BO66" s="375"/>
      <c r="BP66" s="375"/>
      <c r="BQ66" s="375"/>
      <c r="BR66" s="375"/>
      <c r="BS66" s="375"/>
      <c r="BT66" s="375"/>
      <c r="BU66" s="375"/>
      <c r="BV66" s="375"/>
      <c r="BW66" s="375"/>
      <c r="BX66" s="375"/>
      <c r="BY66" s="375"/>
      <c r="BZ66" s="375"/>
      <c r="CA66" s="375"/>
      <c r="CB66" s="375"/>
      <c r="CC66" s="375"/>
      <c r="CD66" s="375"/>
      <c r="CE66" s="375"/>
      <c r="CF66" s="375"/>
      <c r="CG66" s="375"/>
      <c r="CH66" s="375"/>
      <c r="CI66" s="375"/>
      <c r="CJ66" s="375"/>
      <c r="CK66" s="375"/>
      <c r="CL66" s="375"/>
      <c r="CM66" s="375"/>
      <c r="CN66" s="375"/>
      <c r="CO66" s="375"/>
      <c r="CP66" s="375"/>
      <c r="CQ66" s="375"/>
      <c r="CR66" s="375"/>
      <c r="CS66" s="375"/>
      <c r="CT66" s="375"/>
      <c r="CU66" s="375"/>
      <c r="CV66" s="375"/>
      <c r="CW66" s="375"/>
      <c r="CX66" s="375"/>
      <c r="CY66" s="375"/>
      <c r="CZ66" s="375"/>
      <c r="DA66" s="375"/>
      <c r="DB66" s="375"/>
      <c r="DC66" s="375"/>
      <c r="DD66" s="375"/>
      <c r="DE66" s="375"/>
      <c r="DF66" s="375"/>
      <c r="DG66" s="375"/>
      <c r="DH66" s="375"/>
      <c r="DI66" s="375"/>
      <c r="DJ66" s="375"/>
      <c r="DK66" s="375"/>
      <c r="DL66" s="375"/>
      <c r="DM66" s="375"/>
      <c r="DN66" s="375"/>
      <c r="DO66" s="375"/>
      <c r="DP66" s="375"/>
      <c r="DQ66" s="375"/>
      <c r="DR66" s="375"/>
      <c r="DS66" s="375"/>
      <c r="DT66" s="375"/>
      <c r="DU66" s="375"/>
      <c r="DV66" s="375"/>
      <c r="DW66" s="375"/>
      <c r="DX66" s="375"/>
      <c r="DY66" s="375"/>
      <c r="DZ66" s="375"/>
      <c r="EA66" s="375"/>
      <c r="EB66" s="375"/>
      <c r="EC66" s="375"/>
      <c r="ED66" s="375"/>
      <c r="EE66" s="375"/>
      <c r="EF66" s="375"/>
      <c r="EG66" s="375"/>
      <c r="EH66" s="375"/>
      <c r="EI66" s="375"/>
      <c r="EJ66" s="375"/>
      <c r="EK66" s="375"/>
      <c r="EL66" s="375"/>
      <c r="EM66" s="375"/>
      <c r="EN66" s="375"/>
      <c r="EO66" s="375"/>
      <c r="EP66" s="375"/>
      <c r="EQ66" s="375"/>
      <c r="ER66" s="375"/>
      <c r="ES66" s="375"/>
      <c r="ET66" s="375"/>
      <c r="EU66" s="375"/>
      <c r="EV66" s="375"/>
      <c r="EW66" s="375"/>
      <c r="EX66" s="375"/>
      <c r="EY66" s="375"/>
      <c r="EZ66" s="375"/>
      <c r="FA66" s="375"/>
      <c r="FB66" s="375"/>
      <c r="FC66" s="375"/>
      <c r="FD66" s="375"/>
      <c r="FE66" s="375"/>
      <c r="FF66" s="375"/>
      <c r="FG66" s="375"/>
      <c r="FH66" s="375"/>
      <c r="FI66" s="375"/>
      <c r="FJ66" s="375"/>
      <c r="FK66" s="375"/>
      <c r="FL66" s="375"/>
      <c r="FM66" s="375"/>
      <c r="FN66" s="375"/>
      <c r="FO66" s="375"/>
      <c r="FP66" s="375"/>
    </row>
    <row r="67" spans="1:174" s="383" customFormat="1" ht="60" customHeight="1" outlineLevel="1" thickBot="1" x14ac:dyDescent="0.45">
      <c r="A67" s="327"/>
      <c r="B67" s="655"/>
      <c r="C67" s="327"/>
      <c r="D67" s="1356"/>
      <c r="E67" s="1357"/>
      <c r="F67" s="1358"/>
      <c r="G67" s="423"/>
      <c r="H67" s="378">
        <f>IF(OR(D53="",G67="Non contrôlé"),"",IF((SUMIF(G56:G64,"Validé",H56:H64)+SUMIF(G56:G64,"Validé avec réserve",H56:H64))&gt;100,100,SUMIF(G56:G64,"Validé",H56:H64)+SUMIF(G56:G64,"Validé avec réserve",H56:H64)))</f>
        <v>0</v>
      </c>
      <c r="I67" s="375"/>
      <c r="J67" s="375"/>
      <c r="K67" s="375"/>
      <c r="L67" s="702"/>
      <c r="M67" s="375"/>
    </row>
    <row r="68" spans="1:174" s="390" customFormat="1" ht="15" customHeight="1" outlineLevel="1" x14ac:dyDescent="0.35">
      <c r="A68" s="383"/>
      <c r="B68" s="703"/>
      <c r="C68" s="383"/>
      <c r="D68" s="383"/>
      <c r="E68" s="383"/>
      <c r="F68" s="383"/>
      <c r="G68" s="383"/>
      <c r="H68" s="383"/>
      <c r="I68" s="383"/>
      <c r="J68" s="383"/>
      <c r="K68" s="383"/>
      <c r="L68" s="704"/>
      <c r="M68" s="383"/>
      <c r="N68" s="383"/>
      <c r="O68" s="383"/>
    </row>
    <row r="69" spans="1:174" s="389" customFormat="1" ht="12" customHeight="1" x14ac:dyDescent="0.4">
      <c r="A69" s="327"/>
      <c r="B69" s="655"/>
      <c r="D69" s="417"/>
      <c r="E69" s="417"/>
      <c r="F69" s="418"/>
      <c r="G69" s="418"/>
      <c r="H69" s="327"/>
      <c r="I69" s="327"/>
      <c r="J69" s="327"/>
      <c r="K69" s="390"/>
      <c r="L69" s="705"/>
      <c r="M69" s="390"/>
      <c r="N69" s="390"/>
      <c r="O69" s="390"/>
    </row>
    <row r="70" spans="1:174" s="389" customFormat="1" ht="13" thickBot="1" x14ac:dyDescent="0.45">
      <c r="A70" s="327"/>
      <c r="B70" s="655"/>
      <c r="D70" s="417"/>
      <c r="E70" s="417"/>
      <c r="F70" s="418"/>
      <c r="G70" s="418"/>
      <c r="H70" s="327"/>
      <c r="I70" s="327"/>
      <c r="J70" s="327"/>
      <c r="K70" s="383"/>
      <c r="L70" s="704"/>
      <c r="M70" s="383"/>
      <c r="N70" s="383"/>
      <c r="O70" s="383"/>
    </row>
    <row r="71" spans="1:174" s="389" customFormat="1" ht="42" customHeight="1" thickBot="1" x14ac:dyDescent="0.45">
      <c r="A71" s="327"/>
      <c r="B71" s="655"/>
      <c r="C71" s="727"/>
      <c r="D71" s="1441" t="s">
        <v>588</v>
      </c>
      <c r="E71" s="1441"/>
      <c r="F71" s="1441"/>
      <c r="G71" s="1441"/>
      <c r="H71" s="1441"/>
      <c r="I71" s="1441"/>
      <c r="J71" s="1442"/>
      <c r="L71" s="612"/>
    </row>
    <row r="72" spans="1:174" s="389" customFormat="1" x14ac:dyDescent="0.4">
      <c r="A72" s="327"/>
      <c r="B72" s="655"/>
      <c r="C72" s="389" t="s">
        <v>587</v>
      </c>
      <c r="D72" s="833"/>
      <c r="E72" s="417"/>
      <c r="F72" s="418"/>
      <c r="G72" s="418"/>
      <c r="H72" s="327"/>
      <c r="I72" s="327"/>
      <c r="J72" s="327"/>
      <c r="L72" s="612"/>
    </row>
    <row r="73" spans="1:174" s="389" customFormat="1" x14ac:dyDescent="0.4">
      <c r="A73" s="327"/>
      <c r="B73" s="655"/>
      <c r="C73" s="1443"/>
      <c r="D73" s="1444"/>
      <c r="E73" s="1444"/>
      <c r="F73" s="1444"/>
      <c r="G73" s="1444"/>
      <c r="H73" s="1444"/>
      <c r="I73" s="1444"/>
      <c r="J73" s="1445"/>
      <c r="L73" s="612"/>
    </row>
    <row r="74" spans="1:174" s="389" customFormat="1" x14ac:dyDescent="0.4">
      <c r="A74" s="327"/>
      <c r="B74" s="655"/>
      <c r="C74" s="1446"/>
      <c r="D74" s="1447"/>
      <c r="E74" s="1447"/>
      <c r="F74" s="1447"/>
      <c r="G74" s="1447"/>
      <c r="H74" s="1447"/>
      <c r="I74" s="1447"/>
      <c r="J74" s="1448"/>
      <c r="L74" s="612"/>
    </row>
    <row r="75" spans="1:174" s="389" customFormat="1" x14ac:dyDescent="0.4">
      <c r="A75" s="327"/>
      <c r="B75" s="655"/>
      <c r="C75" s="1446"/>
      <c r="D75" s="1447"/>
      <c r="E75" s="1447"/>
      <c r="F75" s="1447"/>
      <c r="G75" s="1447"/>
      <c r="H75" s="1447"/>
      <c r="I75" s="1447"/>
      <c r="J75" s="1448"/>
      <c r="L75" s="612"/>
    </row>
    <row r="76" spans="1:174" s="389" customFormat="1" x14ac:dyDescent="0.4">
      <c r="A76" s="327"/>
      <c r="B76" s="655"/>
      <c r="C76" s="1446"/>
      <c r="D76" s="1447"/>
      <c r="E76" s="1447"/>
      <c r="F76" s="1447"/>
      <c r="G76" s="1447"/>
      <c r="H76" s="1447"/>
      <c r="I76" s="1447"/>
      <c r="J76" s="1448"/>
      <c r="L76" s="612"/>
    </row>
    <row r="77" spans="1:174" s="389" customFormat="1" x14ac:dyDescent="0.4">
      <c r="A77" s="327"/>
      <c r="B77" s="655"/>
      <c r="C77" s="1449"/>
      <c r="D77" s="1450"/>
      <c r="E77" s="1450"/>
      <c r="F77" s="1450"/>
      <c r="G77" s="1450"/>
      <c r="H77" s="1450"/>
      <c r="I77" s="1450"/>
      <c r="J77" s="1451"/>
      <c r="L77" s="612"/>
    </row>
    <row r="78" spans="1:174" s="389" customFormat="1" x14ac:dyDescent="0.4">
      <c r="A78" s="327"/>
      <c r="B78" s="655"/>
      <c r="D78" s="417"/>
      <c r="E78" s="417"/>
      <c r="F78" s="418"/>
      <c r="G78" s="418"/>
      <c r="H78" s="327"/>
      <c r="I78" s="327"/>
      <c r="J78" s="327"/>
      <c r="L78" s="612"/>
    </row>
    <row r="79" spans="1:174" s="389" customFormat="1" ht="13" thickBot="1" x14ac:dyDescent="0.45">
      <c r="A79" s="327"/>
      <c r="B79" s="665"/>
      <c r="C79" s="582"/>
      <c r="D79" s="666"/>
      <c r="E79" s="666"/>
      <c r="F79" s="667"/>
      <c r="G79" s="667"/>
      <c r="H79" s="489"/>
      <c r="I79" s="489"/>
      <c r="J79" s="489"/>
      <c r="K79" s="582"/>
      <c r="L79" s="583"/>
    </row>
    <row r="80" spans="1:174" s="389" customFormat="1" x14ac:dyDescent="0.4">
      <c r="A80" s="327"/>
      <c r="B80" s="327"/>
      <c r="D80" s="417"/>
      <c r="E80" s="417"/>
      <c r="F80" s="418"/>
      <c r="G80" s="418"/>
      <c r="H80" s="327"/>
      <c r="I80" s="327"/>
      <c r="J80" s="327"/>
    </row>
    <row r="81" spans="1:10" s="389" customFormat="1" x14ac:dyDescent="0.4">
      <c r="A81" s="327"/>
      <c r="B81" s="327"/>
      <c r="D81" s="417"/>
      <c r="E81" s="417"/>
      <c r="F81" s="418"/>
      <c r="G81" s="418"/>
      <c r="H81" s="327"/>
      <c r="I81" s="327"/>
      <c r="J81" s="327"/>
    </row>
  </sheetData>
  <mergeCells count="51">
    <mergeCell ref="E60:F60"/>
    <mergeCell ref="E61:F61"/>
    <mergeCell ref="E62:F62"/>
    <mergeCell ref="E63:F63"/>
    <mergeCell ref="D71:J71"/>
    <mergeCell ref="C73:J77"/>
    <mergeCell ref="E65:F65"/>
    <mergeCell ref="D66:F66"/>
    <mergeCell ref="D67:F67"/>
    <mergeCell ref="E64:F64"/>
    <mergeCell ref="D53:H53"/>
    <mergeCell ref="D54:F54"/>
    <mergeCell ref="E55:F55"/>
    <mergeCell ref="E56:F56"/>
    <mergeCell ref="E57:F57"/>
    <mergeCell ref="H45:H46"/>
    <mergeCell ref="J45:L45"/>
    <mergeCell ref="C46:E46"/>
    <mergeCell ref="J46:L46"/>
    <mergeCell ref="D52:H52"/>
    <mergeCell ref="E59:F59"/>
    <mergeCell ref="C32:E32"/>
    <mergeCell ref="C33:E33"/>
    <mergeCell ref="C35:L35"/>
    <mergeCell ref="C36:E37"/>
    <mergeCell ref="F36:F37"/>
    <mergeCell ref="G36:L36"/>
    <mergeCell ref="C38:E38"/>
    <mergeCell ref="C39:E39"/>
    <mergeCell ref="C40:E40"/>
    <mergeCell ref="C41:E41"/>
    <mergeCell ref="C43:L43"/>
    <mergeCell ref="C44:E44"/>
    <mergeCell ref="J44:L44"/>
    <mergeCell ref="E58:F58"/>
    <mergeCell ref="C45:E45"/>
    <mergeCell ref="C31:E31"/>
    <mergeCell ref="D1:J1"/>
    <mergeCell ref="C27:L27"/>
    <mergeCell ref="C28:E29"/>
    <mergeCell ref="F28:F29"/>
    <mergeCell ref="G28:L28"/>
    <mergeCell ref="C30:E30"/>
    <mergeCell ref="C6:E6"/>
    <mergeCell ref="C7:E7"/>
    <mergeCell ref="I6:J7"/>
    <mergeCell ref="C2:E2"/>
    <mergeCell ref="F2:J2"/>
    <mergeCell ref="C3:E3"/>
    <mergeCell ref="C4:E4"/>
    <mergeCell ref="C5:E5"/>
  </mergeCells>
  <conditionalFormatting sqref="G67:H67">
    <cfRule type="containsText" dxfId="189" priority="49" operator="containsText" text="Non contrôlé">
      <formula>NOT(ISERROR(SEARCH("Non contrôlé",G67)))</formula>
    </cfRule>
    <cfRule type="containsText" dxfId="188" priority="50" operator="containsText" text="Non validé">
      <formula>NOT(ISERROR(SEARCH("Non validé",G67)))</formula>
    </cfRule>
    <cfRule type="containsText" dxfId="187" priority="51" operator="containsText" text="réserve">
      <formula>NOT(ISERROR(SEARCH("réserve",G67)))</formula>
    </cfRule>
    <cfRule type="endsWith" dxfId="186" priority="52" operator="endsWith" text="Validé">
      <formula>RIGHT(G67,LEN("Validé"))="Validé"</formula>
    </cfRule>
  </conditionalFormatting>
  <conditionalFormatting sqref="H67">
    <cfRule type="cellIs" dxfId="185" priority="46" operator="greaterThanOrEqual">
      <formula>80</formula>
    </cfRule>
    <cfRule type="cellIs" dxfId="184" priority="47" operator="between">
      <formula>70</formula>
      <formula>79</formula>
    </cfRule>
    <cfRule type="cellIs" dxfId="183" priority="48" operator="lessThan">
      <formula>69</formula>
    </cfRule>
  </conditionalFormatting>
  <conditionalFormatting sqref="I30:I33">
    <cfRule type="cellIs" dxfId="182" priority="43" stopIfTrue="1" operator="lessThan">
      <formula>-$C$24</formula>
    </cfRule>
    <cfRule type="cellIs" dxfId="181" priority="44" stopIfTrue="1" operator="greaterThan">
      <formula>$C$24</formula>
    </cfRule>
    <cfRule type="cellIs" dxfId="180" priority="45" stopIfTrue="1" operator="between">
      <formula>-$C$24</formula>
      <formula>$C$24</formula>
    </cfRule>
  </conditionalFormatting>
  <conditionalFormatting sqref="I38">
    <cfRule type="cellIs" dxfId="179" priority="22" stopIfTrue="1" operator="lessThan">
      <formula>-$C$24</formula>
    </cfRule>
    <cfRule type="cellIs" dxfId="178" priority="23" stopIfTrue="1" operator="greaterThan">
      <formula>$C$24</formula>
    </cfRule>
    <cfRule type="cellIs" dxfId="177" priority="24" stopIfTrue="1" operator="between">
      <formula>-$C$24</formula>
      <formula>$C$24</formula>
    </cfRule>
  </conditionalFormatting>
  <conditionalFormatting sqref="I39">
    <cfRule type="cellIs" dxfId="176" priority="19" stopIfTrue="1" operator="between">
      <formula>-$C$25</formula>
      <formula>$C$25</formula>
    </cfRule>
    <cfRule type="cellIs" dxfId="175" priority="20" stopIfTrue="1" operator="greaterThan">
      <formula>$C$25</formula>
    </cfRule>
    <cfRule type="cellIs" dxfId="174" priority="21" stopIfTrue="1" operator="lessThan">
      <formula>-$C$25</formula>
    </cfRule>
  </conditionalFormatting>
  <conditionalFormatting sqref="I40:I41">
    <cfRule type="cellIs" dxfId="173" priority="13" stopIfTrue="1" operator="between">
      <formula>-#REF!</formula>
      <formula>#REF!</formula>
    </cfRule>
    <cfRule type="cellIs" dxfId="172" priority="14" stopIfTrue="1" operator="greaterThan">
      <formula>#REF!</formula>
    </cfRule>
    <cfRule type="cellIs" dxfId="171" priority="15" stopIfTrue="1" operator="lessThan">
      <formula>-#REF!</formula>
    </cfRule>
  </conditionalFormatting>
  <conditionalFormatting sqref="L30:L33">
    <cfRule type="cellIs" dxfId="170" priority="31" stopIfTrue="1" operator="lessThan">
      <formula>-$C$24</formula>
    </cfRule>
    <cfRule type="cellIs" dxfId="169" priority="32" stopIfTrue="1" operator="greaterThan">
      <formula>$C$24</formula>
    </cfRule>
    <cfRule type="cellIs" dxfId="168" priority="33" stopIfTrue="1" operator="between">
      <formula>-$C$24</formula>
      <formula>$C$24</formula>
    </cfRule>
  </conditionalFormatting>
  <conditionalFormatting sqref="L38">
    <cfRule type="cellIs" dxfId="167" priority="10" stopIfTrue="1" operator="lessThan">
      <formula>-$C$24</formula>
    </cfRule>
    <cfRule type="cellIs" dxfId="166" priority="11" stopIfTrue="1" operator="greaterThan">
      <formula>$C$24</formula>
    </cfRule>
    <cfRule type="cellIs" dxfId="165" priority="12" stopIfTrue="1" operator="between">
      <formula>-$C$24</formula>
      <formula>$C$24</formula>
    </cfRule>
  </conditionalFormatting>
  <conditionalFormatting sqref="L39">
    <cfRule type="cellIs" dxfId="164" priority="7" stopIfTrue="1" operator="between">
      <formula>-$C$25</formula>
      <formula>$C$25</formula>
    </cfRule>
    <cfRule type="cellIs" dxfId="163" priority="8" stopIfTrue="1" operator="greaterThan">
      <formula>$C$25</formula>
    </cfRule>
    <cfRule type="cellIs" dxfId="162" priority="9" stopIfTrue="1" operator="lessThan">
      <formula>-$C$25</formula>
    </cfRule>
  </conditionalFormatting>
  <conditionalFormatting sqref="L40:L41">
    <cfRule type="cellIs" dxfId="161" priority="1" stopIfTrue="1" operator="between">
      <formula>-#REF!</formula>
      <formula>#REF!</formula>
    </cfRule>
    <cfRule type="cellIs" dxfId="160" priority="2" stopIfTrue="1" operator="greaterThan">
      <formula>#REF!</formula>
    </cfRule>
    <cfRule type="cellIs" dxfId="159" priority="3" stopIfTrue="1" operator="lessThan">
      <formula>-#REF!</formula>
    </cfRule>
  </conditionalFormatting>
  <dataValidations count="2">
    <dataValidation type="list" allowBlank="1" showInputMessage="1" showErrorMessage="1" sqref="D53" xr:uid="{A1B67BFE-F30B-41A8-9BB4-6DEDE54C2FE9}">
      <formula1>EQUIPEMENT_Q</formula1>
    </dataValidation>
    <dataValidation type="list" allowBlank="1" showInputMessage="1" showErrorMessage="1" sqref="G55:G65" xr:uid="{3F82C400-12F8-425B-B64B-2C471C08E0A2}">
      <formula1>INDIRECT(K55)</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D865-DA04-4BB4-8476-4B9E4F2AD6E1}">
  <sheetPr codeName="Feuil20">
    <tabColor rgb="FF0070C0"/>
  </sheetPr>
  <dimension ref="B1:DS115"/>
  <sheetViews>
    <sheetView showGridLines="0" zoomScaleNormal="100" workbookViewId="0">
      <pane ySplit="7" topLeftCell="A23" activePane="bottomLeft" state="frozen"/>
      <selection pane="bottomLeft" activeCell="A107" sqref="A107:XFD115"/>
    </sheetView>
  </sheetViews>
  <sheetFormatPr baseColWidth="10" defaultColWidth="11.41015625" defaultRowHeight="12.7" outlineLevelRow="2" x14ac:dyDescent="0.4"/>
  <cols>
    <col min="1" max="2" width="2.41015625" style="327" customWidth="1"/>
    <col min="3" max="3" width="2.64453125" style="417" customWidth="1"/>
    <col min="4" max="4" width="11.234375" style="418" customWidth="1"/>
    <col min="5" max="5" width="30.1171875" style="327" customWidth="1"/>
    <col min="6" max="6" width="13.87890625" style="327" customWidth="1"/>
    <col min="7" max="7" width="16.3515625" style="389" customWidth="1"/>
    <col min="8" max="8" width="14.234375" style="389" customWidth="1"/>
    <col min="9" max="9" width="16.234375" style="389" customWidth="1"/>
    <col min="10" max="10" width="14" style="389" customWidth="1"/>
    <col min="11" max="11" width="14.1171875" style="389" customWidth="1"/>
    <col min="12" max="12" width="24.52734375" style="389" customWidth="1"/>
    <col min="13" max="13" width="24.05859375" style="389" customWidth="1"/>
    <col min="14" max="14" width="3.64453125" style="389" hidden="1" customWidth="1"/>
    <col min="15" max="123" width="11.41015625" style="389"/>
    <col min="124" max="16384" width="11.41015625" style="327"/>
  </cols>
  <sheetData>
    <row r="1" spans="2:123" s="351" customFormat="1" ht="45.75" customHeight="1" thickBot="1" x14ac:dyDescent="0.5">
      <c r="B1" s="654"/>
      <c r="C1" s="16"/>
      <c r="D1" s="1369" t="s">
        <v>3</v>
      </c>
      <c r="E1" s="1370"/>
      <c r="F1" s="1370"/>
      <c r="G1" s="1370"/>
      <c r="H1" s="1370"/>
      <c r="I1" s="1370"/>
      <c r="J1" s="1370"/>
      <c r="K1" s="1370"/>
      <c r="L1" s="1370"/>
      <c r="M1" s="1371"/>
    </row>
    <row r="2" spans="2:123" ht="22.35" customHeight="1" thickBot="1" x14ac:dyDescent="0.45">
      <c r="B2" s="655"/>
      <c r="C2"/>
      <c r="D2" s="1367" t="s">
        <v>361</v>
      </c>
      <c r="E2" s="1368"/>
      <c r="F2" s="1297" t="str">
        <f>Descriptif!F2</f>
        <v>Système test</v>
      </c>
      <c r="G2" s="1086"/>
      <c r="H2" s="1086"/>
      <c r="I2" s="1086"/>
      <c r="J2" s="1086"/>
      <c r="K2" s="1086"/>
      <c r="L2" s="1086"/>
      <c r="M2" s="1087"/>
      <c r="DB2" s="327"/>
      <c r="DC2" s="327"/>
      <c r="DD2" s="327"/>
      <c r="DE2" s="327"/>
      <c r="DF2" s="327"/>
      <c r="DG2" s="327"/>
      <c r="DH2" s="327"/>
      <c r="DI2" s="327"/>
      <c r="DJ2" s="327"/>
      <c r="DK2" s="327"/>
      <c r="DL2" s="327"/>
      <c r="DM2" s="327"/>
      <c r="DN2" s="327"/>
      <c r="DO2" s="327"/>
      <c r="DP2" s="327"/>
      <c r="DQ2" s="327"/>
      <c r="DR2" s="327"/>
      <c r="DS2" s="327"/>
    </row>
    <row r="3" spans="2:123" s="443" customFormat="1" ht="19.95" customHeight="1" thickBot="1" x14ac:dyDescent="0.45">
      <c r="B3" s="656"/>
      <c r="C3"/>
      <c r="D3" s="1364" t="s">
        <v>363</v>
      </c>
      <c r="E3" s="1058"/>
      <c r="F3" s="1365" t="str">
        <f>Descriptif!F3</f>
        <v>code_test</v>
      </c>
      <c r="G3" s="1365"/>
      <c r="H3" s="1090" t="s">
        <v>7</v>
      </c>
      <c r="I3" s="1091"/>
      <c r="J3" s="1366" t="str">
        <f>IF(Descriptif!J3&lt;&gt;"",Descriptif!J3,"")</f>
        <v>Eaux de France</v>
      </c>
      <c r="K3" s="1366"/>
      <c r="L3" s="678" t="s">
        <v>5</v>
      </c>
      <c r="M3" s="782">
        <f>IF(Descriptif!M3&lt;&gt;"",Descriptif!M3,"")</f>
        <v>45797</v>
      </c>
    </row>
    <row r="4" spans="2:123" s="490" customFormat="1" ht="15.35" customHeight="1" x14ac:dyDescent="0.4">
      <c r="B4" s="657"/>
      <c r="C4"/>
      <c r="D4" s="1364" t="s">
        <v>443</v>
      </c>
      <c r="E4" s="1058"/>
      <c r="F4" s="1391"/>
      <c r="G4" s="1391"/>
      <c r="H4" s="1058" t="s">
        <v>564</v>
      </c>
      <c r="I4" s="1058"/>
      <c r="J4" s="1366" t="str">
        <f>IF(Descriptif!J4&lt;&gt;"",Descriptif!J4,"")</f>
        <v/>
      </c>
      <c r="K4" s="1366"/>
      <c r="L4" s="678" t="s">
        <v>8</v>
      </c>
      <c r="M4" s="782" t="str">
        <f>IF(Descriptif!M4&lt;&gt;"",Descriptif!M4,"")</f>
        <v>Satese XX</v>
      </c>
    </row>
    <row r="5" spans="2:123" s="490" customFormat="1" ht="15.7" customHeight="1" x14ac:dyDescent="0.4">
      <c r="B5" s="657"/>
      <c r="C5" t="s">
        <v>257</v>
      </c>
      <c r="D5" s="1389" t="s">
        <v>444</v>
      </c>
      <c r="E5" s="1390"/>
      <c r="F5" s="1391"/>
      <c r="G5" s="1391"/>
      <c r="H5" s="1080" t="s">
        <v>565</v>
      </c>
      <c r="I5" s="1081"/>
      <c r="J5" s="1366" t="str">
        <f>IF(Descriptif!J5&lt;&gt;"",Descriptif!J5,"")</f>
        <v/>
      </c>
      <c r="K5" s="1366"/>
      <c r="L5" s="600" t="s">
        <v>9</v>
      </c>
      <c r="M5" s="782" t="str">
        <f>IF(Descriptif!M5&lt;&gt;"",Descriptif!M5,"")</f>
        <v>François</v>
      </c>
    </row>
    <row r="6" spans="2:123" s="490" customFormat="1" ht="23" customHeight="1" x14ac:dyDescent="0.4">
      <c r="B6" s="657"/>
      <c r="D6" s="1389" t="s">
        <v>353</v>
      </c>
      <c r="E6" s="1390"/>
      <c r="F6" s="1391" t="s">
        <v>280</v>
      </c>
      <c r="G6" s="1391"/>
      <c r="H6" s="1058" t="s">
        <v>567</v>
      </c>
      <c r="I6" s="1058"/>
      <c r="J6" s="1366" t="str">
        <f>IF(Descriptif!J6&lt;&gt;"",Descriptif!J6,"")</f>
        <v/>
      </c>
      <c r="K6" s="1366"/>
      <c r="L6" s="1299"/>
      <c r="M6" s="1300"/>
      <c r="N6" s="593"/>
    </row>
    <row r="7" spans="2:123" s="490" customFormat="1" ht="23" thickBot="1" x14ac:dyDescent="0.45">
      <c r="B7" s="657"/>
      <c r="D7" s="1153"/>
      <c r="E7" s="1155"/>
      <c r="F7" s="1066"/>
      <c r="G7" s="1067"/>
      <c r="H7" s="1057" t="s">
        <v>568</v>
      </c>
      <c r="I7" s="1057"/>
      <c r="J7" s="1298" t="str">
        <f>IF(Descriptif!J7&lt;&gt;"",Descriptif!J7,"")</f>
        <v/>
      </c>
      <c r="K7" s="1298"/>
      <c r="L7" s="1301"/>
      <c r="M7" s="1302"/>
      <c r="N7" s="593"/>
    </row>
    <row r="8" spans="2:123" s="490" customFormat="1" ht="23" thickBot="1" x14ac:dyDescent="0.45">
      <c r="B8" s="657"/>
      <c r="D8" s="417"/>
      <c r="E8" s="418"/>
      <c r="F8" s="327"/>
      <c r="G8" s="389"/>
      <c r="H8" s="389"/>
      <c r="M8" s="611"/>
      <c r="N8" s="593"/>
    </row>
    <row r="9" spans="2:123" s="389" customFormat="1" ht="37.700000000000003" customHeight="1" thickBot="1" x14ac:dyDescent="0.45">
      <c r="B9" s="615"/>
      <c r="D9" s="1491" t="s">
        <v>385</v>
      </c>
      <c r="E9" s="1492"/>
      <c r="F9" s="1492"/>
      <c r="G9" s="1492"/>
      <c r="H9" s="1492"/>
      <c r="I9" s="1492"/>
      <c r="J9" s="1492"/>
      <c r="K9" s="1492"/>
      <c r="L9" s="1492"/>
      <c r="M9" s="1493"/>
    </row>
    <row r="10" spans="2:123" s="389" customFormat="1" ht="15" customHeight="1" outlineLevel="1" x14ac:dyDescent="0.4">
      <c r="B10" s="615"/>
      <c r="D10" s="1340" t="s">
        <v>386</v>
      </c>
      <c r="E10" s="1340"/>
      <c r="F10" s="544" t="s">
        <v>387</v>
      </c>
      <c r="G10" s="544"/>
      <c r="H10" s="1342" t="s">
        <v>388</v>
      </c>
      <c r="I10" s="1342"/>
      <c r="J10" s="544" t="s">
        <v>389</v>
      </c>
      <c r="M10" s="612"/>
    </row>
    <row r="11" spans="2:123" s="389" customFormat="1" ht="15" customHeight="1" outlineLevel="1" x14ac:dyDescent="0.4">
      <c r="B11" s="615"/>
      <c r="D11" s="1341" t="s">
        <v>390</v>
      </c>
      <c r="E11" s="1341"/>
      <c r="F11" s="544" t="s">
        <v>391</v>
      </c>
      <c r="G11" s="544"/>
      <c r="H11" s="1343" t="s">
        <v>392</v>
      </c>
      <c r="I11" s="1343"/>
      <c r="J11" s="544">
        <v>4.0999999999999996</v>
      </c>
      <c r="M11" s="612"/>
    </row>
    <row r="12" spans="2:123" s="389" customFormat="1" ht="15" customHeight="1" outlineLevel="1" x14ac:dyDescent="0.4">
      <c r="B12" s="615"/>
      <c r="D12" s="1341" t="s">
        <v>393</v>
      </c>
      <c r="E12" s="1341"/>
      <c r="F12" s="544">
        <v>4</v>
      </c>
      <c r="G12" s="544"/>
      <c r="H12" s="1343" t="s">
        <v>394</v>
      </c>
      <c r="I12" s="1343"/>
      <c r="J12" s="544">
        <v>12</v>
      </c>
      <c r="M12" s="612"/>
    </row>
    <row r="13" spans="2:123" s="389" customFormat="1" ht="15" customHeight="1" outlineLevel="1" x14ac:dyDescent="0.4">
      <c r="B13" s="615"/>
      <c r="D13" s="1341" t="s">
        <v>395</v>
      </c>
      <c r="E13" s="1341"/>
      <c r="F13" s="544" t="s">
        <v>136</v>
      </c>
      <c r="G13" s="544"/>
      <c r="H13" s="1343" t="s">
        <v>396</v>
      </c>
      <c r="I13" s="1343"/>
      <c r="J13" s="544">
        <v>1.9</v>
      </c>
      <c r="M13" s="612"/>
    </row>
    <row r="14" spans="2:123" s="389" customFormat="1" ht="15" customHeight="1" outlineLevel="1" thickBot="1" x14ac:dyDescent="0.45">
      <c r="B14" s="615"/>
      <c r="D14" s="530"/>
      <c r="E14" s="530"/>
      <c r="F14" s="530"/>
      <c r="G14" s="530"/>
      <c r="H14" s="530"/>
      <c r="I14" s="530"/>
      <c r="J14" s="530"/>
      <c r="K14" s="530"/>
      <c r="L14" s="530"/>
      <c r="M14" s="613"/>
      <c r="N14" s="530"/>
    </row>
    <row r="15" spans="2:123" s="389" customFormat="1" ht="21" customHeight="1" outlineLevel="1" thickBot="1" x14ac:dyDescent="0.45">
      <c r="B15" s="615"/>
      <c r="D15" s="580" t="s">
        <v>397</v>
      </c>
      <c r="E15" s="576"/>
      <c r="F15" s="576"/>
      <c r="G15" s="576"/>
      <c r="H15" s="576"/>
      <c r="I15" s="576"/>
      <c r="J15" s="576"/>
      <c r="K15" s="576"/>
      <c r="L15" s="576"/>
      <c r="M15" s="614"/>
    </row>
    <row r="16" spans="2:123" s="389" customFormat="1" ht="12.75" customHeight="1" outlineLevel="1" thickBot="1" x14ac:dyDescent="0.45">
      <c r="B16" s="615"/>
      <c r="M16" s="612"/>
    </row>
    <row r="17" spans="2:14" s="389" customFormat="1" ht="46.1" customHeight="1" outlineLevel="1" thickBot="1" x14ac:dyDescent="0.45">
      <c r="B17" s="615"/>
      <c r="D17" s="1320" t="s">
        <v>398</v>
      </c>
      <c r="E17" s="1321"/>
      <c r="F17" s="1320" t="s">
        <v>399</v>
      </c>
      <c r="G17" s="1322"/>
      <c r="H17" s="1323" t="s">
        <v>400</v>
      </c>
      <c r="I17" s="1322"/>
      <c r="J17" s="560" t="s">
        <v>401</v>
      </c>
      <c r="K17" s="540" t="s">
        <v>402</v>
      </c>
      <c r="L17" s="540" t="s">
        <v>403</v>
      </c>
      <c r="M17" s="616" t="s">
        <v>404</v>
      </c>
    </row>
    <row r="18" spans="2:14" s="389" customFormat="1" ht="24.75" customHeight="1" outlineLevel="1" thickBot="1" x14ac:dyDescent="0.45">
      <c r="B18" s="615"/>
      <c r="D18" s="1335">
        <v>60</v>
      </c>
      <c r="E18" s="1336"/>
      <c r="F18" s="570">
        <v>62</v>
      </c>
      <c r="G18" s="573"/>
      <c r="H18" s="1333">
        <v>63</v>
      </c>
      <c r="I18" s="1334"/>
      <c r="J18" s="566">
        <v>62</v>
      </c>
      <c r="K18" s="569">
        <f>IF(F18&gt;0,AVERAGE(F18:J18),"")</f>
        <v>62.333333333333336</v>
      </c>
      <c r="L18" s="571">
        <f>STDEVP(F18:J18)</f>
        <v>0.47140452079103168</v>
      </c>
      <c r="M18" s="617">
        <f>L18/K18</f>
        <v>7.5626393709791176E-3</v>
      </c>
    </row>
    <row r="19" spans="2:14" s="389" customFormat="1" ht="15" customHeight="1" outlineLevel="1" thickBot="1" x14ac:dyDescent="0.45">
      <c r="B19" s="615"/>
      <c r="M19" s="612"/>
    </row>
    <row r="20" spans="2:14" s="389" customFormat="1" ht="35.450000000000003" customHeight="1" outlineLevel="1" thickBot="1" x14ac:dyDescent="0.45">
      <c r="B20" s="615"/>
      <c r="D20" s="1337" t="s">
        <v>424</v>
      </c>
      <c r="E20" s="1338"/>
      <c r="F20" s="1338"/>
      <c r="G20" s="1338"/>
      <c r="H20" s="1338"/>
      <c r="I20" s="1338"/>
      <c r="J20" s="1338"/>
      <c r="K20" s="1338"/>
      <c r="L20" s="1338"/>
      <c r="M20" s="1339"/>
    </row>
    <row r="21" spans="2:14" s="389" customFormat="1" ht="12.75" customHeight="1" outlineLevel="1" thickBot="1" x14ac:dyDescent="0.45">
      <c r="B21" s="615"/>
      <c r="M21" s="612"/>
    </row>
    <row r="22" spans="2:14" s="389" customFormat="1" ht="15" customHeight="1" outlineLevel="1" x14ac:dyDescent="0.4">
      <c r="B22" s="615"/>
      <c r="D22" s="1332" t="s">
        <v>405</v>
      </c>
      <c r="E22" s="1309"/>
      <c r="F22" s="1309">
        <v>1</v>
      </c>
      <c r="G22" s="1309"/>
      <c r="H22" s="1309">
        <v>2</v>
      </c>
      <c r="I22" s="1309"/>
      <c r="J22" s="578">
        <v>3</v>
      </c>
      <c r="K22" s="1309" t="s">
        <v>406</v>
      </c>
      <c r="L22" s="1309"/>
      <c r="M22" s="1327"/>
    </row>
    <row r="23" spans="2:14" s="389" customFormat="1" ht="15" customHeight="1" outlineLevel="1" x14ac:dyDescent="0.4">
      <c r="B23" s="615"/>
      <c r="D23" s="1318" t="s">
        <v>407</v>
      </c>
      <c r="E23" s="1319"/>
      <c r="F23" s="1331">
        <v>10</v>
      </c>
      <c r="G23" s="1331"/>
      <c r="H23" s="1331">
        <v>5</v>
      </c>
      <c r="I23" s="1331"/>
      <c r="J23" s="575">
        <v>10</v>
      </c>
      <c r="K23" s="1328">
        <f>IF(F23&gt;0,AVERAGE(F23:J23),"")</f>
        <v>8.3333333333333339</v>
      </c>
      <c r="L23" s="1328"/>
      <c r="M23" s="1329"/>
    </row>
    <row r="24" spans="2:14" s="389" customFormat="1" ht="15" customHeight="1" outlineLevel="1" thickBot="1" x14ac:dyDescent="0.45">
      <c r="B24" s="615"/>
      <c r="D24" s="1324" t="s">
        <v>408</v>
      </c>
      <c r="E24" s="1325"/>
      <c r="F24" s="1326">
        <f>IF(F23&gt;0,J11/F23,"")</f>
        <v>0.41</v>
      </c>
      <c r="G24" s="1326"/>
      <c r="H24" s="1326">
        <f>IF(H23&gt;0,J11/H23,"")</f>
        <v>0.82</v>
      </c>
      <c r="I24" s="1326"/>
      <c r="J24" s="579">
        <f>IF(J23&gt;0,J11/J23,"")</f>
        <v>0.41</v>
      </c>
      <c r="K24" s="1326">
        <f>IF(F24&gt;0,AVERAGE(F24:J24),"")</f>
        <v>0.54666666666666663</v>
      </c>
      <c r="L24" s="1326"/>
      <c r="M24" s="1330"/>
    </row>
    <row r="25" spans="2:14" s="389" customFormat="1" ht="15" customHeight="1" outlineLevel="1" thickBot="1" x14ac:dyDescent="0.45">
      <c r="B25" s="615"/>
      <c r="D25" s="567"/>
      <c r="E25" s="567"/>
      <c r="F25" s="567"/>
      <c r="G25" s="567"/>
      <c r="H25" s="567"/>
      <c r="I25" s="567"/>
      <c r="J25" s="567"/>
      <c r="K25" s="567"/>
      <c r="L25" s="567"/>
      <c r="M25" s="618"/>
    </row>
    <row r="26" spans="2:14" s="389" customFormat="1" ht="32.450000000000003" customHeight="1" outlineLevel="1" thickBot="1" x14ac:dyDescent="0.45">
      <c r="B26" s="615"/>
      <c r="D26" s="1374" t="s">
        <v>409</v>
      </c>
      <c r="E26" s="1375"/>
      <c r="F26" s="1375"/>
      <c r="G26" s="1375"/>
      <c r="H26" s="1375"/>
      <c r="I26" s="1375"/>
      <c r="J26" s="1375"/>
      <c r="K26" s="1375"/>
      <c r="L26" s="1375"/>
      <c r="M26" s="1376"/>
    </row>
    <row r="27" spans="2:14" s="389" customFormat="1" ht="11.45" customHeight="1" outlineLevel="1" x14ac:dyDescent="0.4">
      <c r="B27" s="615"/>
      <c r="M27" s="612"/>
    </row>
    <row r="28" spans="2:14" s="389" customFormat="1" ht="15" customHeight="1" outlineLevel="1" x14ac:dyDescent="0.4">
      <c r="B28" s="615"/>
      <c r="D28" s="1319" t="s">
        <v>410</v>
      </c>
      <c r="E28" s="1319"/>
      <c r="F28" s="1319"/>
      <c r="G28" s="1319"/>
      <c r="H28" s="1319"/>
      <c r="I28" s="1319"/>
      <c r="J28" s="1331">
        <v>4</v>
      </c>
      <c r="K28" s="1331"/>
      <c r="M28" s="612"/>
    </row>
    <row r="29" spans="2:14" s="389" customFormat="1" ht="15" customHeight="1" outlineLevel="1" x14ac:dyDescent="0.4">
      <c r="B29" s="615"/>
      <c r="D29" s="1319" t="s">
        <v>411</v>
      </c>
      <c r="E29" s="1319"/>
      <c r="F29" s="1319"/>
      <c r="G29" s="1319"/>
      <c r="H29" s="1319"/>
      <c r="I29" s="1319"/>
      <c r="J29" s="1349">
        <v>730</v>
      </c>
      <c r="K29" s="1349"/>
      <c r="M29" s="612"/>
    </row>
    <row r="30" spans="2:14" s="389" customFormat="1" ht="15" customHeight="1" outlineLevel="1" x14ac:dyDescent="0.4">
      <c r="B30" s="615"/>
      <c r="D30" s="1319" t="s">
        <v>412</v>
      </c>
      <c r="E30" s="1319"/>
      <c r="F30" s="1319"/>
      <c r="G30" s="1319"/>
      <c r="H30" s="1319"/>
      <c r="I30" s="1319"/>
      <c r="J30" s="1350">
        <f>TRUNC(J29/J28,0)</f>
        <v>182</v>
      </c>
      <c r="K30" s="1350"/>
      <c r="M30" s="612"/>
    </row>
    <row r="31" spans="2:14" s="389" customFormat="1" ht="16.100000000000001" customHeight="1" outlineLevel="1" x14ac:dyDescent="0.4">
      <c r="B31" s="615"/>
      <c r="D31" s="1319" t="s">
        <v>413</v>
      </c>
      <c r="E31" s="1319"/>
      <c r="F31" s="1319"/>
      <c r="G31" s="1319"/>
      <c r="H31" s="1319"/>
      <c r="I31" s="1319"/>
      <c r="J31" s="1351">
        <v>24</v>
      </c>
      <c r="K31" s="1351"/>
      <c r="M31" s="612"/>
      <c r="N31" s="561"/>
    </row>
    <row r="32" spans="2:14" s="389" customFormat="1" ht="15" customHeight="1" outlineLevel="1" x14ac:dyDescent="0.4">
      <c r="B32" s="615"/>
      <c r="D32" s="1319" t="s">
        <v>414</v>
      </c>
      <c r="E32" s="1319"/>
      <c r="F32" s="1319"/>
      <c r="G32" s="1319"/>
      <c r="H32" s="1319"/>
      <c r="I32" s="1319"/>
      <c r="J32" s="1386" t="s">
        <v>415</v>
      </c>
      <c r="K32" s="1386"/>
      <c r="M32" s="612"/>
    </row>
    <row r="33" spans="2:14" s="389" customFormat="1" ht="15" customHeight="1" outlineLevel="1" x14ac:dyDescent="0.4">
      <c r="B33" s="615"/>
      <c r="D33" s="1348" t="s">
        <v>416</v>
      </c>
      <c r="E33" s="1348"/>
      <c r="F33" s="1348"/>
      <c r="G33" s="1348"/>
      <c r="H33" s="1348"/>
      <c r="I33" s="1348"/>
      <c r="J33" s="1350">
        <f>J30/J31</f>
        <v>7.583333333333333</v>
      </c>
      <c r="K33" s="1350"/>
      <c r="M33" s="612"/>
    </row>
    <row r="34" spans="2:14" s="389" customFormat="1" ht="15" customHeight="1" outlineLevel="1" thickBot="1" x14ac:dyDescent="0.45">
      <c r="B34" s="615"/>
      <c r="D34" s="562"/>
      <c r="E34" s="562"/>
      <c r="F34" s="562"/>
      <c r="G34" s="562"/>
      <c r="H34" s="15"/>
      <c r="I34" s="15"/>
      <c r="J34" s="619"/>
      <c r="K34" s="619"/>
      <c r="L34" s="619"/>
      <c r="M34" s="620"/>
    </row>
    <row r="35" spans="2:14" s="389" customFormat="1" ht="21.75" customHeight="1" outlineLevel="1" thickBot="1" x14ac:dyDescent="0.45">
      <c r="B35" s="615"/>
      <c r="D35" s="1352" t="s">
        <v>417</v>
      </c>
      <c r="E35" s="1353"/>
      <c r="F35" s="1353"/>
      <c r="G35" s="1353"/>
      <c r="H35" s="1353"/>
      <c r="I35" s="1353"/>
      <c r="J35" s="1353"/>
      <c r="K35" s="1353"/>
      <c r="L35" s="1353"/>
      <c r="M35" s="1354"/>
    </row>
    <row r="36" spans="2:14" s="389" customFormat="1" ht="15" customHeight="1" outlineLevel="1" x14ac:dyDescent="0.4">
      <c r="B36" s="615"/>
      <c r="M36" s="612"/>
    </row>
    <row r="37" spans="2:14" s="389" customFormat="1" ht="27" customHeight="1" outlineLevel="1" x14ac:dyDescent="0.4">
      <c r="B37" s="615"/>
      <c r="D37" s="1317" t="s">
        <v>419</v>
      </c>
      <c r="E37" s="1317"/>
      <c r="F37" s="1317" t="s">
        <v>420</v>
      </c>
      <c r="G37" s="1317"/>
      <c r="H37" s="1317" t="s">
        <v>421</v>
      </c>
      <c r="I37" s="1317"/>
      <c r="J37" s="621"/>
      <c r="K37" s="622"/>
      <c r="M37" s="612"/>
    </row>
    <row r="38" spans="2:14" s="389" customFormat="1" ht="19.7" customHeight="1" outlineLevel="1" x14ac:dyDescent="0.4">
      <c r="B38" s="615"/>
      <c r="D38" s="1380">
        <v>10</v>
      </c>
      <c r="E38" s="1380"/>
      <c r="F38" s="1381">
        <v>10</v>
      </c>
      <c r="G38" s="1381"/>
      <c r="H38" s="1382">
        <f>(D38-F38)/F38</f>
        <v>0</v>
      </c>
      <c r="I38" s="1382"/>
      <c r="J38" s="563"/>
      <c r="K38" s="622"/>
      <c r="M38" s="612"/>
    </row>
    <row r="39" spans="2:14" s="389" customFormat="1" ht="15" customHeight="1" outlineLevel="1" thickBot="1" x14ac:dyDescent="0.45">
      <c r="B39" s="615"/>
      <c r="D39" s="622"/>
      <c r="E39" s="622"/>
      <c r="F39" s="622"/>
      <c r="G39" s="622"/>
      <c r="H39" s="622"/>
      <c r="I39" s="622"/>
      <c r="J39" s="622"/>
      <c r="K39" s="622"/>
      <c r="L39" s="622"/>
      <c r="M39" s="623"/>
      <c r="N39" s="562"/>
    </row>
    <row r="40" spans="2:14" s="389" customFormat="1" ht="25.7" customHeight="1" outlineLevel="1" thickBot="1" x14ac:dyDescent="0.45">
      <c r="B40" s="615"/>
      <c r="D40" s="1352" t="s">
        <v>418</v>
      </c>
      <c r="E40" s="1353"/>
      <c r="F40" s="1353"/>
      <c r="G40" s="1353"/>
      <c r="H40" s="1353"/>
      <c r="I40" s="1353"/>
      <c r="J40" s="1353"/>
      <c r="K40" s="1353"/>
      <c r="L40" s="1353"/>
      <c r="M40" s="1354"/>
    </row>
    <row r="41" spans="2:14" s="389" customFormat="1" ht="15" customHeight="1" outlineLevel="1" x14ac:dyDescent="0.4">
      <c r="B41" s="615"/>
      <c r="M41" s="612"/>
    </row>
    <row r="42" spans="2:14" s="389" customFormat="1" ht="15" customHeight="1" outlineLevel="1" x14ac:dyDescent="0.4">
      <c r="B42" s="615"/>
      <c r="D42" s="1317" t="s">
        <v>427</v>
      </c>
      <c r="E42" s="1317"/>
      <c r="F42" s="1317" t="s">
        <v>429</v>
      </c>
      <c r="G42" s="1317"/>
      <c r="H42" s="1317" t="s">
        <v>431</v>
      </c>
      <c r="I42" s="1317"/>
      <c r="J42" s="564"/>
      <c r="K42" s="564"/>
      <c r="L42" s="624"/>
      <c r="M42" s="612"/>
    </row>
    <row r="43" spans="2:14" s="389" customFormat="1" ht="15" customHeight="1" outlineLevel="1" x14ac:dyDescent="0.4">
      <c r="B43" s="615"/>
      <c r="D43" s="1387" t="s">
        <v>428</v>
      </c>
      <c r="E43" s="1388"/>
      <c r="F43" s="1317" t="s">
        <v>430</v>
      </c>
      <c r="G43" s="1317"/>
      <c r="H43" s="1317" t="s">
        <v>432</v>
      </c>
      <c r="I43" s="1317"/>
      <c r="J43" s="564"/>
      <c r="K43" s="564"/>
      <c r="L43" s="624"/>
      <c r="M43" s="612"/>
    </row>
    <row r="44" spans="2:14" s="389" customFormat="1" ht="15" customHeight="1" outlineLevel="1" x14ac:dyDescent="0.4">
      <c r="B44" s="615"/>
      <c r="D44" s="1383">
        <v>11960</v>
      </c>
      <c r="E44" s="1383"/>
      <c r="F44" s="1384">
        <f>(K18*J30)</f>
        <v>11344.666666666668</v>
      </c>
      <c r="G44" s="1384"/>
      <c r="H44" s="1385">
        <f>IF(D44&gt;0,(D44-F44)/F44,"")</f>
        <v>5.4239877769289423E-2</v>
      </c>
      <c r="I44" s="1385"/>
      <c r="J44" s="564"/>
      <c r="K44" s="564"/>
      <c r="L44" s="624"/>
      <c r="M44" s="612"/>
    </row>
    <row r="45" spans="2:14" s="389" customFormat="1" ht="15" customHeight="1" outlineLevel="1" thickBot="1" x14ac:dyDescent="0.45">
      <c r="B45" s="615"/>
      <c r="D45" s="622"/>
      <c r="E45" s="622"/>
      <c r="F45" s="622"/>
      <c r="G45" s="622"/>
      <c r="H45" s="622"/>
      <c r="I45" s="622"/>
      <c r="J45" s="622"/>
      <c r="K45" s="622"/>
      <c r="L45" s="622"/>
      <c r="M45" s="623"/>
      <c r="N45" s="564"/>
    </row>
    <row r="46" spans="2:14" s="389" customFormat="1" ht="15" customHeight="1" outlineLevel="1" x14ac:dyDescent="0.4">
      <c r="B46" s="615"/>
      <c r="D46" s="1377" t="s">
        <v>425</v>
      </c>
      <c r="E46" s="1378"/>
      <c r="F46" s="1378"/>
      <c r="G46" s="1378"/>
      <c r="H46" s="1378"/>
      <c r="I46" s="1378"/>
      <c r="J46" s="1378"/>
      <c r="K46" s="1378"/>
      <c r="L46" s="1378"/>
      <c r="M46" s="1379"/>
      <c r="N46" s="565"/>
    </row>
    <row r="47" spans="2:14" s="389" customFormat="1" ht="15" customHeight="1" outlineLevel="1" thickBot="1" x14ac:dyDescent="0.45">
      <c r="B47" s="615"/>
      <c r="D47" s="1314" t="s">
        <v>426</v>
      </c>
      <c r="E47" s="1315"/>
      <c r="F47" s="1315"/>
      <c r="G47" s="1315"/>
      <c r="H47" s="1315"/>
      <c r="I47" s="1315"/>
      <c r="J47" s="1315"/>
      <c r="K47" s="1315"/>
      <c r="L47" s="1315"/>
      <c r="M47" s="1316"/>
      <c r="N47" s="565"/>
    </row>
    <row r="48" spans="2:14" s="389" customFormat="1" ht="15" customHeight="1" outlineLevel="1" thickBot="1" x14ac:dyDescent="0.45">
      <c r="B48" s="615"/>
      <c r="D48" s="577"/>
      <c r="E48" s="375"/>
      <c r="F48" s="375"/>
      <c r="G48" s="375"/>
      <c r="H48" s="375"/>
      <c r="I48" s="375"/>
      <c r="J48" s="375"/>
      <c r="M48" s="612"/>
      <c r="N48" s="565"/>
    </row>
    <row r="49" spans="2:123" s="389" customFormat="1" ht="28.1" customHeight="1" outlineLevel="1" thickBot="1" x14ac:dyDescent="0.45">
      <c r="B49" s="615"/>
      <c r="D49" s="1344" t="s">
        <v>373</v>
      </c>
      <c r="E49" s="1345"/>
      <c r="F49" s="1344" t="s">
        <v>422</v>
      </c>
      <c r="G49" s="1345"/>
      <c r="H49" s="1344" t="s">
        <v>374</v>
      </c>
      <c r="I49" s="1345"/>
      <c r="J49" s="1344" t="s">
        <v>375</v>
      </c>
      <c r="K49" s="1345"/>
      <c r="L49" s="1310" t="s">
        <v>423</v>
      </c>
      <c r="M49" s="1311"/>
      <c r="N49" s="565"/>
    </row>
    <row r="50" spans="2:123" s="389" customFormat="1" ht="23.45" customHeight="1" outlineLevel="1" thickBot="1" x14ac:dyDescent="0.45">
      <c r="B50" s="615"/>
      <c r="D50" s="1346">
        <v>15</v>
      </c>
      <c r="E50" s="1347"/>
      <c r="F50" s="1346">
        <v>5</v>
      </c>
      <c r="G50" s="1347"/>
      <c r="H50" s="1346">
        <v>6</v>
      </c>
      <c r="I50" s="1347"/>
      <c r="J50" s="1346">
        <v>5</v>
      </c>
      <c r="K50" s="1347"/>
      <c r="L50" s="1312" t="str">
        <f>IF(AND(J50&lt;=8,J50&gt;=2),"Oui","Non")</f>
        <v>Oui</v>
      </c>
      <c r="M50" s="1313"/>
    </row>
    <row r="51" spans="2:123" s="389" customFormat="1" ht="15" customHeight="1" outlineLevel="1" x14ac:dyDescent="0.4">
      <c r="B51" s="615"/>
      <c r="D51" s="375"/>
      <c r="E51" s="375"/>
      <c r="F51" s="375"/>
      <c r="G51" s="375"/>
      <c r="H51" s="375"/>
      <c r="I51" s="375"/>
      <c r="J51" s="375"/>
      <c r="M51" s="612"/>
    </row>
    <row r="52" spans="2:123" s="389" customFormat="1" ht="27.75" customHeight="1" thickBot="1" x14ac:dyDescent="0.45">
      <c r="B52" s="615"/>
      <c r="M52" s="612"/>
    </row>
    <row r="53" spans="2:123" s="389" customFormat="1" ht="40.35" customHeight="1" thickBot="1" x14ac:dyDescent="0.45">
      <c r="B53" s="615"/>
      <c r="D53" s="1491" t="s">
        <v>381</v>
      </c>
      <c r="E53" s="1492"/>
      <c r="F53" s="1492"/>
      <c r="G53" s="1492"/>
      <c r="H53" s="1492"/>
      <c r="I53" s="1492"/>
      <c r="J53" s="1492"/>
      <c r="K53" s="1492"/>
      <c r="L53" s="1492"/>
      <c r="M53" s="1493"/>
    </row>
    <row r="54" spans="2:123" s="389" customFormat="1" ht="15" hidden="1" customHeight="1" outlineLevel="1" x14ac:dyDescent="0.4">
      <c r="B54" s="615"/>
      <c r="D54" s="375"/>
      <c r="E54" s="375"/>
      <c r="F54" s="375"/>
      <c r="G54" s="375"/>
      <c r="H54" s="375"/>
      <c r="I54" s="375"/>
      <c r="J54" s="375"/>
      <c r="M54" s="612"/>
    </row>
    <row r="55" spans="2:123" s="389" customFormat="1" ht="15" hidden="1" customHeight="1" outlineLevel="1" thickBot="1" x14ac:dyDescent="0.45">
      <c r="B55" s="615"/>
      <c r="D55" s="503"/>
      <c r="E55" s="503"/>
      <c r="F55" s="503"/>
      <c r="G55" s="503"/>
      <c r="H55" s="503"/>
      <c r="I55" s="503"/>
      <c r="J55" s="503"/>
      <c r="M55" s="612"/>
    </row>
    <row r="56" spans="2:123" s="389" customFormat="1" ht="15" hidden="1" customHeight="1" outlineLevel="1" thickBot="1" x14ac:dyDescent="0.45">
      <c r="B56" s="615"/>
      <c r="D56" s="1372"/>
      <c r="E56" s="1372"/>
      <c r="F56" s="1372"/>
      <c r="G56" s="1372"/>
      <c r="H56" s="1372"/>
      <c r="I56" s="1372"/>
      <c r="J56" s="1373"/>
      <c r="M56" s="612"/>
    </row>
    <row r="57" spans="2:123" s="389" customFormat="1" ht="33" hidden="1" customHeight="1" outlineLevel="1" x14ac:dyDescent="0.55000000000000004">
      <c r="B57" s="615"/>
      <c r="D57" s="1303" t="s">
        <v>182</v>
      </c>
      <c r="E57" s="1304"/>
      <c r="F57" s="1304"/>
      <c r="G57" s="1304"/>
      <c r="H57" s="1304"/>
      <c r="I57" s="1304"/>
      <c r="J57" s="1305"/>
      <c r="L57" s="429"/>
      <c r="M57" s="625"/>
      <c r="N57" s="429"/>
    </row>
    <row r="58" spans="2:123" s="389" customFormat="1" ht="15" hidden="1" customHeight="1" outlineLevel="1" x14ac:dyDescent="0.4">
      <c r="B58" s="615"/>
      <c r="D58" s="487" t="s">
        <v>72</v>
      </c>
      <c r="E58" s="574"/>
      <c r="F58" s="581"/>
      <c r="G58" s="581"/>
      <c r="H58" s="1416" t="s">
        <v>14</v>
      </c>
      <c r="I58" s="1355"/>
      <c r="J58" s="394" t="s">
        <v>67</v>
      </c>
      <c r="M58" s="612"/>
      <c r="N58" s="362" t="s">
        <v>68</v>
      </c>
    </row>
    <row r="59" spans="2:123" s="389" customFormat="1" ht="15" hidden="1" customHeight="1" outlineLevel="1" x14ac:dyDescent="0.4">
      <c r="B59" s="615"/>
      <c r="D59" s="397">
        <v>0</v>
      </c>
      <c r="E59" s="1359" t="str">
        <f>IFERROR(HLOOKUP(D$57,TAB_Critères!$B$3:$AH$16,$D59+2,FALSE),"")</f>
        <v>Prélèvement sur un point présentant un écoulement permanent (entrée/sortie) ?</v>
      </c>
      <c r="F59" s="1359"/>
      <c r="G59" s="1359"/>
      <c r="H59" s="1362"/>
      <c r="I59" s="1363"/>
      <c r="J59" s="485">
        <f>IFERROR(HLOOKUP(D$57,TAB_Critères!$B$30:$R$40,$D59+2,FALSE),"")</f>
        <v>0</v>
      </c>
      <c r="M59" s="612"/>
      <c r="N59" s="369" t="str">
        <f>IFERROR(HLOOKUP(D$57,TAB_Critères!$B$51:$AH$66,$D59+2,FALSE),"")</f>
        <v>LISTE_1</v>
      </c>
    </row>
    <row r="60" spans="2:123" s="429" customFormat="1" ht="42.35" hidden="1" customHeight="1" outlineLevel="1" x14ac:dyDescent="0.55000000000000004">
      <c r="B60" s="660"/>
      <c r="C60" s="389"/>
      <c r="D60" s="404">
        <v>1</v>
      </c>
      <c r="E60" s="1359" t="str">
        <f>IFERROR(HLOOKUP(D$57,TAB_Critères!$B$3:$AH$16,$D60+2,FALSE),"")</f>
        <v>L'accès à l'ouvrage et aux équipements de mesure se fait-il en toute sécurité pour les agents en charge des opérations de contrôles et d'entretien... ?</v>
      </c>
      <c r="F60" s="1359"/>
      <c r="G60" s="1359"/>
      <c r="H60" s="1360"/>
      <c r="I60" s="1361"/>
      <c r="J60" s="485">
        <f>IFERROR(HLOOKUP(D$57,TAB_Critères!$B$30:$R$40,$D60+2,FALSE),"")</f>
        <v>10</v>
      </c>
      <c r="L60" s="403"/>
      <c r="M60" s="626"/>
      <c r="N60" s="369" t="str">
        <f>IFERROR(HLOOKUP(D$57,TAB_Critères!$B$51:$AH$66,$D60+2,FALSE),"")</f>
        <v>LISTE_3</v>
      </c>
    </row>
    <row r="61" spans="2:123" ht="27.75" hidden="1" customHeight="1" outlineLevel="1" x14ac:dyDescent="0.55000000000000004">
      <c r="B61" s="655"/>
      <c r="C61" s="661"/>
      <c r="D61" s="404">
        <v>2</v>
      </c>
      <c r="E61" s="1359" t="str">
        <f>IFERROR(HLOOKUP(D$57,TAB_Critères!$B$3:$AH$16,$D61+2,FALSE),"")</f>
        <v>Le point de prélèvement est-il correctement implanté (notamment pour les robinets) ?</v>
      </c>
      <c r="F61" s="1359"/>
      <c r="G61" s="1359"/>
      <c r="H61" s="1360"/>
      <c r="I61" s="1361"/>
      <c r="J61" s="485">
        <f>IFERROR(HLOOKUP(D$57,TAB_Critères!$B$30:$R$40,$D61+2,FALSE),"")</f>
        <v>30</v>
      </c>
      <c r="L61" s="403"/>
      <c r="M61" s="626"/>
      <c r="N61" s="369" t="str">
        <f>IFERROR(HLOOKUP(D$57,TAB_Critères!$B$51:$AH$66,$D61+2,FALSE),"")</f>
        <v>LISTE_3</v>
      </c>
      <c r="DK61" s="327"/>
      <c r="DL61" s="327"/>
      <c r="DM61" s="327"/>
      <c r="DN61" s="327"/>
      <c r="DO61" s="327"/>
      <c r="DP61" s="327"/>
      <c r="DQ61" s="327"/>
      <c r="DR61" s="327"/>
      <c r="DS61" s="327"/>
    </row>
    <row r="62" spans="2:123" ht="35.450000000000003" hidden="1" customHeight="1" outlineLevel="1" x14ac:dyDescent="0.4">
      <c r="B62" s="655"/>
      <c r="C62" s="389"/>
      <c r="D62" s="404">
        <v>3</v>
      </c>
      <c r="E62" s="1359" t="str">
        <f>IFERROR(HLOOKUP(D$57,TAB_Critères!$B$3:$AH$16,$D62+2,FALSE),"")</f>
        <v>Le point de prélèvement est-il représentatif (homogenéisé, prélevé en plusieurs points représentatifs..)?</v>
      </c>
      <c r="F62" s="1359"/>
      <c r="G62" s="1359"/>
      <c r="H62" s="1360"/>
      <c r="I62" s="1361"/>
      <c r="J62" s="485">
        <f>IFERROR(HLOOKUP(D$57,TAB_Critères!$B$30:$R$40,$D62+2,FALSE),"")</f>
        <v>30</v>
      </c>
      <c r="L62" s="403"/>
      <c r="M62" s="626"/>
      <c r="N62" s="369" t="str">
        <f>IFERROR(HLOOKUP(D$57,TAB_Critères!$B$51:$AH$66,$D62+2,FALSE),"")</f>
        <v>LISTE_3</v>
      </c>
      <c r="DK62" s="327"/>
      <c r="DL62" s="327"/>
      <c r="DM62" s="327"/>
      <c r="DN62" s="327"/>
      <c r="DO62" s="327"/>
      <c r="DP62" s="327"/>
      <c r="DQ62" s="327"/>
      <c r="DR62" s="327"/>
      <c r="DS62" s="327"/>
    </row>
    <row r="63" spans="2:123" ht="27.75" hidden="1" customHeight="1" outlineLevel="1" x14ac:dyDescent="0.4">
      <c r="B63" s="655"/>
      <c r="C63" s="662"/>
      <c r="D63" s="404">
        <v>4</v>
      </c>
      <c r="E63" s="1359" t="str">
        <f>IFERROR(HLOOKUP(D$57,TAB_Critères!$B$3:$AH$16,$D63+2,FALSE),"")</f>
        <v>Le dispositif de prélèvement présente t-il un état de propreté et d'entretien satisfaisant ?</v>
      </c>
      <c r="F63" s="1359"/>
      <c r="G63" s="1359"/>
      <c r="H63" s="1360"/>
      <c r="I63" s="1361"/>
      <c r="J63" s="485">
        <f>IFERROR(HLOOKUP(D$57,TAB_Critères!$B$30:$R$40,$D63+2,FALSE),"")</f>
        <v>15</v>
      </c>
      <c r="L63" s="403"/>
      <c r="M63" s="626"/>
      <c r="N63" s="369" t="str">
        <f>IFERROR(HLOOKUP(D$57,TAB_Critères!$B$51:$AH$66,$D63+2,FALSE),"")</f>
        <v>LISTE_3</v>
      </c>
      <c r="DK63" s="327"/>
      <c r="DL63" s="327"/>
      <c r="DM63" s="327"/>
      <c r="DN63" s="327"/>
      <c r="DO63" s="327"/>
      <c r="DP63" s="327"/>
      <c r="DQ63" s="327"/>
      <c r="DR63" s="327"/>
      <c r="DS63" s="327"/>
    </row>
    <row r="64" spans="2:123" ht="30" hidden="1" customHeight="1" outlineLevel="1" x14ac:dyDescent="0.4">
      <c r="B64" s="655"/>
      <c r="C64" s="662"/>
      <c r="D64" s="404">
        <v>5</v>
      </c>
      <c r="E64" s="1359" t="str">
        <f>IFERROR(HLOOKUP(D$57,TAB_Critères!$B$3:$AH$16,$D64+2,FALSE),"")</f>
        <v>Pour les prélèvements réalisés sur des eaux réutilisées (A8), la stérilisation du robinet a-t-elle été effectuée?</v>
      </c>
      <c r="F64" s="1359"/>
      <c r="G64" s="1359"/>
      <c r="H64" s="1360"/>
      <c r="I64" s="1361"/>
      <c r="J64" s="485">
        <f>IFERROR(HLOOKUP(D$57,TAB_Critères!$B$30:$R$40,$D64+2,FALSE),"")</f>
        <v>15</v>
      </c>
      <c r="L64" s="403"/>
      <c r="M64" s="626"/>
      <c r="N64" s="369" t="str">
        <f>IFERROR(HLOOKUP(D$57,TAB_Critères!$B$51:$AH$66,$D64+2,FALSE),"")</f>
        <v>LISTE_3</v>
      </c>
      <c r="DK64" s="327"/>
      <c r="DL64" s="327"/>
      <c r="DM64" s="327"/>
      <c r="DN64" s="327"/>
      <c r="DO64" s="327"/>
      <c r="DP64" s="327"/>
      <c r="DQ64" s="327"/>
      <c r="DR64" s="327"/>
      <c r="DS64" s="327"/>
    </row>
    <row r="65" spans="2:123" ht="30.75" hidden="1" customHeight="1" outlineLevel="1" x14ac:dyDescent="0.4">
      <c r="B65" s="655"/>
      <c r="C65" s="662"/>
      <c r="D65" s="404">
        <v>6</v>
      </c>
      <c r="E65" s="1359" t="str">
        <f>IFERROR(HLOOKUP(D$57,TAB_Critères!$B$3:$AH$16,$D65+2,FALSE),"")</f>
        <v/>
      </c>
      <c r="F65" s="1359"/>
      <c r="G65" s="1359"/>
      <c r="H65" s="1360"/>
      <c r="I65" s="1361"/>
      <c r="J65" s="485">
        <f>IFERROR(HLOOKUP(D$57,TAB_Critères!$B$30:$R$40,$D65+2,FALSE),"")</f>
        <v>0</v>
      </c>
      <c r="L65" s="403"/>
      <c r="M65" s="626"/>
      <c r="N65" s="369">
        <f>IFERROR(HLOOKUP(D$57,TAB_Critères!$B$51:$AH$66,$D65+2,FALSE),"")</f>
        <v>0</v>
      </c>
      <c r="DK65" s="327"/>
      <c r="DL65" s="327"/>
      <c r="DM65" s="327"/>
      <c r="DN65" s="327"/>
      <c r="DO65" s="327"/>
      <c r="DP65" s="327"/>
      <c r="DQ65" s="327"/>
      <c r="DR65" s="327"/>
      <c r="DS65" s="327"/>
    </row>
    <row r="66" spans="2:123" ht="58.5" hidden="1" customHeight="1" outlineLevel="1" x14ac:dyDescent="0.4">
      <c r="B66" s="655"/>
      <c r="C66" s="662"/>
      <c r="D66" s="404">
        <v>7</v>
      </c>
      <c r="E66" s="1359" t="str">
        <f>IFERROR(HLOOKUP(D$57,TAB_Critères!$B$3:$AH$16,$D66+2,FALSE),"")</f>
        <v/>
      </c>
      <c r="F66" s="1359"/>
      <c r="G66" s="1359"/>
      <c r="H66" s="1360"/>
      <c r="I66" s="1361"/>
      <c r="J66" s="485">
        <f>IFERROR(HLOOKUP(D$57,TAB_Critères!$B$30:$R$40,$D66+2,FALSE),"")</f>
        <v>0</v>
      </c>
      <c r="L66" s="403"/>
      <c r="M66" s="626"/>
      <c r="N66" s="369">
        <f>IFERROR(HLOOKUP(D$57,TAB_Critères!$B$51:$AH$66,$D66+2,FALSE),"")</f>
        <v>0</v>
      </c>
      <c r="DK66" s="327"/>
      <c r="DL66" s="327"/>
      <c r="DM66" s="327"/>
      <c r="DN66" s="327"/>
      <c r="DO66" s="327"/>
      <c r="DP66" s="327"/>
      <c r="DQ66" s="327"/>
      <c r="DR66" s="327"/>
      <c r="DS66" s="327"/>
    </row>
    <row r="67" spans="2:123" ht="30" hidden="1" customHeight="1" outlineLevel="1" x14ac:dyDescent="0.4">
      <c r="B67" s="655"/>
      <c r="C67" s="662"/>
      <c r="D67" s="404">
        <v>8</v>
      </c>
      <c r="E67" s="1359" t="str">
        <f>IFERROR(HLOOKUP(D$57,TAB_Critères!$B$3:$AH$16,$D67+2,FALSE),"")</f>
        <v/>
      </c>
      <c r="F67" s="1359"/>
      <c r="G67" s="1359"/>
      <c r="H67" s="1360"/>
      <c r="I67" s="1361"/>
      <c r="J67" s="485">
        <f>IFERROR(HLOOKUP(D$57,TAB_Critères!$B$30:$R$40,$D67+2,FALSE),"")</f>
        <v>0</v>
      </c>
      <c r="L67" s="403"/>
      <c r="M67" s="626"/>
      <c r="N67" s="369">
        <f>IFERROR(HLOOKUP(D$57,TAB_Critères!$B$51:$AH$66,$D67+2,FALSE),"")</f>
        <v>0</v>
      </c>
      <c r="DK67" s="327"/>
      <c r="DL67" s="327"/>
      <c r="DM67" s="327"/>
      <c r="DN67" s="327"/>
      <c r="DO67" s="327"/>
      <c r="DP67" s="327"/>
      <c r="DQ67" s="327"/>
      <c r="DR67" s="327"/>
      <c r="DS67" s="327"/>
    </row>
    <row r="68" spans="2:123" ht="47.7" hidden="1" customHeight="1" outlineLevel="1" x14ac:dyDescent="0.4">
      <c r="B68" s="655"/>
      <c r="C68" s="662"/>
      <c r="D68" s="404">
        <v>9</v>
      </c>
      <c r="E68" s="1359" t="str">
        <f>IFERROR(HLOOKUP(D$57,TAB_Critères!$B$3:$AH$16,$D68+2,FALSE),"")</f>
        <v/>
      </c>
      <c r="F68" s="1359"/>
      <c r="G68" s="1359"/>
      <c r="H68" s="1360"/>
      <c r="I68" s="1361"/>
      <c r="J68" s="485">
        <f>IFERROR(HLOOKUP(D$57,TAB_Critères!$B$30:$R$40,$D68+2,FALSE),"")</f>
        <v>0</v>
      </c>
      <c r="L68" s="403"/>
      <c r="M68" s="626"/>
      <c r="N68" s="369">
        <f>IFERROR(HLOOKUP(D$57,TAB_Critères!$B$51:$AH$66,$D68+2,FALSE),"")</f>
        <v>0</v>
      </c>
      <c r="DK68" s="327"/>
      <c r="DL68" s="327"/>
      <c r="DM68" s="327"/>
      <c r="DN68" s="327"/>
      <c r="DO68" s="327"/>
      <c r="DP68" s="327"/>
      <c r="DQ68" s="327"/>
      <c r="DR68" s="327"/>
      <c r="DS68" s="327"/>
    </row>
    <row r="69" spans="2:123" ht="64.5" hidden="1" customHeight="1" outlineLevel="1" x14ac:dyDescent="0.4">
      <c r="B69" s="655"/>
      <c r="C69" s="662"/>
      <c r="D69" s="404">
        <v>10</v>
      </c>
      <c r="E69" s="1359">
        <f>IFERROR(HLOOKUP(D$57,TAB_Critères!$B$3:$AH$16,$D69+2,FALSE),"")</f>
        <v>0</v>
      </c>
      <c r="F69" s="1359"/>
      <c r="G69" s="1359"/>
      <c r="H69" s="1360"/>
      <c r="I69" s="1361"/>
      <c r="J69" s="485" t="str">
        <f>IFERROR(HLOOKUP(D$57,TAB_Critères!$B$30:$R$40,$D69+2,FALSE),"")</f>
        <v/>
      </c>
      <c r="L69" s="403"/>
      <c r="M69" s="626"/>
      <c r="N69" s="369">
        <f>IFERROR(HLOOKUP(D$57,TAB_Critères!$B$51:$AH$66,$D69+2,FALSE),"")</f>
        <v>0</v>
      </c>
      <c r="DK69" s="327"/>
      <c r="DL69" s="327"/>
      <c r="DM69" s="327"/>
      <c r="DN69" s="327"/>
      <c r="DO69" s="327"/>
      <c r="DP69" s="327"/>
      <c r="DQ69" s="327"/>
      <c r="DR69" s="327"/>
      <c r="DS69" s="327"/>
    </row>
    <row r="70" spans="2:123" ht="45" hidden="1" customHeight="1" outlineLevel="1" x14ac:dyDescent="0.4">
      <c r="B70" s="655"/>
      <c r="C70" s="662"/>
      <c r="D70" s="887" t="s">
        <v>69</v>
      </c>
      <c r="E70" s="888"/>
      <c r="F70" s="888"/>
      <c r="G70" s="1355"/>
      <c r="H70" s="888" t="s">
        <v>70</v>
      </c>
      <c r="I70" s="1355"/>
      <c r="J70" s="394" t="s">
        <v>71</v>
      </c>
      <c r="L70" s="403"/>
      <c r="M70" s="626"/>
      <c r="N70" s="403"/>
      <c r="DK70" s="327"/>
      <c r="DL70" s="327"/>
      <c r="DM70" s="327"/>
      <c r="DN70" s="327"/>
      <c r="DO70" s="327"/>
      <c r="DP70" s="327"/>
      <c r="DQ70" s="327"/>
      <c r="DR70" s="327"/>
      <c r="DS70" s="327"/>
    </row>
    <row r="71" spans="2:123" ht="38.25" hidden="1" customHeight="1" outlineLevel="1" thickBot="1" x14ac:dyDescent="0.45">
      <c r="B71" s="655"/>
      <c r="C71" s="662"/>
      <c r="D71" s="1356"/>
      <c r="E71" s="1357"/>
      <c r="F71" s="1357"/>
      <c r="G71" s="1358"/>
      <c r="H71" s="1417"/>
      <c r="I71" s="1418"/>
      <c r="J71" s="378">
        <f>IF(D57="","",IF(D57="Préleveur A3",PARAM!#REF!,IF((SUMIF(H60:H68,"Validé",J60:J68)+SUMIF(H60:H68,"Validé avec réserve",J60:J68))&gt;100,100,SUMIF(H60:H68,"Validé",J60:J68)+SUMIF(H60:H68,"Validé avec réserve",J60:J68))))</f>
        <v>0</v>
      </c>
      <c r="M71" s="612"/>
      <c r="DK71" s="327"/>
      <c r="DL71" s="327"/>
      <c r="DM71" s="327"/>
      <c r="DN71" s="327"/>
      <c r="DO71" s="327"/>
      <c r="DP71" s="327"/>
      <c r="DQ71" s="327"/>
      <c r="DR71" s="327"/>
      <c r="DS71" s="327"/>
    </row>
    <row r="72" spans="2:123" s="390" customFormat="1" ht="15" customHeight="1" collapsed="1" x14ac:dyDescent="0.4">
      <c r="B72" s="663"/>
      <c r="C72" s="662"/>
      <c r="D72" s="389"/>
      <c r="E72" s="389"/>
      <c r="F72" s="389"/>
      <c r="G72" s="389"/>
      <c r="H72" s="389"/>
      <c r="I72" s="389"/>
      <c r="J72" s="389"/>
      <c r="K72" s="389"/>
      <c r="L72" s="389"/>
      <c r="M72" s="612"/>
      <c r="N72" s="389"/>
    </row>
    <row r="73" spans="2:123" ht="12" customHeight="1" thickBot="1" x14ac:dyDescent="0.45">
      <c r="B73" s="655"/>
      <c r="C73" s="662"/>
      <c r="D73" s="389"/>
      <c r="E73" s="389"/>
      <c r="F73" s="389"/>
      <c r="M73" s="612"/>
      <c r="DK73" s="327"/>
      <c r="DL73" s="327"/>
      <c r="DM73" s="327"/>
      <c r="DN73" s="327"/>
      <c r="DO73" s="327"/>
      <c r="DP73" s="327"/>
      <c r="DQ73" s="327"/>
      <c r="DR73" s="327"/>
      <c r="DS73" s="327"/>
    </row>
    <row r="74" spans="2:123" ht="37.700000000000003" customHeight="1" thickBot="1" x14ac:dyDescent="0.45">
      <c r="B74" s="655"/>
      <c r="C74" s="389"/>
      <c r="D74" s="1494" t="s">
        <v>73</v>
      </c>
      <c r="E74" s="1495"/>
      <c r="F74" s="1495"/>
      <c r="G74" s="1495"/>
      <c r="H74" s="1495"/>
      <c r="I74" s="1495"/>
      <c r="J74" s="1495"/>
      <c r="K74" s="1495"/>
      <c r="L74" s="1495"/>
      <c r="M74" s="1496"/>
      <c r="DK74" s="327"/>
      <c r="DL74" s="327"/>
      <c r="DM74" s="327"/>
      <c r="DN74" s="327"/>
      <c r="DO74" s="327"/>
      <c r="DP74" s="327"/>
      <c r="DQ74" s="327"/>
      <c r="DR74" s="327"/>
      <c r="DS74" s="327"/>
    </row>
    <row r="75" spans="2:123" x14ac:dyDescent="0.4">
      <c r="B75" s="655"/>
      <c r="C75" s="389"/>
      <c r="D75" s="389"/>
      <c r="E75" s="389"/>
      <c r="F75" s="389"/>
      <c r="M75" s="612"/>
      <c r="DK75" s="327"/>
      <c r="DL75" s="327"/>
      <c r="DM75" s="327"/>
      <c r="DN75" s="327"/>
      <c r="DO75" s="327"/>
      <c r="DP75" s="327"/>
      <c r="DQ75" s="327"/>
      <c r="DR75" s="327"/>
      <c r="DS75" s="327"/>
    </row>
    <row r="76" spans="2:123" hidden="1" outlineLevel="2" x14ac:dyDescent="0.4">
      <c r="B76" s="655"/>
      <c r="C76" s="389"/>
      <c r="D76" s="1408" t="s">
        <v>94</v>
      </c>
      <c r="E76" s="1411" t="s">
        <v>96</v>
      </c>
      <c r="F76" s="1411" t="s">
        <v>364</v>
      </c>
      <c r="G76" s="1413" t="s">
        <v>97</v>
      </c>
      <c r="H76" s="1411" t="s">
        <v>365</v>
      </c>
      <c r="I76" s="1413" t="s">
        <v>97</v>
      </c>
      <c r="J76" s="589" t="s">
        <v>433</v>
      </c>
      <c r="K76" s="590" t="s">
        <v>95</v>
      </c>
      <c r="M76" s="612"/>
      <c r="DK76" s="327"/>
      <c r="DL76" s="327"/>
      <c r="DM76" s="327"/>
      <c r="DN76" s="327"/>
      <c r="DO76" s="327"/>
      <c r="DP76" s="327"/>
      <c r="DQ76" s="327"/>
      <c r="DR76" s="327"/>
      <c r="DS76" s="327"/>
    </row>
    <row r="77" spans="2:123" ht="21" hidden="1" customHeight="1" outlineLevel="2" x14ac:dyDescent="0.5">
      <c r="B77" s="655"/>
      <c r="C77" s="389"/>
      <c r="D77" s="1409"/>
      <c r="E77" s="1412"/>
      <c r="F77" s="1412"/>
      <c r="G77" s="1414"/>
      <c r="H77" s="1412"/>
      <c r="I77" s="1414"/>
      <c r="J77" s="649">
        <f>COUNT(J80:J95)</f>
        <v>0</v>
      </c>
      <c r="K77" s="650">
        <f>COUNTIF(K80:K95,"=oui")</f>
        <v>0</v>
      </c>
      <c r="M77" s="612"/>
      <c r="DK77" s="327"/>
      <c r="DL77" s="327"/>
      <c r="DM77" s="327"/>
      <c r="DN77" s="327"/>
      <c r="DO77" s="327"/>
      <c r="DP77" s="327"/>
      <c r="DQ77" s="327"/>
      <c r="DR77" s="327"/>
      <c r="DS77" s="327"/>
    </row>
    <row r="78" spans="2:123" hidden="1" outlineLevel="2" x14ac:dyDescent="0.4">
      <c r="B78" s="655"/>
      <c r="C78" s="389"/>
      <c r="D78" s="1409"/>
      <c r="E78" s="1412"/>
      <c r="F78" s="1412"/>
      <c r="G78" s="1414"/>
      <c r="H78" s="1412"/>
      <c r="I78" s="1414"/>
      <c r="J78" s="1404" t="s">
        <v>98</v>
      </c>
      <c r="K78" s="1406" t="s">
        <v>99</v>
      </c>
      <c r="M78" s="612"/>
      <c r="DK78" s="327"/>
      <c r="DL78" s="327"/>
      <c r="DM78" s="327"/>
      <c r="DN78" s="327"/>
      <c r="DO78" s="327"/>
      <c r="DP78" s="327"/>
      <c r="DQ78" s="327"/>
      <c r="DR78" s="327"/>
      <c r="DS78" s="327"/>
    </row>
    <row r="79" spans="2:123" ht="41.7" hidden="1" customHeight="1" outlineLevel="2" thickBot="1" x14ac:dyDescent="0.45">
      <c r="B79" s="655"/>
      <c r="C79" s="389"/>
      <c r="D79" s="1410"/>
      <c r="E79" s="1405"/>
      <c r="F79" s="1405"/>
      <c r="G79" s="1415"/>
      <c r="H79" s="1405"/>
      <c r="I79" s="1415"/>
      <c r="J79" s="1405"/>
      <c r="K79" s="1407"/>
      <c r="M79" s="612"/>
      <c r="DK79" s="327"/>
      <c r="DL79" s="327"/>
      <c r="DM79" s="327"/>
      <c r="DN79" s="327"/>
      <c r="DO79" s="327"/>
      <c r="DP79" s="327"/>
      <c r="DQ79" s="327"/>
      <c r="DR79" s="327"/>
      <c r="DS79" s="327"/>
    </row>
    <row r="80" spans="2:123" ht="17.7" hidden="1" outlineLevel="2" x14ac:dyDescent="0.55000000000000004">
      <c r="B80" s="655"/>
      <c r="C80" s="389"/>
      <c r="D80" s="773" t="s">
        <v>100</v>
      </c>
      <c r="E80" s="49">
        <v>3</v>
      </c>
      <c r="F80" s="50"/>
      <c r="G80" s="133"/>
      <c r="H80" s="148"/>
      <c r="I80" s="51"/>
      <c r="J80" s="52" t="s">
        <v>240</v>
      </c>
      <c r="K80" s="53" t="s">
        <v>240</v>
      </c>
      <c r="L80" s="429"/>
      <c r="M80" s="612"/>
      <c r="DK80" s="327"/>
      <c r="DL80" s="327"/>
      <c r="DM80" s="327"/>
      <c r="DN80" s="327"/>
      <c r="DO80" s="327"/>
      <c r="DP80" s="327"/>
      <c r="DQ80" s="327"/>
      <c r="DR80" s="327"/>
      <c r="DS80" s="327"/>
    </row>
    <row r="81" spans="2:123" ht="15" hidden="1" outlineLevel="2" x14ac:dyDescent="0.4">
      <c r="B81" s="655"/>
      <c r="C81" s="664"/>
      <c r="D81" s="774" t="s">
        <v>101</v>
      </c>
      <c r="E81" s="54">
        <v>30</v>
      </c>
      <c r="F81" s="55"/>
      <c r="G81" s="134"/>
      <c r="H81" s="63"/>
      <c r="I81" s="57"/>
      <c r="J81" s="58" t="s">
        <v>240</v>
      </c>
      <c r="K81" s="59" t="s">
        <v>240</v>
      </c>
      <c r="M81" s="612"/>
      <c r="DK81" s="327"/>
      <c r="DL81" s="327"/>
      <c r="DM81" s="327"/>
      <c r="DN81" s="327"/>
      <c r="DO81" s="327"/>
      <c r="DP81" s="327"/>
      <c r="DQ81" s="327"/>
      <c r="DR81" s="327"/>
      <c r="DS81" s="327"/>
    </row>
    <row r="82" spans="2:123" hidden="1" outlineLevel="2" x14ac:dyDescent="0.4">
      <c r="B82" s="655"/>
      <c r="C82" s="389"/>
      <c r="D82" s="774" t="s">
        <v>102</v>
      </c>
      <c r="E82" s="60">
        <v>10</v>
      </c>
      <c r="F82" s="61"/>
      <c r="G82" s="62"/>
      <c r="H82" s="56"/>
      <c r="I82" s="57"/>
      <c r="J82" s="58" t="s">
        <v>240</v>
      </c>
      <c r="K82" s="59" t="s">
        <v>240</v>
      </c>
      <c r="M82" s="612"/>
      <c r="DK82" s="327"/>
      <c r="DL82" s="327"/>
      <c r="DM82" s="327"/>
      <c r="DN82" s="327"/>
      <c r="DO82" s="327"/>
      <c r="DP82" s="327"/>
      <c r="DQ82" s="327"/>
      <c r="DR82" s="327"/>
      <c r="DS82" s="327"/>
    </row>
    <row r="83" spans="2:123" hidden="1" outlineLevel="2" x14ac:dyDescent="0.4">
      <c r="B83" s="655"/>
      <c r="C83" s="389"/>
      <c r="D83" s="774" t="s">
        <v>103</v>
      </c>
      <c r="E83" s="60">
        <v>0.3</v>
      </c>
      <c r="F83" s="61"/>
      <c r="G83" s="62"/>
      <c r="H83" s="63"/>
      <c r="I83" s="57"/>
      <c r="J83" s="58" t="s">
        <v>240</v>
      </c>
      <c r="K83" s="59" t="s">
        <v>240</v>
      </c>
      <c r="L83" s="403"/>
      <c r="M83" s="612"/>
      <c r="DK83" s="327"/>
      <c r="DL83" s="327"/>
      <c r="DM83" s="327"/>
      <c r="DN83" s="327"/>
      <c r="DO83" s="327"/>
      <c r="DP83" s="327"/>
      <c r="DQ83" s="327"/>
      <c r="DR83" s="327"/>
      <c r="DS83" s="327"/>
    </row>
    <row r="84" spans="2:123" hidden="1" outlineLevel="2" x14ac:dyDescent="0.4">
      <c r="B84" s="655"/>
      <c r="C84" s="389"/>
      <c r="D84" s="775" t="s">
        <v>104</v>
      </c>
      <c r="E84" s="64">
        <v>2</v>
      </c>
      <c r="F84" s="61"/>
      <c r="G84" s="65"/>
      <c r="H84" s="63"/>
      <c r="I84" s="57"/>
      <c r="J84" s="58" t="s">
        <v>240</v>
      </c>
      <c r="K84" s="59" t="s">
        <v>240</v>
      </c>
      <c r="L84" s="403"/>
      <c r="M84" s="612"/>
      <c r="DK84" s="327"/>
      <c r="DL84" s="327"/>
      <c r="DM84" s="327"/>
      <c r="DN84" s="327"/>
      <c r="DO84" s="327"/>
      <c r="DP84" s="327"/>
      <c r="DQ84" s="327"/>
      <c r="DR84" s="327"/>
      <c r="DS84" s="327"/>
    </row>
    <row r="85" spans="2:123" hidden="1" outlineLevel="2" x14ac:dyDescent="0.4">
      <c r="B85" s="655"/>
      <c r="C85" s="389"/>
      <c r="D85" s="775" t="s">
        <v>105</v>
      </c>
      <c r="E85" s="64">
        <v>0.5</v>
      </c>
      <c r="F85" s="61"/>
      <c r="G85" s="65"/>
      <c r="H85" s="63"/>
      <c r="I85" s="57"/>
      <c r="J85" s="58" t="s">
        <v>240</v>
      </c>
      <c r="K85" s="59" t="s">
        <v>240</v>
      </c>
      <c r="L85" s="403"/>
      <c r="M85" s="612"/>
      <c r="DK85" s="327"/>
      <c r="DL85" s="327"/>
      <c r="DM85" s="327"/>
      <c r="DN85" s="327"/>
      <c r="DO85" s="327"/>
      <c r="DP85" s="327"/>
      <c r="DQ85" s="327"/>
      <c r="DR85" s="327"/>
      <c r="DS85" s="327"/>
    </row>
    <row r="86" spans="2:123" hidden="1" outlineLevel="2" x14ac:dyDescent="0.4">
      <c r="B86" s="655"/>
      <c r="C86" s="389"/>
      <c r="D86" s="775" t="s">
        <v>106</v>
      </c>
      <c r="E86" s="64">
        <v>0.5</v>
      </c>
      <c r="F86" s="61"/>
      <c r="G86" s="65"/>
      <c r="H86" s="63"/>
      <c r="I86" s="57"/>
      <c r="J86" s="58" t="s">
        <v>240</v>
      </c>
      <c r="K86" s="59" t="s">
        <v>240</v>
      </c>
      <c r="L86" s="403"/>
      <c r="M86" s="612"/>
      <c r="DK86" s="327"/>
      <c r="DL86" s="327"/>
      <c r="DM86" s="327"/>
      <c r="DN86" s="327"/>
      <c r="DO86" s="327"/>
      <c r="DP86" s="327"/>
      <c r="DQ86" s="327"/>
      <c r="DR86" s="327"/>
      <c r="DS86" s="327"/>
    </row>
    <row r="87" spans="2:123" hidden="1" outlineLevel="2" x14ac:dyDescent="0.4">
      <c r="B87" s="655"/>
      <c r="C87" s="389"/>
      <c r="D87" s="775" t="s">
        <v>107</v>
      </c>
      <c r="E87" s="64">
        <v>0.05</v>
      </c>
      <c r="F87" s="61"/>
      <c r="G87" s="65"/>
      <c r="H87" s="63"/>
      <c r="I87" s="57"/>
      <c r="J87" s="58" t="s">
        <v>240</v>
      </c>
      <c r="K87" s="59" t="s">
        <v>240</v>
      </c>
      <c r="L87" s="403"/>
      <c r="M87" s="612"/>
      <c r="DK87" s="327"/>
      <c r="DL87" s="327"/>
      <c r="DM87" s="327"/>
      <c r="DN87" s="327"/>
      <c r="DO87" s="327"/>
      <c r="DP87" s="327"/>
      <c r="DQ87" s="327"/>
      <c r="DR87" s="327"/>
      <c r="DS87" s="327"/>
    </row>
    <row r="88" spans="2:123" hidden="1" outlineLevel="2" x14ac:dyDescent="0.4">
      <c r="B88" s="655"/>
      <c r="C88" s="389"/>
      <c r="D88" s="775" t="s">
        <v>108</v>
      </c>
      <c r="E88" s="64">
        <v>1</v>
      </c>
      <c r="F88" s="61"/>
      <c r="G88" s="65"/>
      <c r="H88" s="63"/>
      <c r="I88" s="57"/>
      <c r="J88" s="58" t="s">
        <v>240</v>
      </c>
      <c r="K88" s="59" t="s">
        <v>240</v>
      </c>
      <c r="L88" s="403"/>
      <c r="M88" s="612"/>
      <c r="DK88" s="327"/>
      <c r="DL88" s="327"/>
      <c r="DM88" s="327"/>
      <c r="DN88" s="327"/>
      <c r="DO88" s="327"/>
      <c r="DP88" s="327"/>
      <c r="DQ88" s="327"/>
      <c r="DR88" s="327"/>
      <c r="DS88" s="327"/>
    </row>
    <row r="89" spans="2:123" hidden="1" outlineLevel="2" x14ac:dyDescent="0.4">
      <c r="B89" s="655"/>
      <c r="C89" s="389"/>
      <c r="D89" s="775" t="s">
        <v>109</v>
      </c>
      <c r="E89" s="64">
        <v>1</v>
      </c>
      <c r="F89" s="61"/>
      <c r="G89" s="65"/>
      <c r="H89" s="63"/>
      <c r="I89" s="57"/>
      <c r="J89" s="58" t="s">
        <v>240</v>
      </c>
      <c r="K89" s="59" t="s">
        <v>240</v>
      </c>
      <c r="L89" s="403"/>
      <c r="M89" s="612"/>
      <c r="DK89" s="327"/>
      <c r="DL89" s="327"/>
      <c r="DM89" s="327"/>
      <c r="DN89" s="327"/>
      <c r="DO89" s="327"/>
      <c r="DP89" s="327"/>
      <c r="DQ89" s="327"/>
      <c r="DR89" s="327"/>
      <c r="DS89" s="327"/>
    </row>
    <row r="90" spans="2:123" hidden="1" outlineLevel="2" x14ac:dyDescent="0.4">
      <c r="B90" s="655"/>
      <c r="C90" s="389"/>
      <c r="D90" s="775" t="s">
        <v>110</v>
      </c>
      <c r="E90" s="64">
        <v>0.05</v>
      </c>
      <c r="F90" s="61"/>
      <c r="G90" s="65"/>
      <c r="H90" s="63"/>
      <c r="I90" s="57"/>
      <c r="J90" s="58" t="s">
        <v>240</v>
      </c>
      <c r="K90" s="59" t="s">
        <v>240</v>
      </c>
      <c r="L90" s="403"/>
      <c r="M90" s="612"/>
      <c r="DK90" s="327"/>
      <c r="DL90" s="327"/>
      <c r="DM90" s="327"/>
      <c r="DN90" s="327"/>
      <c r="DO90" s="327"/>
      <c r="DP90" s="327"/>
      <c r="DQ90" s="327"/>
      <c r="DR90" s="327"/>
      <c r="DS90" s="327"/>
    </row>
    <row r="91" spans="2:123" hidden="1" outlineLevel="2" x14ac:dyDescent="0.4">
      <c r="B91" s="655"/>
      <c r="C91" s="389"/>
      <c r="D91" s="775" t="s">
        <v>111</v>
      </c>
      <c r="E91" s="64">
        <v>1.111111</v>
      </c>
      <c r="F91" s="61"/>
      <c r="G91" s="65"/>
      <c r="H91" s="63"/>
      <c r="I91" s="57"/>
      <c r="J91" s="58" t="s">
        <v>240</v>
      </c>
      <c r="K91" s="59" t="s">
        <v>240</v>
      </c>
      <c r="L91" s="403"/>
      <c r="M91" s="612"/>
      <c r="DK91" s="327"/>
      <c r="DL91" s="327"/>
      <c r="DM91" s="327"/>
      <c r="DN91" s="327"/>
      <c r="DO91" s="327"/>
      <c r="DP91" s="327"/>
      <c r="DQ91" s="327"/>
      <c r="DR91" s="327"/>
      <c r="DS91" s="327"/>
    </row>
    <row r="92" spans="2:123" hidden="1" outlineLevel="2" x14ac:dyDescent="0.4">
      <c r="B92" s="655"/>
      <c r="C92" s="389"/>
      <c r="D92" s="775" t="s">
        <v>112</v>
      </c>
      <c r="E92" s="64">
        <v>0.01</v>
      </c>
      <c r="F92" s="61"/>
      <c r="G92" s="65"/>
      <c r="H92" s="63"/>
      <c r="I92" s="57"/>
      <c r="J92" s="58" t="s">
        <v>240</v>
      </c>
      <c r="K92" s="59" t="s">
        <v>240</v>
      </c>
      <c r="L92" s="403"/>
      <c r="M92" s="612"/>
      <c r="DK92" s="327"/>
      <c r="DL92" s="327"/>
      <c r="DM92" s="327"/>
      <c r="DN92" s="327"/>
      <c r="DO92" s="327"/>
      <c r="DP92" s="327"/>
      <c r="DQ92" s="327"/>
      <c r="DR92" s="327"/>
      <c r="DS92" s="327"/>
    </row>
    <row r="93" spans="2:123" hidden="1" outlineLevel="2" x14ac:dyDescent="0.4">
      <c r="B93" s="655"/>
      <c r="C93" s="389"/>
      <c r="D93" s="775" t="s">
        <v>113</v>
      </c>
      <c r="E93" s="64">
        <v>5.0000000000000001E-3</v>
      </c>
      <c r="F93" s="61"/>
      <c r="G93" s="65"/>
      <c r="H93" s="63"/>
      <c r="I93" s="57"/>
      <c r="J93" s="58" t="s">
        <v>240</v>
      </c>
      <c r="K93" s="59" t="s">
        <v>240</v>
      </c>
      <c r="L93" s="403"/>
      <c r="M93" s="612"/>
      <c r="DK93" s="327"/>
      <c r="DL93" s="327"/>
      <c r="DM93" s="327"/>
      <c r="DN93" s="327"/>
      <c r="DO93" s="327"/>
      <c r="DP93" s="327"/>
      <c r="DQ93" s="327"/>
      <c r="DR93" s="327"/>
      <c r="DS93" s="327"/>
    </row>
    <row r="94" spans="2:123" hidden="1" outlineLevel="2" x14ac:dyDescent="0.4">
      <c r="B94" s="655"/>
      <c r="C94" s="389"/>
      <c r="D94" s="775" t="s">
        <v>114</v>
      </c>
      <c r="E94" s="64">
        <v>1E-3</v>
      </c>
      <c r="F94" s="61"/>
      <c r="G94" s="65"/>
      <c r="H94" s="63"/>
      <c r="I94" s="57"/>
      <c r="J94" s="58" t="s">
        <v>240</v>
      </c>
      <c r="K94" s="59" t="s">
        <v>240</v>
      </c>
      <c r="M94" s="612"/>
      <c r="DK94" s="327"/>
      <c r="DL94" s="327"/>
      <c r="DM94" s="327"/>
      <c r="DN94" s="327"/>
      <c r="DO94" s="327"/>
      <c r="DP94" s="327"/>
      <c r="DQ94" s="327"/>
      <c r="DR94" s="327"/>
      <c r="DS94" s="327"/>
    </row>
    <row r="95" spans="2:123" hidden="1" outlineLevel="2" x14ac:dyDescent="0.4">
      <c r="B95" s="655"/>
      <c r="C95" s="389"/>
      <c r="D95" s="775" t="s">
        <v>115</v>
      </c>
      <c r="E95" s="64">
        <v>5.0000000000000001E-3</v>
      </c>
      <c r="F95" s="61"/>
      <c r="G95" s="65"/>
      <c r="H95" s="63"/>
      <c r="I95" s="57"/>
      <c r="J95" s="58" t="s">
        <v>240</v>
      </c>
      <c r="K95" s="59" t="s">
        <v>240</v>
      </c>
      <c r="L95" s="383"/>
      <c r="M95" s="612"/>
      <c r="DK95" s="327"/>
      <c r="DL95" s="327"/>
      <c r="DM95" s="327"/>
      <c r="DN95" s="327"/>
      <c r="DO95" s="327"/>
      <c r="DP95" s="327"/>
      <c r="DQ95" s="327"/>
      <c r="DR95" s="327"/>
      <c r="DS95" s="327"/>
    </row>
    <row r="96" spans="2:123" hidden="1" outlineLevel="2" x14ac:dyDescent="0.4">
      <c r="B96" s="655"/>
      <c r="C96" s="389"/>
      <c r="D96" s="775" t="s">
        <v>116</v>
      </c>
      <c r="E96" s="64">
        <v>5.0000000000000001E-3</v>
      </c>
      <c r="F96" s="61"/>
      <c r="G96" s="65"/>
      <c r="H96" s="63"/>
      <c r="I96" s="57"/>
      <c r="J96" s="58" t="s">
        <v>240</v>
      </c>
      <c r="K96" s="59" t="s">
        <v>240</v>
      </c>
      <c r="L96" s="383"/>
      <c r="M96" s="612"/>
      <c r="DK96" s="327"/>
      <c r="DL96" s="327"/>
      <c r="DM96" s="327"/>
      <c r="DN96" s="327"/>
      <c r="DO96" s="327"/>
      <c r="DP96" s="327"/>
      <c r="DQ96" s="327"/>
      <c r="DR96" s="327"/>
      <c r="DS96" s="327"/>
    </row>
    <row r="97" spans="2:123" hidden="1" outlineLevel="2" x14ac:dyDescent="0.4">
      <c r="B97" s="655"/>
      <c r="C97" s="389"/>
      <c r="D97" s="775" t="s">
        <v>117</v>
      </c>
      <c r="E97" s="64">
        <v>2.0000000000000001E-4</v>
      </c>
      <c r="F97" s="61"/>
      <c r="G97" s="65"/>
      <c r="H97" s="63"/>
      <c r="I97" s="57"/>
      <c r="J97" s="58" t="s">
        <v>240</v>
      </c>
      <c r="K97" s="59" t="s">
        <v>240</v>
      </c>
      <c r="L97" s="383"/>
      <c r="M97" s="612"/>
      <c r="DK97" s="327"/>
      <c r="DL97" s="327"/>
      <c r="DM97" s="327"/>
      <c r="DN97" s="327"/>
      <c r="DO97" s="327"/>
      <c r="DP97" s="327"/>
      <c r="DQ97" s="327"/>
      <c r="DR97" s="327"/>
      <c r="DS97" s="327"/>
    </row>
    <row r="98" spans="2:123" hidden="1" outlineLevel="2" x14ac:dyDescent="0.4">
      <c r="B98" s="655"/>
      <c r="C98" s="389"/>
      <c r="D98" s="775" t="s">
        <v>118</v>
      </c>
      <c r="E98" s="64">
        <v>5.0000000000000001E-3</v>
      </c>
      <c r="F98" s="61"/>
      <c r="G98" s="65"/>
      <c r="H98" s="63"/>
      <c r="I98" s="57"/>
      <c r="J98" s="58" t="s">
        <v>240</v>
      </c>
      <c r="K98" s="59" t="s">
        <v>240</v>
      </c>
      <c r="L98" s="383"/>
      <c r="M98" s="612"/>
      <c r="DK98" s="327"/>
      <c r="DL98" s="327"/>
      <c r="DM98" s="327"/>
      <c r="DN98" s="327"/>
      <c r="DO98" s="327"/>
      <c r="DP98" s="327"/>
      <c r="DQ98" s="327"/>
      <c r="DR98" s="327"/>
      <c r="DS98" s="327"/>
    </row>
    <row r="99" spans="2:123" hidden="1" outlineLevel="2" x14ac:dyDescent="0.4">
      <c r="B99" s="655"/>
      <c r="C99" s="389"/>
      <c r="D99" s="775" t="s">
        <v>119</v>
      </c>
      <c r="E99" s="64">
        <v>2E-3</v>
      </c>
      <c r="F99" s="61"/>
      <c r="G99" s="65"/>
      <c r="H99" s="63"/>
      <c r="I99" s="57"/>
      <c r="J99" s="58" t="s">
        <v>240</v>
      </c>
      <c r="K99" s="59" t="s">
        <v>240</v>
      </c>
      <c r="L99" s="383"/>
      <c r="M99" s="612"/>
      <c r="DK99" s="327"/>
      <c r="DL99" s="327"/>
      <c r="DM99" s="327"/>
      <c r="DN99" s="327"/>
      <c r="DO99" s="327"/>
      <c r="DP99" s="327"/>
      <c r="DQ99" s="327"/>
      <c r="DR99" s="327"/>
      <c r="DS99" s="327"/>
    </row>
    <row r="100" spans="2:123" hidden="1" outlineLevel="2" x14ac:dyDescent="0.4">
      <c r="B100" s="655"/>
      <c r="C100" s="389"/>
      <c r="D100" s="775" t="s">
        <v>120</v>
      </c>
      <c r="E100" s="64">
        <v>5.0000000000000001E-3</v>
      </c>
      <c r="F100" s="61"/>
      <c r="G100" s="65"/>
      <c r="H100" s="63"/>
      <c r="I100" s="57"/>
      <c r="J100" s="58" t="s">
        <v>240</v>
      </c>
      <c r="K100" s="59" t="s">
        <v>240</v>
      </c>
      <c r="L100" s="383"/>
      <c r="M100" s="612"/>
      <c r="DK100" s="327"/>
      <c r="DL100" s="327"/>
      <c r="DM100" s="327"/>
      <c r="DN100" s="327"/>
      <c r="DO100" s="327"/>
      <c r="DP100" s="327"/>
      <c r="DQ100" s="327"/>
      <c r="DR100" s="327"/>
      <c r="DS100" s="327"/>
    </row>
    <row r="101" spans="2:123" hidden="1" outlineLevel="2" x14ac:dyDescent="0.4">
      <c r="B101" s="655"/>
      <c r="C101" s="389"/>
      <c r="D101" s="776" t="s">
        <v>121</v>
      </c>
      <c r="E101" s="66"/>
      <c r="F101" s="67"/>
      <c r="G101" s="68"/>
      <c r="H101" s="69"/>
      <c r="I101" s="70"/>
      <c r="J101" s="71" t="s">
        <v>240</v>
      </c>
      <c r="K101" s="72" t="s">
        <v>240</v>
      </c>
      <c r="L101" s="383"/>
      <c r="M101" s="612"/>
      <c r="DK101" s="327"/>
      <c r="DL101" s="327"/>
      <c r="DM101" s="327"/>
      <c r="DN101" s="327"/>
      <c r="DO101" s="327"/>
      <c r="DP101" s="327"/>
      <c r="DQ101" s="327"/>
      <c r="DR101" s="327"/>
      <c r="DS101" s="327"/>
    </row>
    <row r="102" spans="2:123" ht="13" hidden="1" outlineLevel="2" thickBot="1" x14ac:dyDescent="0.45">
      <c r="B102" s="655"/>
      <c r="C102" s="389"/>
      <c r="D102" s="776" t="s">
        <v>122</v>
      </c>
      <c r="E102" s="66">
        <v>5</v>
      </c>
      <c r="F102" s="67"/>
      <c r="G102" s="68"/>
      <c r="H102" s="69"/>
      <c r="I102" s="70"/>
      <c r="J102" s="71" t="s">
        <v>240</v>
      </c>
      <c r="K102" s="72" t="s">
        <v>240</v>
      </c>
      <c r="L102" s="383"/>
      <c r="M102" s="612"/>
      <c r="DK102" s="327"/>
      <c r="DL102" s="327"/>
      <c r="DM102" s="327"/>
      <c r="DN102" s="327"/>
      <c r="DO102" s="327"/>
      <c r="DP102" s="327"/>
      <c r="DQ102" s="327"/>
      <c r="DR102" s="327"/>
      <c r="DS102" s="327"/>
    </row>
    <row r="103" spans="2:123" hidden="1" outlineLevel="2" x14ac:dyDescent="0.4">
      <c r="B103" s="655"/>
      <c r="C103" s="389"/>
      <c r="D103" s="777" t="s">
        <v>123</v>
      </c>
      <c r="E103" s="153"/>
      <c r="F103" s="299"/>
      <c r="G103" s="300"/>
      <c r="H103" s="301"/>
      <c r="I103" s="302"/>
      <c r="J103" s="154" t="s">
        <v>240</v>
      </c>
      <c r="K103" s="155" t="s">
        <v>240</v>
      </c>
      <c r="L103" s="383"/>
      <c r="M103" s="612"/>
      <c r="DK103" s="327"/>
      <c r="DL103" s="327"/>
      <c r="DM103" s="327"/>
      <c r="DN103" s="327"/>
      <c r="DO103" s="327"/>
      <c r="DP103" s="327"/>
      <c r="DQ103" s="327"/>
      <c r="DR103" s="327"/>
      <c r="DS103" s="327"/>
    </row>
    <row r="104" spans="2:123" ht="13" hidden="1" outlineLevel="2" thickBot="1" x14ac:dyDescent="0.45">
      <c r="B104" s="655"/>
      <c r="C104" s="389"/>
      <c r="D104" s="778" t="s">
        <v>123</v>
      </c>
      <c r="E104" s="157"/>
      <c r="F104" s="303"/>
      <c r="G104" s="304"/>
      <c r="H104" s="305"/>
      <c r="I104" s="306"/>
      <c r="J104" s="158" t="s">
        <v>240</v>
      </c>
      <c r="K104" s="159" t="s">
        <v>240</v>
      </c>
      <c r="L104" s="383"/>
      <c r="M104" s="612"/>
      <c r="DK104" s="327"/>
      <c r="DL104" s="327"/>
      <c r="DM104" s="327"/>
      <c r="DN104" s="327"/>
      <c r="DO104" s="327"/>
      <c r="DP104" s="327"/>
      <c r="DQ104" s="327"/>
      <c r="DR104" s="327"/>
      <c r="DS104" s="327"/>
    </row>
    <row r="105" spans="2:123" ht="14.35" hidden="1" outlineLevel="2" thickTop="1" thickBot="1" x14ac:dyDescent="0.45">
      <c r="B105" s="655"/>
      <c r="C105" s="389"/>
      <c r="D105" s="779" t="s">
        <v>123</v>
      </c>
      <c r="E105" s="1497" t="s">
        <v>124</v>
      </c>
      <c r="F105" s="1498"/>
      <c r="G105" s="156">
        <v>0</v>
      </c>
      <c r="H105" s="1499" t="s">
        <v>125</v>
      </c>
      <c r="I105" s="1498"/>
      <c r="J105" s="1500"/>
      <c r="K105" s="307">
        <v>0</v>
      </c>
      <c r="L105" s="383"/>
      <c r="M105" s="612"/>
      <c r="DK105" s="327"/>
      <c r="DL105" s="327"/>
      <c r="DM105" s="327"/>
      <c r="DN105" s="327"/>
      <c r="DO105" s="327"/>
      <c r="DP105" s="327"/>
      <c r="DQ105" s="327"/>
      <c r="DR105" s="327"/>
      <c r="DS105" s="327"/>
    </row>
    <row r="106" spans="2:123" ht="13" collapsed="1" thickBot="1" x14ac:dyDescent="0.45">
      <c r="B106" s="655"/>
      <c r="M106" s="612"/>
    </row>
    <row r="107" spans="2:123" ht="34.35" customHeight="1" thickBot="1" x14ac:dyDescent="0.45">
      <c r="B107" s="655"/>
      <c r="D107" s="1494" t="s">
        <v>588</v>
      </c>
      <c r="E107" s="1495"/>
      <c r="F107" s="1495"/>
      <c r="G107" s="1495"/>
      <c r="H107" s="1495"/>
      <c r="I107" s="1495"/>
      <c r="J107" s="1495"/>
      <c r="K107" s="1495"/>
      <c r="L107" s="1495"/>
      <c r="M107" s="1496"/>
    </row>
    <row r="108" spans="2:123" x14ac:dyDescent="0.4">
      <c r="B108" s="655"/>
      <c r="D108" s="832" t="s">
        <v>587</v>
      </c>
      <c r="M108" s="612"/>
    </row>
    <row r="109" spans="2:123" x14ac:dyDescent="0.4">
      <c r="B109" s="655"/>
      <c r="D109" s="1392"/>
      <c r="E109" s="1393"/>
      <c r="F109" s="1393"/>
      <c r="G109" s="1393"/>
      <c r="H109" s="1393"/>
      <c r="I109" s="1393"/>
      <c r="J109" s="1393"/>
      <c r="K109" s="1393"/>
      <c r="L109" s="1394"/>
      <c r="M109" s="612"/>
    </row>
    <row r="110" spans="2:123" x14ac:dyDescent="0.4">
      <c r="B110" s="655"/>
      <c r="D110" s="1395"/>
      <c r="E110" s="1396"/>
      <c r="F110" s="1396"/>
      <c r="G110" s="1396"/>
      <c r="H110" s="1396"/>
      <c r="I110" s="1396"/>
      <c r="J110" s="1396"/>
      <c r="K110" s="1396"/>
      <c r="L110" s="1397"/>
      <c r="M110" s="612"/>
    </row>
    <row r="111" spans="2:123" x14ac:dyDescent="0.4">
      <c r="B111" s="655"/>
      <c r="D111" s="1395"/>
      <c r="E111" s="1396"/>
      <c r="F111" s="1396"/>
      <c r="G111" s="1396"/>
      <c r="H111" s="1396"/>
      <c r="I111" s="1396"/>
      <c r="J111" s="1396"/>
      <c r="K111" s="1396"/>
      <c r="L111" s="1397"/>
      <c r="M111" s="612"/>
    </row>
    <row r="112" spans="2:123" x14ac:dyDescent="0.4">
      <c r="B112" s="655"/>
      <c r="D112" s="1395"/>
      <c r="E112" s="1396"/>
      <c r="F112" s="1396"/>
      <c r="G112" s="1396"/>
      <c r="H112" s="1396"/>
      <c r="I112" s="1396"/>
      <c r="J112" s="1396"/>
      <c r="K112" s="1396"/>
      <c r="L112" s="1397"/>
      <c r="M112" s="612"/>
    </row>
    <row r="113" spans="2:13" x14ac:dyDescent="0.4">
      <c r="B113" s="655"/>
      <c r="D113" s="1398"/>
      <c r="E113" s="1399"/>
      <c r="F113" s="1399"/>
      <c r="G113" s="1399"/>
      <c r="H113" s="1399"/>
      <c r="I113" s="1399"/>
      <c r="J113" s="1399"/>
      <c r="K113" s="1399"/>
      <c r="L113" s="1400"/>
      <c r="M113" s="612"/>
    </row>
    <row r="114" spans="2:13" x14ac:dyDescent="0.4">
      <c r="B114" s="655"/>
      <c r="M114" s="612"/>
    </row>
    <row r="115" spans="2:13" ht="13" thickBot="1" x14ac:dyDescent="0.45">
      <c r="B115" s="665"/>
      <c r="C115" s="666"/>
      <c r="D115" s="667"/>
      <c r="E115" s="489"/>
      <c r="F115" s="489"/>
      <c r="G115" s="582"/>
      <c r="H115" s="582"/>
      <c r="I115" s="582"/>
      <c r="J115" s="582"/>
      <c r="K115" s="582"/>
      <c r="L115" s="582"/>
      <c r="M115" s="583"/>
    </row>
  </sheetData>
  <mergeCells count="136">
    <mergeCell ref="D109:L113"/>
    <mergeCell ref="D107:M107"/>
    <mergeCell ref="I76:I79"/>
    <mergeCell ref="J78:J79"/>
    <mergeCell ref="K78:K79"/>
    <mergeCell ref="E105:F105"/>
    <mergeCell ref="H105:J105"/>
    <mergeCell ref="D70:G70"/>
    <mergeCell ref="H70:I70"/>
    <mergeCell ref="D71:G71"/>
    <mergeCell ref="H71:I71"/>
    <mergeCell ref="D74:M74"/>
    <mergeCell ref="D76:D79"/>
    <mergeCell ref="E76:E79"/>
    <mergeCell ref="F76:F79"/>
    <mergeCell ref="G76:G79"/>
    <mergeCell ref="H76:H79"/>
    <mergeCell ref="E67:G67"/>
    <mergeCell ref="H67:I67"/>
    <mergeCell ref="E68:G68"/>
    <mergeCell ref="H68:I68"/>
    <mergeCell ref="E69:G69"/>
    <mergeCell ref="H69:I69"/>
    <mergeCell ref="E64:G64"/>
    <mergeCell ref="H64:I64"/>
    <mergeCell ref="E65:G65"/>
    <mergeCell ref="H65:I65"/>
    <mergeCell ref="E66:G66"/>
    <mergeCell ref="H66:I66"/>
    <mergeCell ref="E61:G61"/>
    <mergeCell ref="H61:I61"/>
    <mergeCell ref="E62:G62"/>
    <mergeCell ref="H62:I62"/>
    <mergeCell ref="E63:G63"/>
    <mergeCell ref="H63:I63"/>
    <mergeCell ref="D56:J56"/>
    <mergeCell ref="D57:J57"/>
    <mergeCell ref="H58:I58"/>
    <mergeCell ref="E59:G59"/>
    <mergeCell ref="H59:I59"/>
    <mergeCell ref="E60:G60"/>
    <mergeCell ref="H60:I60"/>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2:E22"/>
    <mergeCell ref="F22:G22"/>
    <mergeCell ref="H22:I22"/>
    <mergeCell ref="K22:M22"/>
    <mergeCell ref="D23:E23"/>
    <mergeCell ref="F23:G23"/>
    <mergeCell ref="H23:I23"/>
    <mergeCell ref="K23:M23"/>
    <mergeCell ref="D17:E17"/>
    <mergeCell ref="F17:G17"/>
    <mergeCell ref="H17:I17"/>
    <mergeCell ref="D18:E18"/>
    <mergeCell ref="H18:I18"/>
    <mergeCell ref="D20:M20"/>
    <mergeCell ref="D11:E11"/>
    <mergeCell ref="H11:I11"/>
    <mergeCell ref="D12:E12"/>
    <mergeCell ref="H12:I12"/>
    <mergeCell ref="D13:E13"/>
    <mergeCell ref="H13:I13"/>
    <mergeCell ref="D9:M9"/>
    <mergeCell ref="D10:E10"/>
    <mergeCell ref="H10:I10"/>
    <mergeCell ref="D4:E4"/>
    <mergeCell ref="F4:G4"/>
    <mergeCell ref="H4:I4"/>
    <mergeCell ref="J4:K4"/>
    <mergeCell ref="D5:E5"/>
    <mergeCell ref="F5:G5"/>
    <mergeCell ref="H5:I5"/>
    <mergeCell ref="J5:K5"/>
    <mergeCell ref="D1:M1"/>
    <mergeCell ref="D2:E2"/>
    <mergeCell ref="D3:E3"/>
    <mergeCell ref="F3:G3"/>
    <mergeCell ref="H3:I3"/>
    <mergeCell ref="J3:K3"/>
    <mergeCell ref="D6:E6"/>
    <mergeCell ref="F6:G6"/>
    <mergeCell ref="H6:I6"/>
    <mergeCell ref="J6:K6"/>
    <mergeCell ref="F2:M2"/>
    <mergeCell ref="L6:M7"/>
    <mergeCell ref="D7:E7"/>
    <mergeCell ref="F7:G7"/>
    <mergeCell ref="H7:I7"/>
    <mergeCell ref="J7:K7"/>
  </mergeCells>
  <conditionalFormatting sqref="H38">
    <cfRule type="cellIs" dxfId="158" priority="13" stopIfTrue="1" operator="lessThan">
      <formula>-0.03</formula>
    </cfRule>
    <cfRule type="cellIs" dxfId="157" priority="14" stopIfTrue="1" operator="greaterThan">
      <formula>0.03</formula>
    </cfRule>
    <cfRule type="cellIs" dxfId="156" priority="15" stopIfTrue="1" operator="between">
      <formula>-0.03</formula>
      <formula>0.03</formula>
    </cfRule>
  </conditionalFormatting>
  <conditionalFormatting sqref="H44">
    <cfRule type="cellIs" dxfId="155" priority="16" stopIfTrue="1" operator="greaterThan">
      <formula>0.1</formula>
    </cfRule>
    <cfRule type="cellIs" dxfId="154" priority="17" stopIfTrue="1" operator="lessThan">
      <formula>-0.1</formula>
    </cfRule>
    <cfRule type="cellIs" dxfId="153" priority="18" stopIfTrue="1" operator="between">
      <formula>-0.1</formula>
      <formula>0.1</formula>
    </cfRule>
  </conditionalFormatting>
  <conditionalFormatting sqref="H60:H69">
    <cfRule type="containsText" dxfId="152" priority="26" operator="containsText" text="Non contrôlé">
      <formula>NOT(ISERROR(SEARCH("Non contrôlé",H60)))</formula>
    </cfRule>
    <cfRule type="containsText" dxfId="151" priority="27" operator="containsText" text="Non validé">
      <formula>NOT(ISERROR(SEARCH("Non validé",H60)))</formula>
    </cfRule>
    <cfRule type="containsText" dxfId="150" priority="28" operator="containsText" text="réserve">
      <formula>NOT(ISERROR(SEARCH("réserve",H60)))</formula>
    </cfRule>
    <cfRule type="endsWith" dxfId="149" priority="29" operator="endsWith" text="Validé">
      <formula>RIGHT(H60,LEN("Validé"))="Validé"</formula>
    </cfRule>
  </conditionalFormatting>
  <conditionalFormatting sqref="H71">
    <cfRule type="containsText" dxfId="148" priority="30" operator="containsText" text="Non contrôlé">
      <formula>NOT(ISERROR(SEARCH("Non contrôlé",H71)))</formula>
    </cfRule>
    <cfRule type="containsText" dxfId="147" priority="31" operator="containsText" text="Non validé">
      <formula>NOT(ISERROR(SEARCH("Non validé",H71)))</formula>
    </cfRule>
    <cfRule type="containsText" dxfId="146" priority="32" operator="containsText" text="réserve">
      <formula>NOT(ISERROR(SEARCH("réserve",H71)))</formula>
    </cfRule>
    <cfRule type="endsWith" dxfId="145" priority="33" operator="endsWith" text="Validé">
      <formula>RIGHT(H71,LEN("Validé"))="Validé"</formula>
    </cfRule>
  </conditionalFormatting>
  <conditionalFormatting sqref="I80:I104">
    <cfRule type="cellIs" dxfId="144" priority="1" operator="equal">
      <formula>"Non"</formula>
    </cfRule>
  </conditionalFormatting>
  <conditionalFormatting sqref="J12">
    <cfRule type="cellIs" dxfId="143" priority="9" stopIfTrue="1" operator="lessThan">
      <formula>9</formula>
    </cfRule>
    <cfRule type="cellIs" dxfId="142" priority="10" stopIfTrue="1" operator="greaterThanOrEqual">
      <formula>9</formula>
    </cfRule>
  </conditionalFormatting>
  <conditionalFormatting sqref="J33">
    <cfRule type="cellIs" dxfId="141" priority="19" stopIfTrue="1" operator="lessThan">
      <formula>4</formula>
    </cfRule>
    <cfRule type="cellIs" dxfId="140" priority="20" stopIfTrue="1" operator="greaterThanOrEqual">
      <formula>4</formula>
    </cfRule>
  </conditionalFormatting>
  <conditionalFormatting sqref="J71">
    <cfRule type="cellIs" dxfId="139" priority="23" operator="greaterThanOrEqual">
      <formula>80</formula>
    </cfRule>
    <cfRule type="cellIs" dxfId="138" priority="24" operator="between">
      <formula>70</formula>
      <formula>79</formula>
    </cfRule>
    <cfRule type="cellIs" dxfId="137" priority="25" operator="lessThan">
      <formula>69</formula>
    </cfRule>
  </conditionalFormatting>
  <conditionalFormatting sqref="J80:K103 K104">
    <cfRule type="cellIs" dxfId="136" priority="2" stopIfTrue="1" operator="equal">
      <formula>"oui"</formula>
    </cfRule>
    <cfRule type="cellIs" dxfId="135" priority="3" stopIfTrue="1" operator="equal">
      <formula>"non"</formula>
    </cfRule>
  </conditionalFormatting>
  <conditionalFormatting sqref="K18">
    <cfRule type="cellIs" dxfId="134" priority="11" stopIfTrue="1" operator="lessThan">
      <formula>50</formula>
    </cfRule>
    <cfRule type="cellIs" dxfId="133" priority="12" stopIfTrue="1" operator="greaterThanOrEqual">
      <formula>50</formula>
    </cfRule>
  </conditionalFormatting>
  <conditionalFormatting sqref="K24">
    <cfRule type="cellIs" dxfId="132" priority="4" stopIfTrue="1" operator="lessThan">
      <formula>0.5</formula>
    </cfRule>
    <cfRule type="cellIs" dxfId="131" priority="5" stopIfTrue="1" operator="greaterThanOrEqual">
      <formula>0.5</formula>
    </cfRule>
  </conditionalFormatting>
  <conditionalFormatting sqref="L50">
    <cfRule type="cellIs" dxfId="130" priority="6" stopIfTrue="1" operator="equal">
      <formula>"Non"</formula>
    </cfRule>
    <cfRule type="cellIs" dxfId="129" priority="7" stopIfTrue="1" operator="equal">
      <formula>"Oui"</formula>
    </cfRule>
  </conditionalFormatting>
  <conditionalFormatting sqref="M18">
    <cfRule type="cellIs" dxfId="128" priority="8" stopIfTrue="1" operator="lessThan">
      <formula>-0.05</formula>
    </cfRule>
    <cfRule type="cellIs" dxfId="127" priority="21" stopIfTrue="1" operator="greaterThan">
      <formula>0.05</formula>
    </cfRule>
    <cfRule type="cellIs" dxfId="126" priority="22" stopIfTrue="1" operator="lessThanOrEqual">
      <formula>0.05</formula>
    </cfRule>
  </conditionalFormatting>
  <dataValidations count="6">
    <dataValidation type="list" allowBlank="1" showInputMessage="1" showErrorMessage="1" sqref="D57:E57" xr:uid="{D247934C-A9C7-4D34-BE35-D0603EAFA903}">
      <formula1>EQUIPEMENT_PREL</formula1>
    </dataValidation>
    <dataValidation allowBlank="1" showInputMessage="1" showErrorMessage="1" prompt="Concerne la DCO méthode NFT 90101" sqref="F82 H83" xr:uid="{400914E1-F3E1-407B-B5DC-1A1AC2E597D6}"/>
    <dataValidation type="list" allowBlank="1" showInputMessage="1" showErrorMessage="1" sqref="G80:G104 I80:I104" xr:uid="{AF87C58D-F2E2-4F4C-A5AA-421DFC43CCCC}">
      <formula1>"Oui,Non"</formula1>
    </dataValidation>
    <dataValidation allowBlank="1" showErrorMessage="1" prompt="Concerne la DCO méthode NFT 90101" sqref="F83" xr:uid="{D8371A6F-3D7D-4C0D-92E4-2FD515559AE4}"/>
    <dataValidation type="list" allowBlank="1" showInputMessage="1" showErrorMessage="1" sqref="H59:H69" xr:uid="{B4C3D09D-BB6C-4610-A63C-0986D6985621}">
      <formula1>INDIRECT(N59)</formula1>
    </dataValidation>
    <dataValidation type="list" allowBlank="1" showInputMessage="1" showErrorMessage="1" sqref="F6:F7 G6" xr:uid="{3E831DB0-18EC-409A-BA4D-4DE15A654C16}">
      <formula1>CODE_SANDRE_SCL</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FD13-65F0-4D0D-94A0-F14A31275245}">
  <sheetPr codeName="Feuil21">
    <tabColor rgb="FF008080"/>
  </sheetPr>
  <dimension ref="A1:FR63"/>
  <sheetViews>
    <sheetView showGridLines="0" zoomScaleNormal="100" workbookViewId="0">
      <pane ySplit="7" topLeftCell="A11" activePane="bottomLeft" state="frozen"/>
      <selection pane="bottomLeft" activeCell="H15" sqref="H15"/>
    </sheetView>
  </sheetViews>
  <sheetFormatPr baseColWidth="10" defaultColWidth="11.41015625" defaultRowHeight="12.7" outlineLevelRow="1" x14ac:dyDescent="0.4"/>
  <cols>
    <col min="1" max="2" width="3.1171875" style="327" customWidth="1"/>
    <col min="3" max="3" width="3" style="389" customWidth="1"/>
    <col min="4" max="5" width="11.41015625" style="389" customWidth="1"/>
    <col min="6" max="7" width="36.1171875" style="389" customWidth="1"/>
    <col min="8" max="8" width="38.87890625" style="389" customWidth="1"/>
    <col min="9" max="9" width="33.41015625" style="389" customWidth="1"/>
    <col min="10" max="10" width="13.1171875" style="389" customWidth="1"/>
    <col min="11" max="11" width="3.234375" style="389" hidden="1" customWidth="1"/>
    <col min="12" max="12" width="7.234375" style="389" customWidth="1"/>
    <col min="13" max="13" width="5.76171875" style="389" customWidth="1"/>
    <col min="14" max="15" width="2.64453125" style="389" customWidth="1"/>
    <col min="16" max="174" width="11.41015625" style="389"/>
    <col min="175" max="16384" width="11.41015625" style="327"/>
  </cols>
  <sheetData>
    <row r="1" spans="1:13" s="389" customFormat="1" ht="37.700000000000003" customHeight="1" x14ac:dyDescent="0.45">
      <c r="A1" s="351"/>
      <c r="B1" s="654"/>
      <c r="C1" s="636"/>
      <c r="D1" s="1370" t="s">
        <v>3</v>
      </c>
      <c r="E1" s="1370"/>
      <c r="F1" s="1370"/>
      <c r="G1" s="1370"/>
      <c r="H1" s="1370"/>
      <c r="I1" s="1370"/>
      <c r="J1" s="1371"/>
      <c r="K1" s="684"/>
      <c r="L1" s="685"/>
    </row>
    <row r="2" spans="1:13" s="389" customFormat="1" ht="25.7" customHeight="1" thickBot="1" x14ac:dyDescent="0.45">
      <c r="A2" s="327"/>
      <c r="B2" s="655"/>
      <c r="C2" s="1429" t="s">
        <v>361</v>
      </c>
      <c r="D2" s="1430"/>
      <c r="E2" s="1431"/>
      <c r="F2" s="1426" t="str">
        <f>Descriptif!F2</f>
        <v>Système test</v>
      </c>
      <c r="G2" s="1427"/>
      <c r="H2" s="1427"/>
      <c r="I2" s="1427"/>
      <c r="J2" s="1428"/>
      <c r="L2" s="612"/>
    </row>
    <row r="3" spans="1:13" s="389" customFormat="1" ht="15" customHeight="1" thickBot="1" x14ac:dyDescent="0.45">
      <c r="A3" s="443"/>
      <c r="B3" s="656"/>
      <c r="C3" s="1429" t="s">
        <v>363</v>
      </c>
      <c r="D3" s="1430"/>
      <c r="E3" s="1431"/>
      <c r="F3" s="826" t="str">
        <f>Descriptif!F3</f>
        <v>code_test</v>
      </c>
      <c r="G3" s="676" t="s">
        <v>7</v>
      </c>
      <c r="H3" s="682" t="str">
        <f>IF(Descriptif!J3&lt;&gt;"",Descriptif!J3,"")</f>
        <v>Eaux de France</v>
      </c>
      <c r="I3" s="678" t="s">
        <v>5</v>
      </c>
      <c r="J3" s="782">
        <f>IF(Descriptif!M3&lt;&gt;"",Descriptif!M3,"")</f>
        <v>45797</v>
      </c>
      <c r="L3" s="612"/>
    </row>
    <row r="4" spans="1:13" s="389" customFormat="1" ht="15" customHeight="1" x14ac:dyDescent="0.4">
      <c r="A4" s="490"/>
      <c r="B4" s="657"/>
      <c r="C4" s="1429" t="s">
        <v>443</v>
      </c>
      <c r="D4" s="1430"/>
      <c r="E4" s="1431"/>
      <c r="F4" s="683"/>
      <c r="G4" s="676" t="s">
        <v>572</v>
      </c>
      <c r="H4" s="682" t="str">
        <f>IF(Descriptif!J4&lt;&gt;"",Descriptif!J4,"")</f>
        <v/>
      </c>
      <c r="I4" s="678" t="s">
        <v>8</v>
      </c>
      <c r="J4" s="782" t="str">
        <f>IF(Descriptif!M4&lt;&gt;"",Descriptif!M4,"")</f>
        <v>Satese XX</v>
      </c>
      <c r="L4" s="612"/>
    </row>
    <row r="5" spans="1:13" s="389" customFormat="1" ht="15" customHeight="1" x14ac:dyDescent="0.4">
      <c r="A5" s="490"/>
      <c r="B5" s="657"/>
      <c r="C5" s="1429" t="s">
        <v>444</v>
      </c>
      <c r="D5" s="1430"/>
      <c r="E5" s="1431"/>
      <c r="F5" s="683"/>
      <c r="G5" s="676" t="s">
        <v>573</v>
      </c>
      <c r="H5" s="682" t="str">
        <f>IF(Descriptif!J5&lt;&gt;"",Descriptif!J5,"")</f>
        <v/>
      </c>
      <c r="I5" s="600" t="s">
        <v>9</v>
      </c>
      <c r="J5" s="782" t="str">
        <f>IF(Descriptif!M5&lt;&gt;"",Descriptif!M5,"")</f>
        <v>François</v>
      </c>
      <c r="L5" s="612"/>
    </row>
    <row r="6" spans="1:13" s="389" customFormat="1" ht="15" customHeight="1" x14ac:dyDescent="0.4">
      <c r="A6" s="490"/>
      <c r="B6" s="657"/>
      <c r="C6" s="1432" t="s">
        <v>570</v>
      </c>
      <c r="D6" s="1433"/>
      <c r="E6" s="1434"/>
      <c r="F6" s="683" t="s">
        <v>495</v>
      </c>
      <c r="G6" s="676" t="s">
        <v>575</v>
      </c>
      <c r="H6" s="682" t="str">
        <f>IF(Descriptif!J6&lt;&gt;"",Descriptif!J6,"")</f>
        <v/>
      </c>
      <c r="I6" s="1422"/>
      <c r="J6" s="1423"/>
      <c r="L6" s="612"/>
    </row>
    <row r="7" spans="1:13" s="389" customFormat="1" ht="18" customHeight="1" thickBot="1" x14ac:dyDescent="0.45">
      <c r="A7" s="490"/>
      <c r="B7" s="657"/>
      <c r="C7" s="1419" t="s">
        <v>571</v>
      </c>
      <c r="D7" s="1420"/>
      <c r="E7" s="1421"/>
      <c r="F7" s="725" t="s">
        <v>280</v>
      </c>
      <c r="G7" s="726" t="s">
        <v>576</v>
      </c>
      <c r="H7" s="825" t="str">
        <f>IF(Descriptif!J7&lt;&gt;"",Descriptif!J7,"")</f>
        <v/>
      </c>
      <c r="I7" s="1424"/>
      <c r="J7" s="1425"/>
      <c r="L7" s="612"/>
    </row>
    <row r="8" spans="1:13" s="389" customFormat="1" ht="21" customHeight="1" thickBot="1" x14ac:dyDescent="0.45">
      <c r="A8" s="490"/>
      <c r="B8" s="657"/>
      <c r="C8" s="490"/>
      <c r="D8" s="417"/>
      <c r="E8" s="418"/>
      <c r="F8" s="327"/>
      <c r="I8" s="490"/>
      <c r="J8" s="490"/>
      <c r="L8" s="612"/>
    </row>
    <row r="9" spans="1:13" s="389" customFormat="1" ht="36.75" customHeight="1" thickBot="1" x14ac:dyDescent="0.45">
      <c r="B9" s="615"/>
      <c r="C9" s="727"/>
      <c r="D9" s="731" t="s">
        <v>491</v>
      </c>
      <c r="E9" s="731"/>
      <c r="F9" s="731"/>
      <c r="G9" s="731"/>
      <c r="H9" s="731"/>
      <c r="I9" s="731"/>
      <c r="J9" s="732"/>
      <c r="L9" s="612"/>
    </row>
    <row r="10" spans="1:13" s="389" customFormat="1" ht="16.95" customHeight="1" outlineLevel="1" x14ac:dyDescent="0.4">
      <c r="B10" s="615"/>
      <c r="D10" s="675"/>
      <c r="E10" s="675"/>
      <c r="F10" s="675"/>
      <c r="G10" s="675"/>
      <c r="H10" s="675"/>
      <c r="I10" s="675"/>
      <c r="J10" s="675"/>
      <c r="K10" s="675"/>
      <c r="L10" s="686"/>
      <c r="M10" s="675"/>
    </row>
    <row r="11" spans="1:13" s="389" customFormat="1" ht="16.100000000000001" customHeight="1" outlineLevel="1" x14ac:dyDescent="0.4">
      <c r="B11" s="615"/>
      <c r="D11" s="326"/>
      <c r="E11" s="687" t="s">
        <v>366</v>
      </c>
      <c r="F11" s="326"/>
      <c r="G11" s="326"/>
      <c r="H11" s="326"/>
      <c r="I11" s="326"/>
      <c r="J11" s="326"/>
      <c r="L11" s="612"/>
    </row>
    <row r="12" spans="1:13" s="389" customFormat="1" ht="18.75" customHeight="1" outlineLevel="1" x14ac:dyDescent="0.4">
      <c r="B12" s="615"/>
      <c r="D12" s="688"/>
      <c r="F12" s="689" t="s">
        <v>490</v>
      </c>
      <c r="G12" s="674" t="s">
        <v>458</v>
      </c>
      <c r="H12" s="530"/>
      <c r="I12" s="690"/>
      <c r="L12" s="612"/>
    </row>
    <row r="13" spans="1:13" s="389" customFormat="1" ht="15" customHeight="1" outlineLevel="1" x14ac:dyDescent="0.4">
      <c r="B13" s="615"/>
      <c r="D13" s="688"/>
      <c r="F13" s="532" t="s">
        <v>459</v>
      </c>
      <c r="G13" s="674" t="s">
        <v>460</v>
      </c>
      <c r="H13" s="532" t="s">
        <v>461</v>
      </c>
      <c r="I13" s="691">
        <v>200</v>
      </c>
      <c r="L13" s="612"/>
    </row>
    <row r="14" spans="1:13" s="389" customFormat="1" ht="35.450000000000003" customHeight="1" outlineLevel="1" x14ac:dyDescent="0.4">
      <c r="B14" s="615"/>
      <c r="D14" s="688"/>
      <c r="F14" s="532" t="s">
        <v>462</v>
      </c>
      <c r="G14" s="674">
        <v>100</v>
      </c>
      <c r="H14" s="532" t="s">
        <v>463</v>
      </c>
      <c r="I14" s="691">
        <v>1000</v>
      </c>
      <c r="L14" s="612"/>
    </row>
    <row r="15" spans="1:13" s="389" customFormat="1" ht="12.75" customHeight="1" outlineLevel="1" x14ac:dyDescent="0.4">
      <c r="B15" s="615"/>
      <c r="D15" s="688"/>
      <c r="F15" s="532" t="s">
        <v>464</v>
      </c>
      <c r="G15" s="674" t="s">
        <v>415</v>
      </c>
      <c r="H15" s="532" t="s">
        <v>465</v>
      </c>
      <c r="I15" s="691">
        <v>300</v>
      </c>
      <c r="L15" s="612"/>
    </row>
    <row r="16" spans="1:13" s="389" customFormat="1" ht="15" customHeight="1" outlineLevel="1" x14ac:dyDescent="0.4">
      <c r="B16" s="615"/>
      <c r="D16" s="688"/>
      <c r="F16" s="532" t="s">
        <v>466</v>
      </c>
      <c r="G16" s="674" t="s">
        <v>467</v>
      </c>
      <c r="H16" s="532" t="s">
        <v>468</v>
      </c>
      <c r="I16" s="692">
        <v>2019</v>
      </c>
      <c r="L16" s="612"/>
    </row>
    <row r="17" spans="2:12" s="389" customFormat="1" ht="15" customHeight="1" outlineLevel="1" x14ac:dyDescent="0.4">
      <c r="B17" s="615"/>
      <c r="D17" s="688"/>
      <c r="F17" s="693"/>
      <c r="G17" s="694"/>
      <c r="H17" s="693"/>
      <c r="I17" s="695"/>
      <c r="L17" s="612"/>
    </row>
    <row r="18" spans="2:12" s="389" customFormat="1" ht="15" customHeight="1" outlineLevel="1" x14ac:dyDescent="0.4">
      <c r="B18" s="615"/>
      <c r="D18" s="687"/>
      <c r="E18" s="687" t="s">
        <v>469</v>
      </c>
      <c r="F18" s="696"/>
      <c r="G18" s="697"/>
      <c r="H18" s="696"/>
      <c r="I18" s="696"/>
      <c r="J18" s="326"/>
      <c r="L18" s="612"/>
    </row>
    <row r="19" spans="2:12" s="389" customFormat="1" ht="15" customHeight="1" outlineLevel="1" x14ac:dyDescent="0.4">
      <c r="B19" s="615"/>
      <c r="D19" s="688"/>
      <c r="F19" s="689" t="s">
        <v>490</v>
      </c>
      <c r="G19" s="674" t="s">
        <v>470</v>
      </c>
      <c r="H19" s="532" t="s">
        <v>471</v>
      </c>
      <c r="I19" s="698">
        <v>45005</v>
      </c>
      <c r="L19" s="612"/>
    </row>
    <row r="20" spans="2:12" s="389" customFormat="1" ht="15" customHeight="1" outlineLevel="1" x14ac:dyDescent="0.4">
      <c r="B20" s="615"/>
      <c r="D20" s="619"/>
      <c r="F20" s="532" t="s">
        <v>472</v>
      </c>
      <c r="G20" s="674" t="s">
        <v>473</v>
      </c>
      <c r="H20" s="532" t="s">
        <v>474</v>
      </c>
      <c r="I20" s="692" t="s">
        <v>475</v>
      </c>
      <c r="L20" s="612"/>
    </row>
    <row r="21" spans="2:12" s="389" customFormat="1" ht="32.450000000000003" customHeight="1" outlineLevel="1" x14ac:dyDescent="0.4">
      <c r="B21" s="615"/>
      <c r="D21" s="619"/>
      <c r="F21" s="532" t="s">
        <v>476</v>
      </c>
      <c r="G21" s="674" t="s">
        <v>477</v>
      </c>
      <c r="H21" s="532" t="s">
        <v>478</v>
      </c>
      <c r="I21" s="692">
        <v>35</v>
      </c>
      <c r="L21" s="612"/>
    </row>
    <row r="22" spans="2:12" s="389" customFormat="1" ht="11.45" customHeight="1" outlineLevel="1" x14ac:dyDescent="0.4">
      <c r="B22" s="615"/>
      <c r="D22" s="619"/>
      <c r="F22" s="532" t="s">
        <v>479</v>
      </c>
      <c r="G22" s="674">
        <v>180</v>
      </c>
      <c r="H22" s="532" t="s">
        <v>480</v>
      </c>
      <c r="I22" s="699">
        <v>0.95</v>
      </c>
      <c r="L22" s="612"/>
    </row>
    <row r="23" spans="2:12" s="389" customFormat="1" ht="15" customHeight="1" outlineLevel="1" thickBot="1" x14ac:dyDescent="0.45">
      <c r="B23" s="615"/>
      <c r="D23" s="619"/>
      <c r="E23" s="619"/>
      <c r="F23" s="619"/>
      <c r="G23" s="619"/>
      <c r="H23" s="690"/>
      <c r="I23" s="690"/>
      <c r="J23" s="690"/>
      <c r="L23" s="612"/>
    </row>
    <row r="24" spans="2:12" s="389" customFormat="1" ht="27" customHeight="1" outlineLevel="1" thickBot="1" x14ac:dyDescent="0.45">
      <c r="B24" s="615"/>
      <c r="C24" s="1457" t="s">
        <v>481</v>
      </c>
      <c r="D24" s="1458"/>
      <c r="E24" s="1458"/>
      <c r="F24" s="1458"/>
      <c r="G24" s="1458"/>
      <c r="H24" s="1458"/>
      <c r="I24" s="1458"/>
      <c r="J24" s="1459"/>
      <c r="L24" s="612"/>
    </row>
    <row r="25" spans="2:12" s="389" customFormat="1" ht="40.1" customHeight="1" outlineLevel="1" x14ac:dyDescent="0.4">
      <c r="B25" s="615"/>
      <c r="C25" s="1460"/>
      <c r="D25" s="1460"/>
      <c r="E25" s="706" t="s">
        <v>482</v>
      </c>
      <c r="F25" s="706" t="s">
        <v>483</v>
      </c>
      <c r="G25" s="706" t="s">
        <v>484</v>
      </c>
      <c r="H25" s="706" t="s">
        <v>485</v>
      </c>
      <c r="I25" s="706" t="s">
        <v>486</v>
      </c>
      <c r="J25" s="706" t="s">
        <v>487</v>
      </c>
      <c r="L25" s="612"/>
    </row>
    <row r="26" spans="2:12" s="389" customFormat="1" ht="57.35" customHeight="1" outlineLevel="1" x14ac:dyDescent="0.4">
      <c r="B26" s="615"/>
      <c r="C26" s="1461" t="s">
        <v>488</v>
      </c>
      <c r="D26" s="1461"/>
      <c r="E26" s="707">
        <v>130</v>
      </c>
      <c r="F26" s="708">
        <f>IF(E26="","",0.05)</f>
        <v>0.05</v>
      </c>
      <c r="G26" s="1455">
        <v>125</v>
      </c>
      <c r="H26" s="709">
        <f>IF(E26&gt;0,(E26+G26)/2,"")</f>
        <v>127.5</v>
      </c>
      <c r="I26" s="710">
        <f>IF(E26&gt;0,E26-H26,"")</f>
        <v>2.5</v>
      </c>
      <c r="J26" s="711">
        <f>IF(E26&gt;0,I26/H26,"")</f>
        <v>1.9607843137254902E-2</v>
      </c>
      <c r="L26" s="612"/>
    </row>
    <row r="27" spans="2:12" s="389" customFormat="1" ht="56.7" customHeight="1" outlineLevel="1" thickBot="1" x14ac:dyDescent="0.45">
      <c r="B27" s="615"/>
      <c r="C27" s="1348" t="s">
        <v>489</v>
      </c>
      <c r="D27" s="1348"/>
      <c r="E27" s="669">
        <v>100</v>
      </c>
      <c r="F27" s="670">
        <f>IF(E27="","",0.05)</f>
        <v>0.05</v>
      </c>
      <c r="G27" s="1456"/>
      <c r="H27" s="671">
        <f>IF(E27&gt;0,(E27+G26)/2,"")</f>
        <v>112.5</v>
      </c>
      <c r="I27" s="672">
        <f>IF(E27&gt;0,E27-H27,"")</f>
        <v>-12.5</v>
      </c>
      <c r="J27" s="673">
        <f>IF(E27&gt;0,I27/H27,"")</f>
        <v>-0.1111111111111111</v>
      </c>
      <c r="L27" s="612"/>
    </row>
    <row r="28" spans="2:12" s="389" customFormat="1" ht="15" customHeight="1" outlineLevel="1" x14ac:dyDescent="0.4">
      <c r="B28" s="615"/>
      <c r="D28" s="619"/>
      <c r="E28" s="619"/>
      <c r="F28" s="619"/>
      <c r="G28" s="619"/>
      <c r="H28" s="619"/>
      <c r="I28" s="619"/>
      <c r="J28" s="619"/>
      <c r="L28" s="612"/>
    </row>
    <row r="29" spans="2:12" s="389" customFormat="1" ht="15" customHeight="1" x14ac:dyDescent="0.4">
      <c r="B29" s="615"/>
      <c r="D29" s="375"/>
      <c r="E29" s="375"/>
      <c r="F29" s="375"/>
      <c r="G29" s="375"/>
      <c r="H29" s="375"/>
      <c r="I29" s="375"/>
      <c r="J29" s="375"/>
      <c r="L29" s="612"/>
    </row>
    <row r="30" spans="2:12" s="389" customFormat="1" ht="15" customHeight="1" thickBot="1" x14ac:dyDescent="0.45">
      <c r="B30" s="615"/>
      <c r="D30" s="375"/>
      <c r="E30" s="375"/>
      <c r="F30" s="375"/>
      <c r="G30" s="375"/>
      <c r="H30" s="375"/>
      <c r="I30" s="375"/>
      <c r="J30" s="375"/>
      <c r="L30" s="612"/>
    </row>
    <row r="31" spans="2:12" s="389" customFormat="1" ht="38.450000000000003" customHeight="1" thickBot="1" x14ac:dyDescent="0.45">
      <c r="B31" s="615"/>
      <c r="C31" s="727"/>
      <c r="D31" s="728" t="s">
        <v>384</v>
      </c>
      <c r="E31" s="728"/>
      <c r="F31" s="729"/>
      <c r="G31" s="729"/>
      <c r="H31" s="729"/>
      <c r="I31" s="729"/>
      <c r="J31" s="730"/>
      <c r="L31" s="612"/>
    </row>
    <row r="32" spans="2:12" s="389" customFormat="1" ht="15" customHeight="1" x14ac:dyDescent="0.4">
      <c r="B32" s="615"/>
      <c r="D32" s="375"/>
      <c r="E32" s="375"/>
      <c r="F32" s="375"/>
      <c r="G32" s="375"/>
      <c r="H32" s="375"/>
      <c r="I32" s="375"/>
      <c r="J32" s="375"/>
      <c r="L32" s="612"/>
    </row>
    <row r="33" spans="1:174" s="389" customFormat="1" ht="15" hidden="1" customHeight="1" outlineLevel="1" thickBot="1" x14ac:dyDescent="0.45">
      <c r="B33" s="615"/>
      <c r="D33" s="503"/>
      <c r="E33" s="503"/>
      <c r="F33" s="503"/>
      <c r="G33" s="375"/>
      <c r="L33" s="612"/>
    </row>
    <row r="34" spans="1:174" s="429" customFormat="1" ht="18.350000000000001" hidden="1" customHeight="1" outlineLevel="1" thickBot="1" x14ac:dyDescent="0.6">
      <c r="B34" s="660"/>
      <c r="C34" s="700"/>
      <c r="D34" s="1452"/>
      <c r="E34" s="1453"/>
      <c r="F34" s="1453"/>
      <c r="G34" s="1453"/>
      <c r="H34" s="1454"/>
      <c r="I34" s="389"/>
      <c r="K34" s="389"/>
      <c r="L34" s="612"/>
      <c r="M34" s="389"/>
    </row>
    <row r="35" spans="1:174" s="389" customFormat="1" ht="55.35" hidden="1" customHeight="1" outlineLevel="1" x14ac:dyDescent="0.55000000000000004">
      <c r="B35" s="655"/>
      <c r="D35" s="1462" t="s">
        <v>65</v>
      </c>
      <c r="E35" s="1463"/>
      <c r="F35" s="1463"/>
      <c r="G35" s="1463"/>
      <c r="H35" s="1464"/>
      <c r="I35" s="488"/>
      <c r="K35" s="488"/>
      <c r="L35" s="701"/>
      <c r="M35" s="488"/>
    </row>
    <row r="36" spans="1:174" s="389" customFormat="1" ht="35.450000000000003" hidden="1" customHeight="1" outlineLevel="1" x14ac:dyDescent="0.4">
      <c r="B36" s="655"/>
      <c r="D36" s="876" t="s">
        <v>66</v>
      </c>
      <c r="E36" s="1435"/>
      <c r="F36" s="877"/>
      <c r="G36" s="436" t="s">
        <v>14</v>
      </c>
      <c r="H36" s="437" t="s">
        <v>67</v>
      </c>
      <c r="K36" s="362" t="s">
        <v>68</v>
      </c>
      <c r="L36" s="612"/>
    </row>
    <row r="37" spans="1:174" s="389" customFormat="1" ht="27.75" hidden="1" customHeight="1" outlineLevel="1" x14ac:dyDescent="0.4">
      <c r="B37" s="655"/>
      <c r="D37" s="365">
        <v>0</v>
      </c>
      <c r="E37" s="1439" t="str">
        <f>IFERROR(HLOOKUP(D$35,TAB_Critères!$B$3:$AH$16,$D37+2,FALSE),"")</f>
        <v>Présence d'un écoulement lors du contrôle ?</v>
      </c>
      <c r="F37" s="1440"/>
      <c r="G37" s="425"/>
      <c r="H37" s="477">
        <f>IFERROR(HLOOKUP(D$35,TAB_Critères!$B$30:$R$40,$D37+2,FALSE),"")</f>
        <v>0</v>
      </c>
      <c r="K37" s="366" t="str">
        <f>IFERROR(HLOOKUP(D$35,TAB_Critères!$B$51:$AH$66,$D37+2,FALSE),"")</f>
        <v>LISTE_1</v>
      </c>
      <c r="L37" s="612"/>
    </row>
    <row r="38" spans="1:174" s="389" customFormat="1" ht="30" hidden="1" customHeight="1" outlineLevel="1" x14ac:dyDescent="0.4">
      <c r="B38" s="655"/>
      <c r="D38" s="370">
        <v>1</v>
      </c>
      <c r="E38" s="1436" t="str">
        <f>IFERROR(HLOOKUP(D$35,TAB_Critères!$B$3:$AH$16,$D38+2,FALSE),"")</f>
        <v>L'accès à l'ouvrage et aux équipements de mesure se fait-il en toute sécurité pour les agents en charge des opérations de contrôles et d'entretien... ?</v>
      </c>
      <c r="F38" s="1437"/>
      <c r="G38" s="425"/>
      <c r="H38" s="477">
        <f>IFERROR(HLOOKUP(D$35,TAB_Critères!$B$30:$R$40,$D38+2,FALSE),"")</f>
        <v>5</v>
      </c>
      <c r="K38" s="366" t="str">
        <f>IFERROR(HLOOKUP(D$35,TAB_Critères!$B$51:$AH$66,$D38+2,FALSE),"")</f>
        <v>LISTE_3</v>
      </c>
      <c r="L38" s="612"/>
    </row>
    <row r="39" spans="1:174" s="389" customFormat="1" ht="30.75" hidden="1" customHeight="1" outlineLevel="1" x14ac:dyDescent="0.4">
      <c r="B39" s="655"/>
      <c r="D39" s="370">
        <v>2</v>
      </c>
      <c r="E39" s="1436" t="str">
        <f>IFERROR(HLOOKUP(D$35,TAB_Critères!$B$3:$AH$16,$D39+2,FALSE),"")</f>
        <v>Les caractéristiques du clapet sont-elles adaptées vis-à-vis de l'étendue des débits à mesurer ?</v>
      </c>
      <c r="F39" s="1437"/>
      <c r="G39" s="425"/>
      <c r="H39" s="477">
        <f>IFERROR(HLOOKUP(D$35,TAB_Critères!$B$30:$R$40,$D39+2,FALSE),"")</f>
        <v>10</v>
      </c>
      <c r="K39" s="366" t="str">
        <f>IFERROR(HLOOKUP(D$35,TAB_Critères!$B$51:$AH$66,$D39+2,FALSE),"")</f>
        <v>LISTE_3</v>
      </c>
      <c r="L39" s="612"/>
    </row>
    <row r="40" spans="1:174" s="389" customFormat="1" ht="58.5" hidden="1" customHeight="1" outlineLevel="1" x14ac:dyDescent="0.4">
      <c r="B40" s="655"/>
      <c r="D40" s="370">
        <v>3</v>
      </c>
      <c r="E40" s="1436"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437"/>
      <c r="G40" s="425"/>
      <c r="H40" s="477">
        <f>IFERROR(HLOOKUP(D$35,TAB_Critères!$B$30:$R$40,$D40+2,FALSE),"")</f>
        <v>10</v>
      </c>
      <c r="K40" s="366" t="str">
        <f>IFERROR(HLOOKUP(D$35,TAB_Critères!$B$51:$AH$66,$D40+2,FALSE),"")</f>
        <v>LISTE_2</v>
      </c>
      <c r="L40" s="612"/>
    </row>
    <row r="41" spans="1:174" s="389" customFormat="1" ht="30" hidden="1" customHeight="1" outlineLevel="1" x14ac:dyDescent="0.4">
      <c r="B41" s="655"/>
      <c r="D41" s="370">
        <v>4</v>
      </c>
      <c r="E41" s="1436" t="str">
        <f>IFERROR(HLOOKUP(D$35,TAB_Critères!$B$3:$AH$16,$D41+2,FALSE),"")</f>
        <v>La propreté et l'état d'entretien du clapet sont-ils satisfaisants ?</v>
      </c>
      <c r="F41" s="1437"/>
      <c r="G41" s="425"/>
      <c r="H41" s="477">
        <f>IFERROR(HLOOKUP(D$35,TAB_Critères!$B$30:$R$40,$D41+2,FALSE),"")</f>
        <v>10</v>
      </c>
      <c r="K41" s="366" t="str">
        <f>IFERROR(HLOOKUP(D$35,TAB_Critères!$B$51:$AH$66,$D41+2,FALSE),"")</f>
        <v>LISTE_2</v>
      </c>
      <c r="L41" s="612"/>
    </row>
    <row r="42" spans="1:174" s="389" customFormat="1" ht="47.7" hidden="1" customHeight="1" outlineLevel="1" x14ac:dyDescent="0.4">
      <c r="B42" s="655"/>
      <c r="D42" s="370">
        <v>5</v>
      </c>
      <c r="E42" s="1436" t="str">
        <f>IFERROR(HLOOKUP(D$35,TAB_Critères!$B$3:$AH$16,$D42+2,FALSE),"")</f>
        <v>Le fonctionnement hydraulique, en amont et en aval, est-il satisfaisant vis-à-vis de l'équipement en place ?
Si impossibilité de se prononcer = Vide
Si oui = Validé
Si non = Non validé
Si doute = Validé avec réserve</v>
      </c>
      <c r="F42" s="1437"/>
      <c r="G42" s="425"/>
      <c r="H42" s="477">
        <f>IFERROR(HLOOKUP(D$35,TAB_Critères!$B$30:$R$40,$D42+2,FALSE),"")</f>
        <v>10</v>
      </c>
      <c r="K42" s="366" t="str">
        <f>IFERROR(HLOOKUP(D$35,TAB_Critères!$B$51:$AH$66,$D42+2,FALSE),"")</f>
        <v>LISTE_2</v>
      </c>
      <c r="L42" s="612"/>
    </row>
    <row r="43" spans="1:174" s="389" customFormat="1" ht="64.5" hidden="1" customHeight="1" outlineLevel="1" x14ac:dyDescent="0.4">
      <c r="B43" s="655"/>
      <c r="D43" s="370">
        <v>6</v>
      </c>
      <c r="E43" s="1436" t="str">
        <f>IFERROR(HLOOKUP(D$35,TAB_Critères!$B$3:$AH$16,$D43+2,FALSE),"")</f>
        <v>L'inclinomètre est-il adapté à l'environnement rencontrés et présente t-il un état de fonctionnement satisfaisant ?</v>
      </c>
      <c r="F43" s="1437"/>
      <c r="G43" s="425"/>
      <c r="H43" s="477">
        <f>IFERROR(HLOOKUP(D$35,TAB_Critères!$B$30:$R$40,$D43+2,FALSE),"")</f>
        <v>10</v>
      </c>
      <c r="K43" s="366" t="str">
        <f>IFERROR(HLOOKUP(D$35,TAB_Critères!$B$51:$AH$66,$D43+2,FALSE),"")</f>
        <v>LISTE_2</v>
      </c>
      <c r="L43" s="612"/>
    </row>
    <row r="44" spans="1:174" ht="45" hidden="1" customHeight="1" outlineLevel="1" x14ac:dyDescent="0.4">
      <c r="B44" s="655"/>
      <c r="D44" s="370">
        <v>7</v>
      </c>
      <c r="E44" s="1436"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437"/>
      <c r="G44" s="425"/>
      <c r="H44" s="477">
        <f>IFERROR(HLOOKUP(D$35,TAB_Critères!$B$30:$R$40,$D44+2,FALSE),"")</f>
        <v>20</v>
      </c>
      <c r="K44" s="366" t="str">
        <f>IFERROR(HLOOKUP(D$35,TAB_Critères!$B$51:$AH$66,$D44+2,FALSE),"")</f>
        <v>LISTE_2</v>
      </c>
      <c r="L44" s="612"/>
      <c r="FQ44" s="327"/>
      <c r="FR44" s="327"/>
    </row>
    <row r="45" spans="1:174" ht="84.35" hidden="1" customHeight="1" outlineLevel="1" x14ac:dyDescent="0.4">
      <c r="B45" s="655"/>
      <c r="D45" s="370">
        <v>8</v>
      </c>
      <c r="E45" s="1436"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437"/>
      <c r="G45" s="425"/>
      <c r="H45" s="477">
        <f>IFERROR(HLOOKUP(D$35,TAB_Critères!$B$30:$R$40,$D45+2,FALSE),"")</f>
        <v>20</v>
      </c>
      <c r="K45" s="366" t="str">
        <f>IFERROR(HLOOKUP(D$35,TAB_Critères!$B$51:$AH$66,$D45+2,FALSE),"")</f>
        <v>LISTE_2</v>
      </c>
      <c r="L45" s="612"/>
      <c r="FQ45" s="327"/>
      <c r="FR45" s="327"/>
    </row>
    <row r="46" spans="1:174" ht="51.75" hidden="1" customHeight="1" outlineLevel="1" x14ac:dyDescent="0.4">
      <c r="B46" s="655"/>
      <c r="C46" s="327"/>
      <c r="D46" s="370">
        <v>9</v>
      </c>
      <c r="E46" s="1436" t="str">
        <f>IFERROR(HLOOKUP(D$35,TAB_Critères!$B$3:$AH$16,$D46+2,FALSE),"")</f>
        <v>Existe t-il un dispositif de contrôle adapté pour le suivi en interne  et un afficheur de proximité (Angle + Débit + Volume) ?</v>
      </c>
      <c r="F46" s="1437"/>
      <c r="G46" s="425"/>
      <c r="H46" s="477">
        <f>IFERROR(HLOOKUP(D$35,TAB_Critères!$B$30:$R$40,$D46+2,FALSE),"")</f>
        <v>5</v>
      </c>
      <c r="K46" s="366" t="str">
        <f>IFERROR(HLOOKUP(D$35,TAB_Critères!$B$51:$AH$66,$D46+2,FALSE),"")</f>
        <v>LISTE_3</v>
      </c>
      <c r="L46" s="612"/>
      <c r="FQ46" s="327"/>
      <c r="FR46" s="327"/>
    </row>
    <row r="47" spans="1:174" ht="51.75" hidden="1" customHeight="1" outlineLevel="1" x14ac:dyDescent="0.4">
      <c r="B47" s="655"/>
      <c r="C47" s="327"/>
      <c r="D47" s="370">
        <v>10</v>
      </c>
      <c r="E47" s="1436">
        <f>IFERROR(HLOOKUP(D$35,TAB_Critères!$B$3:$AH$16,$D47+2,FALSE),"")</f>
        <v>0</v>
      </c>
      <c r="F47" s="1437"/>
      <c r="G47" s="425"/>
      <c r="H47" s="477" t="str">
        <f>IFERROR(HLOOKUP(D$35,TAB_Critères!$B$30:$R$40,$D47+2,FALSE),"")</f>
        <v/>
      </c>
      <c r="K47" s="366">
        <f>IFERROR(HLOOKUP(D$35,TAB_Critères!$B$51:$AH$66,$D47+2,FALSE),"")</f>
        <v>0</v>
      </c>
      <c r="L47" s="612"/>
      <c r="FQ47" s="327"/>
      <c r="FR47" s="327"/>
    </row>
    <row r="48" spans="1:174" s="442" customFormat="1" ht="38.25" hidden="1" customHeight="1" outlineLevel="1" x14ac:dyDescent="0.4">
      <c r="A48" s="327"/>
      <c r="B48" s="655"/>
      <c r="C48" s="327"/>
      <c r="D48" s="1005" t="s">
        <v>69</v>
      </c>
      <c r="E48" s="1438"/>
      <c r="F48" s="1006"/>
      <c r="G48" s="439" t="s">
        <v>70</v>
      </c>
      <c r="H48" s="440" t="s">
        <v>71</v>
      </c>
      <c r="I48" s="389"/>
      <c r="J48" s="389"/>
      <c r="K48" s="389"/>
      <c r="L48" s="612"/>
      <c r="M48" s="389"/>
      <c r="N48" s="375"/>
      <c r="O48" s="375"/>
      <c r="P48" s="375"/>
      <c r="Q48" s="375"/>
      <c r="R48" s="375"/>
      <c r="S48" s="375"/>
      <c r="T48" s="375"/>
      <c r="U48" s="375"/>
      <c r="V48" s="375"/>
      <c r="W48" s="375"/>
      <c r="X48" s="375"/>
      <c r="Y48" s="375"/>
      <c r="Z48" s="375"/>
      <c r="AA48" s="375"/>
      <c r="AB48" s="375"/>
      <c r="AC48" s="375"/>
      <c r="AD48" s="375"/>
      <c r="AE48" s="375"/>
      <c r="AF48" s="375"/>
      <c r="AG48" s="375"/>
      <c r="AH48" s="375"/>
      <c r="AI48" s="375"/>
      <c r="AJ48" s="375"/>
      <c r="AK48" s="375"/>
      <c r="AL48" s="375"/>
      <c r="AM48" s="375"/>
      <c r="AN48" s="375"/>
      <c r="AO48" s="375"/>
      <c r="AP48" s="375"/>
      <c r="AQ48" s="375"/>
      <c r="AR48" s="375"/>
      <c r="AS48" s="375"/>
      <c r="AT48" s="375"/>
      <c r="AU48" s="375"/>
      <c r="AV48" s="375"/>
      <c r="AW48" s="375"/>
      <c r="AX48" s="375"/>
      <c r="AY48" s="375"/>
      <c r="AZ48" s="375"/>
      <c r="BA48" s="375"/>
      <c r="BB48" s="375"/>
      <c r="BC48" s="375"/>
      <c r="BD48" s="375"/>
      <c r="BE48" s="375"/>
      <c r="BF48" s="375"/>
      <c r="BG48" s="375"/>
      <c r="BH48" s="375"/>
      <c r="BI48" s="375"/>
      <c r="BJ48" s="375"/>
      <c r="BK48" s="375"/>
      <c r="BL48" s="375"/>
      <c r="BM48" s="375"/>
      <c r="BN48" s="375"/>
      <c r="BO48" s="375"/>
      <c r="BP48" s="375"/>
      <c r="BQ48" s="375"/>
      <c r="BR48" s="375"/>
      <c r="BS48" s="375"/>
      <c r="BT48" s="375"/>
      <c r="BU48" s="375"/>
      <c r="BV48" s="375"/>
      <c r="BW48" s="375"/>
      <c r="BX48" s="375"/>
      <c r="BY48" s="375"/>
      <c r="BZ48" s="375"/>
      <c r="CA48" s="375"/>
      <c r="CB48" s="375"/>
      <c r="CC48" s="375"/>
      <c r="CD48" s="375"/>
      <c r="CE48" s="375"/>
      <c r="CF48" s="375"/>
      <c r="CG48" s="375"/>
      <c r="CH48" s="375"/>
      <c r="CI48" s="375"/>
      <c r="CJ48" s="375"/>
      <c r="CK48" s="375"/>
      <c r="CL48" s="375"/>
      <c r="CM48" s="375"/>
      <c r="CN48" s="375"/>
      <c r="CO48" s="375"/>
      <c r="CP48" s="375"/>
      <c r="CQ48" s="375"/>
      <c r="CR48" s="375"/>
      <c r="CS48" s="375"/>
      <c r="CT48" s="375"/>
      <c r="CU48" s="375"/>
      <c r="CV48" s="375"/>
      <c r="CW48" s="375"/>
      <c r="CX48" s="375"/>
      <c r="CY48" s="375"/>
      <c r="CZ48" s="375"/>
      <c r="DA48" s="375"/>
      <c r="DB48" s="375"/>
      <c r="DC48" s="375"/>
      <c r="DD48" s="375"/>
      <c r="DE48" s="375"/>
      <c r="DF48" s="375"/>
      <c r="DG48" s="375"/>
      <c r="DH48" s="375"/>
      <c r="DI48" s="375"/>
      <c r="DJ48" s="375"/>
      <c r="DK48" s="375"/>
      <c r="DL48" s="375"/>
      <c r="DM48" s="375"/>
      <c r="DN48" s="375"/>
      <c r="DO48" s="375"/>
      <c r="DP48" s="375"/>
      <c r="DQ48" s="375"/>
      <c r="DR48" s="375"/>
      <c r="DS48" s="375"/>
      <c r="DT48" s="375"/>
      <c r="DU48" s="375"/>
      <c r="DV48" s="375"/>
      <c r="DW48" s="375"/>
      <c r="DX48" s="375"/>
      <c r="DY48" s="375"/>
      <c r="DZ48" s="375"/>
      <c r="EA48" s="375"/>
      <c r="EB48" s="375"/>
      <c r="EC48" s="375"/>
      <c r="ED48" s="375"/>
      <c r="EE48" s="375"/>
      <c r="EF48" s="375"/>
      <c r="EG48" s="375"/>
      <c r="EH48" s="375"/>
      <c r="EI48" s="375"/>
      <c r="EJ48" s="375"/>
      <c r="EK48" s="375"/>
      <c r="EL48" s="375"/>
      <c r="EM48" s="375"/>
      <c r="EN48" s="375"/>
      <c r="EO48" s="375"/>
      <c r="EP48" s="375"/>
      <c r="EQ48" s="375"/>
      <c r="ER48" s="375"/>
      <c r="ES48" s="375"/>
      <c r="ET48" s="375"/>
      <c r="EU48" s="375"/>
      <c r="EV48" s="375"/>
      <c r="EW48" s="375"/>
      <c r="EX48" s="375"/>
      <c r="EY48" s="375"/>
      <c r="EZ48" s="375"/>
      <c r="FA48" s="375"/>
      <c r="FB48" s="375"/>
      <c r="FC48" s="375"/>
      <c r="FD48" s="375"/>
      <c r="FE48" s="375"/>
      <c r="FF48" s="375"/>
      <c r="FG48" s="375"/>
      <c r="FH48" s="375"/>
      <c r="FI48" s="375"/>
      <c r="FJ48" s="375"/>
      <c r="FK48" s="375"/>
      <c r="FL48" s="375"/>
      <c r="FM48" s="375"/>
      <c r="FN48" s="375"/>
      <c r="FO48" s="375"/>
      <c r="FP48" s="375"/>
    </row>
    <row r="49" spans="1:15" s="383" customFormat="1" ht="60" hidden="1" customHeight="1" outlineLevel="1" thickBot="1" x14ac:dyDescent="0.45">
      <c r="A49" s="327"/>
      <c r="B49" s="655"/>
      <c r="C49" s="327"/>
      <c r="D49" s="1356"/>
      <c r="E49" s="1357"/>
      <c r="F49" s="1358"/>
      <c r="G49" s="423"/>
      <c r="H49" s="378">
        <f>IF(OR(D35="",G49="Non contrôlé"),"",IF((SUMIF(G38:G46,"Validé",H38:H46)+SUMIF(G38:G46,"Validé avec réserve",H38:H46))&gt;100,100,SUMIF(G38:G46,"Validé",H38:H46)+SUMIF(G38:G46,"Validé avec réserve",H38:H46)))</f>
        <v>0</v>
      </c>
      <c r="I49" s="375"/>
      <c r="J49" s="375"/>
      <c r="K49" s="375"/>
      <c r="L49" s="702"/>
      <c r="M49" s="375"/>
    </row>
    <row r="50" spans="1:15" s="390" customFormat="1" ht="15" hidden="1" customHeight="1" outlineLevel="1" x14ac:dyDescent="0.35">
      <c r="A50" s="383"/>
      <c r="B50" s="703"/>
      <c r="C50" s="383"/>
      <c r="D50" s="383"/>
      <c r="E50" s="383"/>
      <c r="F50" s="383"/>
      <c r="G50" s="383"/>
      <c r="H50" s="383"/>
      <c r="I50" s="383"/>
      <c r="J50" s="383"/>
      <c r="K50" s="383"/>
      <c r="L50" s="704"/>
      <c r="M50" s="383"/>
      <c r="N50" s="383"/>
      <c r="O50" s="383"/>
    </row>
    <row r="51" spans="1:15" ht="12" customHeight="1" collapsed="1" x14ac:dyDescent="0.4">
      <c r="B51" s="655"/>
      <c r="D51" s="417"/>
      <c r="E51" s="417"/>
      <c r="F51" s="418"/>
      <c r="G51" s="418"/>
      <c r="H51" s="327"/>
      <c r="I51" s="327"/>
      <c r="J51" s="327"/>
      <c r="K51" s="390"/>
      <c r="L51" s="705"/>
      <c r="M51" s="390"/>
      <c r="N51" s="390"/>
      <c r="O51" s="390"/>
    </row>
    <row r="52" spans="1:15" ht="13" thickBot="1" x14ac:dyDescent="0.45">
      <c r="B52" s="655"/>
      <c r="D52" s="417"/>
      <c r="E52" s="417"/>
      <c r="F52" s="418"/>
      <c r="G52" s="418"/>
      <c r="H52" s="327"/>
      <c r="I52" s="327"/>
      <c r="J52" s="327"/>
      <c r="K52" s="383"/>
      <c r="L52" s="704"/>
      <c r="M52" s="383"/>
      <c r="N52" s="383"/>
      <c r="O52" s="383"/>
    </row>
    <row r="53" spans="1:15" s="389" customFormat="1" ht="42" customHeight="1" thickBot="1" x14ac:dyDescent="0.45">
      <c r="A53" s="327"/>
      <c r="B53" s="655"/>
      <c r="C53" s="727"/>
      <c r="D53" s="1441" t="s">
        <v>588</v>
      </c>
      <c r="E53" s="1441"/>
      <c r="F53" s="1441"/>
      <c r="G53" s="1441"/>
      <c r="H53" s="1441"/>
      <c r="I53" s="1441"/>
      <c r="J53" s="1442"/>
      <c r="L53" s="612"/>
    </row>
    <row r="54" spans="1:15" s="389" customFormat="1" x14ac:dyDescent="0.4">
      <c r="A54" s="327"/>
      <c r="B54" s="655"/>
      <c r="C54" s="389" t="s">
        <v>587</v>
      </c>
      <c r="D54" s="833"/>
      <c r="E54" s="417"/>
      <c r="F54" s="418"/>
      <c r="G54" s="418"/>
      <c r="H54" s="327"/>
      <c r="I54" s="327"/>
      <c r="J54" s="327"/>
      <c r="L54" s="612"/>
    </row>
    <row r="55" spans="1:15" s="389" customFormat="1" x14ac:dyDescent="0.4">
      <c r="A55" s="327"/>
      <c r="B55" s="655"/>
      <c r="C55" s="1443"/>
      <c r="D55" s="1444"/>
      <c r="E55" s="1444"/>
      <c r="F55" s="1444"/>
      <c r="G55" s="1444"/>
      <c r="H55" s="1444"/>
      <c r="I55" s="1444"/>
      <c r="J55" s="1445"/>
      <c r="L55" s="612"/>
    </row>
    <row r="56" spans="1:15" s="389" customFormat="1" x14ac:dyDescent="0.4">
      <c r="A56" s="327"/>
      <c r="B56" s="655"/>
      <c r="C56" s="1446"/>
      <c r="D56" s="1447"/>
      <c r="E56" s="1447"/>
      <c r="F56" s="1447"/>
      <c r="G56" s="1447"/>
      <c r="H56" s="1447"/>
      <c r="I56" s="1447"/>
      <c r="J56" s="1448"/>
      <c r="L56" s="612"/>
    </row>
    <row r="57" spans="1:15" s="389" customFormat="1" x14ac:dyDescent="0.4">
      <c r="A57" s="327"/>
      <c r="B57" s="655"/>
      <c r="C57" s="1446"/>
      <c r="D57" s="1447"/>
      <c r="E57" s="1447"/>
      <c r="F57" s="1447"/>
      <c r="G57" s="1447"/>
      <c r="H57" s="1447"/>
      <c r="I57" s="1447"/>
      <c r="J57" s="1448"/>
      <c r="L57" s="612"/>
    </row>
    <row r="58" spans="1:15" s="389" customFormat="1" x14ac:dyDescent="0.4">
      <c r="A58" s="327"/>
      <c r="B58" s="655"/>
      <c r="C58" s="1446"/>
      <c r="D58" s="1447"/>
      <c r="E58" s="1447"/>
      <c r="F58" s="1447"/>
      <c r="G58" s="1447"/>
      <c r="H58" s="1447"/>
      <c r="I58" s="1447"/>
      <c r="J58" s="1448"/>
      <c r="L58" s="612"/>
    </row>
    <row r="59" spans="1:15" s="389" customFormat="1" x14ac:dyDescent="0.4">
      <c r="A59" s="327"/>
      <c r="B59" s="655"/>
      <c r="C59" s="1449"/>
      <c r="D59" s="1450"/>
      <c r="E59" s="1450"/>
      <c r="F59" s="1450"/>
      <c r="G59" s="1450"/>
      <c r="H59" s="1450"/>
      <c r="I59" s="1450"/>
      <c r="J59" s="1451"/>
      <c r="L59" s="612"/>
    </row>
    <row r="60" spans="1:15" s="389" customFormat="1" x14ac:dyDescent="0.4">
      <c r="A60" s="327"/>
      <c r="B60" s="655"/>
      <c r="D60" s="417"/>
      <c r="E60" s="417"/>
      <c r="F60" s="418"/>
      <c r="G60" s="418"/>
      <c r="H60" s="327"/>
      <c r="I60" s="327"/>
      <c r="J60" s="327"/>
      <c r="L60" s="612"/>
    </row>
    <row r="61" spans="1:15" s="389" customFormat="1" ht="13" thickBot="1" x14ac:dyDescent="0.45">
      <c r="A61" s="327"/>
      <c r="B61" s="665"/>
      <c r="C61" s="582"/>
      <c r="D61" s="666"/>
      <c r="E61" s="666"/>
      <c r="F61" s="667"/>
      <c r="G61" s="667"/>
      <c r="H61" s="489"/>
      <c r="I61" s="489"/>
      <c r="J61" s="489"/>
      <c r="K61" s="582"/>
      <c r="L61" s="583"/>
    </row>
    <row r="62" spans="1:15" s="389" customFormat="1" x14ac:dyDescent="0.4">
      <c r="A62" s="327"/>
      <c r="B62" s="327"/>
      <c r="D62" s="417"/>
      <c r="E62" s="417"/>
      <c r="F62" s="418"/>
      <c r="G62" s="418"/>
      <c r="H62" s="327"/>
      <c r="I62" s="327"/>
      <c r="J62" s="327"/>
    </row>
    <row r="63" spans="1:15" s="389" customFormat="1" x14ac:dyDescent="0.4">
      <c r="A63" s="327"/>
      <c r="B63" s="327"/>
      <c r="D63" s="417"/>
      <c r="E63" s="417"/>
      <c r="F63" s="418"/>
      <c r="G63" s="418"/>
      <c r="H63" s="327"/>
      <c r="I63" s="327"/>
      <c r="J63" s="327"/>
    </row>
  </sheetData>
  <mergeCells count="32">
    <mergeCell ref="D53:J53"/>
    <mergeCell ref="C55:J59"/>
    <mergeCell ref="E47:F47"/>
    <mergeCell ref="D48:F48"/>
    <mergeCell ref="D49:F49"/>
    <mergeCell ref="E41:F41"/>
    <mergeCell ref="E42:F42"/>
    <mergeCell ref="E43:F43"/>
    <mergeCell ref="E44:F44"/>
    <mergeCell ref="E45:F45"/>
    <mergeCell ref="E46:F46"/>
    <mergeCell ref="D1:J1"/>
    <mergeCell ref="C2:E2"/>
    <mergeCell ref="F2:J2"/>
    <mergeCell ref="C3:E3"/>
    <mergeCell ref="E40:F40"/>
    <mergeCell ref="C24:J24"/>
    <mergeCell ref="C25:D25"/>
    <mergeCell ref="C26:D26"/>
    <mergeCell ref="G26:G27"/>
    <mergeCell ref="C27:D27"/>
    <mergeCell ref="D34:H34"/>
    <mergeCell ref="D35:H35"/>
    <mergeCell ref="D36:F36"/>
    <mergeCell ref="E37:F37"/>
    <mergeCell ref="E38:F38"/>
    <mergeCell ref="I6:J7"/>
    <mergeCell ref="E39:F39"/>
    <mergeCell ref="C4:E4"/>
    <mergeCell ref="C5:E5"/>
    <mergeCell ref="C6:E6"/>
    <mergeCell ref="C7:E7"/>
  </mergeCells>
  <conditionalFormatting sqref="G49:H49">
    <cfRule type="containsText" dxfId="125" priority="4" operator="containsText" text="Non contrôlé">
      <formula>NOT(ISERROR(SEARCH("Non contrôlé",G49)))</formula>
    </cfRule>
    <cfRule type="containsText" dxfId="124" priority="5" operator="containsText" text="Non validé">
      <formula>NOT(ISERROR(SEARCH("Non validé",G49)))</formula>
    </cfRule>
    <cfRule type="containsText" dxfId="123" priority="6" operator="containsText" text="réserve">
      <formula>NOT(ISERROR(SEARCH("réserve",G49)))</formula>
    </cfRule>
    <cfRule type="endsWith" dxfId="122" priority="7" operator="endsWith" text="Validé">
      <formula>RIGHT(G49,LEN("Validé"))="Validé"</formula>
    </cfRule>
  </conditionalFormatting>
  <conditionalFormatting sqref="H49">
    <cfRule type="cellIs" dxfId="121" priority="1" operator="greaterThanOrEqual">
      <formula>80</formula>
    </cfRule>
    <cfRule type="cellIs" dxfId="120" priority="2" operator="between">
      <formula>70</formula>
      <formula>79</formula>
    </cfRule>
    <cfRule type="cellIs" dxfId="119" priority="3" operator="lessThan">
      <formula>69</formula>
    </cfRule>
  </conditionalFormatting>
  <conditionalFormatting sqref="J26">
    <cfRule type="cellIs" dxfId="118" priority="8" stopIfTrue="1" operator="lessThan">
      <formula>-$C$26</formula>
    </cfRule>
    <cfRule type="cellIs" dxfId="117" priority="9" stopIfTrue="1" operator="greaterThan">
      <formula>$C$26</formula>
    </cfRule>
    <cfRule type="cellIs" dxfId="116" priority="10" stopIfTrue="1" operator="between">
      <formula>-$C$26</formula>
      <formula>$C$26</formula>
    </cfRule>
  </conditionalFormatting>
  <conditionalFormatting sqref="J27">
    <cfRule type="cellIs" dxfId="115" priority="11" stopIfTrue="1" operator="between">
      <formula>-$C$27</formula>
      <formula>$C$27</formula>
    </cfRule>
    <cfRule type="cellIs" dxfId="114" priority="12" stopIfTrue="1" operator="lessThan">
      <formula>$C$27</formula>
    </cfRule>
    <cfRule type="cellIs" dxfId="113" priority="13" stopIfTrue="1" operator="greaterThan">
      <formula>$C$27</formula>
    </cfRule>
  </conditionalFormatting>
  <dataValidations count="2">
    <dataValidation type="list" allowBlank="1" showInputMessage="1" showErrorMessage="1" sqref="G37:G47" xr:uid="{07A5067D-D337-44FC-8BBA-6EE60325E6E2}">
      <formula1>INDIRECT(K37)</formula1>
    </dataValidation>
    <dataValidation type="list" allowBlank="1" showInputMessage="1" showErrorMessage="1" sqref="D35" xr:uid="{52AD967C-677D-4501-9385-40F52A28E5BC}">
      <formula1>EQUIPEMENT_Q</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C1:I41"/>
  <sheetViews>
    <sheetView showGridLines="0" zoomScale="80" zoomScaleNormal="80" workbookViewId="0">
      <selection activeCell="D16" sqref="D16"/>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50.41015625" customWidth="1"/>
    <col min="7" max="7" width="33.76171875" customWidth="1"/>
  </cols>
  <sheetData>
    <row r="1" spans="3:9" ht="49.1" customHeight="1" thickBot="1" x14ac:dyDescent="0.45">
      <c r="C1" s="493"/>
      <c r="D1" s="1503" t="s">
        <v>3</v>
      </c>
      <c r="E1" s="1075"/>
      <c r="F1" s="1075"/>
      <c r="G1" s="1075"/>
      <c r="H1" s="1075"/>
      <c r="I1" s="1076"/>
    </row>
    <row r="2" spans="3:9" ht="22.7" customHeight="1" x14ac:dyDescent="0.4">
      <c r="C2" s="493"/>
      <c r="D2" s="603" t="s">
        <v>361</v>
      </c>
      <c r="E2" s="604" t="str">
        <f>Descriptif!F3</f>
        <v>code_test</v>
      </c>
      <c r="F2" s="605"/>
      <c r="G2" s="605"/>
      <c r="H2" s="678" t="s">
        <v>5</v>
      </c>
      <c r="I2" s="679"/>
    </row>
    <row r="3" spans="3:9" ht="33.75" customHeight="1" x14ac:dyDescent="0.4">
      <c r="C3" s="493"/>
      <c r="D3" s="598" t="s">
        <v>363</v>
      </c>
      <c r="E3" s="602">
        <f>Descriptif!F4</f>
        <v>0</v>
      </c>
      <c r="F3" s="600" t="s">
        <v>7</v>
      </c>
      <c r="G3" s="601">
        <f>Descriptif!J4</f>
        <v>0</v>
      </c>
      <c r="H3" s="680" t="e">
        <f>Descriptif!#REF!</f>
        <v>#REF!</v>
      </c>
      <c r="I3" s="681"/>
    </row>
    <row r="4" spans="3:9" ht="23.7" customHeight="1" x14ac:dyDescent="0.4">
      <c r="C4" s="493"/>
      <c r="D4" s="598" t="s">
        <v>443</v>
      </c>
      <c r="E4" s="599"/>
      <c r="F4" s="598" t="s">
        <v>8</v>
      </c>
      <c r="G4" s="601">
        <f>Descriptif!J5</f>
        <v>0</v>
      </c>
      <c r="H4" s="652"/>
      <c r="I4" s="658"/>
    </row>
    <row r="5" spans="3:9" ht="21" customHeight="1" x14ac:dyDescent="0.4">
      <c r="C5" s="493"/>
      <c r="D5" s="713" t="s">
        <v>444</v>
      </c>
      <c r="E5" s="683"/>
      <c r="F5" s="676" t="s">
        <v>9</v>
      </c>
      <c r="G5" s="601">
        <f>Descriptif!J8</f>
        <v>0</v>
      </c>
      <c r="H5" s="653"/>
      <c r="I5" s="659"/>
    </row>
    <row r="6" spans="3:9" ht="41.25" customHeight="1" thickBot="1" x14ac:dyDescent="0.45">
      <c r="C6" s="493"/>
      <c r="D6" s="714" t="s">
        <v>353</v>
      </c>
      <c r="E6" s="715" t="s">
        <v>280</v>
      </c>
      <c r="F6" s="677"/>
      <c r="G6" s="712"/>
      <c r="H6" s="668"/>
      <c r="I6" s="651"/>
    </row>
    <row r="7" spans="3:9" ht="21" thickBot="1" x14ac:dyDescent="0.45">
      <c r="C7" s="493"/>
      <c r="D7" s="160"/>
      <c r="E7" s="160"/>
      <c r="F7" s="160"/>
      <c r="G7" s="493"/>
    </row>
    <row r="8" spans="3:9" ht="18" x14ac:dyDescent="0.4">
      <c r="D8" s="1029" t="s">
        <v>140</v>
      </c>
      <c r="E8" s="1031" t="s">
        <v>141</v>
      </c>
      <c r="F8" s="1032"/>
    </row>
    <row r="9" spans="3:9" ht="18.75" customHeight="1" x14ac:dyDescent="0.4">
      <c r="D9" s="1030"/>
      <c r="E9" s="1033" t="s">
        <v>142</v>
      </c>
      <c r="F9" s="161" t="s">
        <v>143</v>
      </c>
    </row>
    <row r="10" spans="3:9" ht="12.75" customHeight="1" x14ac:dyDescent="0.4">
      <c r="D10" s="1035"/>
      <c r="E10" s="1039"/>
      <c r="F10" s="1037"/>
    </row>
    <row r="11" spans="3:9" ht="21.95" customHeight="1" thickBot="1" x14ac:dyDescent="0.45">
      <c r="D11" s="1036"/>
      <c r="E11" s="255"/>
      <c r="F11" s="1038"/>
    </row>
    <row r="12" spans="3:9" ht="21.95" customHeight="1" x14ac:dyDescent="0.4">
      <c r="D12" s="555"/>
      <c r="E12" s="555"/>
      <c r="F12" s="556"/>
    </row>
    <row r="13" spans="3:9" ht="21.95" customHeight="1" x14ac:dyDescent="0.4">
      <c r="D13" s="559" t="s">
        <v>383</v>
      </c>
      <c r="E13" s="557"/>
      <c r="F13" s="557"/>
      <c r="G13" s="781"/>
    </row>
    <row r="14" spans="3:9" ht="21.95" hidden="1" customHeight="1" outlineLevel="1" thickTop="1" x14ac:dyDescent="0.4">
      <c r="D14" s="591" t="s">
        <v>366</v>
      </c>
      <c r="E14" s="545" t="s">
        <v>367</v>
      </c>
      <c r="F14" s="532" t="s">
        <v>368</v>
      </c>
      <c r="G14" s="544">
        <v>4568932</v>
      </c>
    </row>
    <row r="15" spans="3:9" ht="21.95" hidden="1" customHeight="1" outlineLevel="1" x14ac:dyDescent="0.4">
      <c r="D15" s="592" t="s">
        <v>435</v>
      </c>
      <c r="E15" s="544"/>
      <c r="F15" s="532"/>
      <c r="G15" s="544"/>
    </row>
    <row r="16" spans="3:9" ht="21.95" hidden="1" customHeight="1" outlineLevel="1" thickBot="1" x14ac:dyDescent="0.45">
      <c r="D16" s="592" t="s">
        <v>434</v>
      </c>
    </row>
    <row r="17" spans="4:7" ht="21.95" hidden="1" customHeight="1" outlineLevel="1" thickBot="1" x14ac:dyDescent="0.45">
      <c r="D17" s="505"/>
      <c r="E17" s="533" t="s">
        <v>436</v>
      </c>
      <c r="F17" s="550" t="s">
        <v>375</v>
      </c>
      <c r="G17" s="550" t="s">
        <v>376</v>
      </c>
    </row>
    <row r="18" spans="4:7" ht="21.95" hidden="1" customHeight="1" outlineLevel="1" x14ac:dyDescent="0.4">
      <c r="D18" s="505" t="s">
        <v>437</v>
      </c>
      <c r="E18" s="535">
        <v>13</v>
      </c>
      <c r="F18" s="551">
        <v>12</v>
      </c>
      <c r="G18" s="552">
        <f>IF(E18&gt;0,E18-F18,"-")</f>
        <v>1</v>
      </c>
    </row>
    <row r="19" spans="4:7" ht="21.95" hidden="1" customHeight="1" outlineLevel="1" x14ac:dyDescent="0.4">
      <c r="D19" s="505"/>
      <c r="E19" s="537">
        <v>20</v>
      </c>
      <c r="F19" s="551">
        <v>22</v>
      </c>
      <c r="G19" s="552">
        <f>IF(E19&gt;0,E19-F19,"-")</f>
        <v>-2</v>
      </c>
    </row>
    <row r="20" spans="4:7" ht="21.95" customHeight="1" collapsed="1" x14ac:dyDescent="0.4">
      <c r="D20" s="780"/>
      <c r="E20" s="780"/>
      <c r="F20" s="780"/>
      <c r="G20" s="780"/>
    </row>
    <row r="21" spans="4:7" ht="41.45" customHeight="1" x14ac:dyDescent="0.4">
      <c r="D21" s="559" t="s">
        <v>381</v>
      </c>
      <c r="E21" s="557"/>
      <c r="F21" s="558"/>
    </row>
    <row r="22" spans="4:7" ht="17.25" hidden="1" customHeight="1" outlineLevel="1" thickBot="1" x14ac:dyDescent="0.45">
      <c r="D22" s="160"/>
      <c r="E22" s="160"/>
      <c r="F22" s="160"/>
    </row>
    <row r="23" spans="4:7" ht="15.75" hidden="1" customHeight="1" outlineLevel="1" x14ac:dyDescent="0.4">
      <c r="D23" s="1017" t="s">
        <v>144</v>
      </c>
      <c r="E23" s="1019" t="s">
        <v>145</v>
      </c>
      <c r="F23" s="1025" t="s">
        <v>146</v>
      </c>
    </row>
    <row r="24" spans="4:7" ht="15.75" hidden="1" customHeight="1" outlineLevel="1" x14ac:dyDescent="0.4">
      <c r="D24" s="1018"/>
      <c r="E24" s="1020"/>
      <c r="F24" s="1026"/>
    </row>
    <row r="25" spans="4:7" ht="31.5" hidden="1" customHeight="1" outlineLevel="1" x14ac:dyDescent="0.4">
      <c r="D25" s="177" t="s">
        <v>147</v>
      </c>
      <c r="E25" s="260"/>
      <c r="F25" s="250"/>
    </row>
    <row r="26" spans="4:7" ht="35.1" hidden="1" customHeight="1" outlineLevel="1" x14ac:dyDescent="0.4">
      <c r="D26" s="177" t="s">
        <v>163</v>
      </c>
      <c r="E26" s="260"/>
      <c r="F26" s="250"/>
    </row>
    <row r="27" spans="4:7" ht="35.1" hidden="1" customHeight="1" outlineLevel="1" thickBot="1" x14ac:dyDescent="0.45">
      <c r="D27" s="176" t="s">
        <v>164</v>
      </c>
      <c r="E27" s="260"/>
      <c r="F27" s="250"/>
    </row>
    <row r="28" spans="4:7" ht="15.75" hidden="1" customHeight="1" outlineLevel="1" x14ac:dyDescent="0.4">
      <c r="D28" s="1017" t="s">
        <v>150</v>
      </c>
      <c r="E28" s="1019" t="s">
        <v>145</v>
      </c>
      <c r="F28" s="1025" t="s">
        <v>146</v>
      </c>
    </row>
    <row r="29" spans="4:7" ht="15.75" hidden="1" customHeight="1" outlineLevel="1" x14ac:dyDescent="0.4">
      <c r="D29" s="1018"/>
      <c r="E29" s="1020"/>
      <c r="F29" s="1026"/>
    </row>
    <row r="30" spans="4:7" ht="35.1" hidden="1" customHeight="1" outlineLevel="1" x14ac:dyDescent="0.4">
      <c r="D30" s="176" t="s">
        <v>165</v>
      </c>
      <c r="E30" s="260"/>
      <c r="F30" s="251"/>
    </row>
    <row r="31" spans="4:7" ht="35.1" hidden="1" customHeight="1" outlineLevel="1" thickBot="1" x14ac:dyDescent="0.45">
      <c r="D31" s="176" t="s">
        <v>166</v>
      </c>
      <c r="E31" s="260"/>
      <c r="F31" s="251"/>
    </row>
    <row r="32" spans="4:7" ht="15.75" hidden="1" customHeight="1" outlineLevel="1" x14ac:dyDescent="0.4">
      <c r="D32" s="1017" t="s">
        <v>152</v>
      </c>
      <c r="E32" s="1019" t="s">
        <v>145</v>
      </c>
      <c r="F32" s="1025" t="s">
        <v>146</v>
      </c>
    </row>
    <row r="33" spans="4:6" ht="15.75" hidden="1" customHeight="1" outlineLevel="1" x14ac:dyDescent="0.4">
      <c r="D33" s="1018"/>
      <c r="E33" s="1020"/>
      <c r="F33" s="1026"/>
    </row>
    <row r="34" spans="4:6" ht="35.1" hidden="1" customHeight="1" outlineLevel="1" x14ac:dyDescent="0.4">
      <c r="D34" s="174" t="s">
        <v>167</v>
      </c>
      <c r="E34" s="260"/>
      <c r="F34" s="251"/>
    </row>
    <row r="35" spans="4:6" ht="35.1" hidden="1" customHeight="1" outlineLevel="1" thickBot="1" x14ac:dyDescent="0.45">
      <c r="D35" s="175" t="s">
        <v>154</v>
      </c>
      <c r="E35" s="260"/>
      <c r="F35" s="258"/>
    </row>
    <row r="36" spans="4:6" ht="15.75" hidden="1" customHeight="1" outlineLevel="1" x14ac:dyDescent="0.4">
      <c r="D36" s="1017" t="s">
        <v>155</v>
      </c>
      <c r="E36" s="1019" t="s">
        <v>145</v>
      </c>
      <c r="F36" s="1021" t="s">
        <v>146</v>
      </c>
    </row>
    <row r="37" spans="4:6" ht="15.75" hidden="1" customHeight="1" outlineLevel="1" x14ac:dyDescent="0.4">
      <c r="D37" s="1018"/>
      <c r="E37" s="1020"/>
      <c r="F37" s="1022"/>
    </row>
    <row r="38" spans="4:6" ht="35.1" hidden="1" customHeight="1" outlineLevel="1" thickBot="1" x14ac:dyDescent="0.45">
      <c r="D38" s="486" t="s">
        <v>352</v>
      </c>
      <c r="E38" s="260"/>
      <c r="F38" s="252"/>
    </row>
    <row r="39" spans="4:6" ht="31.35" hidden="1" customHeight="1" outlineLevel="1" x14ac:dyDescent="0.4">
      <c r="D39" s="1501" t="s">
        <v>158</v>
      </c>
      <c r="E39" s="1502"/>
      <c r="F39" s="554" t="s">
        <v>82</v>
      </c>
    </row>
    <row r="40" spans="4:6" ht="32.700000000000003" hidden="1" customHeight="1" outlineLevel="1" thickBot="1" x14ac:dyDescent="0.45">
      <c r="D40" s="218"/>
      <c r="E40" s="260"/>
      <c r="F40" s="254"/>
    </row>
    <row r="41" spans="4:6" collapsed="1" x14ac:dyDescent="0.4"/>
  </sheetData>
  <sheetProtection selectLockedCells="1"/>
  <mergeCells count="19">
    <mergeCell ref="D1:I1"/>
    <mergeCell ref="D8:D9"/>
    <mergeCell ref="E8:F8"/>
    <mergeCell ref="E9:E10"/>
    <mergeCell ref="D10:D11"/>
    <mergeCell ref="F10:F11"/>
    <mergeCell ref="D23:D24"/>
    <mergeCell ref="E23:E24"/>
    <mergeCell ref="F23:F24"/>
    <mergeCell ref="D28:D29"/>
    <mergeCell ref="E28:E29"/>
    <mergeCell ref="F28:F29"/>
    <mergeCell ref="D39:E39"/>
    <mergeCell ref="D32:D33"/>
    <mergeCell ref="E32:E33"/>
    <mergeCell ref="F32:F33"/>
    <mergeCell ref="D36:D37"/>
    <mergeCell ref="E36:E37"/>
    <mergeCell ref="F36:F37"/>
  </mergeCells>
  <conditionalFormatting sqref="E25:E27">
    <cfRule type="containsText" dxfId="112" priority="21" operator="containsText" text="Non contrôlé">
      <formula>NOT(ISERROR(SEARCH("Non contrôlé",E25)))</formula>
    </cfRule>
    <cfRule type="containsText" dxfId="111" priority="22" operator="containsText" text="Non validé">
      <formula>NOT(ISERROR(SEARCH("Non validé",E25)))</formula>
    </cfRule>
    <cfRule type="containsText" dxfId="110" priority="23" operator="containsText" text="réserve">
      <formula>NOT(ISERROR(SEARCH("réserve",E25)))</formula>
    </cfRule>
    <cfRule type="endsWith" dxfId="109" priority="24" operator="endsWith" text="Validé">
      <formula>RIGHT(E25,LEN("Validé"))="Validé"</formula>
    </cfRule>
  </conditionalFormatting>
  <conditionalFormatting sqref="E30:E31">
    <cfRule type="containsText" dxfId="108" priority="17" operator="containsText" text="Non contrôlé">
      <formula>NOT(ISERROR(SEARCH("Non contrôlé",E30)))</formula>
    </cfRule>
    <cfRule type="containsText" dxfId="107" priority="18" operator="containsText" text="Non validé">
      <formula>NOT(ISERROR(SEARCH("Non validé",E30)))</formula>
    </cfRule>
    <cfRule type="containsText" dxfId="106" priority="19" operator="containsText" text="réserve">
      <formula>NOT(ISERROR(SEARCH("réserve",E30)))</formula>
    </cfRule>
    <cfRule type="endsWith" dxfId="105" priority="20" operator="endsWith" text="Validé">
      <formula>RIGHT(E30,LEN("Validé"))="Validé"</formula>
    </cfRule>
  </conditionalFormatting>
  <conditionalFormatting sqref="E34:E35">
    <cfRule type="containsText" dxfId="104" priority="13" operator="containsText" text="Non contrôlé">
      <formula>NOT(ISERROR(SEARCH("Non contrôlé",E34)))</formula>
    </cfRule>
    <cfRule type="containsText" dxfId="103" priority="14" operator="containsText" text="Non validé">
      <formula>NOT(ISERROR(SEARCH("Non validé",E34)))</formula>
    </cfRule>
    <cfRule type="containsText" dxfId="102" priority="15" operator="containsText" text="réserve">
      <formula>NOT(ISERROR(SEARCH("réserve",E34)))</formula>
    </cfRule>
    <cfRule type="endsWith" dxfId="101" priority="16" operator="endsWith" text="Validé">
      <formula>RIGHT(E34,LEN("Validé"))="Validé"</formula>
    </cfRule>
  </conditionalFormatting>
  <conditionalFormatting sqref="E38">
    <cfRule type="containsText" dxfId="100" priority="9" operator="containsText" text="Non contrôlé">
      <formula>NOT(ISERROR(SEARCH("Non contrôlé",E38)))</formula>
    </cfRule>
    <cfRule type="containsText" dxfId="99" priority="10" operator="containsText" text="Non validé">
      <formula>NOT(ISERROR(SEARCH("Non validé",E38)))</formula>
    </cfRule>
    <cfRule type="containsText" dxfId="98" priority="11" operator="containsText" text="réserve">
      <formula>NOT(ISERROR(SEARCH("réserve",E38)))</formula>
    </cfRule>
    <cfRule type="endsWith" dxfId="97" priority="12" operator="endsWith" text="Validé">
      <formula>RIGHT(E38,LEN("Validé"))="Validé"</formula>
    </cfRule>
  </conditionalFormatting>
  <conditionalFormatting sqref="E40">
    <cfRule type="containsText" dxfId="96" priority="5" operator="containsText" text="Non contrôlé">
      <formula>NOT(ISERROR(SEARCH("Non contrôlé",E40)))</formula>
    </cfRule>
    <cfRule type="containsText" dxfId="95" priority="6" operator="containsText" text="Non validé">
      <formula>NOT(ISERROR(SEARCH("Non validé",E40)))</formula>
    </cfRule>
    <cfRule type="containsText" dxfId="94" priority="7" operator="containsText" text="réserve">
      <formula>NOT(ISERROR(SEARCH("réserve",E40)))</formula>
    </cfRule>
    <cfRule type="endsWith" dxfId="93" priority="8" operator="endsWith" text="Validé">
      <formula>RIGHT(E40,LEN("Validé"))="Validé"</formula>
    </cfRule>
  </conditionalFormatting>
  <conditionalFormatting sqref="G18:G19">
    <cfRule type="cellIs" dxfId="92" priority="1" stopIfTrue="1" operator="equal">
      <formula>"-"</formula>
    </cfRule>
    <cfRule type="cellIs" dxfId="91" priority="2" stopIfTrue="1" operator="greaterThan">
      <formula>1</formula>
    </cfRule>
    <cfRule type="cellIs" dxfId="90" priority="3" stopIfTrue="1" operator="lessThan">
      <formula>-1</formula>
    </cfRule>
    <cfRule type="cellIs" dxfId="89" priority="4" stopIfTrue="1" operator="between">
      <formula>-1</formula>
      <formula>1</formula>
    </cfRule>
  </conditionalFormatting>
  <dataValidations count="3">
    <dataValidation type="list" allowBlank="1" showInputMessage="1" showErrorMessage="1" sqref="E40" xr:uid="{E9686943-78B8-45EF-8640-26BCE5C07635}">
      <formula1>LISTE_4</formula1>
    </dataValidation>
    <dataValidation type="list" allowBlank="1" showInputMessage="1" showErrorMessage="1" sqref="E21 E11:E12" xr:uid="{8B5D276B-E3B7-40E7-89AE-A023CF5CAD89}">
      <formula1>LISTE_1</formula1>
    </dataValidation>
    <dataValidation type="list" allowBlank="1" showInputMessage="1" showErrorMessage="1" sqref="E25:E27 E30:E31 E38 E34:E35" xr:uid="{ACE5B8D4-7F31-46BC-BBE8-2899B4AC45AB}">
      <formula1>LISTE_3</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2F37-BEF4-4764-A2A0-AB18629CEAD0}">
  <sheetPr codeName="Feuil22">
    <tabColor theme="7"/>
  </sheetPr>
  <dimension ref="A1:Q305"/>
  <sheetViews>
    <sheetView zoomScaleNormal="100" workbookViewId="0">
      <pane ySplit="6" topLeftCell="A7" activePane="bottomLeft" state="frozen"/>
      <selection pane="bottomLeft" activeCell="G4" sqref="G4"/>
    </sheetView>
  </sheetViews>
  <sheetFormatPr baseColWidth="10" defaultRowHeight="12.7" x14ac:dyDescent="0.4"/>
  <cols>
    <col min="1" max="1" width="3" customWidth="1"/>
    <col min="2" max="2" width="2.76171875" customWidth="1"/>
    <col min="3" max="3" width="4.41015625" style="493" customWidth="1"/>
    <col min="4" max="4" width="51.87890625" customWidth="1"/>
    <col min="5" max="5" width="33.1171875" customWidth="1"/>
    <col min="6" max="6" width="49.1171875" customWidth="1"/>
    <col min="7" max="8" width="10.76171875" style="493"/>
    <col min="9" max="9" width="14" style="493" customWidth="1"/>
    <col min="10" max="10" width="14.1171875" style="493" customWidth="1"/>
    <col min="11" max="17" width="10.76171875" style="493"/>
  </cols>
  <sheetData>
    <row r="1" spans="1:17" s="493" customFormat="1" ht="61.35" customHeight="1" thickBot="1" x14ac:dyDescent="0.45">
      <c r="C1" s="494"/>
      <c r="D1" s="1503" t="s">
        <v>3</v>
      </c>
      <c r="E1" s="1075"/>
      <c r="F1" s="1075"/>
      <c r="G1" s="1075"/>
      <c r="H1" s="1075"/>
      <c r="I1" s="1076"/>
    </row>
    <row r="2" spans="1:17" s="493" customFormat="1" ht="41" x14ac:dyDescent="0.4">
      <c r="C2" s="495"/>
      <c r="D2" s="603" t="s">
        <v>361</v>
      </c>
      <c r="E2" s="604" t="str">
        <f>Descriptif!F3</f>
        <v>code_test</v>
      </c>
      <c r="F2" s="605"/>
      <c r="G2" s="605"/>
      <c r="H2" s="678" t="s">
        <v>5</v>
      </c>
      <c r="I2" s="679"/>
    </row>
    <row r="3" spans="1:17" ht="24.75" customHeight="1" x14ac:dyDescent="0.4">
      <c r="A3" s="493"/>
      <c r="B3" s="493"/>
      <c r="C3" s="495"/>
      <c r="D3" s="598" t="s">
        <v>363</v>
      </c>
      <c r="E3" s="602">
        <f>Descriptif!F4</f>
        <v>0</v>
      </c>
      <c r="F3" s="600" t="s">
        <v>7</v>
      </c>
      <c r="G3" s="601">
        <f>Descriptif!J4</f>
        <v>0</v>
      </c>
      <c r="H3" s="680" t="e">
        <f>Descriptif!#REF!</f>
        <v>#REF!</v>
      </c>
      <c r="I3" s="681"/>
    </row>
    <row r="4" spans="1:17" ht="24.75" customHeight="1" x14ac:dyDescent="0.4">
      <c r="A4" s="493"/>
      <c r="B4" s="493"/>
      <c r="C4" s="495"/>
      <c r="D4" s="598" t="s">
        <v>443</v>
      </c>
      <c r="E4" s="599"/>
      <c r="F4" s="598" t="s">
        <v>8</v>
      </c>
      <c r="G4" s="601">
        <f>Descriptif!J5</f>
        <v>0</v>
      </c>
      <c r="H4" s="652"/>
      <c r="I4" s="658"/>
    </row>
    <row r="5" spans="1:17" ht="22.1" customHeight="1" x14ac:dyDescent="0.4">
      <c r="A5" s="493"/>
      <c r="B5" s="493"/>
      <c r="C5" s="495"/>
      <c r="D5" s="713" t="s">
        <v>444</v>
      </c>
      <c r="E5" s="683"/>
      <c r="F5" s="676" t="s">
        <v>9</v>
      </c>
      <c r="G5" s="601">
        <f>Descriptif!J8</f>
        <v>0</v>
      </c>
      <c r="H5" s="653"/>
      <c r="I5" s="659"/>
    </row>
    <row r="6" spans="1:17" ht="25.95" customHeight="1" thickBot="1" x14ac:dyDescent="0.45">
      <c r="A6" s="493"/>
      <c r="B6" s="493"/>
      <c r="C6" s="495"/>
      <c r="D6" s="714" t="s">
        <v>353</v>
      </c>
      <c r="E6" s="715" t="s">
        <v>280</v>
      </c>
      <c r="F6" s="677"/>
      <c r="G6" s="712"/>
      <c r="H6" s="668"/>
      <c r="I6" s="651"/>
      <c r="Q6"/>
    </row>
    <row r="7" spans="1:17" ht="28.1" customHeight="1" x14ac:dyDescent="0.4">
      <c r="A7" s="493"/>
      <c r="B7" s="493"/>
      <c r="C7" s="495"/>
      <c r="D7" s="160"/>
      <c r="E7" s="160"/>
      <c r="F7" s="160"/>
      <c r="I7" s="496"/>
      <c r="P7"/>
      <c r="Q7"/>
    </row>
    <row r="8" spans="1:17" ht="36.35" customHeight="1" x14ac:dyDescent="0.4">
      <c r="A8" s="493"/>
      <c r="B8" s="493"/>
      <c r="C8" s="495"/>
      <c r="D8" s="549" t="s">
        <v>382</v>
      </c>
      <c r="E8" s="1506"/>
      <c r="F8" s="1506"/>
      <c r="I8" s="496"/>
      <c r="P8"/>
      <c r="Q8"/>
    </row>
    <row r="9" spans="1:17" ht="20.7" x14ac:dyDescent="0.4">
      <c r="A9" s="493"/>
      <c r="B9" s="493"/>
      <c r="C9" s="495"/>
      <c r="D9" s="549" t="s">
        <v>142</v>
      </c>
      <c r="E9" s="1507"/>
      <c r="F9" s="1507"/>
      <c r="I9" s="496"/>
      <c r="P9"/>
      <c r="Q9"/>
    </row>
    <row r="10" spans="1:17" ht="55.1" customHeight="1" x14ac:dyDescent="0.4">
      <c r="A10" s="493"/>
      <c r="B10" s="493"/>
      <c r="C10" s="495"/>
      <c r="D10" s="549" t="s">
        <v>143</v>
      </c>
      <c r="E10" s="1507"/>
      <c r="F10" s="1507"/>
      <c r="I10" s="496"/>
      <c r="P10"/>
      <c r="Q10"/>
    </row>
    <row r="11" spans="1:17" ht="24.75" customHeight="1" thickBot="1" x14ac:dyDescent="0.45">
      <c r="A11" s="493"/>
      <c r="B11" s="493"/>
      <c r="C11" s="495"/>
      <c r="D11" s="162"/>
      <c r="E11" s="162"/>
      <c r="F11" s="162"/>
      <c r="I11" s="496"/>
      <c r="P11"/>
      <c r="Q11"/>
    </row>
    <row r="12" spans="1:17" ht="37.1" customHeight="1" thickBot="1" x14ac:dyDescent="0.45">
      <c r="A12" s="493"/>
      <c r="B12" s="493"/>
      <c r="C12" s="495"/>
      <c r="D12" s="716" t="s">
        <v>383</v>
      </c>
      <c r="E12" s="717"/>
      <c r="F12" s="717"/>
      <c r="G12" s="717"/>
      <c r="H12" s="718"/>
      <c r="I12" s="719"/>
      <c r="P12"/>
      <c r="Q12"/>
    </row>
    <row r="13" spans="1:17" ht="24.75" customHeight="1" x14ac:dyDescent="0.4">
      <c r="A13" s="493"/>
      <c r="B13" s="493"/>
      <c r="C13" s="495"/>
      <c r="D13" s="693" t="s">
        <v>366</v>
      </c>
      <c r="E13" s="544" t="s">
        <v>367</v>
      </c>
      <c r="F13" s="693" t="s">
        <v>368</v>
      </c>
      <c r="G13" s="544">
        <v>4568932</v>
      </c>
      <c r="I13" s="496"/>
      <c r="P13"/>
      <c r="Q13"/>
    </row>
    <row r="14" spans="1:17" ht="15.35" x14ac:dyDescent="0.4">
      <c r="A14" s="493"/>
      <c r="B14" s="493"/>
      <c r="C14" s="495"/>
      <c r="D14" s="693" t="s">
        <v>369</v>
      </c>
      <c r="E14" s="544" t="s">
        <v>367</v>
      </c>
      <c r="F14" s="693" t="s">
        <v>368</v>
      </c>
      <c r="G14" s="544" t="s">
        <v>370</v>
      </c>
      <c r="I14" s="496"/>
    </row>
    <row r="15" spans="1:17" ht="45.35" customHeight="1" thickBot="1" x14ac:dyDescent="0.45">
      <c r="A15" s="493"/>
      <c r="B15" s="493"/>
      <c r="C15" s="495"/>
      <c r="D15" s="532"/>
      <c r="E15" s="532"/>
      <c r="F15" s="530"/>
      <c r="G15" s="532"/>
      <c r="I15" s="496"/>
    </row>
    <row r="16" spans="1:17" ht="55" thickBot="1" x14ac:dyDescent="0.45">
      <c r="A16" s="493"/>
      <c r="B16" s="493"/>
      <c r="C16" s="495"/>
      <c r="D16" s="540" t="s">
        <v>371</v>
      </c>
      <c r="E16" s="540" t="s">
        <v>372</v>
      </c>
      <c r="F16" s="533" t="s">
        <v>373</v>
      </c>
      <c r="G16" s="533" t="s">
        <v>374</v>
      </c>
      <c r="H16" s="550" t="s">
        <v>375</v>
      </c>
      <c r="I16" s="722" t="s">
        <v>376</v>
      </c>
    </row>
    <row r="17" spans="1:9" ht="13.7" x14ac:dyDescent="0.4">
      <c r="A17" s="493"/>
      <c r="B17" s="493"/>
      <c r="C17" s="495"/>
      <c r="D17" s="541" t="s">
        <v>377</v>
      </c>
      <c r="E17" s="547" t="s">
        <v>378</v>
      </c>
      <c r="F17" s="534">
        <v>15</v>
      </c>
      <c r="G17" s="535">
        <v>13</v>
      </c>
      <c r="H17" s="551">
        <v>12</v>
      </c>
      <c r="I17" s="723">
        <f>IF(G17&gt;0,G17-H17,"-")</f>
        <v>1</v>
      </c>
    </row>
    <row r="18" spans="1:9" ht="13.7" x14ac:dyDescent="0.4">
      <c r="A18" s="493"/>
      <c r="B18" s="493"/>
      <c r="C18" s="495"/>
      <c r="D18" s="542" t="s">
        <v>379</v>
      </c>
      <c r="E18" s="548" t="s">
        <v>378</v>
      </c>
      <c r="F18" s="536">
        <v>15</v>
      </c>
      <c r="G18" s="537">
        <v>20</v>
      </c>
      <c r="H18" s="551">
        <v>22</v>
      </c>
      <c r="I18" s="723">
        <f>IF(G18&gt;0,G18-H18,"-")</f>
        <v>-2</v>
      </c>
    </row>
    <row r="19" spans="1:9" ht="56.7" customHeight="1" thickBot="1" x14ac:dyDescent="0.45">
      <c r="A19" s="493"/>
      <c r="B19" s="493"/>
      <c r="C19" s="495"/>
      <c r="D19" s="543" t="s">
        <v>379</v>
      </c>
      <c r="E19" s="546" t="s">
        <v>380</v>
      </c>
      <c r="F19" s="538"/>
      <c r="G19" s="539">
        <v>20</v>
      </c>
      <c r="H19" s="551">
        <v>19.8</v>
      </c>
      <c r="I19" s="723">
        <f>IF(G19&gt;0,G19-H19,"-")</f>
        <v>0.19999999999999929</v>
      </c>
    </row>
    <row r="20" spans="1:9" ht="54" customHeight="1" thickBot="1" x14ac:dyDescent="0.45">
      <c r="A20" s="493"/>
      <c r="B20" s="493"/>
      <c r="C20" s="495"/>
      <c r="D20" s="162"/>
      <c r="E20" s="162"/>
      <c r="F20" s="162"/>
      <c r="I20" s="496"/>
    </row>
    <row r="21" spans="1:9" ht="34.950000000000003" customHeight="1" thickBot="1" x14ac:dyDescent="0.45">
      <c r="A21" s="493"/>
      <c r="B21" s="493"/>
      <c r="C21" s="495"/>
      <c r="D21" s="716" t="s">
        <v>381</v>
      </c>
      <c r="E21" s="717"/>
      <c r="F21" s="717"/>
      <c r="G21" s="720"/>
      <c r="H21" s="720"/>
      <c r="I21" s="721"/>
    </row>
    <row r="22" spans="1:9" ht="14.7" thickBot="1" x14ac:dyDescent="0.45">
      <c r="A22" s="493"/>
      <c r="B22" s="493"/>
      <c r="C22" s="495"/>
      <c r="D22" s="163"/>
      <c r="E22" s="164"/>
      <c r="F22" s="165"/>
      <c r="I22" s="496"/>
    </row>
    <row r="23" spans="1:9" ht="40.700000000000003" customHeight="1" x14ac:dyDescent="0.4">
      <c r="A23" s="493"/>
      <c r="B23" s="493"/>
      <c r="C23" s="495"/>
      <c r="D23" s="1017" t="s">
        <v>144</v>
      </c>
      <c r="E23" s="1019" t="s">
        <v>145</v>
      </c>
      <c r="F23" s="1025" t="s">
        <v>146</v>
      </c>
      <c r="I23" s="496"/>
    </row>
    <row r="24" spans="1:9" x14ac:dyDescent="0.4">
      <c r="A24" s="493"/>
      <c r="B24" s="493"/>
      <c r="C24" s="495"/>
      <c r="D24" s="1018"/>
      <c r="E24" s="1020"/>
      <c r="F24" s="1026"/>
      <c r="I24" s="496"/>
    </row>
    <row r="25" spans="1:9" ht="41" x14ac:dyDescent="0.4">
      <c r="A25" s="493"/>
      <c r="B25" s="493"/>
      <c r="C25" s="495"/>
      <c r="D25" s="226" t="s">
        <v>147</v>
      </c>
      <c r="E25" s="260"/>
      <c r="F25" s="250"/>
      <c r="I25" s="496"/>
    </row>
    <row r="26" spans="1:9" ht="64.349999999999994" customHeight="1" thickBot="1" x14ac:dyDescent="0.45">
      <c r="A26" s="493"/>
      <c r="B26" s="493"/>
      <c r="C26" s="495"/>
      <c r="D26" s="225" t="s">
        <v>149</v>
      </c>
      <c r="E26" s="260"/>
      <c r="F26" s="250"/>
      <c r="I26" s="496"/>
    </row>
    <row r="27" spans="1:9" ht="54" customHeight="1" x14ac:dyDescent="0.4">
      <c r="A27" s="493"/>
      <c r="B27" s="493"/>
      <c r="C27" s="495"/>
      <c r="D27" s="1017" t="s">
        <v>150</v>
      </c>
      <c r="E27" s="1019" t="s">
        <v>145</v>
      </c>
      <c r="F27" s="1025" t="s">
        <v>146</v>
      </c>
      <c r="I27" s="496"/>
    </row>
    <row r="28" spans="1:9" x14ac:dyDescent="0.4">
      <c r="A28" s="493"/>
      <c r="B28" s="493"/>
      <c r="C28" s="495"/>
      <c r="D28" s="1018"/>
      <c r="E28" s="1020"/>
      <c r="F28" s="1026"/>
      <c r="I28" s="496"/>
    </row>
    <row r="29" spans="1:9" ht="16" thickBot="1" x14ac:dyDescent="0.45">
      <c r="A29" s="493"/>
      <c r="B29" s="493"/>
      <c r="C29" s="495"/>
      <c r="D29" s="225" t="s">
        <v>151</v>
      </c>
      <c r="E29" s="260"/>
      <c r="F29" s="251"/>
      <c r="I29" s="496"/>
    </row>
    <row r="30" spans="1:9" ht="58.35" customHeight="1" x14ac:dyDescent="0.4">
      <c r="A30" s="493"/>
      <c r="B30" s="493"/>
      <c r="C30" s="495"/>
      <c r="D30" s="1017" t="s">
        <v>152</v>
      </c>
      <c r="E30" s="1019" t="s">
        <v>145</v>
      </c>
      <c r="F30" s="1025" t="s">
        <v>146</v>
      </c>
      <c r="I30" s="496"/>
    </row>
    <row r="31" spans="1:9" x14ac:dyDescent="0.4">
      <c r="A31" s="493"/>
      <c r="B31" s="493"/>
      <c r="C31" s="495"/>
      <c r="D31" s="1018"/>
      <c r="E31" s="1020"/>
      <c r="F31" s="1026"/>
      <c r="I31" s="496"/>
    </row>
    <row r="32" spans="1:9" ht="27.35" x14ac:dyDescent="0.4">
      <c r="A32" s="493"/>
      <c r="B32" s="493"/>
      <c r="C32" s="495"/>
      <c r="D32" s="472" t="s">
        <v>153</v>
      </c>
      <c r="E32" s="260"/>
      <c r="F32" s="251"/>
      <c r="I32" s="496"/>
    </row>
    <row r="33" spans="3:9" s="493" customFormat="1" ht="27.7" thickBot="1" x14ac:dyDescent="0.45">
      <c r="C33" s="495"/>
      <c r="D33" s="224" t="s">
        <v>154</v>
      </c>
      <c r="E33" s="260"/>
      <c r="F33" s="252"/>
      <c r="I33" s="496"/>
    </row>
    <row r="34" spans="3:9" s="493" customFormat="1" x14ac:dyDescent="0.4">
      <c r="C34" s="495"/>
      <c r="D34" s="1017" t="s">
        <v>155</v>
      </c>
      <c r="E34" s="1019" t="s">
        <v>145</v>
      </c>
      <c r="F34" s="1021" t="s">
        <v>146</v>
      </c>
      <c r="I34" s="496"/>
    </row>
    <row r="35" spans="3:9" s="493" customFormat="1" x14ac:dyDescent="0.4">
      <c r="C35" s="495"/>
      <c r="D35" s="1018"/>
      <c r="E35" s="1020"/>
      <c r="F35" s="1022"/>
      <c r="I35" s="496"/>
    </row>
    <row r="36" spans="3:9" s="493" customFormat="1" ht="27.7" thickBot="1" x14ac:dyDescent="0.45">
      <c r="C36" s="495"/>
      <c r="D36" s="224" t="s">
        <v>156</v>
      </c>
      <c r="E36" s="260"/>
      <c r="F36" s="256"/>
      <c r="I36" s="496"/>
    </row>
    <row r="37" spans="3:9" s="493" customFormat="1" ht="23.35" x14ac:dyDescent="0.4">
      <c r="C37" s="495"/>
      <c r="D37" s="1504" t="s">
        <v>158</v>
      </c>
      <c r="E37" s="1505"/>
      <c r="F37" s="553" t="s">
        <v>82</v>
      </c>
      <c r="I37" s="496"/>
    </row>
    <row r="38" spans="3:9" s="493" customFormat="1" ht="18.350000000000001" thickBot="1" x14ac:dyDescent="0.45">
      <c r="C38" s="495"/>
      <c r="D38" s="218"/>
      <c r="E38" s="261"/>
      <c r="F38" s="254"/>
      <c r="I38" s="496"/>
    </row>
    <row r="39" spans="3:9" s="493" customFormat="1" x14ac:dyDescent="0.4">
      <c r="C39" s="495"/>
      <c r="I39" s="496"/>
    </row>
    <row r="40" spans="3:9" s="493" customFormat="1" ht="27.35" thickBot="1" x14ac:dyDescent="0.8">
      <c r="C40" s="724"/>
      <c r="D40" s="497"/>
      <c r="E40" s="497"/>
      <c r="F40" s="497"/>
      <c r="G40" s="497"/>
      <c r="H40" s="497"/>
      <c r="I40" s="498"/>
    </row>
    <row r="41" spans="3:9" s="493" customFormat="1" x14ac:dyDescent="0.4"/>
    <row r="42" spans="3:9" s="493" customFormat="1" x14ac:dyDescent="0.4"/>
    <row r="43" spans="3:9" s="493" customFormat="1" x14ac:dyDescent="0.4"/>
    <row r="44" spans="3:9" s="493" customFormat="1" x14ac:dyDescent="0.4"/>
    <row r="45" spans="3:9" s="493" customFormat="1" x14ac:dyDescent="0.4"/>
    <row r="46" spans="3:9" s="493" customFormat="1" x14ac:dyDescent="0.4"/>
    <row r="47" spans="3:9" s="493" customFormat="1" x14ac:dyDescent="0.4"/>
    <row r="48" spans="3:9" s="493" customFormat="1" x14ac:dyDescent="0.4"/>
    <row r="49" s="493" customFormat="1" x14ac:dyDescent="0.4"/>
    <row r="50" s="493" customFormat="1" x14ac:dyDescent="0.4"/>
    <row r="51" s="493" customFormat="1" x14ac:dyDescent="0.4"/>
    <row r="52" s="493" customFormat="1" x14ac:dyDescent="0.4"/>
    <row r="53" s="493" customFormat="1" x14ac:dyDescent="0.4"/>
    <row r="54" s="493" customFormat="1" x14ac:dyDescent="0.4"/>
    <row r="55" s="493" customFormat="1" x14ac:dyDescent="0.4"/>
    <row r="56" s="493" customFormat="1" x14ac:dyDescent="0.4"/>
    <row r="57" s="493" customFormat="1" x14ac:dyDescent="0.4"/>
    <row r="58" s="493" customFormat="1" x14ac:dyDescent="0.4"/>
    <row r="59" s="493" customFormat="1" x14ac:dyDescent="0.4"/>
    <row r="60" s="493" customFormat="1" x14ac:dyDescent="0.4"/>
    <row r="61" s="493" customFormat="1" x14ac:dyDescent="0.4"/>
    <row r="62" s="493" customFormat="1" x14ac:dyDescent="0.4"/>
    <row r="63" s="493" customFormat="1" x14ac:dyDescent="0.4"/>
    <row r="64" s="493" customFormat="1" x14ac:dyDescent="0.4"/>
    <row r="65" s="493" customFormat="1" x14ac:dyDescent="0.4"/>
    <row r="66" s="493" customFormat="1" x14ac:dyDescent="0.4"/>
    <row r="67" s="493" customFormat="1" x14ac:dyDescent="0.4"/>
    <row r="68" s="493" customFormat="1" x14ac:dyDescent="0.4"/>
    <row r="69" s="493" customFormat="1" x14ac:dyDescent="0.4"/>
    <row r="70" s="493" customFormat="1" x14ac:dyDescent="0.4"/>
    <row r="71" s="493" customFormat="1" x14ac:dyDescent="0.4"/>
    <row r="72" s="493" customFormat="1" x14ac:dyDescent="0.4"/>
    <row r="73" s="493" customFormat="1" x14ac:dyDescent="0.4"/>
    <row r="74" s="493" customFormat="1" x14ac:dyDescent="0.4"/>
    <row r="75" s="493" customFormat="1" x14ac:dyDescent="0.4"/>
    <row r="76" s="493" customFormat="1" x14ac:dyDescent="0.4"/>
    <row r="77" s="493" customFormat="1" x14ac:dyDescent="0.4"/>
    <row r="78" s="493" customFormat="1" x14ac:dyDescent="0.4"/>
    <row r="79" s="493" customFormat="1" x14ac:dyDescent="0.4"/>
    <row r="80" s="493" customFormat="1" x14ac:dyDescent="0.4"/>
    <row r="81" s="493" customFormat="1" x14ac:dyDescent="0.4"/>
    <row r="82" s="493" customFormat="1" x14ac:dyDescent="0.4"/>
    <row r="83" s="493" customFormat="1" x14ac:dyDescent="0.4"/>
    <row r="84" s="493" customFormat="1" x14ac:dyDescent="0.4"/>
    <row r="85" s="493" customFormat="1" x14ac:dyDescent="0.4"/>
    <row r="86" s="493" customFormat="1" x14ac:dyDescent="0.4"/>
    <row r="87" s="493" customFormat="1" x14ac:dyDescent="0.4"/>
    <row r="88" s="493" customFormat="1" x14ac:dyDescent="0.4"/>
    <row r="89" s="493" customFormat="1" x14ac:dyDescent="0.4"/>
    <row r="90" s="493" customFormat="1" x14ac:dyDescent="0.4"/>
    <row r="91" s="493" customFormat="1" x14ac:dyDescent="0.4"/>
    <row r="92" s="493" customFormat="1" x14ac:dyDescent="0.4"/>
    <row r="93" s="493" customFormat="1" x14ac:dyDescent="0.4"/>
    <row r="94" s="493" customFormat="1" x14ac:dyDescent="0.4"/>
    <row r="95" s="493" customFormat="1" x14ac:dyDescent="0.4"/>
    <row r="96" s="493" customFormat="1" x14ac:dyDescent="0.4"/>
    <row r="97" s="493" customFormat="1" x14ac:dyDescent="0.4"/>
    <row r="98" s="493" customFormat="1" x14ac:dyDescent="0.4"/>
    <row r="99" s="493" customFormat="1" x14ac:dyDescent="0.4"/>
    <row r="100" s="493" customFormat="1" x14ac:dyDescent="0.4"/>
    <row r="101" s="493" customFormat="1" x14ac:dyDescent="0.4"/>
    <row r="102" s="493" customFormat="1" x14ac:dyDescent="0.4"/>
    <row r="103" s="493" customFormat="1" x14ac:dyDescent="0.4"/>
    <row r="104" s="493" customFormat="1" x14ac:dyDescent="0.4"/>
    <row r="105" s="493" customFormat="1" x14ac:dyDescent="0.4"/>
    <row r="106" s="493" customFormat="1" x14ac:dyDescent="0.4"/>
    <row r="107" s="493" customFormat="1" x14ac:dyDescent="0.4"/>
    <row r="108" s="493" customFormat="1" x14ac:dyDescent="0.4"/>
    <row r="109" s="493" customFormat="1" x14ac:dyDescent="0.4"/>
    <row r="110" s="493" customFormat="1" x14ac:dyDescent="0.4"/>
    <row r="111" s="493" customFormat="1" x14ac:dyDescent="0.4"/>
    <row r="112" s="493" customFormat="1" x14ac:dyDescent="0.4"/>
    <row r="113" s="493" customFormat="1" x14ac:dyDescent="0.4"/>
    <row r="114" s="493" customFormat="1" x14ac:dyDescent="0.4"/>
    <row r="115" s="493" customFormat="1" x14ac:dyDescent="0.4"/>
    <row r="116" s="493" customFormat="1" x14ac:dyDescent="0.4"/>
    <row r="117" s="493" customFormat="1" x14ac:dyDescent="0.4"/>
    <row r="118" s="493" customFormat="1" x14ac:dyDescent="0.4"/>
    <row r="119" s="493" customFormat="1" x14ac:dyDescent="0.4"/>
    <row r="120" s="493" customFormat="1" x14ac:dyDescent="0.4"/>
    <row r="121" s="493" customFormat="1" x14ac:dyDescent="0.4"/>
    <row r="122" s="493" customFormat="1" x14ac:dyDescent="0.4"/>
    <row r="123" s="493" customFormat="1" x14ac:dyDescent="0.4"/>
    <row r="124" s="493" customFormat="1" x14ac:dyDescent="0.4"/>
    <row r="125" s="493" customFormat="1" x14ac:dyDescent="0.4"/>
    <row r="126" s="493" customFormat="1" x14ac:dyDescent="0.4"/>
    <row r="127" s="493" customFormat="1" x14ac:dyDescent="0.4"/>
    <row r="128" s="493" customFormat="1" x14ac:dyDescent="0.4"/>
    <row r="129" s="493" customFormat="1" x14ac:dyDescent="0.4"/>
    <row r="130" s="493" customFormat="1" x14ac:dyDescent="0.4"/>
    <row r="131" s="493" customFormat="1" x14ac:dyDescent="0.4"/>
    <row r="132" s="493" customFormat="1" x14ac:dyDescent="0.4"/>
    <row r="133" s="493" customFormat="1" x14ac:dyDescent="0.4"/>
    <row r="134" s="493" customFormat="1" x14ac:dyDescent="0.4"/>
    <row r="135" s="493" customFormat="1" x14ac:dyDescent="0.4"/>
    <row r="136" s="493" customFormat="1" x14ac:dyDescent="0.4"/>
    <row r="137" s="493" customFormat="1" x14ac:dyDescent="0.4"/>
    <row r="138" s="493" customFormat="1" x14ac:dyDescent="0.4"/>
    <row r="139" s="493" customFormat="1" x14ac:dyDescent="0.4"/>
    <row r="140" s="493" customFormat="1" x14ac:dyDescent="0.4"/>
    <row r="141" s="493" customFormat="1" x14ac:dyDescent="0.4"/>
    <row r="142" s="493" customFormat="1" x14ac:dyDescent="0.4"/>
    <row r="143" s="493" customFormat="1" x14ac:dyDescent="0.4"/>
    <row r="144" s="493" customFormat="1" x14ac:dyDescent="0.4"/>
    <row r="145" s="493" customFormat="1" x14ac:dyDescent="0.4"/>
    <row r="146" s="493" customFormat="1" x14ac:dyDescent="0.4"/>
    <row r="147" s="493" customFormat="1" x14ac:dyDescent="0.4"/>
    <row r="148" s="493" customFormat="1" x14ac:dyDescent="0.4"/>
    <row r="149" s="493" customFormat="1" x14ac:dyDescent="0.4"/>
    <row r="150" s="493" customFormat="1" x14ac:dyDescent="0.4"/>
    <row r="151" s="493" customFormat="1" x14ac:dyDescent="0.4"/>
    <row r="152" s="493" customFormat="1" x14ac:dyDescent="0.4"/>
    <row r="153" s="493" customFormat="1" x14ac:dyDescent="0.4"/>
    <row r="154" s="493" customFormat="1" x14ac:dyDescent="0.4"/>
    <row r="155" s="493" customFormat="1" x14ac:dyDescent="0.4"/>
    <row r="156" s="493" customFormat="1" x14ac:dyDescent="0.4"/>
    <row r="157" s="493" customFormat="1" x14ac:dyDescent="0.4"/>
    <row r="158" s="493" customFormat="1" x14ac:dyDescent="0.4"/>
    <row r="159" s="493" customFormat="1" x14ac:dyDescent="0.4"/>
    <row r="160" s="493" customFormat="1" x14ac:dyDescent="0.4"/>
    <row r="161" s="493" customFormat="1" x14ac:dyDescent="0.4"/>
    <row r="162" s="493" customFormat="1" x14ac:dyDescent="0.4"/>
    <row r="163" s="493" customFormat="1" x14ac:dyDescent="0.4"/>
    <row r="164" s="493" customFormat="1" x14ac:dyDescent="0.4"/>
    <row r="165" s="493" customFormat="1" x14ac:dyDescent="0.4"/>
    <row r="166" s="493" customFormat="1" x14ac:dyDescent="0.4"/>
    <row r="167" s="493" customFormat="1" x14ac:dyDescent="0.4"/>
    <row r="168" s="493" customFormat="1" x14ac:dyDescent="0.4"/>
    <row r="169" s="493" customFormat="1" x14ac:dyDescent="0.4"/>
    <row r="170" s="493" customFormat="1" x14ac:dyDescent="0.4"/>
    <row r="171" s="493" customFormat="1" x14ac:dyDescent="0.4"/>
    <row r="172" s="493" customFormat="1" x14ac:dyDescent="0.4"/>
    <row r="173" s="493" customFormat="1" x14ac:dyDescent="0.4"/>
    <row r="174" s="493" customFormat="1" x14ac:dyDescent="0.4"/>
    <row r="175" s="493" customFormat="1" x14ac:dyDescent="0.4"/>
    <row r="176" s="493" customFormat="1" x14ac:dyDescent="0.4"/>
    <row r="177" s="493" customFormat="1" x14ac:dyDescent="0.4"/>
    <row r="178" s="493" customFormat="1" x14ac:dyDescent="0.4"/>
    <row r="179" s="493" customFormat="1" x14ac:dyDescent="0.4"/>
    <row r="180" s="493" customFormat="1" x14ac:dyDescent="0.4"/>
    <row r="181" s="493" customFormat="1" x14ac:dyDescent="0.4"/>
    <row r="182" s="493" customFormat="1" x14ac:dyDescent="0.4"/>
    <row r="183" s="493" customFormat="1" x14ac:dyDescent="0.4"/>
    <row r="184" s="493" customFormat="1" x14ac:dyDescent="0.4"/>
    <row r="185" s="493" customFormat="1" x14ac:dyDescent="0.4"/>
    <row r="186" s="493" customFormat="1" x14ac:dyDescent="0.4"/>
    <row r="187" s="493" customFormat="1" x14ac:dyDescent="0.4"/>
    <row r="188" s="493" customFormat="1" x14ac:dyDescent="0.4"/>
    <row r="189" s="493" customFormat="1" x14ac:dyDescent="0.4"/>
    <row r="190" s="493" customFormat="1" x14ac:dyDescent="0.4"/>
    <row r="191" s="493" customFormat="1" x14ac:dyDescent="0.4"/>
    <row r="192" s="493" customFormat="1" x14ac:dyDescent="0.4"/>
    <row r="193" s="493" customFormat="1" x14ac:dyDescent="0.4"/>
    <row r="194" s="493" customFormat="1" x14ac:dyDescent="0.4"/>
    <row r="195" s="493" customFormat="1" x14ac:dyDescent="0.4"/>
    <row r="196" s="493" customFormat="1" x14ac:dyDescent="0.4"/>
    <row r="197" s="493" customFormat="1" x14ac:dyDescent="0.4"/>
    <row r="198" s="493" customFormat="1" x14ac:dyDescent="0.4"/>
    <row r="199" s="493" customFormat="1" x14ac:dyDescent="0.4"/>
    <row r="200" s="493" customFormat="1" x14ac:dyDescent="0.4"/>
    <row r="201" s="493" customFormat="1" x14ac:dyDescent="0.4"/>
    <row r="202" s="493" customFormat="1" x14ac:dyDescent="0.4"/>
    <row r="203" s="493" customFormat="1" x14ac:dyDescent="0.4"/>
    <row r="204" s="493" customFormat="1" x14ac:dyDescent="0.4"/>
    <row r="205" s="493" customFormat="1" x14ac:dyDescent="0.4"/>
    <row r="206" s="493" customFormat="1" x14ac:dyDescent="0.4"/>
    <row r="207" s="493" customFormat="1" x14ac:dyDescent="0.4"/>
    <row r="208" s="493" customFormat="1" x14ac:dyDescent="0.4"/>
    <row r="209" s="493" customFormat="1" x14ac:dyDescent="0.4"/>
    <row r="210" s="493" customFormat="1" x14ac:dyDescent="0.4"/>
    <row r="211" s="493" customFormat="1" x14ac:dyDescent="0.4"/>
    <row r="212" s="493" customFormat="1" x14ac:dyDescent="0.4"/>
    <row r="213" s="493" customFormat="1" x14ac:dyDescent="0.4"/>
    <row r="214" s="493" customFormat="1" x14ac:dyDescent="0.4"/>
    <row r="215" s="493" customFormat="1" x14ac:dyDescent="0.4"/>
    <row r="216" s="493" customFormat="1" x14ac:dyDescent="0.4"/>
    <row r="217" s="493" customFormat="1" x14ac:dyDescent="0.4"/>
    <row r="218" s="493" customFormat="1" x14ac:dyDescent="0.4"/>
    <row r="219" s="493" customFormat="1" x14ac:dyDescent="0.4"/>
    <row r="220" s="493" customFormat="1" x14ac:dyDescent="0.4"/>
    <row r="221" s="493" customFormat="1" x14ac:dyDescent="0.4"/>
    <row r="222" s="493" customFormat="1" x14ac:dyDescent="0.4"/>
    <row r="223" s="493" customFormat="1" x14ac:dyDescent="0.4"/>
    <row r="224" s="493" customFormat="1" x14ac:dyDescent="0.4"/>
    <row r="225" s="493" customFormat="1" x14ac:dyDescent="0.4"/>
    <row r="226" s="493" customFormat="1" x14ac:dyDescent="0.4"/>
    <row r="227" s="493" customFormat="1" x14ac:dyDescent="0.4"/>
    <row r="228" s="493" customFormat="1" x14ac:dyDescent="0.4"/>
    <row r="229" s="493" customFormat="1" x14ac:dyDescent="0.4"/>
    <row r="230" s="493" customFormat="1" x14ac:dyDescent="0.4"/>
    <row r="231" s="493" customFormat="1" x14ac:dyDescent="0.4"/>
    <row r="232" s="493" customFormat="1" x14ac:dyDescent="0.4"/>
    <row r="233" s="493" customFormat="1" x14ac:dyDescent="0.4"/>
    <row r="234" s="493" customFormat="1" x14ac:dyDescent="0.4"/>
    <row r="235" s="493" customFormat="1" x14ac:dyDescent="0.4"/>
    <row r="236" s="493" customFormat="1" x14ac:dyDescent="0.4"/>
    <row r="237" s="493" customFormat="1" x14ac:dyDescent="0.4"/>
    <row r="238" s="493" customFormat="1" x14ac:dyDescent="0.4"/>
    <row r="239" s="493" customFormat="1" x14ac:dyDescent="0.4"/>
    <row r="240" s="493" customFormat="1" x14ac:dyDescent="0.4"/>
    <row r="241" s="493" customFormat="1" x14ac:dyDescent="0.4"/>
    <row r="242" s="493" customFormat="1" x14ac:dyDescent="0.4"/>
    <row r="243" s="493" customFormat="1" x14ac:dyDescent="0.4"/>
    <row r="244" s="493" customFormat="1" x14ac:dyDescent="0.4"/>
    <row r="245" s="493" customFormat="1" x14ac:dyDescent="0.4"/>
    <row r="246" s="493" customFormat="1" x14ac:dyDescent="0.4"/>
    <row r="247" s="493" customFormat="1" x14ac:dyDescent="0.4"/>
    <row r="248" s="493" customFormat="1" x14ac:dyDescent="0.4"/>
    <row r="249" s="493" customFormat="1" x14ac:dyDescent="0.4"/>
    <row r="250" s="493" customFormat="1" x14ac:dyDescent="0.4"/>
    <row r="251" s="493" customFormat="1" x14ac:dyDescent="0.4"/>
    <row r="252" s="493" customFormat="1" x14ac:dyDescent="0.4"/>
    <row r="253" s="493" customFormat="1" x14ac:dyDescent="0.4"/>
    <row r="254" s="493" customFormat="1" x14ac:dyDescent="0.4"/>
    <row r="255" s="493" customFormat="1" x14ac:dyDescent="0.4"/>
    <row r="256" s="493" customFormat="1" x14ac:dyDescent="0.4"/>
    <row r="257" s="493" customFormat="1" x14ac:dyDescent="0.4"/>
    <row r="258" s="493" customFormat="1" x14ac:dyDescent="0.4"/>
    <row r="259" s="493" customFormat="1" x14ac:dyDescent="0.4"/>
    <row r="260" s="493" customFormat="1" x14ac:dyDescent="0.4"/>
    <row r="261" s="493" customFormat="1" x14ac:dyDescent="0.4"/>
    <row r="262" s="493" customFormat="1" x14ac:dyDescent="0.4"/>
    <row r="263" s="493" customFormat="1" x14ac:dyDescent="0.4"/>
    <row r="264" s="493" customFormat="1" x14ac:dyDescent="0.4"/>
    <row r="265" s="493" customFormat="1" x14ac:dyDescent="0.4"/>
    <row r="266" s="493" customFormat="1" x14ac:dyDescent="0.4"/>
    <row r="267" s="493" customFormat="1" x14ac:dyDescent="0.4"/>
    <row r="268" s="493" customFormat="1" x14ac:dyDescent="0.4"/>
    <row r="269" s="493" customFormat="1" x14ac:dyDescent="0.4"/>
    <row r="270" s="493" customFormat="1" x14ac:dyDescent="0.4"/>
    <row r="271" s="493" customFormat="1" x14ac:dyDescent="0.4"/>
    <row r="272" s="493" customFormat="1" x14ac:dyDescent="0.4"/>
    <row r="273" s="493" customFormat="1" x14ac:dyDescent="0.4"/>
    <row r="274" s="493" customFormat="1" x14ac:dyDescent="0.4"/>
    <row r="275" s="493" customFormat="1" x14ac:dyDescent="0.4"/>
    <row r="276" s="493" customFormat="1" x14ac:dyDescent="0.4"/>
    <row r="277" s="493" customFormat="1" x14ac:dyDescent="0.4"/>
    <row r="278" s="493" customFormat="1" x14ac:dyDescent="0.4"/>
    <row r="279" s="493" customFormat="1" x14ac:dyDescent="0.4"/>
    <row r="280" s="493" customFormat="1" x14ac:dyDescent="0.4"/>
    <row r="281" s="493" customFormat="1" x14ac:dyDescent="0.4"/>
    <row r="282" s="493" customFormat="1" x14ac:dyDescent="0.4"/>
    <row r="283" s="493" customFormat="1" x14ac:dyDescent="0.4"/>
    <row r="284" s="493" customFormat="1" x14ac:dyDescent="0.4"/>
    <row r="285" s="493" customFormat="1" x14ac:dyDescent="0.4"/>
    <row r="286" s="493" customFormat="1" x14ac:dyDescent="0.4"/>
    <row r="287" s="493" customFormat="1" x14ac:dyDescent="0.4"/>
    <row r="288" s="493" customFormat="1" x14ac:dyDescent="0.4"/>
    <row r="289" spans="1:6" s="493" customFormat="1" x14ac:dyDescent="0.4"/>
    <row r="290" spans="1:6" s="493" customFormat="1" x14ac:dyDescent="0.4"/>
    <row r="291" spans="1:6" s="493" customFormat="1" x14ac:dyDescent="0.4"/>
    <row r="292" spans="1:6" s="493" customFormat="1" x14ac:dyDescent="0.4"/>
    <row r="293" spans="1:6" s="493" customFormat="1" x14ac:dyDescent="0.4"/>
    <row r="294" spans="1:6" s="493" customFormat="1" x14ac:dyDescent="0.4"/>
    <row r="295" spans="1:6" s="493" customFormat="1" x14ac:dyDescent="0.4"/>
    <row r="296" spans="1:6" s="493" customFormat="1" x14ac:dyDescent="0.4"/>
    <row r="297" spans="1:6" s="493" customFormat="1" x14ac:dyDescent="0.4"/>
    <row r="298" spans="1:6" s="493" customFormat="1" x14ac:dyDescent="0.4"/>
    <row r="299" spans="1:6" s="493" customFormat="1" x14ac:dyDescent="0.4"/>
    <row r="300" spans="1:6" x14ac:dyDescent="0.4">
      <c r="A300" s="493"/>
      <c r="B300" s="493"/>
      <c r="D300" s="493"/>
      <c r="E300" s="493"/>
      <c r="F300" s="493"/>
    </row>
    <row r="301" spans="1:6" x14ac:dyDescent="0.4">
      <c r="A301" s="493"/>
      <c r="B301" s="493"/>
      <c r="D301" s="493"/>
      <c r="E301" s="493"/>
      <c r="F301" s="493"/>
    </row>
    <row r="302" spans="1:6" x14ac:dyDescent="0.4">
      <c r="A302" s="493"/>
      <c r="B302" s="493"/>
      <c r="D302" s="493"/>
      <c r="E302" s="493"/>
      <c r="F302" s="493"/>
    </row>
    <row r="303" spans="1:6" x14ac:dyDescent="0.4">
      <c r="A303" s="493"/>
      <c r="B303" s="493"/>
      <c r="D303" s="493"/>
      <c r="E303" s="493"/>
      <c r="F303" s="493"/>
    </row>
    <row r="304" spans="1:6" x14ac:dyDescent="0.4">
      <c r="A304" s="493"/>
      <c r="B304" s="493"/>
      <c r="D304" s="493"/>
      <c r="E304" s="493"/>
      <c r="F304" s="493"/>
    </row>
    <row r="305" spans="1:6" x14ac:dyDescent="0.4">
      <c r="A305" s="493"/>
      <c r="B305" s="493"/>
      <c r="D305" s="493"/>
      <c r="E305" s="493"/>
      <c r="F305" s="493"/>
    </row>
  </sheetData>
  <mergeCells count="17">
    <mergeCell ref="F27:F28"/>
    <mergeCell ref="E8:F8"/>
    <mergeCell ref="D1:I1"/>
    <mergeCell ref="E9:F9"/>
    <mergeCell ref="E10:F10"/>
    <mergeCell ref="D23:D24"/>
    <mergeCell ref="E23:E24"/>
    <mergeCell ref="F23:F24"/>
    <mergeCell ref="D27:D28"/>
    <mergeCell ref="E27:E28"/>
    <mergeCell ref="D37:E37"/>
    <mergeCell ref="D30:D31"/>
    <mergeCell ref="E30:E31"/>
    <mergeCell ref="F30:F31"/>
    <mergeCell ref="D34:D35"/>
    <mergeCell ref="E34:E35"/>
    <mergeCell ref="F34:F35"/>
  </mergeCells>
  <conditionalFormatting sqref="E25:E26">
    <cfRule type="containsText" dxfId="88" priority="21" operator="containsText" text="Non contrôlé">
      <formula>NOT(ISERROR(SEARCH("Non contrôlé",E25)))</formula>
    </cfRule>
    <cfRule type="containsText" dxfId="87" priority="22" operator="containsText" text="Non validé">
      <formula>NOT(ISERROR(SEARCH("Non validé",E25)))</formula>
    </cfRule>
    <cfRule type="containsText" dxfId="86" priority="23" operator="containsText" text="réserve">
      <formula>NOT(ISERROR(SEARCH("réserve",E25)))</formula>
    </cfRule>
    <cfRule type="endsWith" dxfId="85" priority="24" operator="endsWith" text="Validé">
      <formula>RIGHT(E25,LEN("Validé"))="Validé"</formula>
    </cfRule>
  </conditionalFormatting>
  <conditionalFormatting sqref="E29">
    <cfRule type="containsText" dxfId="84" priority="17" operator="containsText" text="Non contrôlé">
      <formula>NOT(ISERROR(SEARCH("Non contrôlé",E29)))</formula>
    </cfRule>
    <cfRule type="containsText" dxfId="83" priority="18" operator="containsText" text="Non validé">
      <formula>NOT(ISERROR(SEARCH("Non validé",E29)))</formula>
    </cfRule>
    <cfRule type="containsText" dxfId="82" priority="19" operator="containsText" text="réserve">
      <formula>NOT(ISERROR(SEARCH("réserve",E29)))</formula>
    </cfRule>
    <cfRule type="endsWith" dxfId="81" priority="20" operator="endsWith" text="Validé">
      <formula>RIGHT(E29,LEN("Validé"))="Validé"</formula>
    </cfRule>
  </conditionalFormatting>
  <conditionalFormatting sqref="E32:E33">
    <cfRule type="containsText" dxfId="80" priority="13" operator="containsText" text="Non contrôlé">
      <formula>NOT(ISERROR(SEARCH("Non contrôlé",E32)))</formula>
    </cfRule>
    <cfRule type="containsText" dxfId="79" priority="14" operator="containsText" text="Non validé">
      <formula>NOT(ISERROR(SEARCH("Non validé",E32)))</formula>
    </cfRule>
    <cfRule type="containsText" dxfId="78" priority="15" operator="containsText" text="réserve">
      <formula>NOT(ISERROR(SEARCH("réserve",E32)))</formula>
    </cfRule>
    <cfRule type="endsWith" dxfId="77" priority="16" operator="endsWith" text="Validé">
      <formula>RIGHT(E32,LEN("Validé"))="Validé"</formula>
    </cfRule>
  </conditionalFormatting>
  <conditionalFormatting sqref="E36">
    <cfRule type="containsText" dxfId="76" priority="9" operator="containsText" text="Non contrôlé">
      <formula>NOT(ISERROR(SEARCH("Non contrôlé",E36)))</formula>
    </cfRule>
    <cfRule type="containsText" dxfId="75" priority="10" operator="containsText" text="Non validé">
      <formula>NOT(ISERROR(SEARCH("Non validé",E36)))</formula>
    </cfRule>
    <cfRule type="containsText" dxfId="74" priority="11" operator="containsText" text="réserve">
      <formula>NOT(ISERROR(SEARCH("réserve",E36)))</formula>
    </cfRule>
    <cfRule type="endsWith" dxfId="73" priority="12" operator="endsWith" text="Validé">
      <formula>RIGHT(E36,LEN("Validé"))="Validé"</formula>
    </cfRule>
  </conditionalFormatting>
  <conditionalFormatting sqref="E38">
    <cfRule type="containsText" dxfId="72" priority="5" operator="containsText" text="Non contrôlé">
      <formula>NOT(ISERROR(SEARCH("Non contrôlé",E38)))</formula>
    </cfRule>
    <cfRule type="containsText" dxfId="71" priority="6" operator="containsText" text="Non validé">
      <formula>NOT(ISERROR(SEARCH("Non validé",E38)))</formula>
    </cfRule>
    <cfRule type="containsText" dxfId="70" priority="7" operator="containsText" text="réserve">
      <formula>NOT(ISERROR(SEARCH("réserve",E38)))</formula>
    </cfRule>
    <cfRule type="endsWith" dxfId="69" priority="8" operator="endsWith" text="Validé">
      <formula>RIGHT(E38,LEN("Validé"))="Validé"</formula>
    </cfRule>
  </conditionalFormatting>
  <conditionalFormatting sqref="I17:I19">
    <cfRule type="cellIs" dxfId="68" priority="1" stopIfTrue="1" operator="equal">
      <formula>"-"</formula>
    </cfRule>
    <cfRule type="cellIs" dxfId="67" priority="2" stopIfTrue="1" operator="greaterThan">
      <formula>1</formula>
    </cfRule>
    <cfRule type="cellIs" dxfId="66" priority="3" stopIfTrue="1" operator="lessThan">
      <formula>-1</formula>
    </cfRule>
    <cfRule type="cellIs" dxfId="65" priority="4" stopIfTrue="1" operator="between">
      <formula>-1</formula>
      <formula>1</formula>
    </cfRule>
  </conditionalFormatting>
  <dataValidations count="2">
    <dataValidation type="list" allowBlank="1" showInputMessage="1" showErrorMessage="1" sqref="E9" xr:uid="{E51B95EE-4CCA-4428-AEED-D9073B3711CE}">
      <formula1>LISTE_1_a</formula1>
    </dataValidation>
    <dataValidation type="list" allowBlank="1" showInputMessage="1" showErrorMessage="1" sqref="E25:E26 E29 E32:E33 E36" xr:uid="{E5193A55-BE96-45DA-A789-8E1FF039BFAB}">
      <formula1>LISTE_3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E1AAE-9C71-46DF-A437-9CE042D3EB60}">
  <sheetPr codeName="Feuil23">
    <tabColor rgb="FFB7DEE8"/>
  </sheetPr>
  <dimension ref="A1:FR81"/>
  <sheetViews>
    <sheetView showGridLines="0" zoomScaleNormal="100" workbookViewId="0">
      <pane ySplit="7" topLeftCell="A8" activePane="bottomLeft" state="frozen"/>
      <selection pane="bottomLeft" activeCell="H54" sqref="H54:H59"/>
    </sheetView>
  </sheetViews>
  <sheetFormatPr baseColWidth="10" defaultColWidth="11.41015625" defaultRowHeight="12.7" outlineLevelRow="1" x14ac:dyDescent="0.4"/>
  <cols>
    <col min="1" max="2" width="3.1171875" style="327" customWidth="1"/>
    <col min="3" max="3" width="3" style="389" customWidth="1"/>
    <col min="4" max="5" width="11.41015625" style="389" customWidth="1"/>
    <col min="6" max="7" width="36.1171875" style="389" customWidth="1"/>
    <col min="8" max="8" width="38.87890625" style="389" customWidth="1"/>
    <col min="9" max="9" width="33.41015625" style="389" customWidth="1"/>
    <col min="10" max="12" width="15.17578125" style="389" customWidth="1"/>
    <col min="13" max="13" width="5.76171875" style="389" customWidth="1"/>
    <col min="14" max="15" width="2.64453125" style="389" customWidth="1"/>
    <col min="16" max="174" width="11.41015625" style="389"/>
    <col min="175" max="16384" width="11.41015625" style="327"/>
  </cols>
  <sheetData>
    <row r="1" spans="1:13" s="389" customFormat="1" ht="37.700000000000003" customHeight="1" x14ac:dyDescent="0.45">
      <c r="A1" s="351"/>
      <c r="B1" s="654"/>
      <c r="C1" s="636"/>
      <c r="D1" s="1370" t="s">
        <v>3</v>
      </c>
      <c r="E1" s="1370"/>
      <c r="F1" s="1370"/>
      <c r="G1" s="1370"/>
      <c r="H1" s="1370"/>
      <c r="I1" s="1370"/>
      <c r="J1" s="1371"/>
      <c r="K1" s="684"/>
      <c r="L1" s="685"/>
    </row>
    <row r="2" spans="1:13" s="389" customFormat="1" ht="25.7" customHeight="1" thickBot="1" x14ac:dyDescent="0.45">
      <c r="A2" s="327"/>
      <c r="B2" s="655"/>
      <c r="C2" s="1429" t="s">
        <v>361</v>
      </c>
      <c r="D2" s="1430"/>
      <c r="E2" s="1431"/>
      <c r="F2" s="1426" t="str">
        <f>IF(ISBLANK(Descriptif!F2), "", Descriptif!F2)</f>
        <v>Système test</v>
      </c>
      <c r="G2" s="1427"/>
      <c r="H2" s="1427"/>
      <c r="I2" s="1427"/>
      <c r="J2" s="1428"/>
      <c r="L2" s="612"/>
    </row>
    <row r="3" spans="1:13" s="389" customFormat="1" ht="15" customHeight="1" thickBot="1" x14ac:dyDescent="0.45">
      <c r="A3" s="443"/>
      <c r="B3" s="656"/>
      <c r="C3" s="1429" t="s">
        <v>603</v>
      </c>
      <c r="D3" s="1430"/>
      <c r="E3" s="1431"/>
      <c r="F3" s="826" t="str">
        <f>IF(ISBLANK(Descriptif!F6), "", Descriptif!F6)</f>
        <v/>
      </c>
      <c r="G3" s="676" t="s">
        <v>7</v>
      </c>
      <c r="H3" s="682" t="str">
        <f>IF(ISBLANK(Descriptif!J3), "", Descriptif!J3)</f>
        <v>Eaux de France</v>
      </c>
      <c r="I3" s="678" t="s">
        <v>5</v>
      </c>
      <c r="J3" s="782">
        <f>IF(ISBLANK(Descriptif!M3), "", Descriptif!M3)</f>
        <v>45797</v>
      </c>
      <c r="L3" s="612"/>
    </row>
    <row r="4" spans="1:13" s="389" customFormat="1" ht="15" customHeight="1" x14ac:dyDescent="0.4">
      <c r="A4" s="490"/>
      <c r="B4" s="657"/>
      <c r="C4" s="1429" t="s">
        <v>443</v>
      </c>
      <c r="D4" s="1430"/>
      <c r="E4" s="1431"/>
      <c r="F4" s="683" t="s">
        <v>600</v>
      </c>
      <c r="G4" s="676" t="s">
        <v>572</v>
      </c>
      <c r="H4" s="682" t="str">
        <f>IF(ISBLANK(Descriptif!J4), "", Descriptif!J4)</f>
        <v/>
      </c>
      <c r="I4" s="678" t="s">
        <v>8</v>
      </c>
      <c r="J4" s="782" t="str">
        <f>IF(ISBLANK(Descriptif!M4), "", Descriptif!M4)</f>
        <v>Satese XX</v>
      </c>
      <c r="L4" s="612"/>
    </row>
    <row r="5" spans="1:13" s="389" customFormat="1" ht="15" customHeight="1" x14ac:dyDescent="0.4">
      <c r="A5" s="490"/>
      <c r="B5" s="657"/>
      <c r="C5" s="1429" t="s">
        <v>444</v>
      </c>
      <c r="D5" s="1430"/>
      <c r="E5" s="1431"/>
      <c r="F5" s="683" t="s">
        <v>601</v>
      </c>
      <c r="G5" s="676" t="s">
        <v>573</v>
      </c>
      <c r="H5" s="682" t="str">
        <f>IF(ISBLANK(Descriptif!J5), "", Descriptif!J5)</f>
        <v/>
      </c>
      <c r="I5" s="600" t="s">
        <v>9</v>
      </c>
      <c r="J5" s="782" t="str">
        <f>IF(ISBLANK(Descriptif!M5), "", Descriptif!M5)</f>
        <v>François</v>
      </c>
      <c r="L5" s="612"/>
    </row>
    <row r="6" spans="1:13" s="389" customFormat="1" ht="15" customHeight="1" x14ac:dyDescent="0.4">
      <c r="A6" s="490"/>
      <c r="B6" s="657"/>
      <c r="C6" s="1432" t="s">
        <v>570</v>
      </c>
      <c r="D6" s="1433"/>
      <c r="E6" s="1434"/>
      <c r="F6" s="683" t="s">
        <v>495</v>
      </c>
      <c r="G6" s="676" t="s">
        <v>575</v>
      </c>
      <c r="H6" s="682" t="str">
        <f>IF(ISBLANK(Descriptif!J6), "", Descriptif!J6)</f>
        <v/>
      </c>
      <c r="I6" s="1422"/>
      <c r="J6" s="1423"/>
      <c r="L6" s="612"/>
    </row>
    <row r="7" spans="1:13" s="389" customFormat="1" ht="18" customHeight="1" thickBot="1" x14ac:dyDescent="0.45">
      <c r="A7" s="490"/>
      <c r="B7" s="657"/>
      <c r="C7" s="1419" t="s">
        <v>571</v>
      </c>
      <c r="D7" s="1420"/>
      <c r="E7" s="1421"/>
      <c r="F7" s="725" t="s">
        <v>280</v>
      </c>
      <c r="G7" s="726" t="s">
        <v>576</v>
      </c>
      <c r="H7" s="825" t="str">
        <f>IF(ISBLANK(Descriptif!J7), "", Descriptif!J7)</f>
        <v/>
      </c>
      <c r="I7" s="1424"/>
      <c r="J7" s="1425"/>
      <c r="L7" s="612"/>
    </row>
    <row r="8" spans="1:13" s="389" customFormat="1" ht="21" customHeight="1" thickBot="1" x14ac:dyDescent="0.45">
      <c r="A8" s="490"/>
      <c r="B8" s="657"/>
      <c r="C8" s="490"/>
      <c r="D8" s="417"/>
      <c r="E8" s="418"/>
      <c r="F8" s="327"/>
      <c r="I8" s="490"/>
      <c r="J8" s="490"/>
      <c r="L8" s="612"/>
    </row>
    <row r="9" spans="1:13" s="389" customFormat="1" ht="36.75" customHeight="1" thickBot="1" x14ac:dyDescent="0.45">
      <c r="B9" s="615"/>
      <c r="C9" s="727"/>
      <c r="D9" s="731" t="s">
        <v>497</v>
      </c>
      <c r="E9" s="731"/>
      <c r="F9" s="731"/>
      <c r="G9" s="731"/>
      <c r="H9" s="731"/>
      <c r="I9" s="731"/>
      <c r="J9" s="732"/>
      <c r="L9" s="612"/>
    </row>
    <row r="10" spans="1:13" s="389" customFormat="1" ht="16.95" hidden="1" customHeight="1" outlineLevel="1" x14ac:dyDescent="0.4">
      <c r="B10" s="615"/>
      <c r="D10" s="675"/>
      <c r="E10" s="675"/>
      <c r="F10" s="675"/>
      <c r="G10" s="675"/>
      <c r="H10" s="675"/>
      <c r="I10" s="675"/>
      <c r="J10" s="675"/>
      <c r="K10" s="675"/>
      <c r="L10" s="686"/>
      <c r="M10" s="675"/>
    </row>
    <row r="11" spans="1:13" s="389" customFormat="1" ht="16.100000000000001" hidden="1" customHeight="1" outlineLevel="1" thickBot="1" x14ac:dyDescent="0.45">
      <c r="B11" s="615"/>
      <c r="D11" s="326"/>
      <c r="E11" s="687" t="s">
        <v>366</v>
      </c>
      <c r="F11" s="326"/>
      <c r="G11" s="326"/>
      <c r="H11" s="326"/>
      <c r="I11" s="326"/>
      <c r="J11" s="326"/>
      <c r="L11" s="612"/>
    </row>
    <row r="12" spans="1:13" s="389" customFormat="1" ht="18.75" hidden="1" customHeight="1" outlineLevel="1" thickTop="1" x14ac:dyDescent="0.4">
      <c r="B12" s="615"/>
      <c r="D12" s="688"/>
      <c r="F12" s="689" t="s">
        <v>490</v>
      </c>
      <c r="G12" s="736" t="s">
        <v>504</v>
      </c>
      <c r="H12" s="568" t="s">
        <v>505</v>
      </c>
      <c r="I12" s="736" t="s">
        <v>423</v>
      </c>
      <c r="L12" s="612"/>
    </row>
    <row r="13" spans="1:13" s="389" customFormat="1" ht="15" hidden="1" customHeight="1" outlineLevel="1" x14ac:dyDescent="0.4">
      <c r="B13" s="615"/>
      <c r="D13" s="688"/>
      <c r="F13" s="532" t="s">
        <v>459</v>
      </c>
      <c r="G13" s="674" t="s">
        <v>506</v>
      </c>
      <c r="H13" s="531" t="s">
        <v>462</v>
      </c>
      <c r="I13" s="674">
        <v>50</v>
      </c>
      <c r="L13" s="612"/>
    </row>
    <row r="14" spans="1:13" s="389" customFormat="1" ht="20.45" hidden="1" customHeight="1" outlineLevel="1" x14ac:dyDescent="0.4">
      <c r="B14" s="615"/>
      <c r="D14" s="688"/>
      <c r="F14" s="532" t="s">
        <v>507</v>
      </c>
      <c r="G14" s="674" t="s">
        <v>508</v>
      </c>
      <c r="H14" s="531" t="s">
        <v>509</v>
      </c>
      <c r="I14" s="674" t="s">
        <v>423</v>
      </c>
      <c r="L14" s="612"/>
    </row>
    <row r="15" spans="1:13" s="389" customFormat="1" ht="12.75" hidden="1" customHeight="1" outlineLevel="1" x14ac:dyDescent="0.4">
      <c r="B15" s="615"/>
      <c r="D15" s="688"/>
      <c r="F15" s="532" t="s">
        <v>510</v>
      </c>
      <c r="G15" s="674" t="s">
        <v>511</v>
      </c>
      <c r="H15" s="531" t="s">
        <v>512</v>
      </c>
      <c r="I15" s="674" t="s">
        <v>513</v>
      </c>
      <c r="L15" s="612"/>
    </row>
    <row r="16" spans="1:13" s="389" customFormat="1" ht="15" hidden="1" customHeight="1" outlineLevel="1" x14ac:dyDescent="0.4">
      <c r="B16" s="615"/>
      <c r="D16" s="688"/>
      <c r="F16" s="532" t="s">
        <v>514</v>
      </c>
      <c r="G16" s="674" t="s">
        <v>515</v>
      </c>
      <c r="H16" s="531" t="s">
        <v>516</v>
      </c>
      <c r="I16" s="674" t="s">
        <v>136</v>
      </c>
      <c r="L16" s="612"/>
    </row>
    <row r="17" spans="2:12" s="389" customFormat="1" ht="15" hidden="1" customHeight="1" outlineLevel="1" x14ac:dyDescent="0.4">
      <c r="B17" s="615"/>
      <c r="D17" s="688"/>
      <c r="F17" s="532" t="s">
        <v>517</v>
      </c>
      <c r="G17" s="674" t="s">
        <v>518</v>
      </c>
      <c r="H17" s="531" t="s">
        <v>519</v>
      </c>
      <c r="I17" s="674" t="s">
        <v>449</v>
      </c>
      <c r="L17" s="612"/>
    </row>
    <row r="18" spans="2:12" s="389" customFormat="1" ht="15" hidden="1" customHeight="1" outlineLevel="1" x14ac:dyDescent="0.4">
      <c r="B18" s="615"/>
      <c r="D18" s="688"/>
      <c r="F18" s="531" t="s">
        <v>520</v>
      </c>
      <c r="G18" s="734" t="s">
        <v>521</v>
      </c>
      <c r="H18" s="531" t="s">
        <v>464</v>
      </c>
      <c r="I18" s="674" t="s">
        <v>415</v>
      </c>
      <c r="L18" s="612"/>
    </row>
    <row r="19" spans="2:12" s="389" customFormat="1" ht="15" hidden="1" customHeight="1" outlineLevel="1" x14ac:dyDescent="0.4">
      <c r="B19" s="615"/>
      <c r="D19" s="688"/>
      <c r="F19" s="531" t="s">
        <v>466</v>
      </c>
      <c r="G19" s="674" t="s">
        <v>522</v>
      </c>
      <c r="H19" s="836" t="s">
        <v>597</v>
      </c>
      <c r="I19" s="735">
        <v>42552</v>
      </c>
      <c r="L19" s="612"/>
    </row>
    <row r="20" spans="2:12" s="389" customFormat="1" ht="15" hidden="1" customHeight="1" outlineLevel="1" x14ac:dyDescent="0.4">
      <c r="B20" s="615"/>
      <c r="D20" s="688"/>
      <c r="F20" s="693"/>
      <c r="G20" s="694"/>
      <c r="H20" s="693"/>
      <c r="I20" s="695"/>
      <c r="L20" s="612"/>
    </row>
    <row r="21" spans="2:12" s="389" customFormat="1" ht="15" hidden="1" customHeight="1" outlineLevel="1" x14ac:dyDescent="0.4">
      <c r="B21" s="615"/>
      <c r="D21" s="687"/>
      <c r="E21" s="687" t="s">
        <v>469</v>
      </c>
      <c r="F21" s="696"/>
      <c r="G21" s="697"/>
      <c r="H21" s="696"/>
      <c r="I21" s="696"/>
      <c r="J21" s="326"/>
      <c r="L21" s="612"/>
    </row>
    <row r="22" spans="2:12" s="389" customFormat="1" ht="15" hidden="1" customHeight="1" outlineLevel="1" x14ac:dyDescent="0.4">
      <c r="B22" s="615"/>
      <c r="D22" s="688"/>
      <c r="F22" s="689" t="s">
        <v>490</v>
      </c>
      <c r="G22" s="674"/>
      <c r="H22" s="531" t="s">
        <v>499</v>
      </c>
      <c r="I22" s="735"/>
      <c r="L22" s="612"/>
    </row>
    <row r="23" spans="2:12" s="389" customFormat="1" ht="15" hidden="1" customHeight="1" outlineLevel="1" x14ac:dyDescent="0.4">
      <c r="B23" s="615"/>
      <c r="D23" s="619"/>
      <c r="F23" s="532" t="s">
        <v>500</v>
      </c>
      <c r="G23" s="674" t="s">
        <v>501</v>
      </c>
      <c r="H23" s="531" t="s">
        <v>502</v>
      </c>
      <c r="I23" s="674" t="s">
        <v>503</v>
      </c>
      <c r="L23" s="612"/>
    </row>
    <row r="24" spans="2:12" s="389" customFormat="1" ht="11.45" hidden="1" customHeight="1" outlineLevel="1" x14ac:dyDescent="0.4">
      <c r="B24" s="615"/>
      <c r="D24" s="619"/>
      <c r="F24" s="693"/>
      <c r="G24" s="694"/>
      <c r="H24" s="693"/>
      <c r="I24" s="737"/>
      <c r="L24" s="612"/>
    </row>
    <row r="25" spans="2:12" s="389" customFormat="1" ht="15" hidden="1" customHeight="1" outlineLevel="1" x14ac:dyDescent="0.4">
      <c r="B25" s="615"/>
      <c r="D25" s="619"/>
      <c r="E25" s="619"/>
      <c r="F25" s="619"/>
      <c r="G25" s="619"/>
      <c r="H25" s="690"/>
      <c r="I25" s="690"/>
      <c r="J25" s="690"/>
      <c r="L25" s="612"/>
    </row>
    <row r="26" spans="2:12" s="389" customFormat="1" ht="15" hidden="1" customHeight="1" outlineLevel="1" x14ac:dyDescent="0.4">
      <c r="B26" s="615"/>
      <c r="D26" s="619"/>
      <c r="E26" s="619"/>
      <c r="F26" s="619"/>
      <c r="G26" s="619"/>
      <c r="H26" s="619"/>
      <c r="I26" s="619"/>
      <c r="J26" s="619"/>
      <c r="L26" s="612"/>
    </row>
    <row r="27" spans="2:12" s="389" customFormat="1" ht="15" hidden="1" customHeight="1" outlineLevel="1" thickBot="1" x14ac:dyDescent="0.45">
      <c r="B27" s="615"/>
      <c r="C27" s="1474" t="s">
        <v>523</v>
      </c>
      <c r="D27" s="1474"/>
      <c r="E27" s="1474"/>
      <c r="F27" s="1474"/>
      <c r="G27" s="1474"/>
      <c r="H27" s="1474"/>
      <c r="I27" s="1474"/>
      <c r="J27" s="1474"/>
      <c r="K27" s="1474"/>
      <c r="L27" s="1474"/>
    </row>
    <row r="28" spans="2:12" s="389" customFormat="1" ht="15" hidden="1" customHeight="1" outlineLevel="1" x14ac:dyDescent="0.4">
      <c r="B28" s="615"/>
      <c r="C28" s="1475" t="s">
        <v>598</v>
      </c>
      <c r="D28" s="1476"/>
      <c r="E28" s="1477"/>
      <c r="F28" s="1472" t="s">
        <v>483</v>
      </c>
      <c r="G28" s="1475" t="s">
        <v>525</v>
      </c>
      <c r="H28" s="1476"/>
      <c r="I28" s="1476"/>
      <c r="J28" s="1476"/>
      <c r="K28" s="1476"/>
      <c r="L28" s="1476"/>
    </row>
    <row r="29" spans="2:12" s="389" customFormat="1" ht="27.75" hidden="1" customHeight="1" outlineLevel="1" thickBot="1" x14ac:dyDescent="0.45">
      <c r="B29" s="615"/>
      <c r="C29" s="1478"/>
      <c r="D29" s="1465"/>
      <c r="E29" s="1466"/>
      <c r="F29" s="1473"/>
      <c r="G29" s="738" t="s">
        <v>526</v>
      </c>
      <c r="H29" s="748" t="s">
        <v>527</v>
      </c>
      <c r="I29" s="748" t="s">
        <v>528</v>
      </c>
      <c r="J29" s="738" t="s">
        <v>529</v>
      </c>
      <c r="K29" s="748" t="s">
        <v>530</v>
      </c>
      <c r="L29" s="748" t="s">
        <v>528</v>
      </c>
    </row>
    <row r="30" spans="2:12" s="389" customFormat="1" ht="15" hidden="1" customHeight="1" outlineLevel="1" thickBot="1" x14ac:dyDescent="0.45">
      <c r="B30" s="615"/>
      <c r="C30" s="1479"/>
      <c r="D30" s="1480"/>
      <c r="E30" s="1481"/>
      <c r="F30" s="761">
        <f>IF(C30&lt;10,0.1,0.05)</f>
        <v>0.1</v>
      </c>
      <c r="G30" s="739"/>
      <c r="H30" s="743">
        <f t="shared" ref="H30:H32" si="0">G30-C30</f>
        <v>0</v>
      </c>
      <c r="I30" s="751">
        <f>IF(AND(C30=0,H30=0),0,IF(C30&gt;0,H30/C30,""))</f>
        <v>0</v>
      </c>
      <c r="J30" s="739"/>
      <c r="K30" s="750">
        <f>J30-C30</f>
        <v>0</v>
      </c>
      <c r="L30" s="751">
        <f>IF(AND(C30=0,K30=0),0,IF(C30&gt;0,K30/C30,""))</f>
        <v>0</v>
      </c>
    </row>
    <row r="31" spans="2:12" s="389" customFormat="1" ht="15" hidden="1" customHeight="1" outlineLevel="1" thickBot="1" x14ac:dyDescent="0.45">
      <c r="B31" s="615"/>
      <c r="C31" s="1482"/>
      <c r="D31" s="1483"/>
      <c r="E31" s="1484"/>
      <c r="F31" s="762">
        <f>IF(C31&lt;10,0.1,0.05)</f>
        <v>0.1</v>
      </c>
      <c r="G31" s="740"/>
      <c r="H31" s="743">
        <f t="shared" si="0"/>
        <v>0</v>
      </c>
      <c r="I31" s="751">
        <f>IF(AND(C31=0,H31=0),0,IF(C31&gt;0,H31/C31,""))</f>
        <v>0</v>
      </c>
      <c r="J31" s="740"/>
      <c r="K31" s="750">
        <f t="shared" ref="K31:K33" si="1">J31-C31</f>
        <v>0</v>
      </c>
      <c r="L31" s="751">
        <f t="shared" ref="L31:L33" si="2">IF(AND(C31=0,K31=0),0,IF(C31&gt;0,K31/C31,""))</f>
        <v>0</v>
      </c>
    </row>
    <row r="32" spans="2:12" s="389" customFormat="1" ht="15" hidden="1" customHeight="1" outlineLevel="1" thickBot="1" x14ac:dyDescent="0.45">
      <c r="B32" s="615"/>
      <c r="C32" s="1482"/>
      <c r="D32" s="1483"/>
      <c r="E32" s="1484"/>
      <c r="F32" s="762">
        <f>IF(C32&lt;10,0.1,0.05)</f>
        <v>0.1</v>
      </c>
      <c r="G32" s="740"/>
      <c r="H32" s="743">
        <f t="shared" si="0"/>
        <v>0</v>
      </c>
      <c r="I32" s="751">
        <f>IF(AND(C32=0,H32=0),0,IF(C32&gt;0,H32/C32,""))</f>
        <v>0</v>
      </c>
      <c r="J32" s="740"/>
      <c r="K32" s="750">
        <f t="shared" si="1"/>
        <v>0</v>
      </c>
      <c r="L32" s="751">
        <f t="shared" si="2"/>
        <v>0</v>
      </c>
    </row>
    <row r="33" spans="2:24" s="389" customFormat="1" ht="15" hidden="1" customHeight="1" outlineLevel="1" thickBot="1" x14ac:dyDescent="0.45">
      <c r="B33" s="615"/>
      <c r="C33" s="1469"/>
      <c r="D33" s="1470"/>
      <c r="E33" s="1471"/>
      <c r="F33" s="763">
        <f>IF(C33&lt;10,0.1,0.05)</f>
        <v>0.1</v>
      </c>
      <c r="G33" s="741"/>
      <c r="H33" s="743">
        <f>G33-C33</f>
        <v>0</v>
      </c>
      <c r="I33" s="751">
        <f>IF(AND(C33=0,H33=0),0,IF(C33&gt;0,H33/C33,""))</f>
        <v>0</v>
      </c>
      <c r="J33" s="741"/>
      <c r="K33" s="750">
        <f t="shared" si="1"/>
        <v>0</v>
      </c>
      <c r="L33" s="751">
        <f t="shared" si="2"/>
        <v>0</v>
      </c>
    </row>
    <row r="34" spans="2:24" s="389" customFormat="1" ht="15" hidden="1" customHeight="1" outlineLevel="1" thickBot="1" x14ac:dyDescent="0.45">
      <c r="B34" s="615"/>
      <c r="D34" s="619"/>
      <c r="E34" s="619"/>
      <c r="F34" s="619"/>
      <c r="G34" s="619"/>
      <c r="H34" s="619"/>
      <c r="I34" s="619"/>
      <c r="J34" s="619"/>
      <c r="L34" s="612"/>
    </row>
    <row r="35" spans="2:24" s="389" customFormat="1" ht="15" hidden="1" customHeight="1" outlineLevel="1" thickBot="1" x14ac:dyDescent="0.45">
      <c r="B35" s="615"/>
      <c r="C35" s="1474" t="s">
        <v>534</v>
      </c>
      <c r="D35" s="1474"/>
      <c r="E35" s="1474"/>
      <c r="F35" s="1474"/>
      <c r="G35" s="1474"/>
      <c r="H35" s="1474"/>
      <c r="I35" s="1474"/>
      <c r="J35" s="1474"/>
      <c r="K35" s="1474"/>
      <c r="L35" s="1474"/>
      <c r="X35" s="572"/>
    </row>
    <row r="36" spans="2:24" s="389" customFormat="1" ht="15" hidden="1" customHeight="1" outlineLevel="1" x14ac:dyDescent="0.4">
      <c r="B36" s="615"/>
      <c r="C36" s="1465" t="s">
        <v>599</v>
      </c>
      <c r="D36" s="1465"/>
      <c r="E36" s="1466"/>
      <c r="F36" s="1485" t="s">
        <v>483</v>
      </c>
      <c r="G36" s="1475" t="s">
        <v>525</v>
      </c>
      <c r="H36" s="1476"/>
      <c r="I36" s="1476"/>
      <c r="J36" s="1476"/>
      <c r="K36" s="1476"/>
      <c r="L36" s="1476"/>
    </row>
    <row r="37" spans="2:24" s="389" customFormat="1" ht="29.45" hidden="1" customHeight="1" outlineLevel="1" thickBot="1" x14ac:dyDescent="0.45">
      <c r="B37" s="615"/>
      <c r="C37" s="1465"/>
      <c r="D37" s="1465"/>
      <c r="E37" s="1466"/>
      <c r="F37" s="1473"/>
      <c r="G37" s="738" t="s">
        <v>526</v>
      </c>
      <c r="H37" s="748" t="s">
        <v>532</v>
      </c>
      <c r="I37" s="748" t="s">
        <v>531</v>
      </c>
      <c r="J37" s="738" t="s">
        <v>529</v>
      </c>
      <c r="K37" s="748" t="s">
        <v>532</v>
      </c>
      <c r="L37" s="748" t="s">
        <v>531</v>
      </c>
    </row>
    <row r="38" spans="2:24" s="389" customFormat="1" ht="15" hidden="1" customHeight="1" outlineLevel="1" x14ac:dyDescent="0.4">
      <c r="B38" s="615"/>
      <c r="C38" s="1467"/>
      <c r="D38" s="1467"/>
      <c r="E38" s="1468"/>
      <c r="F38" s="749">
        <v>0.1</v>
      </c>
      <c r="G38" s="766"/>
      <c r="H38" s="750">
        <f>G38-$C38</f>
        <v>0</v>
      </c>
      <c r="I38" s="751">
        <f>IF(AND($C38=0,H38=0),0,IF($C38&gt;0,H38/$C38,""))</f>
        <v>0</v>
      </c>
      <c r="J38" s="766"/>
      <c r="K38" s="750">
        <f>J38-$C38</f>
        <v>0</v>
      </c>
      <c r="L38" s="751">
        <f>IF(AND($C38=0,K38=0),0,IF($C38&gt;0,K38/$C38,""))</f>
        <v>0</v>
      </c>
    </row>
    <row r="39" spans="2:24" s="389" customFormat="1" ht="15" hidden="1" customHeight="1" outlineLevel="1" x14ac:dyDescent="0.4">
      <c r="B39" s="615"/>
      <c r="C39" s="1467"/>
      <c r="D39" s="1467"/>
      <c r="E39" s="1468"/>
      <c r="F39" s="745">
        <v>0.1</v>
      </c>
      <c r="G39" s="765"/>
      <c r="H39" s="746">
        <f>G39-$C39</f>
        <v>0</v>
      </c>
      <c r="I39" s="747">
        <f>IF(AND($C39=0,H39=0),0,IF($C39&gt;0,H39/$C39,""))</f>
        <v>0</v>
      </c>
      <c r="J39" s="765"/>
      <c r="K39" s="746">
        <f>J39-$C39</f>
        <v>0</v>
      </c>
      <c r="L39" s="747">
        <f>IF(AND($C39=0,K39=0),0,IF($C39&gt;0,K39/$C39,""))</f>
        <v>0</v>
      </c>
    </row>
    <row r="40" spans="2:24" s="389" customFormat="1" ht="15" hidden="1" customHeight="1" outlineLevel="1" x14ac:dyDescent="0.4">
      <c r="B40" s="615"/>
      <c r="C40" s="1467"/>
      <c r="D40" s="1467"/>
      <c r="E40" s="1468"/>
      <c r="F40" s="745">
        <v>0.05</v>
      </c>
      <c r="G40" s="765"/>
      <c r="H40" s="746">
        <f>G40-$C40</f>
        <v>0</v>
      </c>
      <c r="I40" s="747">
        <f>IF(AND($C40=0,H40=0),0,IF($C40&gt;0,H40/$C40,""))</f>
        <v>0</v>
      </c>
      <c r="J40" s="765"/>
      <c r="K40" s="746">
        <f>J40-$C40</f>
        <v>0</v>
      </c>
      <c r="L40" s="747">
        <f>IF(AND($C40=0,K40=0),0,IF($C40&gt;0,K40/$C40,""))</f>
        <v>0</v>
      </c>
    </row>
    <row r="41" spans="2:24" s="389" customFormat="1" ht="15" hidden="1" customHeight="1" outlineLevel="1" thickBot="1" x14ac:dyDescent="0.45">
      <c r="B41" s="615"/>
      <c r="C41" s="1467"/>
      <c r="D41" s="1467"/>
      <c r="E41" s="1468"/>
      <c r="F41" s="742">
        <v>0.05</v>
      </c>
      <c r="G41" s="764"/>
      <c r="H41" s="743">
        <f>G41-$C41</f>
        <v>0</v>
      </c>
      <c r="I41" s="744">
        <f>IF(AND($C41=0,H41=0),0,IF($C41&gt;0,H41/$C41,""))</f>
        <v>0</v>
      </c>
      <c r="J41" s="764"/>
      <c r="K41" s="743">
        <f>J41-$C41</f>
        <v>0</v>
      </c>
      <c r="L41" s="744">
        <f>IF(AND($C41=0,K41=0),0,IF($C41&gt;0,K41/$C41,""))</f>
        <v>0</v>
      </c>
    </row>
    <row r="42" spans="2:24" s="389" customFormat="1" ht="15" hidden="1" customHeight="1" outlineLevel="1" x14ac:dyDescent="0.4">
      <c r="B42" s="615"/>
      <c r="D42" s="619"/>
      <c r="E42" s="619"/>
      <c r="F42" s="619"/>
      <c r="G42" s="619"/>
      <c r="H42" s="619"/>
      <c r="I42" s="619"/>
      <c r="J42" s="619"/>
      <c r="L42" s="612"/>
    </row>
    <row r="43" spans="2:24" s="389" customFormat="1" ht="15" hidden="1" customHeight="1" outlineLevel="1" x14ac:dyDescent="0.4">
      <c r="B43" s="615"/>
      <c r="C43" s="1487" t="s">
        <v>481</v>
      </c>
      <c r="D43" s="1487"/>
      <c r="E43" s="1487"/>
      <c r="F43" s="1487"/>
      <c r="G43" s="1487"/>
      <c r="H43" s="1487"/>
      <c r="I43" s="1487"/>
      <c r="J43" s="1487"/>
      <c r="K43" s="1487"/>
      <c r="L43" s="1487"/>
    </row>
    <row r="44" spans="2:24" s="389" customFormat="1" ht="35.450000000000003" hidden="1" customHeight="1" outlineLevel="1" x14ac:dyDescent="0.4">
      <c r="B44" s="615"/>
      <c r="C44" s="1486"/>
      <c r="D44" s="1486"/>
      <c r="E44" s="1486"/>
      <c r="F44" s="550" t="s">
        <v>482</v>
      </c>
      <c r="G44" s="550" t="s">
        <v>483</v>
      </c>
      <c r="H44" s="550" t="s">
        <v>484</v>
      </c>
      <c r="I44" s="550" t="s">
        <v>485</v>
      </c>
      <c r="J44" s="1348" t="s">
        <v>486</v>
      </c>
      <c r="K44" s="1348"/>
      <c r="L44" s="1348"/>
    </row>
    <row r="45" spans="2:24" s="389" customFormat="1" ht="31.7" hidden="1" customHeight="1" outlineLevel="1" x14ac:dyDescent="0.4">
      <c r="B45" s="615"/>
      <c r="C45" s="1461" t="s">
        <v>488</v>
      </c>
      <c r="D45" s="1461"/>
      <c r="E45" s="1461"/>
      <c r="F45" s="770"/>
      <c r="G45" s="771">
        <f>IF(F45&gt;50,0.05,0.1)</f>
        <v>0.1</v>
      </c>
      <c r="H45" s="1489"/>
      <c r="I45" s="772" t="str">
        <f>IF(F45&gt;0,(F45+H45)/2,"")</f>
        <v/>
      </c>
      <c r="J45" s="1488" t="str">
        <f>IF(F45&gt;0,F45-I45,"")</f>
        <v/>
      </c>
      <c r="K45" s="1488"/>
      <c r="L45" s="1488"/>
    </row>
    <row r="46" spans="2:24" s="389" customFormat="1" ht="32.450000000000003" hidden="1" customHeight="1" outlineLevel="1" thickBot="1" x14ac:dyDescent="0.45">
      <c r="B46" s="615"/>
      <c r="C46" s="1348" t="s">
        <v>489</v>
      </c>
      <c r="D46" s="1348"/>
      <c r="E46" s="1348"/>
      <c r="F46" s="767"/>
      <c r="G46" s="768">
        <f>IF(F46&gt;50,0.05,0.1)</f>
        <v>0.1</v>
      </c>
      <c r="H46" s="1490"/>
      <c r="I46" s="769" t="str">
        <f>IF(F46&gt;0,(F46+H45)/2,"")</f>
        <v/>
      </c>
      <c r="J46" s="1488" t="str">
        <f>IF(F46&gt;0,F46-I46,"")</f>
        <v/>
      </c>
      <c r="K46" s="1488"/>
      <c r="L46" s="1488"/>
    </row>
    <row r="47" spans="2:24" s="389" customFormat="1" ht="15" hidden="1" customHeight="1" outlineLevel="1" x14ac:dyDescent="0.4">
      <c r="B47" s="615"/>
      <c r="D47" s="375"/>
      <c r="E47" s="375"/>
      <c r="F47" s="375"/>
      <c r="G47" s="375"/>
      <c r="H47" s="375"/>
      <c r="I47" s="375"/>
      <c r="J47" s="375"/>
      <c r="L47" s="612"/>
    </row>
    <row r="48" spans="2:24" s="389" customFormat="1" ht="15" customHeight="1" collapsed="1" thickBot="1" x14ac:dyDescent="0.45">
      <c r="B48" s="615"/>
      <c r="D48" s="375"/>
      <c r="E48" s="375"/>
      <c r="F48" s="375"/>
      <c r="G48" s="375"/>
      <c r="H48" s="375"/>
      <c r="I48" s="375"/>
      <c r="J48" s="375"/>
      <c r="L48" s="612"/>
    </row>
    <row r="49" spans="2:174" s="389" customFormat="1" ht="38.450000000000003" customHeight="1" thickBot="1" x14ac:dyDescent="0.45">
      <c r="B49" s="615"/>
      <c r="C49" s="727"/>
      <c r="D49" s="728" t="s">
        <v>384</v>
      </c>
      <c r="E49" s="728"/>
      <c r="F49" s="729"/>
      <c r="G49" s="729"/>
      <c r="H49" s="729"/>
      <c r="I49" s="729"/>
      <c r="J49" s="730"/>
      <c r="L49" s="612"/>
    </row>
    <row r="50" spans="2:174" s="389" customFormat="1" ht="15" customHeight="1" outlineLevel="1" x14ac:dyDescent="0.4">
      <c r="B50" s="615"/>
      <c r="D50" s="375"/>
      <c r="E50" s="375"/>
      <c r="F50" s="375"/>
      <c r="G50" s="375"/>
      <c r="H50" s="375"/>
      <c r="I50" s="375"/>
      <c r="J50" s="375"/>
      <c r="L50" s="612"/>
    </row>
    <row r="51" spans="2:174" s="389" customFormat="1" ht="15" customHeight="1" outlineLevel="1" thickBot="1" x14ac:dyDescent="0.45">
      <c r="B51" s="615"/>
      <c r="D51" s="503"/>
      <c r="E51" s="503"/>
      <c r="F51" s="503"/>
      <c r="G51" s="375"/>
      <c r="L51" s="612"/>
    </row>
    <row r="52" spans="2:174" s="429" customFormat="1" ht="18.350000000000001" customHeight="1" outlineLevel="1" thickBot="1" x14ac:dyDescent="0.6">
      <c r="B52" s="660"/>
      <c r="C52" s="700"/>
      <c r="D52" s="1452"/>
      <c r="E52" s="1453"/>
      <c r="F52" s="1453"/>
      <c r="G52" s="1453"/>
      <c r="H52" s="1454"/>
      <c r="I52" s="389"/>
      <c r="K52" s="389"/>
      <c r="L52" s="612"/>
      <c r="M52" s="389"/>
    </row>
    <row r="53" spans="2:174" s="389" customFormat="1" ht="55.35" customHeight="1" outlineLevel="1" x14ac:dyDescent="0.55000000000000004">
      <c r="B53" s="655"/>
      <c r="D53" s="1462" t="s">
        <v>65</v>
      </c>
      <c r="E53" s="1463"/>
      <c r="F53" s="1463"/>
      <c r="G53" s="1463"/>
      <c r="H53" s="1464"/>
      <c r="I53" s="488"/>
      <c r="K53" s="488"/>
      <c r="L53" s="701"/>
      <c r="M53" s="488"/>
    </row>
    <row r="54" spans="2:174" s="389" customFormat="1" ht="35.450000000000003" customHeight="1" outlineLevel="1" x14ac:dyDescent="0.4">
      <c r="B54" s="655"/>
      <c r="D54" s="876" t="s">
        <v>66</v>
      </c>
      <c r="E54" s="1435"/>
      <c r="F54" s="877"/>
      <c r="G54" s="436" t="s">
        <v>14</v>
      </c>
      <c r="H54" s="437" t="s">
        <v>67</v>
      </c>
      <c r="K54" s="362" t="s">
        <v>68</v>
      </c>
      <c r="L54" s="612"/>
    </row>
    <row r="55" spans="2:174" s="389" customFormat="1" ht="27.75" customHeight="1" outlineLevel="1" x14ac:dyDescent="0.4">
      <c r="B55" s="655"/>
      <c r="D55" s="365">
        <v>0</v>
      </c>
      <c r="E55" s="1439" t="str">
        <f>IFERROR(HLOOKUP(D$53,TAB_Critères!$B$3:$AH$16,$D55+2,FALSE),"")</f>
        <v>Présence d'un écoulement lors du contrôle ?</v>
      </c>
      <c r="F55" s="1440"/>
      <c r="G55" s="425" t="s">
        <v>136</v>
      </c>
      <c r="H55" s="477">
        <f>IFERROR(HLOOKUP(D$53,TAB_Critères!$B$30:$R$40,$D55+2,FALSE),"")</f>
        <v>0</v>
      </c>
      <c r="K55" s="366" t="str">
        <f>IFERROR(HLOOKUP(D$53,TAB_Critères!$B$51:$AH$66,$D55+2,FALSE),"")</f>
        <v>LISTE_1</v>
      </c>
      <c r="L55" s="612"/>
    </row>
    <row r="56" spans="2:174" s="389" customFormat="1" ht="30" customHeight="1" outlineLevel="1" x14ac:dyDescent="0.4">
      <c r="B56" s="655"/>
      <c r="D56" s="370">
        <v>1</v>
      </c>
      <c r="E56" s="1436" t="str">
        <f>IFERROR(HLOOKUP(D$53,TAB_Critères!$B$3:$AH$16,$D56+2,FALSE),"")</f>
        <v>L'accès à l'ouvrage et aux équipements de mesure se fait-il en toute sécurité pour les agents en charge des opérations de contrôles et d'entretien... ?</v>
      </c>
      <c r="F56" s="1437"/>
      <c r="G56" s="425" t="s">
        <v>157</v>
      </c>
      <c r="H56" s="477">
        <f>IFERROR(HLOOKUP(D$53,TAB_Critères!$B$30:$R$40,$D56+2,FALSE),"")</f>
        <v>5</v>
      </c>
      <c r="K56" s="366" t="str">
        <f>IFERROR(HLOOKUP(D$53,TAB_Critères!$B$51:$AH$66,$D56+2,FALSE),"")</f>
        <v>LISTE_3</v>
      </c>
      <c r="L56" s="612"/>
    </row>
    <row r="57" spans="2:174" s="389" customFormat="1" ht="30.75" customHeight="1" outlineLevel="1" x14ac:dyDescent="0.4">
      <c r="B57" s="655"/>
      <c r="D57" s="370">
        <v>2</v>
      </c>
      <c r="E57" s="1436" t="str">
        <f>IFERROR(HLOOKUP(D$53,TAB_Critères!$B$3:$AH$16,$D57+2,FALSE),"")</f>
        <v>Les caractéristiques du clapet sont-elles adaptées vis-à-vis de l'étendue des débits à mesurer ?</v>
      </c>
      <c r="F57" s="1437"/>
      <c r="G57" s="425" t="s">
        <v>148</v>
      </c>
      <c r="H57" s="477">
        <f>IFERROR(HLOOKUP(D$53,TAB_Critères!$B$30:$R$40,$D57+2,FALSE),"")</f>
        <v>10</v>
      </c>
      <c r="K57" s="366" t="str">
        <f>IFERROR(HLOOKUP(D$53,TAB_Critères!$B$51:$AH$66,$D57+2,FALSE),"")</f>
        <v>LISTE_3</v>
      </c>
      <c r="L57" s="612"/>
    </row>
    <row r="58" spans="2:174" s="389" customFormat="1" ht="58.5" customHeight="1" outlineLevel="1" x14ac:dyDescent="0.4">
      <c r="B58" s="655"/>
      <c r="D58" s="370">
        <v>3</v>
      </c>
      <c r="E58" s="1436" t="str">
        <f>IFERROR(HLOOKUP(D$53,TAB_Critères!$B$3:$AH$16,$D58+2,FALSE),"")</f>
        <v xml:space="preserve">Les conditions de mise en place de l'organe de mesure et des capteurs associés, sont-elles conformes aux prescriptions des constructeurs ou à l'étude spécifique ? et/ou identiques aux conditions initiales d'implantation ?
</v>
      </c>
      <c r="F58" s="1437"/>
      <c r="G58" s="425"/>
      <c r="H58" s="477">
        <f>IFERROR(HLOOKUP(D$53,TAB_Critères!$B$30:$R$40,$D58+2,FALSE),"")</f>
        <v>10</v>
      </c>
      <c r="K58" s="366" t="str">
        <f>IFERROR(HLOOKUP(D$53,TAB_Critères!$B$51:$AH$66,$D58+2,FALSE),"")</f>
        <v>LISTE_2</v>
      </c>
      <c r="L58" s="612"/>
    </row>
    <row r="59" spans="2:174" s="389" customFormat="1" ht="30" customHeight="1" outlineLevel="1" x14ac:dyDescent="0.4">
      <c r="B59" s="655"/>
      <c r="D59" s="370">
        <v>4</v>
      </c>
      <c r="E59" s="1436" t="str">
        <f>IFERROR(HLOOKUP(D$53,TAB_Critères!$B$3:$AH$16,$D59+2,FALSE),"")</f>
        <v>La propreté et l'état d'entretien du clapet sont-ils satisfaisants ?</v>
      </c>
      <c r="F59" s="1437"/>
      <c r="G59" s="425"/>
      <c r="H59" s="477">
        <f>IFERROR(HLOOKUP(D$53,TAB_Critères!$B$30:$R$40,$D59+2,FALSE),"")</f>
        <v>10</v>
      </c>
      <c r="K59" s="366" t="str">
        <f>IFERROR(HLOOKUP(D$53,TAB_Critères!$B$51:$AH$66,$D59+2,FALSE),"")</f>
        <v>LISTE_2</v>
      </c>
      <c r="L59" s="612"/>
    </row>
    <row r="60" spans="2:174" s="389" customFormat="1" ht="47.7" customHeight="1" outlineLevel="1" x14ac:dyDescent="0.4">
      <c r="B60" s="655"/>
      <c r="D60" s="370">
        <v>5</v>
      </c>
      <c r="E60" s="1436" t="str">
        <f>IFERROR(HLOOKUP(D$53,TAB_Critères!$B$3:$AH$16,$D60+2,FALSE),"")</f>
        <v>Le fonctionnement hydraulique, en amont et en aval, est-il satisfaisant vis-à-vis de l'équipement en place ?
Si impossibilité de se prononcer = Vide
Si oui = Validé
Si non = Non validé
Si doute = Validé avec réserve</v>
      </c>
      <c r="F60" s="1437"/>
      <c r="G60" s="425"/>
      <c r="H60" s="477">
        <f>IFERROR(HLOOKUP(D$53,TAB_Critères!$B$30:$R$40,$D60+2,FALSE),"")</f>
        <v>10</v>
      </c>
      <c r="K60" s="366" t="str">
        <f>IFERROR(HLOOKUP(D$53,TAB_Critères!$B$51:$AH$66,$D60+2,FALSE),"")</f>
        <v>LISTE_2</v>
      </c>
      <c r="L60" s="612"/>
    </row>
    <row r="61" spans="2:174" s="389" customFormat="1" ht="64.5" customHeight="1" outlineLevel="1" x14ac:dyDescent="0.4">
      <c r="B61" s="655"/>
      <c r="D61" s="370">
        <v>6</v>
      </c>
      <c r="E61" s="1436" t="str">
        <f>IFERROR(HLOOKUP(D$53,TAB_Critères!$B$3:$AH$16,$D61+2,FALSE),"")</f>
        <v>L'inclinomètre est-il adapté à l'environnement rencontrés et présente t-il un état de fonctionnement satisfaisant ?</v>
      </c>
      <c r="F61" s="1437"/>
      <c r="G61" s="425"/>
      <c r="H61" s="477">
        <f>IFERROR(HLOOKUP(D$53,TAB_Critères!$B$30:$R$40,$D61+2,FALSE),"")</f>
        <v>10</v>
      </c>
      <c r="K61" s="366" t="str">
        <f>IFERROR(HLOOKUP(D$53,TAB_Critères!$B$51:$AH$66,$D61+2,FALSE),"")</f>
        <v>LISTE_2</v>
      </c>
      <c r="L61" s="612"/>
    </row>
    <row r="62" spans="2:174" ht="45" customHeight="1" outlineLevel="1" x14ac:dyDescent="0.4">
      <c r="B62" s="655"/>
      <c r="D62" s="370">
        <v>7</v>
      </c>
      <c r="E62" s="1436" t="str">
        <f>IFERROR(HLOOKUP(D$53,TAB_Critères!$B$3:$AH$16,$D62+2,FALSE),"")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62" s="1437"/>
      <c r="G62" s="425"/>
      <c r="H62" s="477">
        <f>IFERROR(HLOOKUP(D$53,TAB_Critères!$B$30:$R$40,$D62+2,FALSE),"")</f>
        <v>20</v>
      </c>
      <c r="K62" s="366" t="str">
        <f>IFERROR(HLOOKUP(D$53,TAB_Critères!$B$51:$AH$66,$D62+2,FALSE),"")</f>
        <v>LISTE_2</v>
      </c>
      <c r="L62" s="612"/>
      <c r="FQ62" s="327"/>
      <c r="FR62" s="327"/>
    </row>
    <row r="63" spans="2:174" ht="84.35" customHeight="1" outlineLevel="1" x14ac:dyDescent="0.4">
      <c r="B63" s="655"/>
      <c r="D63" s="370">
        <v>8</v>
      </c>
      <c r="E63" s="1436" t="str">
        <f>IFERROR(HLOOKUP(D$53,TAB_Critères!$B$3:$AH$16,$D63+2,FALSE),"")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63" s="1437"/>
      <c r="G63" s="425"/>
      <c r="H63" s="477">
        <f>IFERROR(HLOOKUP(D$53,TAB_Critères!$B$30:$R$40,$D63+2,FALSE),"")</f>
        <v>20</v>
      </c>
      <c r="K63" s="366" t="str">
        <f>IFERROR(HLOOKUP(D$53,TAB_Critères!$B$51:$AH$66,$D63+2,FALSE),"")</f>
        <v>LISTE_2</v>
      </c>
      <c r="L63" s="612"/>
      <c r="FQ63" s="327"/>
      <c r="FR63" s="327"/>
    </row>
    <row r="64" spans="2:174" ht="51.75" customHeight="1" outlineLevel="1" x14ac:dyDescent="0.4">
      <c r="B64" s="655"/>
      <c r="C64" s="327"/>
      <c r="D64" s="370">
        <v>9</v>
      </c>
      <c r="E64" s="1436" t="str">
        <f>IFERROR(HLOOKUP(D$53,TAB_Critères!$B$3:$AH$16,$D64+2,FALSE),"")</f>
        <v>Existe t-il un dispositif de contrôle adapté pour le suivi en interne  et un afficheur de proximité (Angle + Débit + Volume) ?</v>
      </c>
      <c r="F64" s="1437"/>
      <c r="G64" s="425"/>
      <c r="H64" s="477">
        <f>IFERROR(HLOOKUP(D$53,TAB_Critères!$B$30:$R$40,$D64+2,FALSE),"")</f>
        <v>5</v>
      </c>
      <c r="K64" s="366" t="str">
        <f>IFERROR(HLOOKUP(D$53,TAB_Critères!$B$51:$AH$66,$D64+2,FALSE),"")</f>
        <v>LISTE_3</v>
      </c>
      <c r="L64" s="612"/>
      <c r="FQ64" s="327"/>
      <c r="FR64" s="327"/>
    </row>
    <row r="65" spans="1:174" ht="51.75" customHeight="1" outlineLevel="1" x14ac:dyDescent="0.4">
      <c r="B65" s="655"/>
      <c r="C65" s="327"/>
      <c r="D65" s="370">
        <v>10</v>
      </c>
      <c r="E65" s="1436">
        <f>IFERROR(HLOOKUP(D$53,TAB_Critères!$B$3:$AH$16,$D65+2,FALSE),"")</f>
        <v>0</v>
      </c>
      <c r="F65" s="1437"/>
      <c r="G65" s="425"/>
      <c r="H65" s="477" t="str">
        <f>IFERROR(HLOOKUP(D$53,TAB_Critères!$B$30:$R$40,$D65+2,FALSE),"")</f>
        <v/>
      </c>
      <c r="K65" s="366">
        <f>IFERROR(HLOOKUP(D$53,TAB_Critères!$B$51:$AH$66,$D65+2,FALSE),"")</f>
        <v>0</v>
      </c>
      <c r="L65" s="612"/>
      <c r="FQ65" s="327"/>
      <c r="FR65" s="327"/>
    </row>
    <row r="66" spans="1:174" s="442" customFormat="1" ht="38.25" customHeight="1" outlineLevel="1" x14ac:dyDescent="0.4">
      <c r="A66" s="327"/>
      <c r="B66" s="655"/>
      <c r="C66" s="327"/>
      <c r="D66" s="1005" t="s">
        <v>69</v>
      </c>
      <c r="E66" s="1438"/>
      <c r="F66" s="1006"/>
      <c r="G66" s="439" t="s">
        <v>70</v>
      </c>
      <c r="H66" s="440" t="s">
        <v>71</v>
      </c>
      <c r="I66" s="389"/>
      <c r="J66" s="389"/>
      <c r="K66" s="389"/>
      <c r="L66" s="612"/>
      <c r="M66" s="389"/>
      <c r="N66" s="375"/>
      <c r="O66" s="375"/>
      <c r="P66" s="375"/>
      <c r="Q66" s="375"/>
      <c r="R66" s="375"/>
      <c r="S66" s="375"/>
      <c r="T66" s="375"/>
      <c r="U66" s="375"/>
      <c r="V66" s="375"/>
      <c r="W66" s="375"/>
      <c r="X66" s="375"/>
      <c r="Y66" s="375"/>
      <c r="Z66" s="375"/>
      <c r="AA66" s="375"/>
      <c r="AB66" s="375"/>
      <c r="AC66" s="375"/>
      <c r="AD66" s="375"/>
      <c r="AE66" s="375"/>
      <c r="AF66" s="375"/>
      <c r="AG66" s="375"/>
      <c r="AH66" s="375"/>
      <c r="AI66" s="375"/>
      <c r="AJ66" s="375"/>
      <c r="AK66" s="375"/>
      <c r="AL66" s="375"/>
      <c r="AM66" s="375"/>
      <c r="AN66" s="375"/>
      <c r="AO66" s="375"/>
      <c r="AP66" s="375"/>
      <c r="AQ66" s="375"/>
      <c r="AR66" s="375"/>
      <c r="AS66" s="375"/>
      <c r="AT66" s="375"/>
      <c r="AU66" s="375"/>
      <c r="AV66" s="375"/>
      <c r="AW66" s="375"/>
      <c r="AX66" s="375"/>
      <c r="AY66" s="375"/>
      <c r="AZ66" s="375"/>
      <c r="BA66" s="375"/>
      <c r="BB66" s="375"/>
      <c r="BC66" s="375"/>
      <c r="BD66" s="375"/>
      <c r="BE66" s="375"/>
      <c r="BF66" s="375"/>
      <c r="BG66" s="375"/>
      <c r="BH66" s="375"/>
      <c r="BI66" s="375"/>
      <c r="BJ66" s="375"/>
      <c r="BK66" s="375"/>
      <c r="BL66" s="375"/>
      <c r="BM66" s="375"/>
      <c r="BN66" s="375"/>
      <c r="BO66" s="375"/>
      <c r="BP66" s="375"/>
      <c r="BQ66" s="375"/>
      <c r="BR66" s="375"/>
      <c r="BS66" s="375"/>
      <c r="BT66" s="375"/>
      <c r="BU66" s="375"/>
      <c r="BV66" s="375"/>
      <c r="BW66" s="375"/>
      <c r="BX66" s="375"/>
      <c r="BY66" s="375"/>
      <c r="BZ66" s="375"/>
      <c r="CA66" s="375"/>
      <c r="CB66" s="375"/>
      <c r="CC66" s="375"/>
      <c r="CD66" s="375"/>
      <c r="CE66" s="375"/>
      <c r="CF66" s="375"/>
      <c r="CG66" s="375"/>
      <c r="CH66" s="375"/>
      <c r="CI66" s="375"/>
      <c r="CJ66" s="375"/>
      <c r="CK66" s="375"/>
      <c r="CL66" s="375"/>
      <c r="CM66" s="375"/>
      <c r="CN66" s="375"/>
      <c r="CO66" s="375"/>
      <c r="CP66" s="375"/>
      <c r="CQ66" s="375"/>
      <c r="CR66" s="375"/>
      <c r="CS66" s="375"/>
      <c r="CT66" s="375"/>
      <c r="CU66" s="375"/>
      <c r="CV66" s="375"/>
      <c r="CW66" s="375"/>
      <c r="CX66" s="375"/>
      <c r="CY66" s="375"/>
      <c r="CZ66" s="375"/>
      <c r="DA66" s="375"/>
      <c r="DB66" s="375"/>
      <c r="DC66" s="375"/>
      <c r="DD66" s="375"/>
      <c r="DE66" s="375"/>
      <c r="DF66" s="375"/>
      <c r="DG66" s="375"/>
      <c r="DH66" s="375"/>
      <c r="DI66" s="375"/>
      <c r="DJ66" s="375"/>
      <c r="DK66" s="375"/>
      <c r="DL66" s="375"/>
      <c r="DM66" s="375"/>
      <c r="DN66" s="375"/>
      <c r="DO66" s="375"/>
      <c r="DP66" s="375"/>
      <c r="DQ66" s="375"/>
      <c r="DR66" s="375"/>
      <c r="DS66" s="375"/>
      <c r="DT66" s="375"/>
      <c r="DU66" s="375"/>
      <c r="DV66" s="375"/>
      <c r="DW66" s="375"/>
      <c r="DX66" s="375"/>
      <c r="DY66" s="375"/>
      <c r="DZ66" s="375"/>
      <c r="EA66" s="375"/>
      <c r="EB66" s="375"/>
      <c r="EC66" s="375"/>
      <c r="ED66" s="375"/>
      <c r="EE66" s="375"/>
      <c r="EF66" s="375"/>
      <c r="EG66" s="375"/>
      <c r="EH66" s="375"/>
      <c r="EI66" s="375"/>
      <c r="EJ66" s="375"/>
      <c r="EK66" s="375"/>
      <c r="EL66" s="375"/>
      <c r="EM66" s="375"/>
      <c r="EN66" s="375"/>
      <c r="EO66" s="375"/>
      <c r="EP66" s="375"/>
      <c r="EQ66" s="375"/>
      <c r="ER66" s="375"/>
      <c r="ES66" s="375"/>
      <c r="ET66" s="375"/>
      <c r="EU66" s="375"/>
      <c r="EV66" s="375"/>
      <c r="EW66" s="375"/>
      <c r="EX66" s="375"/>
      <c r="EY66" s="375"/>
      <c r="EZ66" s="375"/>
      <c r="FA66" s="375"/>
      <c r="FB66" s="375"/>
      <c r="FC66" s="375"/>
      <c r="FD66" s="375"/>
      <c r="FE66" s="375"/>
      <c r="FF66" s="375"/>
      <c r="FG66" s="375"/>
      <c r="FH66" s="375"/>
      <c r="FI66" s="375"/>
      <c r="FJ66" s="375"/>
      <c r="FK66" s="375"/>
      <c r="FL66" s="375"/>
      <c r="FM66" s="375"/>
      <c r="FN66" s="375"/>
      <c r="FO66" s="375"/>
      <c r="FP66" s="375"/>
    </row>
    <row r="67" spans="1:174" s="383" customFormat="1" ht="60" customHeight="1" outlineLevel="1" thickBot="1" x14ac:dyDescent="0.45">
      <c r="A67" s="327"/>
      <c r="B67" s="655"/>
      <c r="C67" s="327"/>
      <c r="D67" s="1356"/>
      <c r="E67" s="1357"/>
      <c r="F67" s="1358"/>
      <c r="G67" s="423"/>
      <c r="H67" s="378">
        <f>IF(OR(D53="",G67="Non contrôlé"),"",IF((SUMIF(G56:G64,"Validé",H56:H64)+SUMIF(G56:G64,"Validé avec réserve",H56:H64))&gt;100,100,SUMIF(G56:G64,"Validé",H56:H64)+SUMIF(G56:G64,"Validé avec réserve",H56:H64)))</f>
        <v>0</v>
      </c>
      <c r="I67" s="375"/>
      <c r="J67" s="375"/>
      <c r="K67" s="375"/>
      <c r="L67" s="702"/>
      <c r="M67" s="375"/>
    </row>
    <row r="68" spans="1:174" s="390" customFormat="1" ht="15" customHeight="1" outlineLevel="1" x14ac:dyDescent="0.35">
      <c r="A68" s="383"/>
      <c r="B68" s="703"/>
      <c r="C68" s="383"/>
      <c r="D68" s="383"/>
      <c r="E68" s="383"/>
      <c r="F68" s="383"/>
      <c r="G68" s="383"/>
      <c r="H68" s="383"/>
      <c r="I68" s="383"/>
      <c r="J68" s="383"/>
      <c r="K68" s="383"/>
      <c r="L68" s="704"/>
      <c r="M68" s="383"/>
      <c r="N68" s="383"/>
      <c r="O68" s="383"/>
    </row>
    <row r="69" spans="1:174" s="389" customFormat="1" ht="12" customHeight="1" x14ac:dyDescent="0.4">
      <c r="A69" s="327"/>
      <c r="B69" s="655"/>
      <c r="D69" s="417"/>
      <c r="E69" s="417"/>
      <c r="F69" s="418"/>
      <c r="G69" s="418"/>
      <c r="H69" s="327"/>
      <c r="I69" s="327"/>
      <c r="J69" s="327"/>
      <c r="K69" s="390"/>
      <c r="L69" s="705"/>
      <c r="M69" s="390"/>
      <c r="N69" s="390"/>
      <c r="O69" s="390"/>
    </row>
    <row r="70" spans="1:174" s="389" customFormat="1" ht="13" thickBot="1" x14ac:dyDescent="0.45">
      <c r="A70" s="327"/>
      <c r="B70" s="655"/>
      <c r="D70" s="417"/>
      <c r="E70" s="417"/>
      <c r="F70" s="418"/>
      <c r="G70" s="418"/>
      <c r="H70" s="327"/>
      <c r="I70" s="327"/>
      <c r="J70" s="327"/>
      <c r="K70" s="383"/>
      <c r="L70" s="704"/>
      <c r="M70" s="383"/>
      <c r="N70" s="383"/>
      <c r="O70" s="383"/>
    </row>
    <row r="71" spans="1:174" s="389" customFormat="1" ht="42" customHeight="1" thickBot="1" x14ac:dyDescent="0.45">
      <c r="A71" s="327"/>
      <c r="B71" s="655"/>
      <c r="C71" s="727"/>
      <c r="D71" s="1441" t="s">
        <v>588</v>
      </c>
      <c r="E71" s="1441"/>
      <c r="F71" s="1441"/>
      <c r="G71" s="1441"/>
      <c r="H71" s="1441"/>
      <c r="I71" s="1441"/>
      <c r="J71" s="1442"/>
      <c r="L71" s="612"/>
    </row>
    <row r="72" spans="1:174" s="389" customFormat="1" x14ac:dyDescent="0.4">
      <c r="A72" s="327"/>
      <c r="B72" s="655"/>
      <c r="C72" s="389" t="s">
        <v>587</v>
      </c>
      <c r="D72" s="833"/>
      <c r="E72" s="417"/>
      <c r="F72" s="418"/>
      <c r="G72" s="418"/>
      <c r="H72" s="327"/>
      <c r="I72" s="327"/>
      <c r="J72" s="327"/>
      <c r="L72" s="612"/>
    </row>
    <row r="73" spans="1:174" s="389" customFormat="1" x14ac:dyDescent="0.4">
      <c r="A73" s="327"/>
      <c r="B73" s="655"/>
      <c r="C73" s="1443"/>
      <c r="D73" s="1444"/>
      <c r="E73" s="1444"/>
      <c r="F73" s="1444"/>
      <c r="G73" s="1444"/>
      <c r="H73" s="1444"/>
      <c r="I73" s="1444"/>
      <c r="J73" s="1445"/>
      <c r="L73" s="612"/>
    </row>
    <row r="74" spans="1:174" s="389" customFormat="1" x14ac:dyDescent="0.4">
      <c r="A74" s="327"/>
      <c r="B74" s="655"/>
      <c r="C74" s="1446"/>
      <c r="D74" s="1447"/>
      <c r="E74" s="1447"/>
      <c r="F74" s="1447"/>
      <c r="G74" s="1447"/>
      <c r="H74" s="1447"/>
      <c r="I74" s="1447"/>
      <c r="J74" s="1448"/>
      <c r="L74" s="612"/>
    </row>
    <row r="75" spans="1:174" s="389" customFormat="1" x14ac:dyDescent="0.4">
      <c r="A75" s="327"/>
      <c r="B75" s="655"/>
      <c r="C75" s="1446"/>
      <c r="D75" s="1447"/>
      <c r="E75" s="1447"/>
      <c r="F75" s="1447"/>
      <c r="G75" s="1447"/>
      <c r="H75" s="1447"/>
      <c r="I75" s="1447"/>
      <c r="J75" s="1448"/>
      <c r="L75" s="612"/>
    </row>
    <row r="76" spans="1:174" s="389" customFormat="1" x14ac:dyDescent="0.4">
      <c r="A76" s="327"/>
      <c r="B76" s="655"/>
      <c r="C76" s="1446"/>
      <c r="D76" s="1447"/>
      <c r="E76" s="1447"/>
      <c r="F76" s="1447"/>
      <c r="G76" s="1447"/>
      <c r="H76" s="1447"/>
      <c r="I76" s="1447"/>
      <c r="J76" s="1448"/>
      <c r="L76" s="612"/>
    </row>
    <row r="77" spans="1:174" s="389" customFormat="1" x14ac:dyDescent="0.4">
      <c r="A77" s="327"/>
      <c r="B77" s="655"/>
      <c r="C77" s="1449"/>
      <c r="D77" s="1450"/>
      <c r="E77" s="1450"/>
      <c r="F77" s="1450"/>
      <c r="G77" s="1450"/>
      <c r="H77" s="1450"/>
      <c r="I77" s="1450"/>
      <c r="J77" s="1451"/>
      <c r="L77" s="612"/>
    </row>
    <row r="78" spans="1:174" s="389" customFormat="1" x14ac:dyDescent="0.4">
      <c r="A78" s="327"/>
      <c r="B78" s="655"/>
      <c r="D78" s="417"/>
      <c r="E78" s="417"/>
      <c r="F78" s="418"/>
      <c r="G78" s="418"/>
      <c r="H78" s="327"/>
      <c r="I78" s="327"/>
      <c r="J78" s="327"/>
      <c r="L78" s="612"/>
    </row>
    <row r="79" spans="1:174" s="389" customFormat="1" ht="13" thickBot="1" x14ac:dyDescent="0.45">
      <c r="A79" s="327"/>
      <c r="B79" s="665"/>
      <c r="C79" s="582"/>
      <c r="D79" s="666"/>
      <c r="E79" s="666"/>
      <c r="F79" s="667"/>
      <c r="G79" s="667"/>
      <c r="H79" s="489"/>
      <c r="I79" s="489"/>
      <c r="J79" s="489"/>
      <c r="K79" s="582"/>
      <c r="L79" s="583"/>
    </row>
    <row r="80" spans="1:174" s="389" customFormat="1" x14ac:dyDescent="0.4">
      <c r="A80" s="327"/>
      <c r="B80" s="327"/>
      <c r="D80" s="417"/>
      <c r="E80" s="417"/>
      <c r="F80" s="418"/>
      <c r="G80" s="418"/>
      <c r="H80" s="327"/>
      <c r="I80" s="327"/>
      <c r="J80" s="327"/>
    </row>
    <row r="81" spans="1:10" s="389" customFormat="1" x14ac:dyDescent="0.4">
      <c r="A81" s="327"/>
      <c r="B81" s="327"/>
      <c r="D81" s="417"/>
      <c r="E81" s="417"/>
      <c r="F81" s="418"/>
      <c r="G81" s="418"/>
      <c r="H81" s="327"/>
      <c r="I81" s="327"/>
      <c r="J81" s="327"/>
    </row>
  </sheetData>
  <mergeCells count="51">
    <mergeCell ref="C5:E5"/>
    <mergeCell ref="D1:J1"/>
    <mergeCell ref="C2:E2"/>
    <mergeCell ref="F2:J2"/>
    <mergeCell ref="C3:E3"/>
    <mergeCell ref="C4:E4"/>
    <mergeCell ref="C36:E37"/>
    <mergeCell ref="F36:F37"/>
    <mergeCell ref="G36:L36"/>
    <mergeCell ref="C6:E6"/>
    <mergeCell ref="I6:J7"/>
    <mergeCell ref="C7:E7"/>
    <mergeCell ref="C27:L27"/>
    <mergeCell ref="C28:E29"/>
    <mergeCell ref="F28:F29"/>
    <mergeCell ref="G28:L28"/>
    <mergeCell ref="C30:E30"/>
    <mergeCell ref="C31:E31"/>
    <mergeCell ref="C32:E32"/>
    <mergeCell ref="C33:E33"/>
    <mergeCell ref="C35:L35"/>
    <mergeCell ref="D52:H52"/>
    <mergeCell ref="C38:E38"/>
    <mergeCell ref="C39:E39"/>
    <mergeCell ref="C40:E40"/>
    <mergeCell ref="C41:E41"/>
    <mergeCell ref="C43:L43"/>
    <mergeCell ref="C44:E44"/>
    <mergeCell ref="J44:L44"/>
    <mergeCell ref="C45:E45"/>
    <mergeCell ref="H45:H46"/>
    <mergeCell ref="J45:L45"/>
    <mergeCell ref="C46:E46"/>
    <mergeCell ref="J46:L46"/>
    <mergeCell ref="E64:F64"/>
    <mergeCell ref="D53:H53"/>
    <mergeCell ref="D54:F54"/>
    <mergeCell ref="E55:F55"/>
    <mergeCell ref="E56:F56"/>
    <mergeCell ref="E57:F57"/>
    <mergeCell ref="E58:F58"/>
    <mergeCell ref="E59:F59"/>
    <mergeCell ref="E60:F60"/>
    <mergeCell ref="E61:F61"/>
    <mergeCell ref="E62:F62"/>
    <mergeCell ref="E63:F63"/>
    <mergeCell ref="E65:F65"/>
    <mergeCell ref="D66:F66"/>
    <mergeCell ref="D67:F67"/>
    <mergeCell ref="D71:J71"/>
    <mergeCell ref="C73:J77"/>
  </mergeCells>
  <conditionalFormatting sqref="G67:H67">
    <cfRule type="containsText" dxfId="64" priority="28" operator="containsText" text="Non contrôlé">
      <formula>NOT(ISERROR(SEARCH("Non contrôlé",G67)))</formula>
    </cfRule>
    <cfRule type="containsText" dxfId="63" priority="29" operator="containsText" text="Non validé">
      <formula>NOT(ISERROR(SEARCH("Non validé",G67)))</formula>
    </cfRule>
    <cfRule type="containsText" dxfId="62" priority="30" operator="containsText" text="réserve">
      <formula>NOT(ISERROR(SEARCH("réserve",G67)))</formula>
    </cfRule>
    <cfRule type="endsWith" dxfId="61" priority="31" operator="endsWith" text="Validé">
      <formula>RIGHT(G67,LEN("Validé"))="Validé"</formula>
    </cfRule>
  </conditionalFormatting>
  <conditionalFormatting sqref="H67">
    <cfRule type="cellIs" dxfId="60" priority="25" operator="greaterThanOrEqual">
      <formula>80</formula>
    </cfRule>
    <cfRule type="cellIs" dxfId="59" priority="26" operator="between">
      <formula>70</formula>
      <formula>79</formula>
    </cfRule>
    <cfRule type="cellIs" dxfId="58" priority="27" operator="lessThan">
      <formula>69</formula>
    </cfRule>
  </conditionalFormatting>
  <conditionalFormatting sqref="I30:I33">
    <cfRule type="cellIs" dxfId="57" priority="22" stopIfTrue="1" operator="lessThan">
      <formula>-$C$24</formula>
    </cfRule>
    <cfRule type="cellIs" dxfId="56" priority="23" stopIfTrue="1" operator="greaterThan">
      <formula>$C$24</formula>
    </cfRule>
    <cfRule type="cellIs" dxfId="55" priority="24" stopIfTrue="1" operator="between">
      <formula>-$C$24</formula>
      <formula>$C$24</formula>
    </cfRule>
  </conditionalFormatting>
  <conditionalFormatting sqref="I38">
    <cfRule type="cellIs" dxfId="54" priority="16" stopIfTrue="1" operator="lessThan">
      <formula>-$C$24</formula>
    </cfRule>
    <cfRule type="cellIs" dxfId="53" priority="17" stopIfTrue="1" operator="greaterThan">
      <formula>$C$24</formula>
    </cfRule>
    <cfRule type="cellIs" dxfId="52" priority="18" stopIfTrue="1" operator="between">
      <formula>-$C$24</formula>
      <formula>$C$24</formula>
    </cfRule>
  </conditionalFormatting>
  <conditionalFormatting sqref="I39">
    <cfRule type="cellIs" dxfId="51" priority="13" stopIfTrue="1" operator="between">
      <formula>-$C$25</formula>
      <formula>$C$25</formula>
    </cfRule>
    <cfRule type="cellIs" dxfId="50" priority="14" stopIfTrue="1" operator="greaterThan">
      <formula>$C$25</formula>
    </cfRule>
    <cfRule type="cellIs" dxfId="49" priority="15" stopIfTrue="1" operator="lessThan">
      <formula>-$C$25</formula>
    </cfRule>
  </conditionalFormatting>
  <conditionalFormatting sqref="I40:I41">
    <cfRule type="cellIs" dxfId="48" priority="10" stopIfTrue="1" operator="between">
      <formula>-#REF!</formula>
      <formula>#REF!</formula>
    </cfRule>
    <cfRule type="cellIs" dxfId="47" priority="11" stopIfTrue="1" operator="greaterThan">
      <formula>#REF!</formula>
    </cfRule>
    <cfRule type="cellIs" dxfId="46" priority="12" stopIfTrue="1" operator="lessThan">
      <formula>-#REF!</formula>
    </cfRule>
  </conditionalFormatting>
  <conditionalFormatting sqref="L30:L33">
    <cfRule type="cellIs" dxfId="45" priority="19" stopIfTrue="1" operator="lessThan">
      <formula>-$C$24</formula>
    </cfRule>
    <cfRule type="cellIs" dxfId="44" priority="20" stopIfTrue="1" operator="greaterThan">
      <formula>$C$24</formula>
    </cfRule>
    <cfRule type="cellIs" dxfId="43" priority="21" stopIfTrue="1" operator="between">
      <formula>-$C$24</formula>
      <formula>$C$24</formula>
    </cfRule>
  </conditionalFormatting>
  <conditionalFormatting sqref="L38">
    <cfRule type="cellIs" dxfId="42" priority="7" stopIfTrue="1" operator="lessThan">
      <formula>-$C$24</formula>
    </cfRule>
    <cfRule type="cellIs" dxfId="41" priority="8" stopIfTrue="1" operator="greaterThan">
      <formula>$C$24</formula>
    </cfRule>
    <cfRule type="cellIs" dxfId="40" priority="9" stopIfTrue="1" operator="between">
      <formula>-$C$24</formula>
      <formula>$C$24</formula>
    </cfRule>
  </conditionalFormatting>
  <conditionalFormatting sqref="L39">
    <cfRule type="cellIs" dxfId="39" priority="4" stopIfTrue="1" operator="between">
      <formula>-$C$25</formula>
      <formula>$C$25</formula>
    </cfRule>
    <cfRule type="cellIs" dxfId="38" priority="5" stopIfTrue="1" operator="greaterThan">
      <formula>$C$25</formula>
    </cfRule>
    <cfRule type="cellIs" dxfId="37" priority="6" stopIfTrue="1" operator="lessThan">
      <formula>-$C$25</formula>
    </cfRule>
  </conditionalFormatting>
  <conditionalFormatting sqref="L40:L41">
    <cfRule type="cellIs" dxfId="36" priority="1" stopIfTrue="1" operator="between">
      <formula>-#REF!</formula>
      <formula>#REF!</formula>
    </cfRule>
    <cfRule type="cellIs" dxfId="35" priority="2" stopIfTrue="1" operator="greaterThan">
      <formula>#REF!</formula>
    </cfRule>
    <cfRule type="cellIs" dxfId="34" priority="3" stopIfTrue="1" operator="lessThan">
      <formula>-#REF!</formula>
    </cfRule>
  </conditionalFormatting>
  <dataValidations count="2">
    <dataValidation type="list" allowBlank="1" showInputMessage="1" showErrorMessage="1" sqref="G55:G65" xr:uid="{977FEDF1-0F02-4F46-B177-FC37832A521F}">
      <formula1>INDIRECT(K55)</formula1>
    </dataValidation>
    <dataValidation type="list" allowBlank="1" showInputMessage="1" showErrorMessage="1" sqref="D53" xr:uid="{D164252E-1EAD-412C-887B-0A31827A0779}">
      <formula1>EQUIPEMENT_Q</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708D6-993D-4A1B-B0B9-D3C854A779A4}">
  <sheetPr codeName="Feuil24">
    <tabColor rgb="FFB7DEE8"/>
  </sheetPr>
  <dimension ref="A1:FR81"/>
  <sheetViews>
    <sheetView showGridLines="0" zoomScaleNormal="100" workbookViewId="0">
      <pane ySplit="7" topLeftCell="A8" activePane="bottomLeft" state="frozen"/>
      <selection pane="bottomLeft" activeCell="G13" sqref="G13"/>
    </sheetView>
  </sheetViews>
  <sheetFormatPr baseColWidth="10" defaultColWidth="11.41015625" defaultRowHeight="12.7" outlineLevelRow="1" x14ac:dyDescent="0.4"/>
  <cols>
    <col min="1" max="2" width="3.1171875" style="327" customWidth="1"/>
    <col min="3" max="3" width="3" style="389" customWidth="1"/>
    <col min="4" max="5" width="11.41015625" style="389" customWidth="1"/>
    <col min="6" max="7" width="36.1171875" style="389" customWidth="1"/>
    <col min="8" max="8" width="38.87890625" style="389" customWidth="1"/>
    <col min="9" max="9" width="33.41015625" style="389" customWidth="1"/>
    <col min="10" max="12" width="15.17578125" style="389" customWidth="1"/>
    <col min="13" max="13" width="5.76171875" style="389" customWidth="1"/>
    <col min="14" max="15" width="2.64453125" style="389" customWidth="1"/>
    <col min="16" max="174" width="11.41015625" style="389"/>
    <col min="175" max="16384" width="11.41015625" style="327"/>
  </cols>
  <sheetData>
    <row r="1" spans="1:13" s="389" customFormat="1" ht="37.700000000000003" customHeight="1" x14ac:dyDescent="0.45">
      <c r="A1" s="351"/>
      <c r="B1" s="654"/>
      <c r="C1" s="636"/>
      <c r="D1" s="1370" t="s">
        <v>3</v>
      </c>
      <c r="E1" s="1370"/>
      <c r="F1" s="1370"/>
      <c r="G1" s="1370"/>
      <c r="H1" s="1370"/>
      <c r="I1" s="1370"/>
      <c r="J1" s="1371"/>
      <c r="K1" s="684"/>
      <c r="L1" s="685"/>
    </row>
    <row r="2" spans="1:13" s="389" customFormat="1" ht="25.7" customHeight="1" thickBot="1" x14ac:dyDescent="0.45">
      <c r="A2" s="327"/>
      <c r="B2" s="655"/>
      <c r="C2" s="1429" t="s">
        <v>361</v>
      </c>
      <c r="D2" s="1430"/>
      <c r="E2" s="1431"/>
      <c r="F2" s="1426" t="str">
        <f>IF(ISBLANK(Descriptif!F2), "", Descriptif!F2)</f>
        <v>Système test</v>
      </c>
      <c r="G2" s="1427"/>
      <c r="H2" s="1427"/>
      <c r="I2" s="1427"/>
      <c r="J2" s="1428"/>
      <c r="L2" s="612"/>
    </row>
    <row r="3" spans="1:13" s="389" customFormat="1" ht="15" customHeight="1" thickBot="1" x14ac:dyDescent="0.45">
      <c r="A3" s="443"/>
      <c r="B3" s="656"/>
      <c r="C3" s="1429" t="s">
        <v>603</v>
      </c>
      <c r="D3" s="1430"/>
      <c r="E3" s="1431"/>
      <c r="F3" s="826" t="str">
        <f>IF(ISBLANK(Descriptif!F6), "", Descriptif!F6)</f>
        <v/>
      </c>
      <c r="G3" s="676" t="s">
        <v>7</v>
      </c>
      <c r="H3" s="682" t="str">
        <f>IF(ISBLANK(Descriptif!J3), "", Descriptif!J3)</f>
        <v>Eaux de France</v>
      </c>
      <c r="I3" s="678" t="s">
        <v>5</v>
      </c>
      <c r="J3" s="782">
        <f>IF(ISBLANK(Descriptif!M3), "", Descriptif!M3)</f>
        <v>45797</v>
      </c>
      <c r="L3" s="612"/>
    </row>
    <row r="4" spans="1:13" s="389" customFormat="1" ht="15" customHeight="1" x14ac:dyDescent="0.4">
      <c r="A4" s="490"/>
      <c r="B4" s="657"/>
      <c r="C4" s="1429" t="s">
        <v>443</v>
      </c>
      <c r="D4" s="1430"/>
      <c r="E4" s="1431"/>
      <c r="F4" s="683" t="s">
        <v>610</v>
      </c>
      <c r="G4" s="676" t="s">
        <v>572</v>
      </c>
      <c r="H4" s="682" t="str">
        <f>IF(ISBLANK(Descriptif!J4), "", Descriptif!J4)</f>
        <v/>
      </c>
      <c r="I4" s="678" t="s">
        <v>8</v>
      </c>
      <c r="J4" s="782" t="str">
        <f>IF(ISBLANK(Descriptif!M4), "", Descriptif!M4)</f>
        <v>Satese XX</v>
      </c>
      <c r="L4" s="612"/>
    </row>
    <row r="5" spans="1:13" s="389" customFormat="1" ht="15" customHeight="1" x14ac:dyDescent="0.4">
      <c r="A5" s="490"/>
      <c r="B5" s="657"/>
      <c r="C5" s="1429" t="s">
        <v>444</v>
      </c>
      <c r="D5" s="1430"/>
      <c r="E5" s="1431"/>
      <c r="F5" s="683" t="s">
        <v>611</v>
      </c>
      <c r="G5" s="676" t="s">
        <v>573</v>
      </c>
      <c r="H5" s="682" t="str">
        <f>IF(ISBLANK(Descriptif!J5), "", Descriptif!J5)</f>
        <v/>
      </c>
      <c r="I5" s="600" t="s">
        <v>9</v>
      </c>
      <c r="J5" s="782" t="str">
        <f>IF(ISBLANK(Descriptif!M5), "", Descriptif!M5)</f>
        <v>François</v>
      </c>
      <c r="L5" s="612"/>
    </row>
    <row r="6" spans="1:13" s="389" customFormat="1" ht="15" customHeight="1" x14ac:dyDescent="0.4">
      <c r="A6" s="490"/>
      <c r="B6" s="657"/>
      <c r="C6" s="1432" t="s">
        <v>570</v>
      </c>
      <c r="D6" s="1433"/>
      <c r="E6" s="1434"/>
      <c r="F6" s="683" t="s">
        <v>495</v>
      </c>
      <c r="G6" s="676" t="s">
        <v>575</v>
      </c>
      <c r="H6" s="682" t="str">
        <f>IF(ISBLANK(Descriptif!J6), "", Descriptif!J6)</f>
        <v/>
      </c>
      <c r="I6" s="1422"/>
      <c r="J6" s="1423"/>
      <c r="L6" s="612"/>
    </row>
    <row r="7" spans="1:13" s="389" customFormat="1" ht="18" customHeight="1" thickBot="1" x14ac:dyDescent="0.45">
      <c r="A7" s="490"/>
      <c r="B7" s="657"/>
      <c r="C7" s="1419" t="s">
        <v>571</v>
      </c>
      <c r="D7" s="1420"/>
      <c r="E7" s="1421"/>
      <c r="F7" s="725" t="s">
        <v>280</v>
      </c>
      <c r="G7" s="726" t="s">
        <v>576</v>
      </c>
      <c r="H7" s="825" t="str">
        <f>IF(ISBLANK(Descriptif!J7), "", Descriptif!J7)</f>
        <v/>
      </c>
      <c r="I7" s="1424"/>
      <c r="J7" s="1425"/>
      <c r="L7" s="612"/>
    </row>
    <row r="8" spans="1:13" s="389" customFormat="1" ht="21" customHeight="1" thickBot="1" x14ac:dyDescent="0.45">
      <c r="A8" s="490"/>
      <c r="B8" s="657"/>
      <c r="C8" s="490"/>
      <c r="D8" s="417"/>
      <c r="E8" s="418"/>
      <c r="F8" s="327"/>
      <c r="I8" s="490"/>
      <c r="J8" s="490"/>
      <c r="L8" s="612"/>
    </row>
    <row r="9" spans="1:13" s="389" customFormat="1" ht="36.75" customHeight="1" thickBot="1" x14ac:dyDescent="0.45">
      <c r="B9" s="615"/>
      <c r="C9" s="727"/>
      <c r="D9" s="731" t="s">
        <v>497</v>
      </c>
      <c r="E9" s="731"/>
      <c r="F9" s="731"/>
      <c r="G9" s="731"/>
      <c r="H9" s="731"/>
      <c r="I9" s="731"/>
      <c r="J9" s="732"/>
      <c r="L9" s="612"/>
    </row>
    <row r="10" spans="1:13" s="389" customFormat="1" ht="16.95" customHeight="1" outlineLevel="1" x14ac:dyDescent="0.4">
      <c r="B10" s="615"/>
      <c r="D10" s="675"/>
      <c r="E10" s="675"/>
      <c r="F10" s="675"/>
      <c r="G10" s="675"/>
      <c r="H10" s="675"/>
      <c r="I10" s="675"/>
      <c r="J10" s="675"/>
      <c r="K10" s="675"/>
      <c r="L10" s="686"/>
      <c r="M10" s="675"/>
    </row>
    <row r="11" spans="1:13" s="389" customFormat="1" ht="16.100000000000001" customHeight="1" outlineLevel="1" thickBot="1" x14ac:dyDescent="0.45">
      <c r="B11" s="615"/>
      <c r="D11" s="326"/>
      <c r="E11" s="687" t="s">
        <v>366</v>
      </c>
      <c r="F11" s="326"/>
      <c r="G11" s="326"/>
      <c r="H11" s="326"/>
      <c r="I11" s="326"/>
      <c r="J11" s="326"/>
      <c r="L11" s="612"/>
    </row>
    <row r="12" spans="1:13" s="389" customFormat="1" ht="18.75" customHeight="1" outlineLevel="1" thickTop="1" x14ac:dyDescent="0.4">
      <c r="B12" s="615"/>
      <c r="D12" s="688"/>
      <c r="F12" s="689" t="s">
        <v>490</v>
      </c>
      <c r="G12" s="736"/>
      <c r="H12" s="568" t="s">
        <v>505</v>
      </c>
      <c r="I12" s="736" t="s">
        <v>423</v>
      </c>
      <c r="L12" s="612"/>
    </row>
    <row r="13" spans="1:13" s="389" customFormat="1" ht="15" customHeight="1" outlineLevel="1" x14ac:dyDescent="0.4">
      <c r="B13" s="615"/>
      <c r="D13" s="688"/>
      <c r="F13" s="532" t="s">
        <v>459</v>
      </c>
      <c r="G13" s="674"/>
      <c r="H13" s="531" t="s">
        <v>462</v>
      </c>
      <c r="I13" s="674">
        <v>50</v>
      </c>
      <c r="L13" s="612"/>
    </row>
    <row r="14" spans="1:13" s="389" customFormat="1" ht="20.45" customHeight="1" outlineLevel="1" x14ac:dyDescent="0.4">
      <c r="B14" s="615"/>
      <c r="D14" s="688"/>
      <c r="F14" s="532" t="s">
        <v>507</v>
      </c>
      <c r="G14" s="674" t="s">
        <v>508</v>
      </c>
      <c r="H14" s="531" t="s">
        <v>509</v>
      </c>
      <c r="I14" s="674" t="s">
        <v>423</v>
      </c>
      <c r="L14" s="612"/>
    </row>
    <row r="15" spans="1:13" s="389" customFormat="1" ht="12.75" customHeight="1" outlineLevel="1" x14ac:dyDescent="0.4">
      <c r="B15" s="615"/>
      <c r="D15" s="688"/>
      <c r="F15" s="532" t="s">
        <v>510</v>
      </c>
      <c r="G15" s="674" t="s">
        <v>511</v>
      </c>
      <c r="H15" s="531" t="s">
        <v>512</v>
      </c>
      <c r="I15" s="674" t="s">
        <v>513</v>
      </c>
      <c r="L15" s="612"/>
    </row>
    <row r="16" spans="1:13" s="389" customFormat="1" ht="15" customHeight="1" outlineLevel="1" x14ac:dyDescent="0.4">
      <c r="B16" s="615"/>
      <c r="D16" s="688"/>
      <c r="F16" s="532" t="s">
        <v>514</v>
      </c>
      <c r="G16" s="674" t="s">
        <v>515</v>
      </c>
      <c r="H16" s="531" t="s">
        <v>516</v>
      </c>
      <c r="I16" s="674" t="s">
        <v>136</v>
      </c>
      <c r="L16" s="612"/>
    </row>
    <row r="17" spans="2:12" s="389" customFormat="1" ht="15" customHeight="1" outlineLevel="1" x14ac:dyDescent="0.4">
      <c r="B17" s="615"/>
      <c r="D17" s="688"/>
      <c r="F17" s="532" t="s">
        <v>517</v>
      </c>
      <c r="G17" s="674" t="s">
        <v>518</v>
      </c>
      <c r="H17" s="531" t="s">
        <v>519</v>
      </c>
      <c r="I17" s="674" t="s">
        <v>449</v>
      </c>
      <c r="L17" s="612"/>
    </row>
    <row r="18" spans="2:12" s="389" customFormat="1" ht="15" customHeight="1" outlineLevel="1" x14ac:dyDescent="0.4">
      <c r="B18" s="615"/>
      <c r="D18" s="688"/>
      <c r="F18" s="531" t="s">
        <v>520</v>
      </c>
      <c r="G18" s="734" t="s">
        <v>521</v>
      </c>
      <c r="H18" s="531" t="s">
        <v>464</v>
      </c>
      <c r="I18" s="674" t="s">
        <v>415</v>
      </c>
      <c r="L18" s="612"/>
    </row>
    <row r="19" spans="2:12" s="389" customFormat="1" ht="15" customHeight="1" outlineLevel="1" x14ac:dyDescent="0.4">
      <c r="B19" s="615"/>
      <c r="D19" s="688"/>
      <c r="F19" s="531" t="s">
        <v>466</v>
      </c>
      <c r="G19" s="674" t="s">
        <v>522</v>
      </c>
      <c r="H19" s="836" t="s">
        <v>597</v>
      </c>
      <c r="I19" s="735">
        <v>42552</v>
      </c>
      <c r="L19" s="612"/>
    </row>
    <row r="20" spans="2:12" s="389" customFormat="1" ht="15" customHeight="1" outlineLevel="1" x14ac:dyDescent="0.4">
      <c r="B20" s="615"/>
      <c r="D20" s="688"/>
      <c r="F20" s="693"/>
      <c r="G20" s="694"/>
      <c r="H20" s="693"/>
      <c r="I20" s="695"/>
      <c r="L20" s="612"/>
    </row>
    <row r="21" spans="2:12" s="389" customFormat="1" ht="15" customHeight="1" outlineLevel="1" x14ac:dyDescent="0.4">
      <c r="B21" s="615"/>
      <c r="D21" s="687"/>
      <c r="E21" s="687" t="s">
        <v>469</v>
      </c>
      <c r="F21" s="696"/>
      <c r="G21" s="697"/>
      <c r="H21" s="696"/>
      <c r="I21" s="696"/>
      <c r="J21" s="326"/>
      <c r="L21" s="612"/>
    </row>
    <row r="22" spans="2:12" s="389" customFormat="1" ht="15" customHeight="1" outlineLevel="1" x14ac:dyDescent="0.4">
      <c r="B22" s="615"/>
      <c r="D22" s="688"/>
      <c r="F22" s="689" t="s">
        <v>490</v>
      </c>
      <c r="G22" s="674"/>
      <c r="H22" s="531" t="s">
        <v>499</v>
      </c>
      <c r="I22" s="735"/>
      <c r="L22" s="612"/>
    </row>
    <row r="23" spans="2:12" s="389" customFormat="1" ht="15" customHeight="1" outlineLevel="1" x14ac:dyDescent="0.4">
      <c r="B23" s="615"/>
      <c r="D23" s="619"/>
      <c r="F23" s="532" t="s">
        <v>500</v>
      </c>
      <c r="G23" s="674" t="s">
        <v>501</v>
      </c>
      <c r="H23" s="531" t="s">
        <v>502</v>
      </c>
      <c r="I23" s="674" t="s">
        <v>503</v>
      </c>
      <c r="L23" s="612"/>
    </row>
    <row r="24" spans="2:12" s="389" customFormat="1" ht="11.45" customHeight="1" outlineLevel="1" x14ac:dyDescent="0.4">
      <c r="B24" s="615"/>
      <c r="D24" s="619"/>
      <c r="F24" s="693"/>
      <c r="G24" s="694"/>
      <c r="H24" s="693"/>
      <c r="I24" s="737"/>
      <c r="L24" s="612"/>
    </row>
    <row r="25" spans="2:12" s="389" customFormat="1" ht="15" customHeight="1" outlineLevel="1" x14ac:dyDescent="0.4">
      <c r="B25" s="615"/>
      <c r="D25" s="619"/>
      <c r="E25" s="619"/>
      <c r="F25" s="619"/>
      <c r="G25" s="619"/>
      <c r="H25" s="690"/>
      <c r="I25" s="690"/>
      <c r="J25" s="690"/>
      <c r="L25" s="612"/>
    </row>
    <row r="26" spans="2:12" s="389" customFormat="1" ht="15" customHeight="1" outlineLevel="1" x14ac:dyDescent="0.4">
      <c r="B26" s="615"/>
      <c r="D26" s="619"/>
      <c r="E26" s="619"/>
      <c r="F26" s="619"/>
      <c r="G26" s="619"/>
      <c r="H26" s="619"/>
      <c r="I26" s="619"/>
      <c r="J26" s="619"/>
      <c r="L26" s="612"/>
    </row>
    <row r="27" spans="2:12" s="389" customFormat="1" ht="15" customHeight="1" outlineLevel="1" thickBot="1" x14ac:dyDescent="0.45">
      <c r="B27" s="615"/>
      <c r="C27" s="1474" t="s">
        <v>523</v>
      </c>
      <c r="D27" s="1474"/>
      <c r="E27" s="1474"/>
      <c r="F27" s="1474"/>
      <c r="G27" s="1474"/>
      <c r="H27" s="1474"/>
      <c r="I27" s="1474"/>
      <c r="J27" s="1474"/>
      <c r="K27" s="1474"/>
      <c r="L27" s="1474"/>
    </row>
    <row r="28" spans="2:12" s="389" customFormat="1" ht="15" customHeight="1" outlineLevel="1" x14ac:dyDescent="0.4">
      <c r="B28" s="615"/>
      <c r="C28" s="1475" t="s">
        <v>598</v>
      </c>
      <c r="D28" s="1476"/>
      <c r="E28" s="1477"/>
      <c r="F28" s="1472" t="s">
        <v>483</v>
      </c>
      <c r="G28" s="1475" t="s">
        <v>525</v>
      </c>
      <c r="H28" s="1476"/>
      <c r="I28" s="1476"/>
      <c r="J28" s="1476"/>
      <c r="K28" s="1476"/>
      <c r="L28" s="1476"/>
    </row>
    <row r="29" spans="2:12" s="389" customFormat="1" ht="27.75" customHeight="1" outlineLevel="1" thickBot="1" x14ac:dyDescent="0.45">
      <c r="B29" s="615"/>
      <c r="C29" s="1478"/>
      <c r="D29" s="1465"/>
      <c r="E29" s="1466"/>
      <c r="F29" s="1473"/>
      <c r="G29" s="738" t="s">
        <v>526</v>
      </c>
      <c r="H29" s="748" t="s">
        <v>527</v>
      </c>
      <c r="I29" s="748" t="s">
        <v>528</v>
      </c>
      <c r="J29" s="738" t="s">
        <v>529</v>
      </c>
      <c r="K29" s="748" t="s">
        <v>530</v>
      </c>
      <c r="L29" s="748" t="s">
        <v>528</v>
      </c>
    </row>
    <row r="30" spans="2:12" s="389" customFormat="1" ht="15" customHeight="1" outlineLevel="1" thickBot="1" x14ac:dyDescent="0.45">
      <c r="B30" s="615"/>
      <c r="C30" s="1479"/>
      <c r="D30" s="1480"/>
      <c r="E30" s="1481"/>
      <c r="F30" s="761">
        <f>IF(C30&lt;10,0.1,0.05)</f>
        <v>0.1</v>
      </c>
      <c r="G30" s="739"/>
      <c r="H30" s="743">
        <f t="shared" ref="H30:H32" si="0">G30-C30</f>
        <v>0</v>
      </c>
      <c r="I30" s="751">
        <f>IF(AND(C30=0,H30=0),0,IF(C30&gt;0,H30/C30,""))</f>
        <v>0</v>
      </c>
      <c r="J30" s="739"/>
      <c r="K30" s="750">
        <f>J30-C30</f>
        <v>0</v>
      </c>
      <c r="L30" s="751">
        <f>IF(AND(C30=0,K30=0),0,IF(C30&gt;0,K30/C30,""))</f>
        <v>0</v>
      </c>
    </row>
    <row r="31" spans="2:12" s="389" customFormat="1" ht="15" customHeight="1" outlineLevel="1" thickBot="1" x14ac:dyDescent="0.45">
      <c r="B31" s="615"/>
      <c r="C31" s="1482"/>
      <c r="D31" s="1483"/>
      <c r="E31" s="1484"/>
      <c r="F31" s="762">
        <f>IF(C31&lt;10,0.1,0.05)</f>
        <v>0.1</v>
      </c>
      <c r="G31" s="740"/>
      <c r="H31" s="743">
        <f t="shared" si="0"/>
        <v>0</v>
      </c>
      <c r="I31" s="751">
        <f>IF(AND(C31=0,H31=0),0,IF(C31&gt;0,H31/C31,""))</f>
        <v>0</v>
      </c>
      <c r="J31" s="740"/>
      <c r="K31" s="750">
        <f t="shared" ref="K31:K33" si="1">J31-C31</f>
        <v>0</v>
      </c>
      <c r="L31" s="751">
        <f t="shared" ref="L31:L33" si="2">IF(AND(C31=0,K31=0),0,IF(C31&gt;0,K31/C31,""))</f>
        <v>0</v>
      </c>
    </row>
    <row r="32" spans="2:12" s="389" customFormat="1" ht="15" customHeight="1" outlineLevel="1" thickBot="1" x14ac:dyDescent="0.45">
      <c r="B32" s="615"/>
      <c r="C32" s="1482"/>
      <c r="D32" s="1483"/>
      <c r="E32" s="1484"/>
      <c r="F32" s="762">
        <f>IF(C32&lt;10,0.1,0.05)</f>
        <v>0.1</v>
      </c>
      <c r="G32" s="740"/>
      <c r="H32" s="743">
        <f t="shared" si="0"/>
        <v>0</v>
      </c>
      <c r="I32" s="751">
        <f>IF(AND(C32=0,H32=0),0,IF(C32&gt;0,H32/C32,""))</f>
        <v>0</v>
      </c>
      <c r="J32" s="740"/>
      <c r="K32" s="750">
        <f t="shared" si="1"/>
        <v>0</v>
      </c>
      <c r="L32" s="751">
        <f t="shared" si="2"/>
        <v>0</v>
      </c>
    </row>
    <row r="33" spans="2:24" s="389" customFormat="1" ht="15" customHeight="1" outlineLevel="1" thickBot="1" x14ac:dyDescent="0.45">
      <c r="B33" s="615"/>
      <c r="C33" s="1469"/>
      <c r="D33" s="1470"/>
      <c r="E33" s="1471"/>
      <c r="F33" s="763">
        <f>IF(C33&lt;10,0.1,0.05)</f>
        <v>0.1</v>
      </c>
      <c r="G33" s="741"/>
      <c r="H33" s="743">
        <f>G33-C33</f>
        <v>0</v>
      </c>
      <c r="I33" s="751">
        <f>IF(AND(C33=0,H33=0),0,IF(C33&gt;0,H33/C33,""))</f>
        <v>0</v>
      </c>
      <c r="J33" s="741"/>
      <c r="K33" s="750">
        <f t="shared" si="1"/>
        <v>0</v>
      </c>
      <c r="L33" s="751">
        <f t="shared" si="2"/>
        <v>0</v>
      </c>
    </row>
    <row r="34" spans="2:24" s="389" customFormat="1" ht="15" customHeight="1" outlineLevel="1" thickBot="1" x14ac:dyDescent="0.45">
      <c r="B34" s="615"/>
      <c r="D34" s="619"/>
      <c r="E34" s="619"/>
      <c r="F34" s="619"/>
      <c r="G34" s="619"/>
      <c r="H34" s="619"/>
      <c r="I34" s="619"/>
      <c r="J34" s="619"/>
      <c r="L34" s="612"/>
    </row>
    <row r="35" spans="2:24" s="389" customFormat="1" ht="15" customHeight="1" outlineLevel="1" thickBot="1" x14ac:dyDescent="0.45">
      <c r="B35" s="615"/>
      <c r="C35" s="1474" t="s">
        <v>534</v>
      </c>
      <c r="D35" s="1474"/>
      <c r="E35" s="1474"/>
      <c r="F35" s="1474"/>
      <c r="G35" s="1474"/>
      <c r="H35" s="1474"/>
      <c r="I35" s="1474"/>
      <c r="J35" s="1474"/>
      <c r="K35" s="1474"/>
      <c r="L35" s="1474"/>
      <c r="X35" s="572"/>
    </row>
    <row r="36" spans="2:24" s="389" customFormat="1" ht="15" customHeight="1" outlineLevel="1" x14ac:dyDescent="0.4">
      <c r="B36" s="615"/>
      <c r="C36" s="1465" t="s">
        <v>599</v>
      </c>
      <c r="D36" s="1465"/>
      <c r="E36" s="1466"/>
      <c r="F36" s="1485" t="s">
        <v>483</v>
      </c>
      <c r="G36" s="1475" t="s">
        <v>525</v>
      </c>
      <c r="H36" s="1476"/>
      <c r="I36" s="1476"/>
      <c r="J36" s="1476"/>
      <c r="K36" s="1476"/>
      <c r="L36" s="1476"/>
    </row>
    <row r="37" spans="2:24" s="389" customFormat="1" ht="29.45" customHeight="1" outlineLevel="1" thickBot="1" x14ac:dyDescent="0.45">
      <c r="B37" s="615"/>
      <c r="C37" s="1465"/>
      <c r="D37" s="1465"/>
      <c r="E37" s="1466"/>
      <c r="F37" s="1473"/>
      <c r="G37" s="738" t="s">
        <v>526</v>
      </c>
      <c r="H37" s="748" t="s">
        <v>532</v>
      </c>
      <c r="I37" s="748" t="s">
        <v>531</v>
      </c>
      <c r="J37" s="738" t="s">
        <v>529</v>
      </c>
      <c r="K37" s="748" t="s">
        <v>532</v>
      </c>
      <c r="L37" s="748" t="s">
        <v>531</v>
      </c>
    </row>
    <row r="38" spans="2:24" s="389" customFormat="1" ht="15" customHeight="1" outlineLevel="1" x14ac:dyDescent="0.4">
      <c r="B38" s="615"/>
      <c r="C38" s="1467"/>
      <c r="D38" s="1467"/>
      <c r="E38" s="1468"/>
      <c r="F38" s="749">
        <v>0.1</v>
      </c>
      <c r="G38" s="766"/>
      <c r="H38" s="750">
        <f>G38-$C38</f>
        <v>0</v>
      </c>
      <c r="I38" s="751">
        <f>IF(AND($C38=0,H38=0),0,IF($C38&gt;0,H38/$C38,""))</f>
        <v>0</v>
      </c>
      <c r="J38" s="766"/>
      <c r="K38" s="750">
        <f>J38-$C38</f>
        <v>0</v>
      </c>
      <c r="L38" s="751">
        <f>IF(AND($C38=0,K38=0),0,IF($C38&gt;0,K38/$C38,""))</f>
        <v>0</v>
      </c>
    </row>
    <row r="39" spans="2:24" s="389" customFormat="1" ht="15" customHeight="1" outlineLevel="1" x14ac:dyDescent="0.4">
      <c r="B39" s="615"/>
      <c r="C39" s="1467"/>
      <c r="D39" s="1467"/>
      <c r="E39" s="1468"/>
      <c r="F39" s="745">
        <v>0.1</v>
      </c>
      <c r="G39" s="765"/>
      <c r="H39" s="746">
        <f>G39-$C39</f>
        <v>0</v>
      </c>
      <c r="I39" s="747">
        <f>IF(AND($C39=0,H39=0),0,IF($C39&gt;0,H39/$C39,""))</f>
        <v>0</v>
      </c>
      <c r="J39" s="765"/>
      <c r="K39" s="746">
        <f>J39-$C39</f>
        <v>0</v>
      </c>
      <c r="L39" s="747">
        <f>IF(AND($C39=0,K39=0),0,IF($C39&gt;0,K39/$C39,""))</f>
        <v>0</v>
      </c>
    </row>
    <row r="40" spans="2:24" s="389" customFormat="1" ht="15" customHeight="1" outlineLevel="1" x14ac:dyDescent="0.4">
      <c r="B40" s="615"/>
      <c r="C40" s="1467"/>
      <c r="D40" s="1467"/>
      <c r="E40" s="1468"/>
      <c r="F40" s="745">
        <v>0.05</v>
      </c>
      <c r="G40" s="765"/>
      <c r="H40" s="746">
        <f>G40-$C40</f>
        <v>0</v>
      </c>
      <c r="I40" s="747">
        <f>IF(AND($C40=0,H40=0),0,IF($C40&gt;0,H40/$C40,""))</f>
        <v>0</v>
      </c>
      <c r="J40" s="765"/>
      <c r="K40" s="746">
        <f>J40-$C40</f>
        <v>0</v>
      </c>
      <c r="L40" s="747">
        <f>IF(AND($C40=0,K40=0),0,IF($C40&gt;0,K40/$C40,""))</f>
        <v>0</v>
      </c>
    </row>
    <row r="41" spans="2:24" s="389" customFormat="1" ht="15" customHeight="1" outlineLevel="1" thickBot="1" x14ac:dyDescent="0.45">
      <c r="B41" s="615"/>
      <c r="C41" s="1467"/>
      <c r="D41" s="1467"/>
      <c r="E41" s="1468"/>
      <c r="F41" s="742">
        <v>0.05</v>
      </c>
      <c r="G41" s="764"/>
      <c r="H41" s="743">
        <f>G41-$C41</f>
        <v>0</v>
      </c>
      <c r="I41" s="744">
        <f>IF(AND($C41=0,H41=0),0,IF($C41&gt;0,H41/$C41,""))</f>
        <v>0</v>
      </c>
      <c r="J41" s="764"/>
      <c r="K41" s="743">
        <f>J41-$C41</f>
        <v>0</v>
      </c>
      <c r="L41" s="744">
        <f>IF(AND($C41=0,K41=0),0,IF($C41&gt;0,K41/$C41,""))</f>
        <v>0</v>
      </c>
    </row>
    <row r="42" spans="2:24" s="389" customFormat="1" ht="15" customHeight="1" outlineLevel="1" x14ac:dyDescent="0.4">
      <c r="B42" s="615"/>
      <c r="D42" s="619"/>
      <c r="E42" s="619"/>
      <c r="F42" s="619"/>
      <c r="G42" s="619"/>
      <c r="H42" s="619"/>
      <c r="I42" s="619"/>
      <c r="J42" s="619"/>
      <c r="L42" s="612"/>
    </row>
    <row r="43" spans="2:24" s="389" customFormat="1" ht="15" customHeight="1" outlineLevel="1" x14ac:dyDescent="0.4">
      <c r="B43" s="615"/>
      <c r="C43" s="1487" t="s">
        <v>481</v>
      </c>
      <c r="D43" s="1487"/>
      <c r="E43" s="1487"/>
      <c r="F43" s="1487"/>
      <c r="G43" s="1487"/>
      <c r="H43" s="1487"/>
      <c r="I43" s="1487"/>
      <c r="J43" s="1487"/>
      <c r="K43" s="1487"/>
      <c r="L43" s="1487"/>
    </row>
    <row r="44" spans="2:24" s="389" customFormat="1" ht="35.450000000000003" customHeight="1" outlineLevel="1" x14ac:dyDescent="0.4">
      <c r="B44" s="615"/>
      <c r="C44" s="1486"/>
      <c r="D44" s="1486"/>
      <c r="E44" s="1486"/>
      <c r="F44" s="550" t="s">
        <v>482</v>
      </c>
      <c r="G44" s="550" t="s">
        <v>483</v>
      </c>
      <c r="H44" s="550" t="s">
        <v>484</v>
      </c>
      <c r="I44" s="550" t="s">
        <v>485</v>
      </c>
      <c r="J44" s="1348" t="s">
        <v>486</v>
      </c>
      <c r="K44" s="1348"/>
      <c r="L44" s="1348"/>
    </row>
    <row r="45" spans="2:24" s="389" customFormat="1" ht="31.7" customHeight="1" outlineLevel="1" x14ac:dyDescent="0.4">
      <c r="B45" s="615"/>
      <c r="C45" s="1461" t="s">
        <v>488</v>
      </c>
      <c r="D45" s="1461"/>
      <c r="E45" s="1461"/>
      <c r="F45" s="770"/>
      <c r="G45" s="771">
        <f>IF(F45&gt;50,0.05,0.1)</f>
        <v>0.1</v>
      </c>
      <c r="H45" s="1489"/>
      <c r="I45" s="772" t="str">
        <f>IF(F45&gt;0,(F45+H45)/2,"")</f>
        <v/>
      </c>
      <c r="J45" s="1488" t="str">
        <f>IF(F45&gt;0,F45-I45,"")</f>
        <v/>
      </c>
      <c r="K45" s="1488"/>
      <c r="L45" s="1488"/>
    </row>
    <row r="46" spans="2:24" s="389" customFormat="1" ht="32.450000000000003" customHeight="1" outlineLevel="1" thickBot="1" x14ac:dyDescent="0.45">
      <c r="B46" s="615"/>
      <c r="C46" s="1348" t="s">
        <v>489</v>
      </c>
      <c r="D46" s="1348"/>
      <c r="E46" s="1348"/>
      <c r="F46" s="767"/>
      <c r="G46" s="768">
        <f>IF(F46&gt;50,0.05,0.1)</f>
        <v>0.1</v>
      </c>
      <c r="H46" s="1490"/>
      <c r="I46" s="769" t="str">
        <f>IF(F46&gt;0,(F46+H45)/2,"")</f>
        <v/>
      </c>
      <c r="J46" s="1488" t="str">
        <f>IF(F46&gt;0,F46-I46,"")</f>
        <v/>
      </c>
      <c r="K46" s="1488"/>
      <c r="L46" s="1488"/>
    </row>
    <row r="47" spans="2:24" s="389" customFormat="1" ht="15" customHeight="1" outlineLevel="1" x14ac:dyDescent="0.4">
      <c r="B47" s="615"/>
      <c r="D47" s="375"/>
      <c r="E47" s="375"/>
      <c r="F47" s="375"/>
      <c r="G47" s="375"/>
      <c r="H47" s="375"/>
      <c r="I47" s="375"/>
      <c r="J47" s="375"/>
      <c r="L47" s="612"/>
    </row>
    <row r="48" spans="2:24" s="389" customFormat="1" ht="15" customHeight="1" thickBot="1" x14ac:dyDescent="0.45">
      <c r="B48" s="615"/>
      <c r="D48" s="375"/>
      <c r="E48" s="375"/>
      <c r="F48" s="375"/>
      <c r="G48" s="375"/>
      <c r="H48" s="375"/>
      <c r="I48" s="375"/>
      <c r="J48" s="375"/>
      <c r="L48" s="612"/>
    </row>
    <row r="49" spans="2:174" s="389" customFormat="1" ht="38.450000000000003" customHeight="1" thickBot="1" x14ac:dyDescent="0.45">
      <c r="B49" s="615"/>
      <c r="C49" s="727"/>
      <c r="D49" s="728" t="s">
        <v>384</v>
      </c>
      <c r="E49" s="728"/>
      <c r="F49" s="729"/>
      <c r="G49" s="729"/>
      <c r="H49" s="729"/>
      <c r="I49" s="729"/>
      <c r="J49" s="730"/>
      <c r="L49" s="612"/>
    </row>
    <row r="50" spans="2:174" s="389" customFormat="1" ht="15" customHeight="1" outlineLevel="1" x14ac:dyDescent="0.4">
      <c r="B50" s="615"/>
      <c r="D50" s="375"/>
      <c r="E50" s="375"/>
      <c r="F50" s="375"/>
      <c r="G50" s="375"/>
      <c r="H50" s="375"/>
      <c r="I50" s="375"/>
      <c r="J50" s="375"/>
      <c r="L50" s="612"/>
    </row>
    <row r="51" spans="2:174" s="389" customFormat="1" ht="15" customHeight="1" outlineLevel="1" thickBot="1" x14ac:dyDescent="0.45">
      <c r="B51" s="615"/>
      <c r="D51" s="503"/>
      <c r="E51" s="503"/>
      <c r="F51" s="503"/>
      <c r="G51" s="375"/>
      <c r="L51" s="612"/>
    </row>
    <row r="52" spans="2:174" s="429" customFormat="1" ht="18.350000000000001" customHeight="1" outlineLevel="1" thickBot="1" x14ac:dyDescent="0.6">
      <c r="B52" s="660"/>
      <c r="C52" s="700"/>
      <c r="D52" s="1452"/>
      <c r="E52" s="1453"/>
      <c r="F52" s="1453"/>
      <c r="G52" s="1453"/>
      <c r="H52" s="1454"/>
      <c r="I52" s="389"/>
      <c r="K52" s="389"/>
      <c r="L52" s="612"/>
      <c r="M52" s="389"/>
    </row>
    <row r="53" spans="2:174" s="389" customFormat="1" ht="55.35" customHeight="1" outlineLevel="1" x14ac:dyDescent="0.55000000000000004">
      <c r="B53" s="655"/>
      <c r="D53" s="1462" t="s">
        <v>174</v>
      </c>
      <c r="E53" s="1463"/>
      <c r="F53" s="1463"/>
      <c r="G53" s="1463"/>
      <c r="H53" s="1464"/>
      <c r="I53" s="488"/>
      <c r="K53" s="488"/>
      <c r="L53" s="701"/>
      <c r="M53" s="488"/>
    </row>
    <row r="54" spans="2:174" s="389" customFormat="1" ht="35.450000000000003" customHeight="1" outlineLevel="1" x14ac:dyDescent="0.4">
      <c r="B54" s="655"/>
      <c r="D54" s="876" t="s">
        <v>66</v>
      </c>
      <c r="E54" s="1435"/>
      <c r="F54" s="877"/>
      <c r="G54" s="436" t="s">
        <v>14</v>
      </c>
      <c r="H54" s="437" t="s">
        <v>67</v>
      </c>
      <c r="K54" s="362" t="s">
        <v>68</v>
      </c>
      <c r="L54" s="612"/>
    </row>
    <row r="55" spans="2:174" s="389" customFormat="1" ht="27.75" customHeight="1" outlineLevel="1" x14ac:dyDescent="0.4">
      <c r="B55" s="655"/>
      <c r="D55" s="365">
        <v>0</v>
      </c>
      <c r="E55" s="1439" t="str">
        <f>IFERROR(HLOOKUP(D$53,TAB_Critères!$B$3:$AH$16,$D55+2,FALSE),"")</f>
        <v>Présence d'un écoulement lors du contrôle ?</v>
      </c>
      <c r="F55" s="1440"/>
      <c r="G55" s="425"/>
      <c r="H55" s="477">
        <f>IFERROR(HLOOKUP(D$53,TAB_Critères!$B$30:$R$40,$D55+2,FALSE),"")</f>
        <v>0</v>
      </c>
      <c r="K55" s="366" t="str">
        <f>IFERROR(HLOOKUP(D$53,TAB_Critères!$B$51:$AH$66,$D55+2,FALSE),"")</f>
        <v>LISTE_1</v>
      </c>
      <c r="L55" s="612"/>
    </row>
    <row r="56" spans="2:174" s="389" customFormat="1" ht="30" customHeight="1" outlineLevel="1" x14ac:dyDescent="0.4">
      <c r="B56" s="655"/>
      <c r="D56" s="370">
        <v>1</v>
      </c>
      <c r="E56" s="1436" t="str">
        <f>IFERROR(HLOOKUP(D$53,TAB_Critères!$B$3:$AH$16,$D56+2,FALSE),"")</f>
        <v>L'accès à l'ouvrage et aux équipements de mesure se fait-il en toute sécurité pour les agents en charge des opérations de contrôles et d'entretien... ?</v>
      </c>
      <c r="F56" s="1437"/>
      <c r="G56" s="425"/>
      <c r="H56" s="477">
        <f>IFERROR(HLOOKUP(D$53,TAB_Critères!$B$30:$R$40,$D56+2,FALSE),"")</f>
        <v>5</v>
      </c>
      <c r="K56" s="366" t="str">
        <f>IFERROR(HLOOKUP(D$53,TAB_Critères!$B$51:$AH$66,$D56+2,FALSE),"")</f>
        <v>LISTE_3</v>
      </c>
      <c r="L56" s="612"/>
    </row>
    <row r="57" spans="2:174" s="389" customFormat="1" ht="30.75" customHeight="1" outlineLevel="1" x14ac:dyDescent="0.4">
      <c r="B57" s="655"/>
      <c r="D57" s="370">
        <v>2</v>
      </c>
      <c r="E57" s="1436" t="str">
        <f>IFERROR(HLOOKUP(D$53,TAB_Critères!$B$3:$AH$16,$D57+2,FALSE),"")</f>
        <v>Le dimensionnement de l'organe de mesure y compris pour les canaux d'approche et de fuite, est-il adapté vis-à-vis de l'étendue des débits à mesurer ?</v>
      </c>
      <c r="F57" s="1437"/>
      <c r="G57" s="425"/>
      <c r="H57" s="477">
        <f>IFERROR(HLOOKUP(D$53,TAB_Critères!$B$30:$R$40,$D57+2,FALSE),"")</f>
        <v>10</v>
      </c>
      <c r="K57" s="366" t="str">
        <f>IFERROR(HLOOKUP(D$53,TAB_Critères!$B$51:$AH$66,$D57+2,FALSE),"")</f>
        <v>LISTE_3</v>
      </c>
      <c r="L57" s="612"/>
    </row>
    <row r="58" spans="2:174" s="389" customFormat="1" ht="58.5" customHeight="1" outlineLevel="1" x14ac:dyDescent="0.4">
      <c r="B58" s="655"/>
      <c r="D58" s="370">
        <v>3</v>
      </c>
      <c r="E58" s="1436" t="str">
        <f>IFERROR(HLOOKUP(D$53,TAB_Critères!$B$3:$AH$16,$D58+2,FALSE),"")</f>
        <v>Les conditions de mise en place de l'organe de mesure et des capteurs associés, sont-elles conformes aux normes en vigueur et/ou aux prescriptions des constructeurs ?</v>
      </c>
      <c r="F58" s="1437"/>
      <c r="G58" s="425"/>
      <c r="H58" s="477">
        <f>IFERROR(HLOOKUP(D$53,TAB_Critères!$B$30:$R$40,$D58+2,FALSE),"")</f>
        <v>10</v>
      </c>
      <c r="K58" s="366" t="str">
        <f>IFERROR(HLOOKUP(D$53,TAB_Critères!$B$51:$AH$66,$D58+2,FALSE),"")</f>
        <v>LISTE_2</v>
      </c>
      <c r="L58" s="612"/>
    </row>
    <row r="59" spans="2:174" s="389" customFormat="1" ht="30" customHeight="1" outlineLevel="1" x14ac:dyDescent="0.4">
      <c r="B59" s="655"/>
      <c r="D59" s="370">
        <v>4</v>
      </c>
      <c r="E59" s="1436" t="str">
        <f>IFERROR(HLOOKUP(D$53,TAB_Critères!$B$3:$AH$16,$D59+2,FALSE),"")</f>
        <v>L'étanchéité, la propreté et l'état d'entretien de l'organe de mesure, des capteurs associés, des canaux d'approche et de fuite sont-ils satisfaisants ?</v>
      </c>
      <c r="F59" s="1437"/>
      <c r="G59" s="425"/>
      <c r="H59" s="477">
        <f>IFERROR(HLOOKUP(D$53,TAB_Critères!$B$30:$R$40,$D59+2,FALSE),"")</f>
        <v>10</v>
      </c>
      <c r="K59" s="366" t="str">
        <f>IFERROR(HLOOKUP(D$53,TAB_Critères!$B$51:$AH$66,$D59+2,FALSE),"")</f>
        <v>LISTE_2</v>
      </c>
      <c r="L59" s="612"/>
    </row>
    <row r="60" spans="2:174" s="389" customFormat="1" ht="47.7" customHeight="1" outlineLevel="1" x14ac:dyDescent="0.4">
      <c r="B60" s="655"/>
      <c r="D60" s="370">
        <v>5</v>
      </c>
      <c r="E60" s="1436" t="str">
        <f>IFERROR(HLOOKUP(D$53,TAB_Critères!$B$3:$AH$16,$D60+2,FALSE),"")</f>
        <v xml:space="preserve">Le fonctionnement hydraulique de l'organe de mesure, en amont et en aval, est-il satisfaisant ? </v>
      </c>
      <c r="F60" s="1437"/>
      <c r="G60" s="425"/>
      <c r="H60" s="477">
        <f>IFERROR(HLOOKUP(D$53,TAB_Critères!$B$30:$R$40,$D60+2,FALSE),"")</f>
        <v>10</v>
      </c>
      <c r="K60" s="366" t="str">
        <f>IFERROR(HLOOKUP(D$53,TAB_Critères!$B$51:$AH$66,$D60+2,FALSE),"")</f>
        <v>LISTE_2</v>
      </c>
      <c r="L60" s="612"/>
    </row>
    <row r="61" spans="2:174" s="389" customFormat="1" ht="64.5" customHeight="1" outlineLevel="1" x14ac:dyDescent="0.4">
      <c r="B61" s="655"/>
      <c r="D61" s="370">
        <v>6</v>
      </c>
      <c r="E61" s="1436" t="str">
        <f>IFERROR(HLOOKUP(D$53,TAB_Critères!$B$3:$AH$16,$D61+2,FALSE),"")</f>
        <v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v>
      </c>
      <c r="F61" s="1437"/>
      <c r="G61" s="425"/>
      <c r="H61" s="477">
        <f>IFERROR(HLOOKUP(D$53,TAB_Critères!$B$30:$R$40,$D61+2,FALSE),"")</f>
        <v>10</v>
      </c>
      <c r="K61" s="366" t="str">
        <f>IFERROR(HLOOKUP(D$53,TAB_Critères!$B$51:$AH$66,$D61+2,FALSE),"")</f>
        <v>LISTE_2</v>
      </c>
      <c r="L61" s="612"/>
    </row>
    <row r="62" spans="2:174" ht="45" customHeight="1" outlineLevel="1" x14ac:dyDescent="0.4">
      <c r="B62" s="655"/>
      <c r="D62" s="370">
        <v>7</v>
      </c>
      <c r="E62" s="1436" t="str">
        <f>IFERROR(HLOOKUP(D$53,TAB_Critères!$B$3:$AH$16,$D62+2,FALSE),"")</f>
        <v>La loi hydraulique utilisée, est-elle correctement paramétrée et cohérente avec les caractéristiques de l'organe de mesure ou de la modélisation pré-établie ?</v>
      </c>
      <c r="F62" s="1437"/>
      <c r="G62" s="425"/>
      <c r="H62" s="477">
        <f>IFERROR(HLOOKUP(D$53,TAB_Critères!$B$30:$R$40,$D62+2,FALSE),"")</f>
        <v>20</v>
      </c>
      <c r="K62" s="366" t="str">
        <f>IFERROR(HLOOKUP(D$53,TAB_Critères!$B$51:$AH$66,$D62+2,FALSE),"")</f>
        <v>LISTE_2</v>
      </c>
      <c r="L62" s="612"/>
      <c r="FQ62" s="327"/>
      <c r="FR62" s="327"/>
    </row>
    <row r="63" spans="2:174" ht="84.35" customHeight="1" outlineLevel="1" x14ac:dyDescent="0.4">
      <c r="B63" s="655"/>
      <c r="D63" s="370">
        <v>8</v>
      </c>
      <c r="E63" s="1436" t="str">
        <f>IFERROR(HLOOKUP(D$53,TAB_Critères!$B$3:$AH$16,$D63+2,FALSE),"")</f>
        <v>Pour les volumes supérieurs à 50m3, l'écart entre d'une part les résultats de mesures obtenus à partir des dispositifs en place et ceux mesurés par l'organisme de contrôle d'autre part est-il ≤ 5% ?  
Pour les volumes inférieurs à 50m3, l'écart est-il ≤ 10% ?
Pour les volumes &lt;10 m3, le fonctionnement sera apprécié par l'intervenant.</v>
      </c>
      <c r="F63" s="1437"/>
      <c r="G63" s="425"/>
      <c r="H63" s="477">
        <f>IFERROR(HLOOKUP(D$53,TAB_Critères!$B$30:$R$40,$D63+2,FALSE),"")</f>
        <v>20</v>
      </c>
      <c r="K63" s="366" t="str">
        <f>IFERROR(HLOOKUP(D$53,TAB_Critères!$B$51:$AH$66,$D63+2,FALSE),"")</f>
        <v>LISTE_2</v>
      </c>
      <c r="L63" s="612"/>
      <c r="FQ63" s="327"/>
      <c r="FR63" s="327"/>
    </row>
    <row r="64" spans="2:174" ht="51.75" customHeight="1" outlineLevel="1" x14ac:dyDescent="0.4">
      <c r="B64" s="655"/>
      <c r="C64" s="327"/>
      <c r="D64" s="370">
        <v>9</v>
      </c>
      <c r="E64" s="1436" t="str">
        <f>IFERROR(HLOOKUP(D$53,TAB_Critères!$B$3:$AH$16,$D64+2,FALSE),"")</f>
        <v>Existe t-il un dispositif de contrôle adapté pour le suivi en interne  et un afficheur de proximité (Hauteur + Débit + Volume) ?</v>
      </c>
      <c r="F64" s="1437"/>
      <c r="G64" s="425"/>
      <c r="H64" s="477">
        <f>IFERROR(HLOOKUP(D$53,TAB_Critères!$B$30:$R$40,$D64+2,FALSE),"")</f>
        <v>5</v>
      </c>
      <c r="K64" s="366" t="str">
        <f>IFERROR(HLOOKUP(D$53,TAB_Critères!$B$51:$AH$66,$D64+2,FALSE),"")</f>
        <v>LISTE_3</v>
      </c>
      <c r="L64" s="612"/>
      <c r="FQ64" s="327"/>
      <c r="FR64" s="327"/>
    </row>
    <row r="65" spans="1:174" ht="51.75" customHeight="1" outlineLevel="1" x14ac:dyDescent="0.4">
      <c r="B65" s="655"/>
      <c r="C65" s="327"/>
      <c r="D65" s="370">
        <v>10</v>
      </c>
      <c r="E65" s="1436">
        <f>IFERROR(HLOOKUP(D$53,TAB_Critères!$B$3:$AH$16,$D65+2,FALSE),"")</f>
        <v>0</v>
      </c>
      <c r="F65" s="1437"/>
      <c r="G65" s="425"/>
      <c r="H65" s="477" t="str">
        <f>IFERROR(HLOOKUP(D$53,TAB_Critères!$B$30:$R$40,$D65+2,FALSE),"")</f>
        <v/>
      </c>
      <c r="K65" s="366">
        <f>IFERROR(HLOOKUP(D$53,TAB_Critères!$B$51:$AH$66,$D65+2,FALSE),"")</f>
        <v>0</v>
      </c>
      <c r="L65" s="612"/>
      <c r="FQ65" s="327"/>
      <c r="FR65" s="327"/>
    </row>
    <row r="66" spans="1:174" s="442" customFormat="1" ht="38.25" customHeight="1" outlineLevel="1" x14ac:dyDescent="0.4">
      <c r="A66" s="327"/>
      <c r="B66" s="655"/>
      <c r="C66" s="327"/>
      <c r="D66" s="1005" t="s">
        <v>69</v>
      </c>
      <c r="E66" s="1438"/>
      <c r="F66" s="1006"/>
      <c r="G66" s="439" t="s">
        <v>70</v>
      </c>
      <c r="H66" s="440" t="s">
        <v>71</v>
      </c>
      <c r="I66" s="389"/>
      <c r="J66" s="389"/>
      <c r="K66" s="389"/>
      <c r="L66" s="612"/>
      <c r="M66" s="389"/>
      <c r="N66" s="375"/>
      <c r="O66" s="375"/>
      <c r="P66" s="375"/>
      <c r="Q66" s="375"/>
      <c r="R66" s="375"/>
      <c r="S66" s="375"/>
      <c r="T66" s="375"/>
      <c r="U66" s="375"/>
      <c r="V66" s="375"/>
      <c r="W66" s="375"/>
      <c r="X66" s="375"/>
      <c r="Y66" s="375"/>
      <c r="Z66" s="375"/>
      <c r="AA66" s="375"/>
      <c r="AB66" s="375"/>
      <c r="AC66" s="375"/>
      <c r="AD66" s="375"/>
      <c r="AE66" s="375"/>
      <c r="AF66" s="375"/>
      <c r="AG66" s="375"/>
      <c r="AH66" s="375"/>
      <c r="AI66" s="375"/>
      <c r="AJ66" s="375"/>
      <c r="AK66" s="375"/>
      <c r="AL66" s="375"/>
      <c r="AM66" s="375"/>
      <c r="AN66" s="375"/>
      <c r="AO66" s="375"/>
      <c r="AP66" s="375"/>
      <c r="AQ66" s="375"/>
      <c r="AR66" s="375"/>
      <c r="AS66" s="375"/>
      <c r="AT66" s="375"/>
      <c r="AU66" s="375"/>
      <c r="AV66" s="375"/>
      <c r="AW66" s="375"/>
      <c r="AX66" s="375"/>
      <c r="AY66" s="375"/>
      <c r="AZ66" s="375"/>
      <c r="BA66" s="375"/>
      <c r="BB66" s="375"/>
      <c r="BC66" s="375"/>
      <c r="BD66" s="375"/>
      <c r="BE66" s="375"/>
      <c r="BF66" s="375"/>
      <c r="BG66" s="375"/>
      <c r="BH66" s="375"/>
      <c r="BI66" s="375"/>
      <c r="BJ66" s="375"/>
      <c r="BK66" s="375"/>
      <c r="BL66" s="375"/>
      <c r="BM66" s="375"/>
      <c r="BN66" s="375"/>
      <c r="BO66" s="375"/>
      <c r="BP66" s="375"/>
      <c r="BQ66" s="375"/>
      <c r="BR66" s="375"/>
      <c r="BS66" s="375"/>
      <c r="BT66" s="375"/>
      <c r="BU66" s="375"/>
      <c r="BV66" s="375"/>
      <c r="BW66" s="375"/>
      <c r="BX66" s="375"/>
      <c r="BY66" s="375"/>
      <c r="BZ66" s="375"/>
      <c r="CA66" s="375"/>
      <c r="CB66" s="375"/>
      <c r="CC66" s="375"/>
      <c r="CD66" s="375"/>
      <c r="CE66" s="375"/>
      <c r="CF66" s="375"/>
      <c r="CG66" s="375"/>
      <c r="CH66" s="375"/>
      <c r="CI66" s="375"/>
      <c r="CJ66" s="375"/>
      <c r="CK66" s="375"/>
      <c r="CL66" s="375"/>
      <c r="CM66" s="375"/>
      <c r="CN66" s="375"/>
      <c r="CO66" s="375"/>
      <c r="CP66" s="375"/>
      <c r="CQ66" s="375"/>
      <c r="CR66" s="375"/>
      <c r="CS66" s="375"/>
      <c r="CT66" s="375"/>
      <c r="CU66" s="375"/>
      <c r="CV66" s="375"/>
      <c r="CW66" s="375"/>
      <c r="CX66" s="375"/>
      <c r="CY66" s="375"/>
      <c r="CZ66" s="375"/>
      <c r="DA66" s="375"/>
      <c r="DB66" s="375"/>
      <c r="DC66" s="375"/>
      <c r="DD66" s="375"/>
      <c r="DE66" s="375"/>
      <c r="DF66" s="375"/>
      <c r="DG66" s="375"/>
      <c r="DH66" s="375"/>
      <c r="DI66" s="375"/>
      <c r="DJ66" s="375"/>
      <c r="DK66" s="375"/>
      <c r="DL66" s="375"/>
      <c r="DM66" s="375"/>
      <c r="DN66" s="375"/>
      <c r="DO66" s="375"/>
      <c r="DP66" s="375"/>
      <c r="DQ66" s="375"/>
      <c r="DR66" s="375"/>
      <c r="DS66" s="375"/>
      <c r="DT66" s="375"/>
      <c r="DU66" s="375"/>
      <c r="DV66" s="375"/>
      <c r="DW66" s="375"/>
      <c r="DX66" s="375"/>
      <c r="DY66" s="375"/>
      <c r="DZ66" s="375"/>
      <c r="EA66" s="375"/>
      <c r="EB66" s="375"/>
      <c r="EC66" s="375"/>
      <c r="ED66" s="375"/>
      <c r="EE66" s="375"/>
      <c r="EF66" s="375"/>
      <c r="EG66" s="375"/>
      <c r="EH66" s="375"/>
      <c r="EI66" s="375"/>
      <c r="EJ66" s="375"/>
      <c r="EK66" s="375"/>
      <c r="EL66" s="375"/>
      <c r="EM66" s="375"/>
      <c r="EN66" s="375"/>
      <c r="EO66" s="375"/>
      <c r="EP66" s="375"/>
      <c r="EQ66" s="375"/>
      <c r="ER66" s="375"/>
      <c r="ES66" s="375"/>
      <c r="ET66" s="375"/>
      <c r="EU66" s="375"/>
      <c r="EV66" s="375"/>
      <c r="EW66" s="375"/>
      <c r="EX66" s="375"/>
      <c r="EY66" s="375"/>
      <c r="EZ66" s="375"/>
      <c r="FA66" s="375"/>
      <c r="FB66" s="375"/>
      <c r="FC66" s="375"/>
      <c r="FD66" s="375"/>
      <c r="FE66" s="375"/>
      <c r="FF66" s="375"/>
      <c r="FG66" s="375"/>
      <c r="FH66" s="375"/>
      <c r="FI66" s="375"/>
      <c r="FJ66" s="375"/>
      <c r="FK66" s="375"/>
      <c r="FL66" s="375"/>
      <c r="FM66" s="375"/>
      <c r="FN66" s="375"/>
      <c r="FO66" s="375"/>
      <c r="FP66" s="375"/>
    </row>
    <row r="67" spans="1:174" s="383" customFormat="1" ht="60" customHeight="1" outlineLevel="1" thickBot="1" x14ac:dyDescent="0.45">
      <c r="A67" s="327"/>
      <c r="B67" s="655"/>
      <c r="C67" s="327"/>
      <c r="D67" s="1356"/>
      <c r="E67" s="1357"/>
      <c r="F67" s="1358"/>
      <c r="G67" s="423"/>
      <c r="H67" s="378">
        <f>IF(OR(D53="",G67="Non contrôlé"),"",IF((SUMIF(G56:G64,"Validé",H56:H64)+SUMIF(G56:G64,"Validé avec réserve",H56:H64))&gt;100,100,SUMIF(G56:G64,"Validé",H56:H64)+SUMIF(G56:G64,"Validé avec réserve",H56:H64)))</f>
        <v>0</v>
      </c>
      <c r="I67" s="375"/>
      <c r="J67" s="375"/>
      <c r="K67" s="375"/>
      <c r="L67" s="702"/>
      <c r="M67" s="375"/>
    </row>
    <row r="68" spans="1:174" s="390" customFormat="1" ht="15" customHeight="1" outlineLevel="1" x14ac:dyDescent="0.35">
      <c r="A68" s="383"/>
      <c r="B68" s="703"/>
      <c r="C68" s="383"/>
      <c r="D68" s="383"/>
      <c r="E68" s="383"/>
      <c r="F68" s="383"/>
      <c r="G68" s="383"/>
      <c r="H68" s="383"/>
      <c r="I68" s="383"/>
      <c r="J68" s="383"/>
      <c r="K68" s="383"/>
      <c r="L68" s="704"/>
      <c r="M68" s="383"/>
      <c r="N68" s="383"/>
      <c r="O68" s="383"/>
    </row>
    <row r="69" spans="1:174" s="389" customFormat="1" ht="12" customHeight="1" x14ac:dyDescent="0.4">
      <c r="A69" s="327"/>
      <c r="B69" s="655"/>
      <c r="D69" s="417"/>
      <c r="E69" s="417"/>
      <c r="F69" s="418"/>
      <c r="G69" s="418"/>
      <c r="H69" s="327"/>
      <c r="I69" s="327"/>
      <c r="J69" s="327"/>
      <c r="K69" s="390"/>
      <c r="L69" s="705"/>
      <c r="M69" s="390"/>
      <c r="N69" s="390"/>
      <c r="O69" s="390"/>
    </row>
    <row r="70" spans="1:174" s="389" customFormat="1" ht="13" thickBot="1" x14ac:dyDescent="0.45">
      <c r="A70" s="327"/>
      <c r="B70" s="655"/>
      <c r="D70" s="417"/>
      <c r="E70" s="417"/>
      <c r="F70" s="418"/>
      <c r="G70" s="418"/>
      <c r="H70" s="327"/>
      <c r="I70" s="327"/>
      <c r="J70" s="327"/>
      <c r="K70" s="383"/>
      <c r="L70" s="704"/>
      <c r="M70" s="383"/>
      <c r="N70" s="383"/>
      <c r="O70" s="383"/>
    </row>
    <row r="71" spans="1:174" s="389" customFormat="1" ht="42" customHeight="1" thickBot="1" x14ac:dyDescent="0.45">
      <c r="A71" s="327"/>
      <c r="B71" s="655"/>
      <c r="C71" s="727"/>
      <c r="D71" s="1441" t="s">
        <v>588</v>
      </c>
      <c r="E71" s="1441"/>
      <c r="F71" s="1441"/>
      <c r="G71" s="1441"/>
      <c r="H71" s="1441"/>
      <c r="I71" s="1441"/>
      <c r="J71" s="1442"/>
      <c r="L71" s="612"/>
    </row>
    <row r="72" spans="1:174" s="389" customFormat="1" x14ac:dyDescent="0.4">
      <c r="A72" s="327"/>
      <c r="B72" s="655"/>
      <c r="C72" s="389" t="s">
        <v>587</v>
      </c>
      <c r="D72" s="833"/>
      <c r="E72" s="417"/>
      <c r="F72" s="418"/>
      <c r="G72" s="418"/>
      <c r="H72" s="327"/>
      <c r="I72" s="327"/>
      <c r="J72" s="327"/>
      <c r="L72" s="612"/>
    </row>
    <row r="73" spans="1:174" s="389" customFormat="1" x14ac:dyDescent="0.4">
      <c r="A73" s="327"/>
      <c r="B73" s="655"/>
      <c r="C73" s="1443"/>
      <c r="D73" s="1444"/>
      <c r="E73" s="1444"/>
      <c r="F73" s="1444"/>
      <c r="G73" s="1444"/>
      <c r="H73" s="1444"/>
      <c r="I73" s="1444"/>
      <c r="J73" s="1445"/>
      <c r="L73" s="612"/>
    </row>
    <row r="74" spans="1:174" s="389" customFormat="1" x14ac:dyDescent="0.4">
      <c r="A74" s="327"/>
      <c r="B74" s="655"/>
      <c r="C74" s="1446"/>
      <c r="D74" s="1447"/>
      <c r="E74" s="1447"/>
      <c r="F74" s="1447"/>
      <c r="G74" s="1447"/>
      <c r="H74" s="1447"/>
      <c r="I74" s="1447"/>
      <c r="J74" s="1448"/>
      <c r="L74" s="612"/>
    </row>
    <row r="75" spans="1:174" s="389" customFormat="1" x14ac:dyDescent="0.4">
      <c r="A75" s="327"/>
      <c r="B75" s="655"/>
      <c r="C75" s="1446"/>
      <c r="D75" s="1447"/>
      <c r="E75" s="1447"/>
      <c r="F75" s="1447"/>
      <c r="G75" s="1447"/>
      <c r="H75" s="1447"/>
      <c r="I75" s="1447"/>
      <c r="J75" s="1448"/>
      <c r="L75" s="612"/>
    </row>
    <row r="76" spans="1:174" s="389" customFormat="1" x14ac:dyDescent="0.4">
      <c r="A76" s="327"/>
      <c r="B76" s="655"/>
      <c r="C76" s="1446"/>
      <c r="D76" s="1447"/>
      <c r="E76" s="1447"/>
      <c r="F76" s="1447"/>
      <c r="G76" s="1447"/>
      <c r="H76" s="1447"/>
      <c r="I76" s="1447"/>
      <c r="J76" s="1448"/>
      <c r="L76" s="612"/>
    </row>
    <row r="77" spans="1:174" s="389" customFormat="1" x14ac:dyDescent="0.4">
      <c r="A77" s="327"/>
      <c r="B77" s="655"/>
      <c r="C77" s="1449"/>
      <c r="D77" s="1450"/>
      <c r="E77" s="1450"/>
      <c r="F77" s="1450"/>
      <c r="G77" s="1450"/>
      <c r="H77" s="1450"/>
      <c r="I77" s="1450"/>
      <c r="J77" s="1451"/>
      <c r="L77" s="612"/>
    </row>
    <row r="78" spans="1:174" s="389" customFormat="1" x14ac:dyDescent="0.4">
      <c r="A78" s="327"/>
      <c r="B78" s="655"/>
      <c r="D78" s="417"/>
      <c r="E78" s="417"/>
      <c r="F78" s="418"/>
      <c r="G78" s="418"/>
      <c r="H78" s="327"/>
      <c r="I78" s="327"/>
      <c r="J78" s="327"/>
      <c r="L78" s="612"/>
    </row>
    <row r="79" spans="1:174" s="389" customFormat="1" ht="13" thickBot="1" x14ac:dyDescent="0.45">
      <c r="A79" s="327"/>
      <c r="B79" s="665"/>
      <c r="C79" s="582"/>
      <c r="D79" s="666"/>
      <c r="E79" s="666"/>
      <c r="F79" s="667"/>
      <c r="G79" s="667"/>
      <c r="H79" s="489"/>
      <c r="I79" s="489"/>
      <c r="J79" s="489"/>
      <c r="K79" s="582"/>
      <c r="L79" s="583"/>
    </row>
    <row r="80" spans="1:174" s="389" customFormat="1" x14ac:dyDescent="0.4">
      <c r="A80" s="327"/>
      <c r="B80" s="327"/>
      <c r="D80" s="417"/>
      <c r="E80" s="417"/>
      <c r="F80" s="418"/>
      <c r="G80" s="418"/>
      <c r="H80" s="327"/>
      <c r="I80" s="327"/>
      <c r="J80" s="327"/>
    </row>
    <row r="81" spans="1:10" s="389" customFormat="1" x14ac:dyDescent="0.4">
      <c r="A81" s="327"/>
      <c r="B81" s="327"/>
      <c r="D81" s="417"/>
      <c r="E81" s="417"/>
      <c r="F81" s="418"/>
      <c r="G81" s="418"/>
      <c r="H81" s="327"/>
      <c r="I81" s="327"/>
      <c r="J81" s="327"/>
    </row>
  </sheetData>
  <mergeCells count="51">
    <mergeCell ref="C5:E5"/>
    <mergeCell ref="D1:J1"/>
    <mergeCell ref="C2:E2"/>
    <mergeCell ref="F2:J2"/>
    <mergeCell ref="C3:E3"/>
    <mergeCell ref="C4:E4"/>
    <mergeCell ref="C36:E37"/>
    <mergeCell ref="F36:F37"/>
    <mergeCell ref="G36:L36"/>
    <mergeCell ref="C6:E6"/>
    <mergeCell ref="I6:J7"/>
    <mergeCell ref="C7:E7"/>
    <mergeCell ref="C27:L27"/>
    <mergeCell ref="C28:E29"/>
    <mergeCell ref="F28:F29"/>
    <mergeCell ref="G28:L28"/>
    <mergeCell ref="C30:E30"/>
    <mergeCell ref="C31:E31"/>
    <mergeCell ref="C32:E32"/>
    <mergeCell ref="C33:E33"/>
    <mergeCell ref="C35:L35"/>
    <mergeCell ref="D52:H52"/>
    <mergeCell ref="C38:E38"/>
    <mergeCell ref="C39:E39"/>
    <mergeCell ref="C40:E40"/>
    <mergeCell ref="C41:E41"/>
    <mergeCell ref="C43:L43"/>
    <mergeCell ref="C44:E44"/>
    <mergeCell ref="J44:L44"/>
    <mergeCell ref="C45:E45"/>
    <mergeCell ref="H45:H46"/>
    <mergeCell ref="J45:L45"/>
    <mergeCell ref="C46:E46"/>
    <mergeCell ref="J46:L46"/>
    <mergeCell ref="E64:F64"/>
    <mergeCell ref="D53:H53"/>
    <mergeCell ref="D54:F54"/>
    <mergeCell ref="E55:F55"/>
    <mergeCell ref="E56:F56"/>
    <mergeCell ref="E57:F57"/>
    <mergeCell ref="E58:F58"/>
    <mergeCell ref="E59:F59"/>
    <mergeCell ref="E60:F60"/>
    <mergeCell ref="E61:F61"/>
    <mergeCell ref="E62:F62"/>
    <mergeCell ref="E63:F63"/>
    <mergeCell ref="E65:F65"/>
    <mergeCell ref="D66:F66"/>
    <mergeCell ref="D67:F67"/>
    <mergeCell ref="D71:J71"/>
    <mergeCell ref="C73:J77"/>
  </mergeCells>
  <conditionalFormatting sqref="G67:H67">
    <cfRule type="containsText" dxfId="33" priority="28" operator="containsText" text="Non contrôlé">
      <formula>NOT(ISERROR(SEARCH("Non contrôlé",G67)))</formula>
    </cfRule>
    <cfRule type="containsText" dxfId="32" priority="29" operator="containsText" text="Non validé">
      <formula>NOT(ISERROR(SEARCH("Non validé",G67)))</formula>
    </cfRule>
    <cfRule type="containsText" dxfId="31" priority="30" operator="containsText" text="réserve">
      <formula>NOT(ISERROR(SEARCH("réserve",G67)))</formula>
    </cfRule>
    <cfRule type="endsWith" dxfId="30" priority="31" operator="endsWith" text="Validé">
      <formula>RIGHT(G67,LEN("Validé"))="Validé"</formula>
    </cfRule>
  </conditionalFormatting>
  <conditionalFormatting sqref="H67">
    <cfRule type="cellIs" dxfId="29" priority="25" operator="greaterThanOrEqual">
      <formula>80</formula>
    </cfRule>
    <cfRule type="cellIs" dxfId="28" priority="26" operator="between">
      <formula>70</formula>
      <formula>79</formula>
    </cfRule>
    <cfRule type="cellIs" dxfId="27" priority="27" operator="lessThan">
      <formula>69</formula>
    </cfRule>
  </conditionalFormatting>
  <conditionalFormatting sqref="I30:I33">
    <cfRule type="cellIs" dxfId="26" priority="22" stopIfTrue="1" operator="lessThan">
      <formula>-$C$24</formula>
    </cfRule>
    <cfRule type="cellIs" dxfId="25" priority="23" stopIfTrue="1" operator="greaterThan">
      <formula>$C$24</formula>
    </cfRule>
    <cfRule type="cellIs" dxfId="24" priority="24" stopIfTrue="1" operator="between">
      <formula>-$C$24</formula>
      <formula>$C$24</formula>
    </cfRule>
  </conditionalFormatting>
  <conditionalFormatting sqref="I38">
    <cfRule type="cellIs" dxfId="23" priority="16" stopIfTrue="1" operator="lessThan">
      <formula>-$C$24</formula>
    </cfRule>
    <cfRule type="cellIs" dxfId="22" priority="17" stopIfTrue="1" operator="greaterThan">
      <formula>$C$24</formula>
    </cfRule>
    <cfRule type="cellIs" dxfId="21" priority="18" stopIfTrue="1" operator="between">
      <formula>-$C$24</formula>
      <formula>$C$24</formula>
    </cfRule>
  </conditionalFormatting>
  <conditionalFormatting sqref="I39">
    <cfRule type="cellIs" dxfId="20" priority="13" stopIfTrue="1" operator="between">
      <formula>-$C$25</formula>
      <formula>$C$25</formula>
    </cfRule>
    <cfRule type="cellIs" dxfId="19" priority="14" stopIfTrue="1" operator="greaterThan">
      <formula>$C$25</formula>
    </cfRule>
    <cfRule type="cellIs" dxfId="18" priority="15" stopIfTrue="1" operator="lessThan">
      <formula>-$C$25</formula>
    </cfRule>
  </conditionalFormatting>
  <conditionalFormatting sqref="I40:I41">
    <cfRule type="cellIs" dxfId="17" priority="10" stopIfTrue="1" operator="between">
      <formula>-#REF!</formula>
      <formula>#REF!</formula>
    </cfRule>
    <cfRule type="cellIs" dxfId="16" priority="11" stopIfTrue="1" operator="greaterThan">
      <formula>#REF!</formula>
    </cfRule>
    <cfRule type="cellIs" dxfId="15" priority="12" stopIfTrue="1" operator="lessThan">
      <formula>-#REF!</formula>
    </cfRule>
  </conditionalFormatting>
  <conditionalFormatting sqref="L30:L33">
    <cfRule type="cellIs" dxfId="14" priority="19" stopIfTrue="1" operator="lessThan">
      <formula>-$C$24</formula>
    </cfRule>
    <cfRule type="cellIs" dxfId="13" priority="20" stopIfTrue="1" operator="greaterThan">
      <formula>$C$24</formula>
    </cfRule>
    <cfRule type="cellIs" dxfId="12" priority="21" stopIfTrue="1" operator="between">
      <formula>-$C$24</formula>
      <formula>$C$24</formula>
    </cfRule>
  </conditionalFormatting>
  <conditionalFormatting sqref="L38">
    <cfRule type="cellIs" dxfId="11" priority="7" stopIfTrue="1" operator="lessThan">
      <formula>-$C$24</formula>
    </cfRule>
    <cfRule type="cellIs" dxfId="10" priority="8" stopIfTrue="1" operator="greaterThan">
      <formula>$C$24</formula>
    </cfRule>
    <cfRule type="cellIs" dxfId="9" priority="9" stopIfTrue="1" operator="between">
      <formula>-$C$24</formula>
      <formula>$C$24</formula>
    </cfRule>
  </conditionalFormatting>
  <conditionalFormatting sqref="L39">
    <cfRule type="cellIs" dxfId="8" priority="4" stopIfTrue="1" operator="between">
      <formula>-$C$25</formula>
      <formula>$C$25</formula>
    </cfRule>
    <cfRule type="cellIs" dxfId="7" priority="5" stopIfTrue="1" operator="greaterThan">
      <formula>$C$25</formula>
    </cfRule>
    <cfRule type="cellIs" dxfId="6" priority="6" stopIfTrue="1" operator="lessThan">
      <formula>-$C$25</formula>
    </cfRule>
  </conditionalFormatting>
  <conditionalFormatting sqref="L40:L41">
    <cfRule type="cellIs" dxfId="5" priority="1" stopIfTrue="1" operator="between">
      <formula>-#REF!</formula>
      <formula>#REF!</formula>
    </cfRule>
    <cfRule type="cellIs" dxfId="4" priority="2" stopIfTrue="1" operator="greaterThan">
      <formula>#REF!</formula>
    </cfRule>
    <cfRule type="cellIs" dxfId="3" priority="3" stopIfTrue="1" operator="lessThan">
      <formula>-#REF!</formula>
    </cfRule>
  </conditionalFormatting>
  <dataValidations count="2">
    <dataValidation type="list" allowBlank="1" showInputMessage="1" showErrorMessage="1" sqref="G55:G65" xr:uid="{5A0062E9-708A-4855-B4FE-1EACD6F312DE}">
      <formula1>INDIRECT(K55)</formula1>
    </dataValidation>
    <dataValidation type="list" allowBlank="1" showInputMessage="1" showErrorMessage="1" sqref="D53" xr:uid="{429D7686-0EF4-43E2-8170-908E9FCD1778}">
      <formula1>EQUIPEMENT_Q</formula1>
    </dataValidation>
  </dataValidation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74" customWidth="1"/>
    <col min="2" max="2" width="8.64453125" style="74" bestFit="1" customWidth="1"/>
    <col min="3" max="3" width="26.52734375" style="74" bestFit="1" customWidth="1"/>
    <col min="4" max="4" width="19" style="74" customWidth="1"/>
    <col min="5" max="5" width="13" style="127" customWidth="1"/>
    <col min="6" max="6" width="2.64453125" style="74" customWidth="1"/>
    <col min="7" max="7" width="12.1171875" style="74" hidden="1" customWidth="1"/>
    <col min="8" max="11" width="0" style="74" hidden="1" customWidth="1"/>
    <col min="12" max="16384" width="11.41015625" style="74" hidden="1"/>
  </cols>
  <sheetData>
    <row r="1" spans="1:6" ht="13" thickBot="1" x14ac:dyDescent="0.45">
      <c r="A1" s="43"/>
      <c r="B1" s="43"/>
      <c r="C1" s="43"/>
      <c r="D1" s="43"/>
      <c r="E1" s="106"/>
      <c r="F1" s="43"/>
    </row>
    <row r="2" spans="1:6" ht="15.7" thickBot="1" x14ac:dyDescent="0.45">
      <c r="A2" s="43"/>
      <c r="B2" s="1225" t="s">
        <v>324</v>
      </c>
      <c r="C2" s="1226"/>
      <c r="D2" s="1226"/>
      <c r="E2" s="1227"/>
      <c r="F2" s="107"/>
    </row>
    <row r="3" spans="1:6" ht="13" thickBot="1" x14ac:dyDescent="0.45">
      <c r="A3" s="43"/>
      <c r="B3" s="43"/>
      <c r="C3" s="43"/>
      <c r="D3" s="43"/>
      <c r="E3" s="106"/>
      <c r="F3" s="43"/>
    </row>
    <row r="4" spans="1:6" s="82" customFormat="1" ht="51" thickBot="1" x14ac:dyDescent="0.45">
      <c r="A4" s="75"/>
      <c r="B4" s="76" t="s">
        <v>63</v>
      </c>
      <c r="C4" s="108" t="s">
        <v>94</v>
      </c>
      <c r="D4" s="108" t="s">
        <v>311</v>
      </c>
      <c r="E4" s="109" t="s">
        <v>325</v>
      </c>
      <c r="F4" s="75"/>
    </row>
    <row r="5" spans="1:6" ht="20.100000000000001" customHeight="1" x14ac:dyDescent="0.4">
      <c r="A5" s="43"/>
      <c r="B5" s="110">
        <v>1458</v>
      </c>
      <c r="C5" s="111" t="s">
        <v>326</v>
      </c>
      <c r="D5" s="112" t="s">
        <v>327</v>
      </c>
      <c r="E5" s="113">
        <v>100</v>
      </c>
      <c r="F5" s="43"/>
    </row>
    <row r="6" spans="1:6" ht="20.100000000000001" customHeight="1" x14ac:dyDescent="0.4">
      <c r="A6" s="43"/>
      <c r="B6" s="114">
        <v>1114</v>
      </c>
      <c r="C6" s="115" t="s">
        <v>328</v>
      </c>
      <c r="D6" s="116" t="s">
        <v>329</v>
      </c>
      <c r="E6" s="117">
        <v>10</v>
      </c>
      <c r="F6" s="43"/>
    </row>
    <row r="7" spans="1:6" ht="20.100000000000001" customHeight="1" x14ac:dyDescent="0.4">
      <c r="A7" s="43"/>
      <c r="B7" s="114">
        <v>1115</v>
      </c>
      <c r="C7" s="115" t="s">
        <v>330</v>
      </c>
      <c r="D7" s="116" t="s">
        <v>327</v>
      </c>
      <c r="E7" s="117">
        <v>100</v>
      </c>
      <c r="F7" s="43"/>
    </row>
    <row r="8" spans="1:6" ht="20.100000000000001" customHeight="1" x14ac:dyDescent="0.4">
      <c r="A8" s="43"/>
      <c r="B8" s="114">
        <v>1116</v>
      </c>
      <c r="C8" s="115" t="s">
        <v>331</v>
      </c>
      <c r="D8" s="116" t="s">
        <v>332</v>
      </c>
      <c r="E8" s="117">
        <v>100</v>
      </c>
      <c r="F8" s="43"/>
    </row>
    <row r="9" spans="1:6" ht="20.100000000000001" customHeight="1" x14ac:dyDescent="0.4">
      <c r="A9" s="43"/>
      <c r="B9" s="114">
        <v>1117</v>
      </c>
      <c r="C9" s="115" t="s">
        <v>333</v>
      </c>
      <c r="D9" s="116" t="s">
        <v>332</v>
      </c>
      <c r="E9" s="117">
        <v>100</v>
      </c>
      <c r="F9" s="43"/>
    </row>
    <row r="10" spans="1:6" ht="20.100000000000001" customHeight="1" x14ac:dyDescent="0.4">
      <c r="A10" s="43"/>
      <c r="B10" s="114">
        <v>1118</v>
      </c>
      <c r="C10" s="115" t="s">
        <v>334</v>
      </c>
      <c r="D10" s="116" t="s">
        <v>332</v>
      </c>
      <c r="E10" s="117">
        <v>1000</v>
      </c>
      <c r="F10" s="43"/>
    </row>
    <row r="11" spans="1:6" ht="20.100000000000001" customHeight="1" x14ac:dyDescent="0.4">
      <c r="A11" s="43"/>
      <c r="B11" s="114">
        <v>6616</v>
      </c>
      <c r="C11" s="115" t="s">
        <v>335</v>
      </c>
      <c r="D11" s="116" t="s">
        <v>329</v>
      </c>
      <c r="E11" s="117">
        <v>10</v>
      </c>
      <c r="F11" s="43"/>
    </row>
    <row r="12" spans="1:6" ht="20.100000000000001" customHeight="1" x14ac:dyDescent="0.4">
      <c r="A12" s="43"/>
      <c r="B12" s="114">
        <v>1497</v>
      </c>
      <c r="C12" s="115" t="s">
        <v>336</v>
      </c>
      <c r="D12" s="116" t="s">
        <v>329</v>
      </c>
      <c r="E12" s="117">
        <v>10</v>
      </c>
      <c r="F12" s="43"/>
    </row>
    <row r="13" spans="1:6" ht="20.100000000000001" customHeight="1" x14ac:dyDescent="0.4">
      <c r="A13" s="43"/>
      <c r="B13" s="114">
        <v>1191</v>
      </c>
      <c r="C13" s="115" t="s">
        <v>337</v>
      </c>
      <c r="D13" s="116" t="s">
        <v>327</v>
      </c>
      <c r="E13" s="117">
        <v>100</v>
      </c>
      <c r="F13" s="43"/>
    </row>
    <row r="14" spans="1:6" ht="20.100000000000001" customHeight="1" x14ac:dyDescent="0.4">
      <c r="A14" s="43"/>
      <c r="B14" s="118">
        <v>1204</v>
      </c>
      <c r="C14" s="119" t="s">
        <v>338</v>
      </c>
      <c r="D14" s="116" t="s">
        <v>332</v>
      </c>
      <c r="E14" s="117">
        <v>1000</v>
      </c>
      <c r="F14" s="43"/>
    </row>
    <row r="15" spans="1:6" ht="20.100000000000001" customHeight="1" x14ac:dyDescent="0.4">
      <c r="A15" s="43"/>
      <c r="B15" s="118">
        <v>1517</v>
      </c>
      <c r="C15" s="119" t="s">
        <v>339</v>
      </c>
      <c r="D15" s="116" t="s">
        <v>340</v>
      </c>
      <c r="E15" s="117">
        <v>10</v>
      </c>
      <c r="F15" s="43"/>
    </row>
    <row r="16" spans="1:6" ht="20.100000000000001" customHeight="1" x14ac:dyDescent="0.4">
      <c r="A16" s="43"/>
      <c r="B16" s="118">
        <v>6598</v>
      </c>
      <c r="C16" s="119" t="s">
        <v>341</v>
      </c>
      <c r="D16" s="116" t="s">
        <v>342</v>
      </c>
      <c r="E16" s="117">
        <v>50</v>
      </c>
      <c r="F16" s="43"/>
    </row>
    <row r="17" spans="1:6" s="120" customFormat="1" ht="20.100000000000001" customHeight="1" x14ac:dyDescent="0.4">
      <c r="A17" s="46"/>
      <c r="B17" s="118">
        <v>6600</v>
      </c>
      <c r="C17" s="119" t="s">
        <v>343</v>
      </c>
      <c r="D17" s="116" t="s">
        <v>342</v>
      </c>
      <c r="E17" s="117">
        <v>100</v>
      </c>
      <c r="F17" s="46"/>
    </row>
    <row r="18" spans="1:6" ht="20.100000000000001" customHeight="1" x14ac:dyDescent="0.4">
      <c r="A18" s="43"/>
      <c r="B18" s="118">
        <v>1278</v>
      </c>
      <c r="C18" s="119" t="s">
        <v>344</v>
      </c>
      <c r="D18" s="116" t="s">
        <v>345</v>
      </c>
      <c r="E18" s="117">
        <v>10</v>
      </c>
      <c r="F18" s="43"/>
    </row>
    <row r="19" spans="1:6" ht="20.100000000000001" customHeight="1" x14ac:dyDescent="0.4">
      <c r="A19" s="43"/>
      <c r="B19" s="118">
        <v>2879</v>
      </c>
      <c r="C19" s="119" t="s">
        <v>346</v>
      </c>
      <c r="D19" s="116" t="s">
        <v>347</v>
      </c>
      <c r="E19" s="117">
        <v>1000</v>
      </c>
      <c r="F19" s="43"/>
    </row>
    <row r="20" spans="1:6" ht="20.100000000000001" customHeight="1" thickBot="1" x14ac:dyDescent="0.45">
      <c r="A20" s="43"/>
      <c r="B20" s="121">
        <v>1780</v>
      </c>
      <c r="C20" s="122" t="s">
        <v>348</v>
      </c>
      <c r="D20" s="123" t="s">
        <v>349</v>
      </c>
      <c r="E20" s="124">
        <v>10</v>
      </c>
      <c r="F20" s="43"/>
    </row>
    <row r="21" spans="1:6" ht="12.7" x14ac:dyDescent="0.4">
      <c r="A21" s="43"/>
      <c r="B21" s="43"/>
      <c r="C21" s="125"/>
      <c r="D21" s="73"/>
      <c r="E21" s="126"/>
      <c r="F21" s="43"/>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G16" sqref="G16"/>
    </sheetView>
  </sheetViews>
  <sheetFormatPr baseColWidth="10" defaultColWidth="0" defaultRowHeight="12.75" customHeight="1" zeroHeight="1" x14ac:dyDescent="0.4"/>
  <cols>
    <col min="1" max="1" width="2.64453125" style="74" customWidth="1"/>
    <col min="2" max="2" width="10.1171875" style="74" bestFit="1" customWidth="1"/>
    <col min="3" max="3" width="10.52734375" style="105" bestFit="1" customWidth="1"/>
    <col min="4" max="4" width="14" style="105" bestFit="1" customWidth="1"/>
    <col min="5" max="5" width="11.87890625" style="74" bestFit="1" customWidth="1"/>
    <col min="6" max="6" width="11.52734375" style="74" bestFit="1" customWidth="1"/>
    <col min="7" max="7" width="17.87890625" style="74" customWidth="1"/>
    <col min="8" max="8" width="9.1171875" style="74" bestFit="1" customWidth="1"/>
    <col min="9" max="9" width="12.41015625" style="74" bestFit="1" customWidth="1"/>
    <col min="10" max="10" width="9.1171875" style="74" bestFit="1" customWidth="1"/>
    <col min="11" max="11" width="2.64453125" style="74" customWidth="1"/>
    <col min="12" max="14" width="0" style="74" hidden="1" customWidth="1"/>
    <col min="15" max="16384" width="11.41015625" style="74" hidden="1"/>
  </cols>
  <sheetData>
    <row r="1" spans="1:11" ht="13" thickBot="1" x14ac:dyDescent="0.45">
      <c r="A1" s="43"/>
      <c r="B1" s="43"/>
      <c r="C1" s="73"/>
      <c r="D1" s="73"/>
      <c r="E1" s="43"/>
      <c r="F1" s="43"/>
      <c r="G1" s="43"/>
      <c r="H1" s="43"/>
      <c r="I1" s="43"/>
      <c r="J1" s="43"/>
      <c r="K1" s="43"/>
    </row>
    <row r="2" spans="1:11" ht="15.7" thickBot="1" x14ac:dyDescent="0.45">
      <c r="A2" s="43"/>
      <c r="B2" s="1225" t="s">
        <v>309</v>
      </c>
      <c r="C2" s="1226"/>
      <c r="D2" s="1226"/>
      <c r="E2" s="1226"/>
      <c r="F2" s="1226"/>
      <c r="G2" s="1226"/>
      <c r="H2" s="1226"/>
      <c r="I2" s="1226"/>
      <c r="J2" s="1227"/>
      <c r="K2" s="43"/>
    </row>
    <row r="3" spans="1:11" ht="13" thickBot="1" x14ac:dyDescent="0.45">
      <c r="A3" s="43"/>
      <c r="B3" s="43"/>
      <c r="C3" s="73"/>
      <c r="D3" s="73"/>
      <c r="E3" s="43"/>
      <c r="F3" s="43"/>
      <c r="G3" s="43"/>
      <c r="H3" s="43"/>
      <c r="I3" s="43"/>
      <c r="J3" s="43"/>
      <c r="K3" s="43"/>
    </row>
    <row r="4" spans="1:11" s="82" customFormat="1" ht="51" thickBot="1" x14ac:dyDescent="0.45">
      <c r="A4" s="75"/>
      <c r="B4" s="76" t="s">
        <v>63</v>
      </c>
      <c r="C4" s="76" t="s">
        <v>94</v>
      </c>
      <c r="D4" s="76" t="s">
        <v>310</v>
      </c>
      <c r="E4" s="77" t="s">
        <v>311</v>
      </c>
      <c r="F4" s="78" t="s">
        <v>312</v>
      </c>
      <c r="G4" s="79" t="s">
        <v>313</v>
      </c>
      <c r="H4" s="80" t="s">
        <v>314</v>
      </c>
      <c r="I4" s="79" t="s">
        <v>315</v>
      </c>
      <c r="J4" s="80" t="s">
        <v>314</v>
      </c>
      <c r="K4" s="81"/>
    </row>
    <row r="5" spans="1:11" ht="14.7" x14ac:dyDescent="0.4">
      <c r="A5" s="43"/>
      <c r="B5" s="83">
        <v>1313</v>
      </c>
      <c r="C5" s="83" t="s">
        <v>100</v>
      </c>
      <c r="D5" s="84" t="s">
        <v>316</v>
      </c>
      <c r="E5" s="85">
        <v>3</v>
      </c>
      <c r="F5" s="84">
        <v>15</v>
      </c>
      <c r="G5" s="86">
        <v>80</v>
      </c>
      <c r="H5" s="87">
        <v>0.3</v>
      </c>
      <c r="I5" s="88">
        <v>80</v>
      </c>
      <c r="J5" s="89">
        <v>0.2</v>
      </c>
      <c r="K5" s="43"/>
    </row>
    <row r="6" spans="1:11" ht="14.7" x14ac:dyDescent="0.4">
      <c r="A6" s="43"/>
      <c r="B6" s="90">
        <v>1314</v>
      </c>
      <c r="C6" s="90" t="s">
        <v>101</v>
      </c>
      <c r="D6" s="91" t="s">
        <v>316</v>
      </c>
      <c r="E6" s="92">
        <v>30</v>
      </c>
      <c r="F6" s="91">
        <v>80</v>
      </c>
      <c r="G6" s="93">
        <v>250</v>
      </c>
      <c r="H6" s="94">
        <v>0.2</v>
      </c>
      <c r="I6" s="93">
        <v>250</v>
      </c>
      <c r="J6" s="94">
        <v>0.1</v>
      </c>
      <c r="K6" s="43"/>
    </row>
    <row r="7" spans="1:11" ht="14.7" x14ac:dyDescent="0.4">
      <c r="A7" s="43"/>
      <c r="B7" s="90">
        <v>6396</v>
      </c>
      <c r="C7" s="90" t="s">
        <v>102</v>
      </c>
      <c r="D7" s="91" t="s">
        <v>316</v>
      </c>
      <c r="E7" s="92">
        <v>10</v>
      </c>
      <c r="F7" s="91">
        <v>20</v>
      </c>
      <c r="G7" s="93">
        <v>150</v>
      </c>
      <c r="H7" s="94">
        <v>0.2</v>
      </c>
      <c r="I7" s="93">
        <v>150</v>
      </c>
      <c r="J7" s="94">
        <v>0.1</v>
      </c>
      <c r="K7" s="43"/>
    </row>
    <row r="8" spans="1:11" ht="12.7" x14ac:dyDescent="0.4">
      <c r="A8" s="43"/>
      <c r="B8" s="90">
        <v>1305</v>
      </c>
      <c r="C8" s="90" t="s">
        <v>104</v>
      </c>
      <c r="D8" s="91" t="s">
        <v>317</v>
      </c>
      <c r="E8" s="92">
        <v>2</v>
      </c>
      <c r="F8" s="91">
        <v>15</v>
      </c>
      <c r="G8" s="93">
        <v>60</v>
      </c>
      <c r="H8" s="94">
        <v>0.3</v>
      </c>
      <c r="I8" s="93">
        <v>60</v>
      </c>
      <c r="J8" s="94">
        <v>0.2</v>
      </c>
      <c r="K8" s="43"/>
    </row>
    <row r="9" spans="1:11" ht="12.7" x14ac:dyDescent="0.4">
      <c r="A9" s="43"/>
      <c r="B9" s="95">
        <v>1319</v>
      </c>
      <c r="C9" s="95" t="s">
        <v>105</v>
      </c>
      <c r="D9" s="91" t="s">
        <v>318</v>
      </c>
      <c r="E9" s="92">
        <v>0.5</v>
      </c>
      <c r="F9" s="91">
        <v>6</v>
      </c>
      <c r="G9" s="96"/>
      <c r="H9" s="97"/>
      <c r="I9" s="93">
        <v>6</v>
      </c>
      <c r="J9" s="94">
        <v>0.1</v>
      </c>
      <c r="K9" s="43"/>
    </row>
    <row r="10" spans="1:11" ht="12.7" x14ac:dyDescent="0.4">
      <c r="A10" s="43"/>
      <c r="B10" s="90">
        <v>1551</v>
      </c>
      <c r="C10" s="90" t="s">
        <v>109</v>
      </c>
      <c r="D10" s="91" t="s">
        <v>318</v>
      </c>
      <c r="E10" s="92">
        <v>1</v>
      </c>
      <c r="F10" s="91">
        <v>6</v>
      </c>
      <c r="G10" s="96"/>
      <c r="H10" s="97"/>
      <c r="I10" s="93">
        <v>6</v>
      </c>
      <c r="J10" s="94">
        <v>0.2</v>
      </c>
      <c r="K10" s="43"/>
    </row>
    <row r="11" spans="1:11" ht="14.7" x14ac:dyDescent="0.4">
      <c r="A11" s="43"/>
      <c r="B11" s="95">
        <v>1335</v>
      </c>
      <c r="C11" s="95" t="s">
        <v>106</v>
      </c>
      <c r="D11" s="91" t="s">
        <v>319</v>
      </c>
      <c r="E11" s="92">
        <v>0.5</v>
      </c>
      <c r="F11" s="91">
        <v>6</v>
      </c>
      <c r="G11" s="96"/>
      <c r="H11" s="97"/>
      <c r="I11" s="93">
        <v>6</v>
      </c>
      <c r="J11" s="94">
        <v>0.1</v>
      </c>
      <c r="K11" s="43"/>
    </row>
    <row r="12" spans="1:11" ht="14.7" x14ac:dyDescent="0.4">
      <c r="A12" s="43"/>
      <c r="B12" s="95">
        <v>1339</v>
      </c>
      <c r="C12" s="95" t="s">
        <v>107</v>
      </c>
      <c r="D12" s="91" t="s">
        <v>320</v>
      </c>
      <c r="E12" s="92">
        <v>0.05</v>
      </c>
      <c r="F12" s="91">
        <v>1</v>
      </c>
      <c r="G12" s="96"/>
      <c r="H12" s="97"/>
      <c r="I12" s="93">
        <v>1</v>
      </c>
      <c r="J12" s="94">
        <v>0.2</v>
      </c>
      <c r="K12" s="43"/>
    </row>
    <row r="13" spans="1:11" ht="14.7" x14ac:dyDescent="0.4">
      <c r="A13" s="43"/>
      <c r="B13" s="95">
        <v>1340</v>
      </c>
      <c r="C13" s="95" t="s">
        <v>108</v>
      </c>
      <c r="D13" s="91" t="s">
        <v>321</v>
      </c>
      <c r="E13" s="92">
        <v>1</v>
      </c>
      <c r="F13" s="91">
        <v>5</v>
      </c>
      <c r="G13" s="96"/>
      <c r="H13" s="97"/>
      <c r="I13" s="93">
        <v>5</v>
      </c>
      <c r="J13" s="94">
        <v>0.2</v>
      </c>
      <c r="K13" s="43"/>
    </row>
    <row r="14" spans="1:11" ht="12.7" x14ac:dyDescent="0.4">
      <c r="A14" s="43"/>
      <c r="B14" s="90">
        <v>1350</v>
      </c>
      <c r="C14" s="90" t="s">
        <v>110</v>
      </c>
      <c r="D14" s="91" t="s">
        <v>322</v>
      </c>
      <c r="E14" s="92">
        <v>0.05</v>
      </c>
      <c r="F14" s="91">
        <v>1</v>
      </c>
      <c r="G14" s="96"/>
      <c r="H14" s="97"/>
      <c r="I14" s="93">
        <v>1</v>
      </c>
      <c r="J14" s="94">
        <v>0.2</v>
      </c>
      <c r="K14" s="43"/>
    </row>
    <row r="15" spans="1:11" ht="12.7" x14ac:dyDescent="0.4">
      <c r="A15" s="43"/>
      <c r="B15" s="90">
        <v>1369</v>
      </c>
      <c r="C15" s="90" t="s">
        <v>113</v>
      </c>
      <c r="D15" s="98" t="s">
        <v>317</v>
      </c>
      <c r="E15" s="92">
        <v>5.0000000000000001E-3</v>
      </c>
      <c r="F15" s="91">
        <v>0.5</v>
      </c>
      <c r="G15" s="93">
        <v>1</v>
      </c>
      <c r="H15" s="94">
        <v>0.6</v>
      </c>
      <c r="I15" s="93">
        <v>1</v>
      </c>
      <c r="J15" s="94">
        <v>0.3</v>
      </c>
      <c r="K15" s="43"/>
    </row>
    <row r="16" spans="1:11" ht="12.7" x14ac:dyDescent="0.4">
      <c r="A16" s="43"/>
      <c r="B16" s="90">
        <v>1388</v>
      </c>
      <c r="C16" s="90" t="s">
        <v>114</v>
      </c>
      <c r="D16" s="98" t="s">
        <v>317</v>
      </c>
      <c r="E16" s="92">
        <v>1E-3</v>
      </c>
      <c r="F16" s="91">
        <v>0.5</v>
      </c>
      <c r="G16" s="93">
        <v>1</v>
      </c>
      <c r="H16" s="94">
        <v>0.6</v>
      </c>
      <c r="I16" s="93">
        <v>1</v>
      </c>
      <c r="J16" s="94">
        <v>0.3</v>
      </c>
      <c r="K16" s="43"/>
    </row>
    <row r="17" spans="1:11" ht="12.7" x14ac:dyDescent="0.4">
      <c r="A17" s="43"/>
      <c r="B17" s="90">
        <v>1389</v>
      </c>
      <c r="C17" s="90" t="s">
        <v>115</v>
      </c>
      <c r="D17" s="98" t="s">
        <v>317</v>
      </c>
      <c r="E17" s="92">
        <v>5.0000000000000001E-3</v>
      </c>
      <c r="F17" s="91">
        <v>0.5</v>
      </c>
      <c r="G17" s="93">
        <v>1</v>
      </c>
      <c r="H17" s="94">
        <v>0.6</v>
      </c>
      <c r="I17" s="93">
        <v>1</v>
      </c>
      <c r="J17" s="94">
        <v>0.3</v>
      </c>
      <c r="K17" s="43"/>
    </row>
    <row r="18" spans="1:11" ht="12.7" x14ac:dyDescent="0.4">
      <c r="A18" s="43"/>
      <c r="B18" s="90">
        <v>1392</v>
      </c>
      <c r="C18" s="90" t="s">
        <v>116</v>
      </c>
      <c r="D18" s="98" t="s">
        <v>317</v>
      </c>
      <c r="E18" s="92">
        <v>5.0000000000000001E-3</v>
      </c>
      <c r="F18" s="91">
        <v>0.5</v>
      </c>
      <c r="G18" s="93">
        <v>1</v>
      </c>
      <c r="H18" s="94">
        <v>0.6</v>
      </c>
      <c r="I18" s="93">
        <v>1</v>
      </c>
      <c r="J18" s="94">
        <v>0.3</v>
      </c>
      <c r="K18" s="43"/>
    </row>
    <row r="19" spans="1:11" ht="12.7" x14ac:dyDescent="0.4">
      <c r="A19" s="43"/>
      <c r="B19" s="90">
        <v>1387</v>
      </c>
      <c r="C19" s="90" t="s">
        <v>117</v>
      </c>
      <c r="D19" s="98" t="s">
        <v>317</v>
      </c>
      <c r="E19" s="92">
        <v>2.0000000000000001E-4</v>
      </c>
      <c r="F19" s="91">
        <v>5.0000000000000001E-3</v>
      </c>
      <c r="G19" s="93">
        <v>0.01</v>
      </c>
      <c r="H19" s="94">
        <v>0.6</v>
      </c>
      <c r="I19" s="93">
        <v>0.01</v>
      </c>
      <c r="J19" s="94">
        <v>0.3</v>
      </c>
      <c r="K19" s="43"/>
    </row>
    <row r="20" spans="1:11" ht="12.7" x14ac:dyDescent="0.4">
      <c r="A20" s="43"/>
      <c r="B20" s="90">
        <v>1386</v>
      </c>
      <c r="C20" s="90" t="s">
        <v>118</v>
      </c>
      <c r="D20" s="98" t="s">
        <v>317</v>
      </c>
      <c r="E20" s="92">
        <v>5.0000000000000001E-3</v>
      </c>
      <c r="F20" s="91">
        <v>0.5</v>
      </c>
      <c r="G20" s="93">
        <v>1</v>
      </c>
      <c r="H20" s="94">
        <v>0.6</v>
      </c>
      <c r="I20" s="93">
        <v>1</v>
      </c>
      <c r="J20" s="94">
        <v>0.3</v>
      </c>
      <c r="K20" s="43"/>
    </row>
    <row r="21" spans="1:11" ht="12.7" x14ac:dyDescent="0.4">
      <c r="A21" s="43"/>
      <c r="B21" s="90">
        <v>1382</v>
      </c>
      <c r="C21" s="90" t="s">
        <v>119</v>
      </c>
      <c r="D21" s="98" t="s">
        <v>317</v>
      </c>
      <c r="E21" s="92">
        <v>2E-3</v>
      </c>
      <c r="F21" s="91">
        <v>0.5</v>
      </c>
      <c r="G21" s="93">
        <v>1</v>
      </c>
      <c r="H21" s="94">
        <v>0.6</v>
      </c>
      <c r="I21" s="93">
        <v>1</v>
      </c>
      <c r="J21" s="94">
        <v>0.3</v>
      </c>
      <c r="K21" s="43"/>
    </row>
    <row r="22" spans="1:11" ht="12.7" x14ac:dyDescent="0.4">
      <c r="A22" s="43"/>
      <c r="B22" s="90">
        <v>1383</v>
      </c>
      <c r="C22" s="90" t="s">
        <v>120</v>
      </c>
      <c r="D22" s="98" t="s">
        <v>317</v>
      </c>
      <c r="E22" s="92">
        <v>5.0000000000000001E-3</v>
      </c>
      <c r="F22" s="91">
        <v>0.5</v>
      </c>
      <c r="G22" s="93">
        <v>1</v>
      </c>
      <c r="H22" s="94">
        <v>0.6</v>
      </c>
      <c r="I22" s="93">
        <v>1</v>
      </c>
      <c r="J22" s="94">
        <v>0.3</v>
      </c>
      <c r="K22" s="43"/>
    </row>
    <row r="23" spans="1:11" ht="12.7" x14ac:dyDescent="0.4">
      <c r="A23" s="43"/>
      <c r="B23" s="90">
        <v>1106</v>
      </c>
      <c r="C23" s="90" t="s">
        <v>112</v>
      </c>
      <c r="D23" s="98" t="s">
        <v>317</v>
      </c>
      <c r="E23" s="92">
        <v>0.01</v>
      </c>
      <c r="F23" s="91">
        <v>0.05</v>
      </c>
      <c r="G23" s="93">
        <v>0.5</v>
      </c>
      <c r="H23" s="94">
        <v>0.6</v>
      </c>
      <c r="I23" s="93">
        <v>0.5</v>
      </c>
      <c r="J23" s="94">
        <v>0.3</v>
      </c>
      <c r="K23" s="43"/>
    </row>
    <row r="24" spans="1:11" ht="13" thickBot="1" x14ac:dyDescent="0.45">
      <c r="A24" s="43"/>
      <c r="B24" s="99">
        <v>1841</v>
      </c>
      <c r="C24" s="99" t="s">
        <v>103</v>
      </c>
      <c r="D24" s="100" t="s">
        <v>317</v>
      </c>
      <c r="E24" s="101">
        <v>0.3</v>
      </c>
      <c r="F24" s="102">
        <v>5</v>
      </c>
      <c r="G24" s="103">
        <v>15</v>
      </c>
      <c r="H24" s="104">
        <v>0.3</v>
      </c>
      <c r="I24" s="103">
        <v>15</v>
      </c>
      <c r="J24" s="104">
        <v>0.1</v>
      </c>
      <c r="K24" s="43"/>
    </row>
    <row r="25" spans="1:11" ht="13" thickBot="1" x14ac:dyDescent="0.45">
      <c r="A25" s="43"/>
      <c r="B25" s="99"/>
      <c r="C25" s="99" t="s">
        <v>123</v>
      </c>
      <c r="D25" s="100"/>
      <c r="E25" s="101"/>
      <c r="F25" s="102"/>
      <c r="G25" s="103"/>
      <c r="H25" s="104">
        <v>0.2</v>
      </c>
      <c r="I25" s="103"/>
      <c r="J25" s="104">
        <v>0.05</v>
      </c>
      <c r="K25" s="43"/>
    </row>
    <row r="26" spans="1:11" ht="12.75" customHeight="1" x14ac:dyDescent="0.4">
      <c r="A26" s="43"/>
      <c r="B26" s="1508" t="s">
        <v>323</v>
      </c>
      <c r="C26" s="1508"/>
      <c r="D26" s="1508"/>
      <c r="E26" s="1508"/>
      <c r="F26" s="1508"/>
      <c r="G26" s="1508"/>
      <c r="H26" s="1508"/>
      <c r="I26" s="1508"/>
      <c r="J26" s="1508"/>
      <c r="K26" s="43"/>
    </row>
    <row r="27" spans="1:11" ht="12.7" x14ac:dyDescent="0.4">
      <c r="A27" s="43"/>
      <c r="B27" s="1508"/>
      <c r="C27" s="1508"/>
      <c r="D27" s="1508"/>
      <c r="E27" s="1508"/>
      <c r="F27" s="1508"/>
      <c r="G27" s="1508"/>
      <c r="H27" s="1508"/>
      <c r="I27" s="1508"/>
      <c r="J27" s="1508"/>
      <c r="K27" s="43"/>
    </row>
    <row r="35" spans="4:9" ht="12.7" hidden="1" x14ac:dyDescent="0.4">
      <c r="D35" s="1509"/>
      <c r="E35" s="1510"/>
      <c r="F35" s="1510"/>
      <c r="G35" s="1510"/>
      <c r="H35" s="1510"/>
      <c r="I35" s="1510"/>
    </row>
    <row r="36" spans="4:9" ht="12.7" hidden="1" x14ac:dyDescent="0.4">
      <c r="D36" s="1510"/>
      <c r="E36" s="1510"/>
      <c r="F36" s="1510"/>
      <c r="G36" s="1510"/>
      <c r="H36" s="1510"/>
      <c r="I36" s="1510"/>
    </row>
    <row r="37" spans="4:9" ht="12.7" hidden="1" x14ac:dyDescent="0.4">
      <c r="D37" s="1510"/>
      <c r="E37" s="1510"/>
      <c r="F37" s="1510"/>
      <c r="G37" s="1510"/>
      <c r="H37" s="1510"/>
      <c r="I37" s="1510"/>
    </row>
    <row r="38" spans="4:9" ht="12.7" hidden="1" x14ac:dyDescent="0.4">
      <c r="D38" s="1510"/>
      <c r="E38" s="1510"/>
      <c r="F38" s="1510"/>
      <c r="G38" s="1510"/>
      <c r="H38" s="1510"/>
      <c r="I38" s="1510"/>
    </row>
    <row r="39" spans="4:9" ht="12.7" hidden="1" x14ac:dyDescent="0.4">
      <c r="D39" s="1510"/>
      <c r="E39" s="1510"/>
      <c r="F39" s="1510"/>
      <c r="G39" s="1510"/>
      <c r="H39" s="1510"/>
      <c r="I39" s="1510"/>
    </row>
    <row r="40" spans="4:9" ht="12.7" hidden="1" x14ac:dyDescent="0.4">
      <c r="D40" s="1510"/>
      <c r="E40" s="1510"/>
      <c r="F40" s="1510"/>
      <c r="G40" s="1510"/>
      <c r="H40" s="1510"/>
      <c r="I40" s="1510"/>
    </row>
    <row r="41" spans="4:9" ht="12.7" hidden="1" x14ac:dyDescent="0.4">
      <c r="D41" s="1510"/>
      <c r="E41" s="1510"/>
      <c r="F41" s="1510"/>
      <c r="G41" s="1510"/>
      <c r="H41" s="1510"/>
      <c r="I41" s="1510"/>
    </row>
    <row r="42" spans="4:9" ht="12.7" hidden="1" x14ac:dyDescent="0.4">
      <c r="D42" s="1510"/>
      <c r="E42" s="1510"/>
      <c r="F42" s="1510"/>
      <c r="G42" s="1510"/>
      <c r="H42" s="1510"/>
      <c r="I42" s="1510"/>
    </row>
    <row r="43" spans="4:9" ht="12.7" hidden="1" x14ac:dyDescent="0.4">
      <c r="D43" s="1510"/>
      <c r="E43" s="1510"/>
      <c r="F43" s="1510"/>
      <c r="G43" s="1510"/>
      <c r="H43" s="1510"/>
      <c r="I43" s="1510"/>
    </row>
    <row r="44" spans="4:9" ht="12.7" hidden="1" x14ac:dyDescent="0.4">
      <c r="D44" s="1510"/>
      <c r="E44" s="1510"/>
      <c r="F44" s="1510"/>
      <c r="G44" s="1510"/>
      <c r="H44" s="1510"/>
      <c r="I44" s="1510"/>
    </row>
    <row r="45" spans="4:9" ht="12.7" hidden="1" x14ac:dyDescent="0.4">
      <c r="D45" s="1510"/>
      <c r="E45" s="1510"/>
      <c r="F45" s="1510"/>
      <c r="G45" s="1510"/>
      <c r="H45" s="1510"/>
      <c r="I45" s="1510"/>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B4" sqref="B4"/>
    </sheetView>
  </sheetViews>
  <sheetFormatPr baseColWidth="10" defaultColWidth="11.41015625" defaultRowHeight="12.7" x14ac:dyDescent="0.4"/>
  <cols>
    <col min="1" max="1" width="6" style="11" customWidth="1"/>
    <col min="2" max="15" width="35.64453125" style="199" customWidth="1"/>
    <col min="16" max="16384" width="11.41015625" style="199"/>
  </cols>
  <sheetData>
    <row r="1" spans="1:15" ht="33" x14ac:dyDescent="0.4">
      <c r="A1" s="196" t="s">
        <v>169</v>
      </c>
    </row>
    <row r="2" spans="1:15" ht="13.5" customHeight="1" x14ac:dyDescent="0.4">
      <c r="B2" s="509" t="s">
        <v>360</v>
      </c>
      <c r="C2" s="509"/>
      <c r="D2" s="509"/>
      <c r="E2" s="509"/>
    </row>
    <row r="3" spans="1:15" s="200" customFormat="1" ht="68" x14ac:dyDescent="0.4">
      <c r="A3" s="210" t="s">
        <v>170</v>
      </c>
      <c r="B3" s="208" t="s">
        <v>171</v>
      </c>
      <c r="C3" s="208" t="s">
        <v>172</v>
      </c>
      <c r="D3" s="208" t="s">
        <v>173</v>
      </c>
      <c r="E3" s="208" t="s">
        <v>174</v>
      </c>
      <c r="F3" s="208" t="s">
        <v>64</v>
      </c>
      <c r="G3" s="208" t="s">
        <v>175</v>
      </c>
      <c r="H3" s="209" t="s">
        <v>176</v>
      </c>
      <c r="I3" s="208" t="s">
        <v>177</v>
      </c>
      <c r="J3" s="208" t="s">
        <v>65</v>
      </c>
      <c r="K3" s="208" t="s">
        <v>178</v>
      </c>
      <c r="L3" s="208" t="s">
        <v>179</v>
      </c>
      <c r="M3" s="208" t="s">
        <v>180</v>
      </c>
      <c r="N3" s="208" t="s">
        <v>181</v>
      </c>
      <c r="O3" s="210" t="s">
        <v>182</v>
      </c>
    </row>
    <row r="4" spans="1:15" s="202" customFormat="1" ht="62.25" customHeight="1" x14ac:dyDescent="0.4">
      <c r="A4" s="207">
        <v>0</v>
      </c>
      <c r="B4" s="195" t="s">
        <v>183</v>
      </c>
      <c r="C4" s="195" t="s">
        <v>183</v>
      </c>
      <c r="D4" s="195" t="s">
        <v>183</v>
      </c>
      <c r="E4" s="195" t="s">
        <v>183</v>
      </c>
      <c r="F4" s="195" t="s">
        <v>183</v>
      </c>
      <c r="G4" s="195" t="s">
        <v>183</v>
      </c>
      <c r="H4" s="195" t="s">
        <v>183</v>
      </c>
      <c r="I4" s="195" t="s">
        <v>183</v>
      </c>
      <c r="J4" s="195" t="s">
        <v>183</v>
      </c>
      <c r="K4" s="195" t="s">
        <v>183</v>
      </c>
      <c r="L4" s="201" t="s">
        <v>184</v>
      </c>
      <c r="M4" s="195" t="s">
        <v>185</v>
      </c>
      <c r="N4" s="195" t="s">
        <v>185</v>
      </c>
      <c r="O4" s="195" t="s">
        <v>185</v>
      </c>
    </row>
    <row r="5" spans="1:15" s="202" customFormat="1" ht="63.75" customHeight="1" x14ac:dyDescent="0.4">
      <c r="A5" s="207">
        <v>1</v>
      </c>
      <c r="B5" s="195" t="s">
        <v>186</v>
      </c>
      <c r="C5" s="195" t="s">
        <v>186</v>
      </c>
      <c r="D5" s="195" t="s">
        <v>186</v>
      </c>
      <c r="E5" s="195" t="s">
        <v>186</v>
      </c>
      <c r="F5" s="195" t="s">
        <v>186</v>
      </c>
      <c r="G5" s="195" t="s">
        <v>186</v>
      </c>
      <c r="H5" s="195" t="s">
        <v>186</v>
      </c>
      <c r="I5" s="195" t="s">
        <v>186</v>
      </c>
      <c r="J5" s="195" t="s">
        <v>186</v>
      </c>
      <c r="K5" s="195" t="s">
        <v>186</v>
      </c>
      <c r="L5" s="195" t="s">
        <v>186</v>
      </c>
      <c r="M5" s="195" t="s">
        <v>186</v>
      </c>
      <c r="N5" s="195" t="s">
        <v>186</v>
      </c>
      <c r="O5" s="195" t="s">
        <v>186</v>
      </c>
    </row>
    <row r="6" spans="1:15" s="202" customFormat="1" ht="69.75" customHeight="1" x14ac:dyDescent="0.4">
      <c r="A6" s="207">
        <v>2</v>
      </c>
      <c r="B6" s="195" t="s">
        <v>187</v>
      </c>
      <c r="C6" s="195" t="s">
        <v>188</v>
      </c>
      <c r="D6" s="195" t="s">
        <v>188</v>
      </c>
      <c r="E6" s="195" t="s">
        <v>189</v>
      </c>
      <c r="F6" s="195" t="s">
        <v>190</v>
      </c>
      <c r="G6" s="195" t="s">
        <v>191</v>
      </c>
      <c r="H6" s="195" t="s">
        <v>192</v>
      </c>
      <c r="I6" s="195" t="s">
        <v>188</v>
      </c>
      <c r="J6" s="195" t="s">
        <v>193</v>
      </c>
      <c r="K6" s="195" t="s">
        <v>194</v>
      </c>
      <c r="L6" s="195" t="s">
        <v>195</v>
      </c>
      <c r="M6" s="195" t="s">
        <v>196</v>
      </c>
      <c r="N6" s="195" t="s">
        <v>197</v>
      </c>
      <c r="O6" s="195" t="s">
        <v>198</v>
      </c>
    </row>
    <row r="7" spans="1:15" s="202" customFormat="1" ht="131.25" customHeight="1" x14ac:dyDescent="0.4">
      <c r="A7" s="207">
        <v>3</v>
      </c>
      <c r="B7" s="195" t="s">
        <v>199</v>
      </c>
      <c r="C7" s="203" t="s">
        <v>200</v>
      </c>
      <c r="D7" s="203" t="s">
        <v>201</v>
      </c>
      <c r="E7" s="195" t="s">
        <v>202</v>
      </c>
      <c r="F7" s="195" t="s">
        <v>203</v>
      </c>
      <c r="G7" s="195" t="s">
        <v>204</v>
      </c>
      <c r="H7" s="195" t="s">
        <v>205</v>
      </c>
      <c r="I7" s="203" t="s">
        <v>206</v>
      </c>
      <c r="J7" s="195" t="s">
        <v>207</v>
      </c>
      <c r="K7" s="195" t="s">
        <v>208</v>
      </c>
      <c r="L7" s="195" t="s">
        <v>209</v>
      </c>
      <c r="M7" s="195" t="s">
        <v>210</v>
      </c>
      <c r="N7" s="195" t="s">
        <v>211</v>
      </c>
      <c r="O7" s="195" t="s">
        <v>212</v>
      </c>
    </row>
    <row r="8" spans="1:15" s="202" customFormat="1" ht="105" customHeight="1" x14ac:dyDescent="0.4">
      <c r="A8" s="207">
        <v>4</v>
      </c>
      <c r="B8" s="195" t="s">
        <v>213</v>
      </c>
      <c r="C8" s="295" t="s">
        <v>214</v>
      </c>
      <c r="D8" s="295" t="s">
        <v>215</v>
      </c>
      <c r="E8" s="195" t="s">
        <v>213</v>
      </c>
      <c r="F8" s="195" t="s">
        <v>216</v>
      </c>
      <c r="G8" s="195" t="s">
        <v>217</v>
      </c>
      <c r="H8" s="195" t="s">
        <v>217</v>
      </c>
      <c r="I8" s="295" t="s">
        <v>214</v>
      </c>
      <c r="J8" s="195" t="s">
        <v>218</v>
      </c>
      <c r="K8" s="195" t="s">
        <v>219</v>
      </c>
      <c r="L8" s="195" t="s">
        <v>220</v>
      </c>
      <c r="M8" s="195" t="s">
        <v>221</v>
      </c>
      <c r="N8" s="293" t="s">
        <v>222</v>
      </c>
      <c r="O8" s="195" t="s">
        <v>223</v>
      </c>
    </row>
    <row r="9" spans="1:15" s="202" customFormat="1" ht="113.7" x14ac:dyDescent="0.4">
      <c r="A9" s="207">
        <v>5</v>
      </c>
      <c r="B9" s="195" t="s">
        <v>224</v>
      </c>
      <c r="C9" s="295" t="s">
        <v>225</v>
      </c>
      <c r="D9" s="295" t="s">
        <v>226</v>
      </c>
      <c r="E9" s="195" t="s">
        <v>227</v>
      </c>
      <c r="F9" s="195" t="s">
        <v>224</v>
      </c>
      <c r="G9" s="195" t="s">
        <v>224</v>
      </c>
      <c r="H9" s="195" t="s">
        <v>224</v>
      </c>
      <c r="I9" s="295" t="s">
        <v>225</v>
      </c>
      <c r="J9" s="195" t="s">
        <v>228</v>
      </c>
      <c r="K9" s="203" t="s">
        <v>229</v>
      </c>
      <c r="L9" s="195" t="s">
        <v>230</v>
      </c>
      <c r="M9" s="195" t="s">
        <v>231</v>
      </c>
      <c r="N9" s="293" t="s">
        <v>223</v>
      </c>
      <c r="O9" s="195" t="s">
        <v>232</v>
      </c>
    </row>
    <row r="10" spans="1:15" s="202" customFormat="1" ht="93" x14ac:dyDescent="0.4">
      <c r="A10" s="207">
        <v>6</v>
      </c>
      <c r="B10" s="195" t="s">
        <v>233</v>
      </c>
      <c r="C10" s="295" t="s">
        <v>234</v>
      </c>
      <c r="D10" s="295" t="s">
        <v>234</v>
      </c>
      <c r="E10" s="195" t="s">
        <v>233</v>
      </c>
      <c r="F10" s="195" t="s">
        <v>235</v>
      </c>
      <c r="G10" s="195" t="s">
        <v>235</v>
      </c>
      <c r="H10" s="195" t="s">
        <v>235</v>
      </c>
      <c r="I10" s="295" t="s">
        <v>234</v>
      </c>
      <c r="J10" s="195" t="s">
        <v>236</v>
      </c>
      <c r="K10" s="203" t="s">
        <v>237</v>
      </c>
      <c r="L10" s="195" t="s">
        <v>238</v>
      </c>
      <c r="M10" s="195" t="s">
        <v>239</v>
      </c>
      <c r="N10" s="294" t="s">
        <v>240</v>
      </c>
      <c r="O10" s="294" t="s">
        <v>240</v>
      </c>
    </row>
    <row r="11" spans="1:15" s="202" customFormat="1" ht="93" x14ac:dyDescent="0.4">
      <c r="A11" s="207">
        <v>7</v>
      </c>
      <c r="B11" s="195" t="s">
        <v>241</v>
      </c>
      <c r="C11" s="204" t="s">
        <v>242</v>
      </c>
      <c r="D11" s="204" t="s">
        <v>242</v>
      </c>
      <c r="E11" s="195" t="s">
        <v>243</v>
      </c>
      <c r="F11" s="195" t="s">
        <v>244</v>
      </c>
      <c r="G11" s="195" t="s">
        <v>244</v>
      </c>
      <c r="H11" s="195" t="s">
        <v>244</v>
      </c>
      <c r="I11" s="204" t="s">
        <v>242</v>
      </c>
      <c r="J11" s="195" t="s">
        <v>245</v>
      </c>
      <c r="K11" s="295" t="s">
        <v>246</v>
      </c>
      <c r="L11" s="195" t="s">
        <v>247</v>
      </c>
      <c r="M11" s="195" t="s">
        <v>248</v>
      </c>
      <c r="N11" s="294" t="s">
        <v>240</v>
      </c>
      <c r="O11" s="195" t="s">
        <v>240</v>
      </c>
    </row>
    <row r="12" spans="1:15" s="202" customFormat="1" ht="126" customHeight="1" x14ac:dyDescent="0.4">
      <c r="A12" s="207">
        <v>8</v>
      </c>
      <c r="B12" s="482" t="s">
        <v>249</v>
      </c>
      <c r="C12" s="205" t="s">
        <v>250</v>
      </c>
      <c r="D12" s="205" t="s">
        <v>250</v>
      </c>
      <c r="E12" s="195" t="s">
        <v>249</v>
      </c>
      <c r="F12" s="195" t="s">
        <v>251</v>
      </c>
      <c r="G12" s="195" t="s">
        <v>251</v>
      </c>
      <c r="H12" s="195" t="s">
        <v>251</v>
      </c>
      <c r="I12" s="205" t="s">
        <v>250</v>
      </c>
      <c r="J12" s="195" t="s">
        <v>252</v>
      </c>
      <c r="K12" s="295" t="s">
        <v>253</v>
      </c>
      <c r="L12" s="195" t="s">
        <v>254</v>
      </c>
      <c r="M12" s="195" t="s">
        <v>255</v>
      </c>
      <c r="N12" s="294" t="s">
        <v>240</v>
      </c>
      <c r="O12" s="294" t="s">
        <v>240</v>
      </c>
    </row>
    <row r="13" spans="1:15" s="202" customFormat="1" ht="31" x14ac:dyDescent="0.4">
      <c r="A13" s="207">
        <v>9</v>
      </c>
      <c r="B13" s="195" t="s">
        <v>256</v>
      </c>
      <c r="C13" s="195" t="s">
        <v>257</v>
      </c>
      <c r="D13" s="195" t="s">
        <v>257</v>
      </c>
      <c r="E13" s="195" t="s">
        <v>258</v>
      </c>
      <c r="F13" s="195" t="s">
        <v>258</v>
      </c>
      <c r="G13" s="195" t="s">
        <v>258</v>
      </c>
      <c r="H13" s="195" t="s">
        <v>258</v>
      </c>
      <c r="I13" s="195" t="s">
        <v>257</v>
      </c>
      <c r="J13" s="195" t="s">
        <v>259</v>
      </c>
      <c r="K13" s="195" t="s">
        <v>260</v>
      </c>
      <c r="L13" s="294" t="s">
        <v>240</v>
      </c>
      <c r="M13" s="195" t="s">
        <v>261</v>
      </c>
      <c r="N13" s="294" t="s">
        <v>240</v>
      </c>
      <c r="O13" s="294" t="s">
        <v>240</v>
      </c>
    </row>
    <row r="14" spans="1:15" x14ac:dyDescent="0.4">
      <c r="A14" s="507">
        <v>10</v>
      </c>
    </row>
    <row r="25" spans="1:15" ht="33" x14ac:dyDescent="0.4">
      <c r="A25" s="1511" t="s">
        <v>262</v>
      </c>
      <c r="B25" s="1511"/>
      <c r="C25" s="1511"/>
    </row>
    <row r="30" spans="1:15" s="200" customFormat="1" ht="68" x14ac:dyDescent="0.4">
      <c r="A30" s="197"/>
      <c r="B30" s="206" t="str">
        <f>B3</f>
        <v>Canal Venturi</v>
      </c>
      <c r="C30" s="206" t="str">
        <f t="shared" ref="C30:O30" si="0">C3</f>
        <v>Débitmètre électromagnétique (eau)</v>
      </c>
      <c r="D30" s="206" t="str">
        <f t="shared" si="0"/>
        <v>Débitmètre électromagnétique (boue/MDV)</v>
      </c>
      <c r="E30" s="206" t="str">
        <f t="shared" si="0"/>
        <v>Seuil</v>
      </c>
      <c r="F30" s="206" t="str">
        <f t="shared" si="0"/>
        <v>Caisson</v>
      </c>
      <c r="G30" s="206" t="str">
        <f t="shared" si="0"/>
        <v>Loi COACHs</v>
      </c>
      <c r="H30" s="206" t="str">
        <f t="shared" si="0"/>
        <v>Modélisation</v>
      </c>
      <c r="I30" s="206" t="str">
        <f t="shared" si="0"/>
        <v>Débitmètre électromagnétique partiellement plein</v>
      </c>
      <c r="J30" s="206" t="str">
        <f t="shared" si="0"/>
        <v>Clapet</v>
      </c>
      <c r="K30" s="206" t="str">
        <f t="shared" si="0"/>
        <v>Hauteur/Vitesse</v>
      </c>
      <c r="L30" s="206" t="str">
        <f t="shared" si="0"/>
        <v>Détecteur de surverse</v>
      </c>
      <c r="M30" s="206" t="str">
        <f t="shared" si="0"/>
        <v>Préleveur Automatique</v>
      </c>
      <c r="N30" s="206" t="str">
        <f t="shared" si="0"/>
        <v>Vanne de prélèvement asservie</v>
      </c>
      <c r="O30" s="206" t="str">
        <f t="shared" si="0"/>
        <v>Prélèvement ponctuel</v>
      </c>
    </row>
    <row r="31" spans="1:15" x14ac:dyDescent="0.4">
      <c r="A31" s="198">
        <v>0</v>
      </c>
      <c r="B31" s="195"/>
      <c r="C31" s="195"/>
      <c r="D31" s="195"/>
      <c r="E31" s="195"/>
      <c r="F31" s="195"/>
      <c r="G31" s="195"/>
      <c r="H31" s="195"/>
      <c r="I31" s="195"/>
      <c r="J31" s="195"/>
      <c r="K31" s="195"/>
      <c r="L31" s="201"/>
      <c r="M31" s="195"/>
      <c r="N31" s="195"/>
      <c r="O31" s="195"/>
    </row>
    <row r="32" spans="1:15" x14ac:dyDescent="0.4">
      <c r="A32" s="198">
        <v>1</v>
      </c>
      <c r="B32" s="26">
        <v>5</v>
      </c>
      <c r="C32" s="24">
        <v>10</v>
      </c>
      <c r="D32" s="24">
        <v>10</v>
      </c>
      <c r="E32" s="26">
        <v>5</v>
      </c>
      <c r="F32" s="26">
        <v>5</v>
      </c>
      <c r="G32" s="26">
        <v>5</v>
      </c>
      <c r="H32" s="26">
        <v>5</v>
      </c>
      <c r="I32" s="24">
        <v>10</v>
      </c>
      <c r="J32" s="26">
        <v>5</v>
      </c>
      <c r="K32" s="26">
        <v>5</v>
      </c>
      <c r="L32" s="25">
        <v>5</v>
      </c>
      <c r="M32" s="26">
        <v>5</v>
      </c>
      <c r="N32" s="26">
        <v>10</v>
      </c>
      <c r="O32" s="26">
        <v>10</v>
      </c>
    </row>
    <row r="33" spans="1:15" x14ac:dyDescent="0.4">
      <c r="A33" s="198">
        <v>2</v>
      </c>
      <c r="B33" s="26">
        <v>10</v>
      </c>
      <c r="C33" s="24">
        <v>20</v>
      </c>
      <c r="D33" s="24">
        <v>20</v>
      </c>
      <c r="E33" s="26">
        <v>10</v>
      </c>
      <c r="F33" s="26">
        <v>10</v>
      </c>
      <c r="G33" s="26">
        <v>20</v>
      </c>
      <c r="H33" s="26">
        <v>10</v>
      </c>
      <c r="I33" s="24">
        <v>20</v>
      </c>
      <c r="J33" s="26">
        <v>10</v>
      </c>
      <c r="K33" s="26">
        <v>10</v>
      </c>
      <c r="L33" s="25">
        <v>20</v>
      </c>
      <c r="M33" s="27">
        <v>20</v>
      </c>
      <c r="N33" s="27">
        <v>30</v>
      </c>
      <c r="O33" s="27">
        <v>30</v>
      </c>
    </row>
    <row r="34" spans="1:15" x14ac:dyDescent="0.4">
      <c r="A34" s="198">
        <v>3</v>
      </c>
      <c r="B34" s="26">
        <v>10</v>
      </c>
      <c r="C34" s="28">
        <v>40</v>
      </c>
      <c r="D34" s="28">
        <v>40</v>
      </c>
      <c r="E34" s="26">
        <v>10</v>
      </c>
      <c r="F34" s="26">
        <v>10</v>
      </c>
      <c r="G34" s="26">
        <v>10</v>
      </c>
      <c r="H34" s="26">
        <v>20</v>
      </c>
      <c r="I34" s="28">
        <v>40</v>
      </c>
      <c r="J34" s="26">
        <v>10</v>
      </c>
      <c r="K34" s="26">
        <v>10</v>
      </c>
      <c r="L34" s="25">
        <v>20</v>
      </c>
      <c r="M34" s="27">
        <v>5</v>
      </c>
      <c r="N34" s="27">
        <v>30</v>
      </c>
      <c r="O34" s="27">
        <v>30</v>
      </c>
    </row>
    <row r="35" spans="1:15" x14ac:dyDescent="0.4">
      <c r="A35" s="198">
        <v>4</v>
      </c>
      <c r="B35" s="26">
        <v>10</v>
      </c>
      <c r="C35" s="28">
        <v>20</v>
      </c>
      <c r="D35" s="28">
        <v>20</v>
      </c>
      <c r="E35" s="26">
        <v>10</v>
      </c>
      <c r="F35" s="26">
        <v>10</v>
      </c>
      <c r="G35" s="26">
        <v>10</v>
      </c>
      <c r="H35" s="26">
        <v>10</v>
      </c>
      <c r="I35" s="28">
        <v>20</v>
      </c>
      <c r="J35" s="26">
        <v>10</v>
      </c>
      <c r="K35" s="26">
        <v>10</v>
      </c>
      <c r="L35" s="25">
        <v>20</v>
      </c>
      <c r="M35" s="27">
        <v>5</v>
      </c>
      <c r="N35" s="27">
        <v>15</v>
      </c>
      <c r="O35" s="27">
        <v>15</v>
      </c>
    </row>
    <row r="36" spans="1:15" x14ac:dyDescent="0.4">
      <c r="A36" s="198">
        <v>5</v>
      </c>
      <c r="B36" s="26">
        <v>10</v>
      </c>
      <c r="C36" s="29">
        <v>20</v>
      </c>
      <c r="D36" s="29">
        <v>20</v>
      </c>
      <c r="E36" s="26">
        <v>10</v>
      </c>
      <c r="F36" s="26">
        <v>10</v>
      </c>
      <c r="G36" s="26">
        <v>10</v>
      </c>
      <c r="H36" s="26">
        <v>10</v>
      </c>
      <c r="I36" s="29">
        <v>20</v>
      </c>
      <c r="J36" s="26">
        <v>10</v>
      </c>
      <c r="K36" s="28">
        <v>40</v>
      </c>
      <c r="L36" s="25">
        <v>20</v>
      </c>
      <c r="M36" s="27">
        <v>5</v>
      </c>
      <c r="N36" s="27">
        <v>15</v>
      </c>
      <c r="O36" s="27">
        <v>15</v>
      </c>
    </row>
    <row r="37" spans="1:15" x14ac:dyDescent="0.4">
      <c r="A37" s="198">
        <v>6</v>
      </c>
      <c r="B37" s="26">
        <v>10</v>
      </c>
      <c r="C37" s="29">
        <v>20</v>
      </c>
      <c r="D37" s="29">
        <v>20</v>
      </c>
      <c r="E37" s="26">
        <v>10</v>
      </c>
      <c r="F37" s="26">
        <v>10</v>
      </c>
      <c r="G37" s="26">
        <v>10</v>
      </c>
      <c r="H37" s="26">
        <v>10</v>
      </c>
      <c r="I37" s="29">
        <v>20</v>
      </c>
      <c r="J37" s="26">
        <v>10</v>
      </c>
      <c r="K37" s="28">
        <v>0</v>
      </c>
      <c r="L37" s="25">
        <v>5</v>
      </c>
      <c r="M37" s="27">
        <v>15</v>
      </c>
      <c r="N37" s="27"/>
      <c r="O37" s="27"/>
    </row>
    <row r="38" spans="1:15" x14ac:dyDescent="0.4">
      <c r="A38" s="198">
        <v>7</v>
      </c>
      <c r="B38" s="26">
        <v>20</v>
      </c>
      <c r="C38" s="33">
        <v>10</v>
      </c>
      <c r="D38" s="33">
        <v>10</v>
      </c>
      <c r="E38" s="26">
        <v>20</v>
      </c>
      <c r="F38" s="26">
        <v>20</v>
      </c>
      <c r="G38" s="26">
        <v>10</v>
      </c>
      <c r="H38" s="26">
        <v>10</v>
      </c>
      <c r="I38" s="33">
        <v>10</v>
      </c>
      <c r="J38" s="26">
        <v>20</v>
      </c>
      <c r="K38" s="29">
        <v>20</v>
      </c>
      <c r="L38" s="25">
        <v>5</v>
      </c>
      <c r="M38" s="27">
        <v>5</v>
      </c>
      <c r="N38" s="27"/>
      <c r="O38" s="27"/>
    </row>
    <row r="39" spans="1:15" x14ac:dyDescent="0.4">
      <c r="A39" s="198">
        <v>8</v>
      </c>
      <c r="B39" s="26">
        <v>20</v>
      </c>
      <c r="C39" s="24">
        <v>20</v>
      </c>
      <c r="D39" s="24">
        <v>20</v>
      </c>
      <c r="E39" s="26">
        <v>20</v>
      </c>
      <c r="F39" s="26">
        <v>20</v>
      </c>
      <c r="G39" s="26">
        <v>20</v>
      </c>
      <c r="H39" s="26">
        <v>20</v>
      </c>
      <c r="I39" s="24">
        <v>20</v>
      </c>
      <c r="J39" s="26">
        <v>20</v>
      </c>
      <c r="K39" s="29">
        <v>20</v>
      </c>
      <c r="L39" s="25">
        <v>5</v>
      </c>
      <c r="M39" s="27">
        <v>20</v>
      </c>
      <c r="N39" s="27"/>
      <c r="O39" s="27"/>
    </row>
    <row r="40" spans="1:15" x14ac:dyDescent="0.4">
      <c r="A40" s="198">
        <v>9</v>
      </c>
      <c r="B40" s="26">
        <v>5</v>
      </c>
      <c r="C40" s="24"/>
      <c r="D40" s="24"/>
      <c r="E40" s="26">
        <v>5</v>
      </c>
      <c r="F40" s="26">
        <v>5</v>
      </c>
      <c r="G40" s="26">
        <v>5</v>
      </c>
      <c r="H40" s="26">
        <v>5</v>
      </c>
      <c r="I40" s="24"/>
      <c r="J40" s="26">
        <v>5</v>
      </c>
      <c r="K40" s="24">
        <v>20</v>
      </c>
      <c r="M40" s="30">
        <v>20</v>
      </c>
      <c r="N40" s="30"/>
      <c r="O40" s="30"/>
    </row>
    <row r="41" spans="1:15" x14ac:dyDescent="0.4">
      <c r="A41" s="507">
        <v>10</v>
      </c>
    </row>
    <row r="46" spans="1:15" ht="33" x14ac:dyDescent="0.4">
      <c r="A46" s="1511" t="s">
        <v>263</v>
      </c>
      <c r="B46" s="1511"/>
      <c r="C46" s="1511"/>
    </row>
    <row r="47" spans="1:15" x14ac:dyDescent="0.4">
      <c r="A47" s="202" t="s">
        <v>264</v>
      </c>
    </row>
    <row r="48" spans="1:15" x14ac:dyDescent="0.4">
      <c r="A48" s="202" t="s">
        <v>265</v>
      </c>
    </row>
    <row r="49" spans="1:15" x14ac:dyDescent="0.4">
      <c r="A49" s="202" t="s">
        <v>266</v>
      </c>
      <c r="D49" s="202"/>
    </row>
    <row r="50" spans="1:15" x14ac:dyDescent="0.4">
      <c r="A50" s="202" t="s">
        <v>267</v>
      </c>
    </row>
    <row r="51" spans="1:15" s="200" customFormat="1" ht="58.5" customHeight="1" x14ac:dyDescent="0.4">
      <c r="A51" s="197"/>
      <c r="B51" s="206" t="str">
        <f>B3</f>
        <v>Canal Venturi</v>
      </c>
      <c r="C51" s="206" t="str">
        <f t="shared" ref="C51:O51" si="1">C3</f>
        <v>Débitmètre électromagnétique (eau)</v>
      </c>
      <c r="D51" s="206" t="str">
        <f t="shared" si="1"/>
        <v>Débitmètre électromagnétique (boue/MDV)</v>
      </c>
      <c r="E51" s="206" t="str">
        <f t="shared" si="1"/>
        <v>Seuil</v>
      </c>
      <c r="F51" s="206" t="str">
        <f t="shared" si="1"/>
        <v>Caisson</v>
      </c>
      <c r="G51" s="206" t="str">
        <f t="shared" si="1"/>
        <v>Loi COACHs</v>
      </c>
      <c r="H51" s="206" t="str">
        <f t="shared" si="1"/>
        <v>Modélisation</v>
      </c>
      <c r="I51" s="206" t="str">
        <f t="shared" si="1"/>
        <v>Débitmètre électromagnétique partiellement plein</v>
      </c>
      <c r="J51" s="206" t="str">
        <f t="shared" si="1"/>
        <v>Clapet</v>
      </c>
      <c r="K51" s="206" t="str">
        <f t="shared" si="1"/>
        <v>Hauteur/Vitesse</v>
      </c>
      <c r="L51" s="206" t="str">
        <f t="shared" si="1"/>
        <v>Détecteur de surverse</v>
      </c>
      <c r="M51" s="206" t="str">
        <f t="shared" si="1"/>
        <v>Préleveur Automatique</v>
      </c>
      <c r="N51" s="206" t="str">
        <f t="shared" si="1"/>
        <v>Vanne de prélèvement asservie</v>
      </c>
      <c r="O51" s="206" t="str">
        <f t="shared" si="1"/>
        <v>Prélèvement ponctuel</v>
      </c>
    </row>
    <row r="52" spans="1:15" x14ac:dyDescent="0.4">
      <c r="A52" s="198">
        <v>0</v>
      </c>
      <c r="B52" s="136" t="s">
        <v>268</v>
      </c>
      <c r="C52" s="136" t="s">
        <v>268</v>
      </c>
      <c r="D52" s="136" t="s">
        <v>268</v>
      </c>
      <c r="E52" s="136" t="s">
        <v>268</v>
      </c>
      <c r="F52" s="136" t="s">
        <v>268</v>
      </c>
      <c r="G52" s="136" t="s">
        <v>268</v>
      </c>
      <c r="H52" s="136" t="s">
        <v>268</v>
      </c>
      <c r="I52" s="136" t="s">
        <v>268</v>
      </c>
      <c r="J52" s="136" t="s">
        <v>268</v>
      </c>
      <c r="K52" s="136" t="s">
        <v>268</v>
      </c>
      <c r="L52" s="136" t="s">
        <v>268</v>
      </c>
      <c r="M52" s="136" t="s">
        <v>268</v>
      </c>
      <c r="N52" s="136" t="s">
        <v>268</v>
      </c>
      <c r="O52" s="136" t="s">
        <v>268</v>
      </c>
    </row>
    <row r="53" spans="1:15" x14ac:dyDescent="0.4">
      <c r="A53" s="198">
        <v>1</v>
      </c>
      <c r="B53" s="137" t="s">
        <v>269</v>
      </c>
      <c r="C53" s="137" t="s">
        <v>269</v>
      </c>
      <c r="D53" s="137" t="s">
        <v>269</v>
      </c>
      <c r="E53" s="137" t="s">
        <v>269</v>
      </c>
      <c r="F53" s="137" t="s">
        <v>269</v>
      </c>
      <c r="G53" s="137" t="s">
        <v>269</v>
      </c>
      <c r="H53" s="137" t="s">
        <v>269</v>
      </c>
      <c r="I53" s="137" t="s">
        <v>269</v>
      </c>
      <c r="J53" s="137" t="s">
        <v>269</v>
      </c>
      <c r="K53" s="137" t="s">
        <v>269</v>
      </c>
      <c r="L53" s="137" t="s">
        <v>269</v>
      </c>
      <c r="M53" s="136" t="s">
        <v>270</v>
      </c>
      <c r="N53" s="136" t="s">
        <v>269</v>
      </c>
      <c r="O53" s="136" t="s">
        <v>269</v>
      </c>
    </row>
    <row r="54" spans="1:15" x14ac:dyDescent="0.4">
      <c r="A54" s="198">
        <v>2</v>
      </c>
      <c r="B54" s="137" t="s">
        <v>269</v>
      </c>
      <c r="C54" s="137" t="s">
        <v>269</v>
      </c>
      <c r="D54" s="137" t="s">
        <v>269</v>
      </c>
      <c r="E54" s="137" t="s">
        <v>269</v>
      </c>
      <c r="F54" s="137" t="s">
        <v>269</v>
      </c>
      <c r="G54" s="137" t="s">
        <v>269</v>
      </c>
      <c r="H54" s="137" t="s">
        <v>269</v>
      </c>
      <c r="I54" s="137" t="s">
        <v>269</v>
      </c>
      <c r="J54" s="137" t="s">
        <v>269</v>
      </c>
      <c r="K54" s="137" t="s">
        <v>269</v>
      </c>
      <c r="L54" s="137" t="s">
        <v>269</v>
      </c>
      <c r="M54" s="137" t="s">
        <v>270</v>
      </c>
      <c r="N54" s="136" t="s">
        <v>269</v>
      </c>
      <c r="O54" s="137" t="s">
        <v>269</v>
      </c>
    </row>
    <row r="55" spans="1:15" x14ac:dyDescent="0.4">
      <c r="A55" s="198">
        <v>3</v>
      </c>
      <c r="B55" s="137" t="s">
        <v>269</v>
      </c>
      <c r="C55" s="137" t="s">
        <v>271</v>
      </c>
      <c r="D55" s="137" t="s">
        <v>271</v>
      </c>
      <c r="E55" s="137" t="s">
        <v>270</v>
      </c>
      <c r="F55" s="137" t="s">
        <v>269</v>
      </c>
      <c r="G55" s="137" t="s">
        <v>270</v>
      </c>
      <c r="H55" s="137" t="s">
        <v>270</v>
      </c>
      <c r="I55" s="137" t="s">
        <v>270</v>
      </c>
      <c r="J55" s="137" t="s">
        <v>270</v>
      </c>
      <c r="K55" s="137" t="s">
        <v>270</v>
      </c>
      <c r="L55" s="137" t="s">
        <v>270</v>
      </c>
      <c r="M55" s="135" t="s">
        <v>270</v>
      </c>
      <c r="N55" s="136" t="s">
        <v>269</v>
      </c>
      <c r="O55" s="135" t="s">
        <v>269</v>
      </c>
    </row>
    <row r="56" spans="1:15" x14ac:dyDescent="0.4">
      <c r="A56" s="198">
        <v>4</v>
      </c>
      <c r="B56" s="137" t="s">
        <v>269</v>
      </c>
      <c r="C56" s="137" t="s">
        <v>270</v>
      </c>
      <c r="D56" s="137" t="s">
        <v>270</v>
      </c>
      <c r="E56" s="137" t="s">
        <v>270</v>
      </c>
      <c r="F56" s="137" t="s">
        <v>270</v>
      </c>
      <c r="G56" s="137" t="s">
        <v>270</v>
      </c>
      <c r="H56" s="137" t="s">
        <v>270</v>
      </c>
      <c r="I56" s="137" t="s">
        <v>270</v>
      </c>
      <c r="J56" s="137" t="s">
        <v>270</v>
      </c>
      <c r="K56" s="137" t="s">
        <v>270</v>
      </c>
      <c r="L56" s="137" t="s">
        <v>270</v>
      </c>
      <c r="M56" s="135" t="s">
        <v>270</v>
      </c>
      <c r="N56" s="135" t="s">
        <v>269</v>
      </c>
      <c r="O56" s="137" t="s">
        <v>269</v>
      </c>
    </row>
    <row r="57" spans="1:15" x14ac:dyDescent="0.4">
      <c r="A57" s="198">
        <v>5</v>
      </c>
      <c r="B57" s="137" t="s">
        <v>270</v>
      </c>
      <c r="C57" s="137" t="s">
        <v>270</v>
      </c>
      <c r="D57" s="137" t="s">
        <v>270</v>
      </c>
      <c r="E57" s="137" t="s">
        <v>270</v>
      </c>
      <c r="F57" s="137" t="s">
        <v>270</v>
      </c>
      <c r="G57" s="137" t="s">
        <v>270</v>
      </c>
      <c r="H57" s="137" t="s">
        <v>270</v>
      </c>
      <c r="I57" s="137" t="s">
        <v>270</v>
      </c>
      <c r="J57" s="137" t="s">
        <v>270</v>
      </c>
      <c r="K57" s="137" t="s">
        <v>270</v>
      </c>
      <c r="L57" s="137" t="s">
        <v>270</v>
      </c>
      <c r="M57" s="135" t="s">
        <v>270</v>
      </c>
      <c r="N57" s="135" t="s">
        <v>269</v>
      </c>
      <c r="O57" s="135" t="s">
        <v>269</v>
      </c>
    </row>
    <row r="58" spans="1:15" x14ac:dyDescent="0.4">
      <c r="A58" s="198">
        <v>6</v>
      </c>
      <c r="B58" s="137" t="s">
        <v>270</v>
      </c>
      <c r="C58" s="137" t="s">
        <v>270</v>
      </c>
      <c r="D58" s="137" t="s">
        <v>270</v>
      </c>
      <c r="E58" s="137" t="s">
        <v>270</v>
      </c>
      <c r="F58" s="137" t="s">
        <v>270</v>
      </c>
      <c r="G58" s="137" t="s">
        <v>270</v>
      </c>
      <c r="H58" s="137" t="s">
        <v>270</v>
      </c>
      <c r="I58" s="137" t="s">
        <v>270</v>
      </c>
      <c r="J58" s="137" t="s">
        <v>270</v>
      </c>
      <c r="K58" s="137" t="s">
        <v>270</v>
      </c>
      <c r="L58" s="137" t="s">
        <v>270</v>
      </c>
      <c r="M58" s="135" t="s">
        <v>269</v>
      </c>
      <c r="N58" s="135"/>
      <c r="O58" s="135"/>
    </row>
    <row r="59" spans="1:15" x14ac:dyDescent="0.4">
      <c r="A59" s="198">
        <v>7</v>
      </c>
      <c r="B59" s="137" t="s">
        <v>270</v>
      </c>
      <c r="C59" s="137" t="s">
        <v>270</v>
      </c>
      <c r="D59" s="137" t="s">
        <v>270</v>
      </c>
      <c r="E59" s="137" t="s">
        <v>270</v>
      </c>
      <c r="F59" s="137" t="s">
        <v>270</v>
      </c>
      <c r="G59" s="137" t="s">
        <v>270</v>
      </c>
      <c r="H59" s="137" t="s">
        <v>270</v>
      </c>
      <c r="I59" s="137" t="s">
        <v>270</v>
      </c>
      <c r="J59" s="137" t="s">
        <v>270</v>
      </c>
      <c r="K59" s="137" t="s">
        <v>270</v>
      </c>
      <c r="L59" s="137" t="s">
        <v>270</v>
      </c>
      <c r="M59" s="135" t="s">
        <v>270</v>
      </c>
      <c r="N59" s="135"/>
      <c r="O59" s="135"/>
    </row>
    <row r="60" spans="1:15" x14ac:dyDescent="0.4">
      <c r="A60" s="198">
        <v>8</v>
      </c>
      <c r="B60" s="137" t="s">
        <v>270</v>
      </c>
      <c r="C60" s="137" t="s">
        <v>270</v>
      </c>
      <c r="D60" s="137" t="s">
        <v>269</v>
      </c>
      <c r="E60" s="137" t="s">
        <v>270</v>
      </c>
      <c r="F60" s="137" t="s">
        <v>270</v>
      </c>
      <c r="G60" s="137" t="s">
        <v>270</v>
      </c>
      <c r="H60" s="137" t="s">
        <v>270</v>
      </c>
      <c r="I60" s="137" t="s">
        <v>270</v>
      </c>
      <c r="J60" s="137" t="s">
        <v>270</v>
      </c>
      <c r="K60" s="137" t="s">
        <v>270</v>
      </c>
      <c r="L60" s="137" t="s">
        <v>270</v>
      </c>
      <c r="M60" s="135" t="s">
        <v>270</v>
      </c>
      <c r="N60" s="135"/>
      <c r="O60" s="135"/>
    </row>
    <row r="61" spans="1:15" x14ac:dyDescent="0.4">
      <c r="A61" s="198">
        <v>9</v>
      </c>
      <c r="B61" s="137" t="s">
        <v>270</v>
      </c>
      <c r="C61" s="137"/>
      <c r="D61" s="137"/>
      <c r="E61" s="137" t="s">
        <v>269</v>
      </c>
      <c r="F61" s="137" t="s">
        <v>269</v>
      </c>
      <c r="G61" s="137" t="s">
        <v>269</v>
      </c>
      <c r="H61" s="137" t="s">
        <v>269</v>
      </c>
      <c r="I61" s="137" t="s">
        <v>269</v>
      </c>
      <c r="J61" s="137" t="s">
        <v>269</v>
      </c>
      <c r="K61" s="137" t="s">
        <v>269</v>
      </c>
      <c r="L61" s="137" t="s">
        <v>269</v>
      </c>
      <c r="M61" s="135" t="s">
        <v>270</v>
      </c>
      <c r="N61" s="135"/>
      <c r="O61" s="135"/>
    </row>
    <row r="62" spans="1:15" x14ac:dyDescent="0.4">
      <c r="A62" s="507">
        <v>10</v>
      </c>
      <c r="B62" s="508" t="s">
        <v>270</v>
      </c>
    </row>
    <row r="63" spans="1:15" x14ac:dyDescent="0.4">
      <c r="B63" s="199" t="s">
        <v>359</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abSelected="1" topLeftCell="A25" zoomScale="130" zoomScaleNormal="130" workbookViewId="0">
      <selection activeCell="D37" sqref="D37"/>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7" max="7" width="19" customWidth="1"/>
    <col min="8" max="8" width="13.52734375" customWidth="1"/>
    <col min="14" max="14" width="13.41015625" customWidth="1"/>
  </cols>
  <sheetData>
    <row r="1" spans="1:29" ht="13" thickBot="1" x14ac:dyDescent="0.45">
      <c r="O1" s="16"/>
      <c r="P1" s="17" t="s">
        <v>272</v>
      </c>
      <c r="Q1" s="7"/>
      <c r="R1" s="130">
        <v>34</v>
      </c>
      <c r="S1" s="18">
        <f>R1+2</f>
        <v>36</v>
      </c>
      <c r="T1" s="18">
        <f t="shared" ref="T1:AB1" si="0">S1+2</f>
        <v>38</v>
      </c>
      <c r="U1" s="18">
        <f t="shared" si="0"/>
        <v>40</v>
      </c>
      <c r="V1" s="18">
        <f t="shared" si="0"/>
        <v>42</v>
      </c>
      <c r="W1" s="18">
        <f t="shared" si="0"/>
        <v>44</v>
      </c>
      <c r="X1" s="18">
        <f t="shared" si="0"/>
        <v>46</v>
      </c>
      <c r="Y1" s="18">
        <f t="shared" si="0"/>
        <v>48</v>
      </c>
      <c r="Z1" s="18">
        <f t="shared" si="0"/>
        <v>50</v>
      </c>
      <c r="AA1" s="18">
        <f t="shared" si="0"/>
        <v>52</v>
      </c>
      <c r="AB1" s="18">
        <f t="shared" si="0"/>
        <v>54</v>
      </c>
      <c r="AC1" s="19">
        <f>AB1+2</f>
        <v>56</v>
      </c>
    </row>
    <row r="2" spans="1:29" ht="13" thickBot="1" x14ac:dyDescent="0.45">
      <c r="O2" s="6" t="s">
        <v>49</v>
      </c>
      <c r="P2" s="6" t="s">
        <v>49</v>
      </c>
      <c r="Q2" s="8"/>
      <c r="R2" s="6" t="s">
        <v>33</v>
      </c>
      <c r="S2" s="6" t="s">
        <v>34</v>
      </c>
      <c r="T2" s="6" t="s">
        <v>35</v>
      </c>
      <c r="U2" s="6" t="s">
        <v>53</v>
      </c>
      <c r="V2" s="6" t="s">
        <v>54</v>
      </c>
      <c r="W2" s="6" t="s">
        <v>55</v>
      </c>
      <c r="X2" s="6" t="s">
        <v>56</v>
      </c>
      <c r="Y2" s="6" t="s">
        <v>57</v>
      </c>
      <c r="Z2" s="6" t="s">
        <v>58</v>
      </c>
      <c r="AA2" s="6" t="s">
        <v>59</v>
      </c>
      <c r="AB2" s="6" t="s">
        <v>60</v>
      </c>
      <c r="AC2" s="20" t="s">
        <v>61</v>
      </c>
    </row>
    <row r="3" spans="1:29" ht="13" thickBot="1" x14ac:dyDescent="0.45">
      <c r="A3" s="1519" t="s">
        <v>273</v>
      </c>
      <c r="B3" s="1519" t="s">
        <v>274</v>
      </c>
      <c r="C3" s="1519" t="s">
        <v>438</v>
      </c>
      <c r="D3" s="1520" t="s">
        <v>275</v>
      </c>
      <c r="E3" s="1519" t="s">
        <v>49</v>
      </c>
      <c r="F3" s="1519" t="s">
        <v>49</v>
      </c>
      <c r="G3" s="1520" t="s">
        <v>275</v>
      </c>
      <c r="H3" s="1520" t="s">
        <v>275</v>
      </c>
      <c r="I3" s="1519" t="s">
        <v>49</v>
      </c>
      <c r="O3" s="6" t="s">
        <v>276</v>
      </c>
      <c r="P3" s="6" t="s">
        <v>277</v>
      </c>
      <c r="Q3" s="21" t="s">
        <v>22</v>
      </c>
      <c r="R3" s="37" t="str">
        <f ca="1">IF(OR(INDIRECT("SYNTHESE!C"&amp;R$1)=PARAM!$O3,INDIRECT("SYNTHESE!C"&amp;R$1)=PARAM!$P3),INDIRECT("SYNTHESE!G"&amp;R$1),"")</f>
        <v/>
      </c>
      <c r="S3" s="37" t="str">
        <f ca="1">IF(OR(INDIRECT("SYNTHESE!C"&amp;S$1)=PARAM!$O3,INDIRECT("SYNTHESE!C"&amp;S$1)=PARAM!$P3),INDIRECT("SYNTHESE!G"&amp;S$1),"")</f>
        <v/>
      </c>
      <c r="T3" s="37" t="str">
        <f ca="1">IF(OR(INDIRECT("SYNTHESE!C"&amp;T$1)=PARAM!$O3,INDIRECT("SYNTHESE!C"&amp;T$1)=PARAM!$P3),INDIRECT("SYNTHESE!G"&amp;T$1),"")</f>
        <v/>
      </c>
      <c r="U3" s="37" t="str">
        <f ca="1">IF(OR(INDIRECT("SYNTHESE!C"&amp;U$1)=PARAM!$O3,INDIRECT("SYNTHESE!C"&amp;U$1)=PARAM!$P3),INDIRECT("SYNTHESE!G"&amp;U$1),"")</f>
        <v/>
      </c>
      <c r="V3" s="37" t="str">
        <f ca="1">IF(OR(INDIRECT("SYNTHESE!C"&amp;V$1)=PARAM!$O3,INDIRECT("SYNTHESE!C"&amp;V$1)=PARAM!$P3),INDIRECT("SYNTHESE!G"&amp;V$1),"")</f>
        <v/>
      </c>
      <c r="W3" s="37" t="str">
        <f ca="1">IF(OR(INDIRECT("SYNTHESE!C"&amp;W$1)=PARAM!$O3,INDIRECT("SYNTHESE!C"&amp;W$1)=PARAM!$P3),INDIRECT("SYNTHESE!G"&amp;W$1),"")</f>
        <v/>
      </c>
      <c r="X3" s="37" t="str">
        <f ca="1">IF(OR(INDIRECT("SYNTHESE!C"&amp;X$1)=PARAM!$O3,INDIRECT("SYNTHESE!C"&amp;X$1)=PARAM!$P3),INDIRECT("SYNTHESE!G"&amp;X$1),"")</f>
        <v/>
      </c>
      <c r="Y3" s="37" t="str">
        <f ca="1">IF(OR(INDIRECT("SYNTHESE!C"&amp;Y$1)=PARAM!$O3,INDIRECT("SYNTHESE!C"&amp;Y$1)=PARAM!$P3),INDIRECT("SYNTHESE!G"&amp;Y$1),"")</f>
        <v/>
      </c>
      <c r="Z3" s="37" t="str">
        <f ca="1">IF(OR(INDIRECT("SYNTHESE!C"&amp;Z$1)=PARAM!$O3,INDIRECT("SYNTHESE!C"&amp;Z$1)=PARAM!$P3),INDIRECT("SYNTHESE!G"&amp;Z$1),"")</f>
        <v/>
      </c>
      <c r="AA3" s="37" t="str">
        <f ca="1">IF(OR(INDIRECT("SYNTHESE!C"&amp;AA$1)=PARAM!$O3,INDIRECT("SYNTHESE!C"&amp;AA$1)=PARAM!$P3),INDIRECT("SYNTHESE!G"&amp;AA$1),"")</f>
        <v/>
      </c>
      <c r="AB3" s="37" t="str">
        <f ca="1">IF(OR(INDIRECT("SYNTHESE!C"&amp;AB$1)=PARAM!$O3,INDIRECT("SYNTHESE!C"&amp;AB$1)=PARAM!$P3),INDIRECT("SYNTHESE!G"&amp;AB$1),"")</f>
        <v/>
      </c>
      <c r="AC3" s="37" t="str">
        <f ca="1">IF(OR(INDIRECT("SYNTHESE!C"&amp;AC$1)=PARAM!$O3,INDIRECT("SYNTHESE!C"&amp;AC$1)=PARAM!$P3),INDIRECT("SYNTHESE!G"&amp;AC$1),"")</f>
        <v/>
      </c>
    </row>
    <row r="4" spans="1:29" ht="13" thickBot="1" x14ac:dyDescent="0.45">
      <c r="A4" t="s">
        <v>171</v>
      </c>
      <c r="B4" t="s">
        <v>180</v>
      </c>
      <c r="C4" t="s">
        <v>540</v>
      </c>
      <c r="D4" s="14" t="s">
        <v>278</v>
      </c>
      <c r="E4" s="6" t="s">
        <v>279</v>
      </c>
      <c r="F4" s="13" t="s">
        <v>280</v>
      </c>
      <c r="G4" s="6" t="s">
        <v>136</v>
      </c>
      <c r="H4" t="s">
        <v>281</v>
      </c>
      <c r="I4" s="6" t="s">
        <v>279</v>
      </c>
      <c r="O4" s="1514" t="str">
        <f ca="1">IF(COUNTIF(R3:AC4,"Non validé par absence d'équipement")&gt;0,"Non validé",IF(COUNTIF(R3:AC4,"Non validé")&gt;0,"Non validé",IF(COUNTIF(R3:AC4,"Validé avec réserve")&gt;0,"Validé avec réserve",IF(COUNTIF(R3:AC4,"Validé")&gt;0,"Validé",""))))</f>
        <v/>
      </c>
      <c r="P4" s="1516"/>
      <c r="Q4" s="23" t="s">
        <v>52</v>
      </c>
      <c r="R4" s="37" t="str">
        <f ca="1">IF(OR(INDIRECT("SYNTHESE!C"&amp;R$1)=PARAM!$O3,INDIRECT("SYNTHESE!C"&amp;R$1)=PARAM!$P3),INDIRECT("SYNTHESE!G"&amp;R$1+1),"")</f>
        <v/>
      </c>
      <c r="S4" s="37" t="str">
        <f ca="1">IF(OR(INDIRECT("SYNTHESE!C"&amp;S$1)=PARAM!$O3,INDIRECT("SYNTHESE!C"&amp;S$1)=PARAM!$P3),INDIRECT("SYNTHESE!G"&amp;S$1+1),"")</f>
        <v/>
      </c>
      <c r="T4" s="37" t="str">
        <f ca="1">IF(OR(INDIRECT("SYNTHESE!C"&amp;T$1)=PARAM!$O3,INDIRECT("SYNTHESE!C"&amp;T$1)=PARAM!$P3),INDIRECT("SYNTHESE!G"&amp;T$1+1),"")</f>
        <v/>
      </c>
      <c r="U4" s="37" t="str">
        <f ca="1">IF(OR(INDIRECT("SYNTHESE!C"&amp;U$1)=PARAM!$O3,INDIRECT("SYNTHESE!C"&amp;U$1)=PARAM!$P3),INDIRECT("SYNTHESE!G"&amp;U$1+1),"")</f>
        <v/>
      </c>
      <c r="V4" s="37" t="str">
        <f ca="1">IF(OR(INDIRECT("SYNTHESE!C"&amp;V$1)=PARAM!$O3,INDIRECT("SYNTHESE!C"&amp;V$1)=PARAM!$P3),INDIRECT("SYNTHESE!G"&amp;V$1+1),"")</f>
        <v/>
      </c>
      <c r="W4" s="37" t="str">
        <f ca="1">IF(OR(INDIRECT("SYNTHESE!C"&amp;W$1)=PARAM!$O3,INDIRECT("SYNTHESE!C"&amp;W$1)=PARAM!$P3),INDIRECT("SYNTHESE!G"&amp;W$1+1),"")</f>
        <v/>
      </c>
      <c r="X4" s="37" t="str">
        <f ca="1">IF(OR(INDIRECT("SYNTHESE!C"&amp;X$1)=PARAM!$O3,INDIRECT("SYNTHESE!C"&amp;X$1)=PARAM!$P3),INDIRECT("SYNTHESE!G"&amp;X$1+1),"")</f>
        <v/>
      </c>
      <c r="Y4" s="37" t="str">
        <f ca="1">IF(OR(INDIRECT("SYNTHESE!C"&amp;Y$1)=PARAM!$O3,INDIRECT("SYNTHESE!C"&amp;Y$1)=PARAM!$P3),INDIRECT("SYNTHESE!G"&amp;Y$1+1),"")</f>
        <v/>
      </c>
      <c r="Z4" s="37" t="str">
        <f ca="1">IF(OR(INDIRECT("SYNTHESE!C"&amp;Z$1)=PARAM!$O3,INDIRECT("SYNTHESE!C"&amp;Z$1)=PARAM!$P3),INDIRECT("SYNTHESE!G"&amp;Z$1+1),"")</f>
        <v/>
      </c>
      <c r="AA4" s="37" t="str">
        <f ca="1">IF(OR(INDIRECT("SYNTHESE!C"&amp;AA$1)=PARAM!$O3,INDIRECT("SYNTHESE!C"&amp;AA$1)=PARAM!$P3),INDIRECT("SYNTHESE!G"&amp;AA$1+1),"")</f>
        <v/>
      </c>
      <c r="AB4" s="37" t="str">
        <f ca="1">IF(OR(INDIRECT("SYNTHESE!C"&amp;AB$1)=PARAM!$O3,INDIRECT("SYNTHESE!C"&amp;AB$1)=PARAM!$P3),INDIRECT("SYNTHESE!G"&amp;AB$1+1),"")</f>
        <v/>
      </c>
      <c r="AC4" s="37" t="str">
        <f ca="1">IF(OR(INDIRECT("SYNTHESE!C"&amp;AC$1)=PARAM!$O3,INDIRECT("SYNTHESE!C"&amp;AC$1)=PARAM!$P3),INDIRECT("SYNTHESE!G"&amp;AC$1+1),"")</f>
        <v/>
      </c>
    </row>
    <row r="5" spans="1:29" ht="13" thickBot="1" x14ac:dyDescent="0.45">
      <c r="A5" t="s">
        <v>172</v>
      </c>
      <c r="B5" t="s">
        <v>181</v>
      </c>
      <c r="C5" t="s">
        <v>541</v>
      </c>
      <c r="D5" s="12" t="s">
        <v>157</v>
      </c>
      <c r="E5" s="6" t="s">
        <v>276</v>
      </c>
      <c r="F5" s="13" t="s">
        <v>282</v>
      </c>
      <c r="G5" s="6" t="s">
        <v>283</v>
      </c>
      <c r="H5" t="s">
        <v>284</v>
      </c>
      <c r="I5" s="6" t="s">
        <v>276</v>
      </c>
      <c r="O5" s="6"/>
      <c r="P5" s="13"/>
      <c r="Q5" s="8"/>
      <c r="AC5" s="9"/>
    </row>
    <row r="6" spans="1:29" ht="13" thickBot="1" x14ac:dyDescent="0.45">
      <c r="A6" t="s">
        <v>173</v>
      </c>
      <c r="B6" t="s">
        <v>182</v>
      </c>
      <c r="C6" t="s">
        <v>542</v>
      </c>
      <c r="D6" s="150" t="s">
        <v>148</v>
      </c>
      <c r="E6" s="6" t="s">
        <v>138</v>
      </c>
      <c r="F6" s="13" t="s">
        <v>285</v>
      </c>
      <c r="I6" s="6" t="s">
        <v>138</v>
      </c>
      <c r="O6" s="6" t="s">
        <v>138</v>
      </c>
      <c r="P6" s="6" t="s">
        <v>286</v>
      </c>
      <c r="Q6" s="21" t="s">
        <v>22</v>
      </c>
      <c r="R6" s="37" t="str">
        <f ca="1">IF(OR(INDIRECT("SYNTHESE!C"&amp;R$1)=PARAM!$O6,INDIRECT("SYNTHESE!C"&amp;R$1)=PARAM!$P6),INDIRECT("SYNTHESE!G"&amp;R$1),"")</f>
        <v/>
      </c>
      <c r="S6" s="37" t="str">
        <f ca="1">IF(OR(INDIRECT("SYNTHESE!C"&amp;S$1)=PARAM!$O6,INDIRECT("SYNTHESE!C"&amp;S$1)=PARAM!$P6),INDIRECT("SYNTHESE!G"&amp;S$1),"")</f>
        <v/>
      </c>
      <c r="T6" s="37" t="str">
        <f ca="1">IF(OR(INDIRECT("SYNTHESE!C"&amp;T$1)=PARAM!$O6,INDIRECT("SYNTHESE!C"&amp;T$1)=PARAM!$P6),INDIRECT("SYNTHESE!G"&amp;T$1),"")</f>
        <v/>
      </c>
      <c r="U6" s="37" t="str">
        <f ca="1">IF(OR(INDIRECT("SYNTHESE!C"&amp;U$1)=PARAM!$O6,INDIRECT("SYNTHESE!C"&amp;U$1)=PARAM!$P6),INDIRECT("SYNTHESE!G"&amp;U$1),"")</f>
        <v/>
      </c>
      <c r="V6" s="37" t="str">
        <f ca="1">IF(OR(INDIRECT("SYNTHESE!C"&amp;V$1)=PARAM!$O6,INDIRECT("SYNTHESE!C"&amp;V$1)=PARAM!$P6),INDIRECT("SYNTHESE!G"&amp;V$1),"")</f>
        <v/>
      </c>
      <c r="W6" s="37" t="str">
        <f ca="1">IF(OR(INDIRECT("SYNTHESE!C"&amp;W$1)=PARAM!$O6,INDIRECT("SYNTHESE!C"&amp;W$1)=PARAM!$P6),INDIRECT("SYNTHESE!G"&amp;W$1),"")</f>
        <v/>
      </c>
      <c r="X6" s="37" t="str">
        <f ca="1">IF(OR(INDIRECT("SYNTHESE!C"&amp;X$1)=PARAM!$O6,INDIRECT("SYNTHESE!C"&amp;X$1)=PARAM!$P6),INDIRECT("SYNTHESE!G"&amp;X$1),"")</f>
        <v/>
      </c>
      <c r="Y6" s="37" t="str">
        <f ca="1">IF(OR(INDIRECT("SYNTHESE!C"&amp;Y$1)=PARAM!$O6,INDIRECT("SYNTHESE!C"&amp;Y$1)=PARAM!$P6),INDIRECT("SYNTHESE!G"&amp;Y$1),"")</f>
        <v/>
      </c>
      <c r="Z6" s="37" t="str">
        <f ca="1">IF(OR(INDIRECT("SYNTHESE!C"&amp;Z$1)=PARAM!$O6,INDIRECT("SYNTHESE!C"&amp;Z$1)=PARAM!$P6),INDIRECT("SYNTHESE!G"&amp;Z$1),"")</f>
        <v/>
      </c>
      <c r="AA6" s="37" t="str">
        <f ca="1">IF(OR(INDIRECT("SYNTHESE!C"&amp;AA$1)=PARAM!$O6,INDIRECT("SYNTHESE!C"&amp;AA$1)=PARAM!$P6),INDIRECT("SYNTHESE!G"&amp;AA$1),"")</f>
        <v/>
      </c>
      <c r="AB6" s="37" t="str">
        <f ca="1">IF(OR(INDIRECT("SYNTHESE!C"&amp;AB$1)=PARAM!$O6,INDIRECT("SYNTHESE!C"&amp;AB$1)=PARAM!$P6),INDIRECT("SYNTHESE!G"&amp;AB$1),"")</f>
        <v/>
      </c>
      <c r="AC6" s="37" t="str">
        <f ca="1">IF(OR(INDIRECT("SYNTHESE!C"&amp;AC$1)=PARAM!$O6,INDIRECT("SYNTHESE!C"&amp;AC$1)=PARAM!$P6),INDIRECT("SYNTHESE!G"&amp;AC$1),"")</f>
        <v/>
      </c>
    </row>
    <row r="7" spans="1:29" ht="13" thickBot="1" x14ac:dyDescent="0.45">
      <c r="A7" t="s">
        <v>174</v>
      </c>
      <c r="D7" s="36" t="s">
        <v>287</v>
      </c>
      <c r="E7" s="6" t="s">
        <v>288</v>
      </c>
      <c r="F7" s="13" t="s">
        <v>289</v>
      </c>
      <c r="I7" s="6" t="s">
        <v>288</v>
      </c>
      <c r="O7" s="1514" t="str">
        <f ca="1">IF(COUNTIF(R6:AC7,"Non validé par absence d'équipement")&gt;0,"Non validé",IF(COUNTIF(R6:AC7,"Non validé")&gt;0,"Non validé",IF(COUNTIF(R6:AC7,"Validé avec réserve")&gt;0,"Validé avec réserve",IF(COUNTIF(R6:AC7,"Validé")&gt;0,"Validé",""))))</f>
        <v/>
      </c>
      <c r="P7" s="1515"/>
      <c r="Q7" s="22" t="s">
        <v>52</v>
      </c>
      <c r="R7" s="37" t="str">
        <f ca="1">IF(OR(INDIRECT("SYNTHESE!C"&amp;R$1)=PARAM!$O6,INDIRECT("SYNTHESE!C"&amp;R$1)=PARAM!$P6),INDIRECT("SYNTHESE!G"&amp;R$1+1),"")</f>
        <v/>
      </c>
      <c r="S7" s="37" t="str">
        <f ca="1">IF(OR(INDIRECT("SYNTHESE!C"&amp;S$1)=PARAM!$O6,INDIRECT("SYNTHESE!C"&amp;S$1)=PARAM!$P6),INDIRECT("SYNTHESE!G"&amp;S$1+1),"")</f>
        <v/>
      </c>
      <c r="T7" s="37" t="str">
        <f ca="1">IF(OR(INDIRECT("SYNTHESE!C"&amp;T$1)=PARAM!$O6,INDIRECT("SYNTHESE!C"&amp;T$1)=PARAM!$P6),INDIRECT("SYNTHESE!G"&amp;T$1+1),"")</f>
        <v/>
      </c>
      <c r="U7" s="37" t="str">
        <f ca="1">IF(OR(INDIRECT("SYNTHESE!C"&amp;U$1)=PARAM!$O6,INDIRECT("SYNTHESE!C"&amp;U$1)=PARAM!$P6),INDIRECT("SYNTHESE!G"&amp;U$1+1),"")</f>
        <v/>
      </c>
      <c r="V7" s="37" t="str">
        <f ca="1">IF(OR(INDIRECT("SYNTHESE!C"&amp;V$1)=PARAM!$O6,INDIRECT("SYNTHESE!C"&amp;V$1)=PARAM!$P6),INDIRECT("SYNTHESE!G"&amp;V$1+1),"")</f>
        <v/>
      </c>
      <c r="W7" s="37" t="str">
        <f ca="1">IF(OR(INDIRECT("SYNTHESE!C"&amp;W$1)=PARAM!$O6,INDIRECT("SYNTHESE!C"&amp;W$1)=PARAM!$P6),INDIRECT("SYNTHESE!G"&amp;W$1+1),"")</f>
        <v/>
      </c>
      <c r="X7" s="37" t="str">
        <f ca="1">IF(OR(INDIRECT("SYNTHESE!C"&amp;X$1)=PARAM!$O6,INDIRECT("SYNTHESE!C"&amp;X$1)=PARAM!$P6),INDIRECT("SYNTHESE!G"&amp;X$1+1),"")</f>
        <v/>
      </c>
      <c r="Y7" s="37" t="str">
        <f ca="1">IF(OR(INDIRECT("SYNTHESE!C"&amp;Y$1)=PARAM!$O6,INDIRECT("SYNTHESE!C"&amp;Y$1)=PARAM!$P6),INDIRECT("SYNTHESE!G"&amp;Y$1+1),"")</f>
        <v/>
      </c>
      <c r="Z7" s="37" t="str">
        <f ca="1">IF(OR(INDIRECT("SYNTHESE!C"&amp;Z$1)=PARAM!$O6,INDIRECT("SYNTHESE!C"&amp;Z$1)=PARAM!$P6),INDIRECT("SYNTHESE!G"&amp;Z$1+1),"")</f>
        <v/>
      </c>
      <c r="AA7" s="37" t="str">
        <f ca="1">IF(OR(INDIRECT("SYNTHESE!C"&amp;AA$1)=PARAM!$O6,INDIRECT("SYNTHESE!C"&amp;AA$1)=PARAM!$P6),INDIRECT("SYNTHESE!G"&amp;AA$1+1),"")</f>
        <v/>
      </c>
      <c r="AB7" s="37" t="str">
        <f ca="1">IF(OR(INDIRECT("SYNTHESE!C"&amp;AB$1)=PARAM!$O6,INDIRECT("SYNTHESE!C"&amp;AB$1)=PARAM!$P6),INDIRECT("SYNTHESE!G"&amp;AB$1+1),"")</f>
        <v/>
      </c>
      <c r="AC7" s="37" t="str">
        <f ca="1">IF(OR(INDIRECT("SYNTHESE!C"&amp;AC$1)=PARAM!$O6,INDIRECT("SYNTHESE!C"&amp;AC$1)=PARAM!$P6),INDIRECT("SYNTHESE!G"&amp;AC$1+1),"")</f>
        <v/>
      </c>
    </row>
    <row r="8" spans="1:29" ht="13" thickBot="1" x14ac:dyDescent="0.45">
      <c r="A8" t="s">
        <v>64</v>
      </c>
      <c r="D8" s="12" t="s">
        <v>290</v>
      </c>
      <c r="E8" s="6" t="s">
        <v>291</v>
      </c>
      <c r="F8" s="15"/>
      <c r="I8" s="6" t="s">
        <v>291</v>
      </c>
      <c r="O8" s="6"/>
      <c r="Q8" s="8"/>
      <c r="AC8" s="9"/>
    </row>
    <row r="9" spans="1:29" ht="13" thickBot="1" x14ac:dyDescent="0.45">
      <c r="A9" t="s">
        <v>175</v>
      </c>
      <c r="D9" s="12" t="s">
        <v>292</v>
      </c>
      <c r="E9" s="6" t="s">
        <v>293</v>
      </c>
      <c r="F9" s="15"/>
      <c r="I9" s="6" t="s">
        <v>293</v>
      </c>
      <c r="O9" s="6" t="s">
        <v>279</v>
      </c>
      <c r="P9" s="6" t="s">
        <v>294</v>
      </c>
      <c r="Q9" s="21" t="s">
        <v>22</v>
      </c>
      <c r="R9" s="37" t="str">
        <f ca="1">IF(OR(INDIRECT("SYNTHESE!C"&amp;R$1)=PARAM!$O9,INDIRECT("SYNTHESE!C"&amp;R$1)=PARAM!$P9),INDIRECT("SYNTHESE!G"&amp;R$1),"")</f>
        <v/>
      </c>
      <c r="S9" s="37" t="str">
        <f ca="1">IF(OR(INDIRECT("SYNTHESE!C"&amp;S$1)=PARAM!$O9,INDIRECT("SYNTHESE!C"&amp;S$1)=PARAM!$P9),INDIRECT("SYNTHESE!G"&amp;S$1),"")</f>
        <v/>
      </c>
      <c r="T9" s="37" t="str">
        <f ca="1">IF(OR(INDIRECT("SYNTHESE!C"&amp;T$1)=PARAM!$O9,INDIRECT("SYNTHESE!C"&amp;T$1)=PARAM!$P9),INDIRECT("SYNTHESE!G"&amp;T$1),"")</f>
        <v/>
      </c>
      <c r="U9" s="37" t="str">
        <f ca="1">IF(OR(INDIRECT("SYNTHESE!C"&amp;U$1)=PARAM!$O9,INDIRECT("SYNTHESE!C"&amp;U$1)=PARAM!$P9),INDIRECT("SYNTHESE!G"&amp;U$1),"")</f>
        <v/>
      </c>
      <c r="V9" s="37" t="str">
        <f ca="1">IF(OR(INDIRECT("SYNTHESE!C"&amp;V$1)=PARAM!$O9,INDIRECT("SYNTHESE!C"&amp;V$1)=PARAM!$P9),INDIRECT("SYNTHESE!G"&amp;V$1),"")</f>
        <v/>
      </c>
      <c r="W9" s="37" t="str">
        <f ca="1">IF(OR(INDIRECT("SYNTHESE!C"&amp;W$1)=PARAM!$O9,INDIRECT("SYNTHESE!C"&amp;W$1)=PARAM!$P9),INDIRECT("SYNTHESE!G"&amp;W$1),"")</f>
        <v/>
      </c>
      <c r="X9" s="37" t="str">
        <f ca="1">IF(OR(INDIRECT("SYNTHESE!C"&amp;X$1)=PARAM!$O9,INDIRECT("SYNTHESE!C"&amp;X$1)=PARAM!$P9),INDIRECT("SYNTHESE!G"&amp;X$1),"")</f>
        <v/>
      </c>
      <c r="Y9" s="37" t="str">
        <f ca="1">IF(OR(INDIRECT("SYNTHESE!C"&amp;Y$1)=PARAM!$O9,INDIRECT("SYNTHESE!C"&amp;Y$1)=PARAM!$P9),INDIRECT("SYNTHESE!G"&amp;Y$1),"")</f>
        <v/>
      </c>
      <c r="Z9" s="37" t="str">
        <f ca="1">IF(OR(INDIRECT("SYNTHESE!C"&amp;Z$1)=PARAM!$O9,INDIRECT("SYNTHESE!C"&amp;Z$1)=PARAM!$P9),INDIRECT("SYNTHESE!G"&amp;Z$1),"")</f>
        <v/>
      </c>
      <c r="AA9" s="37" t="str">
        <f ca="1">IF(OR(INDIRECT("SYNTHESE!C"&amp;AA$1)=PARAM!$O9,INDIRECT("SYNTHESE!C"&amp;AA$1)=PARAM!$P9),INDIRECT("SYNTHESE!G"&amp;AA$1),"")</f>
        <v/>
      </c>
      <c r="AB9" s="37" t="str">
        <f ca="1">IF(OR(INDIRECT("SYNTHESE!C"&amp;AB$1)=PARAM!$O9,INDIRECT("SYNTHESE!C"&amp;AB$1)=PARAM!$P9),INDIRECT("SYNTHESE!G"&amp;AB$1),"")</f>
        <v/>
      </c>
      <c r="AC9" s="37" t="str">
        <f ca="1">IF(OR(INDIRECT("SYNTHESE!C"&amp;AC$1)=PARAM!$O9,INDIRECT("SYNTHESE!C"&amp;AC$1)=PARAM!$P9),INDIRECT("SYNTHESE!G"&amp;AC$1),"")</f>
        <v/>
      </c>
    </row>
    <row r="10" spans="1:29" ht="13" thickBot="1" x14ac:dyDescent="0.45">
      <c r="A10" t="s">
        <v>177</v>
      </c>
      <c r="E10" s="6" t="s">
        <v>277</v>
      </c>
      <c r="F10" s="6"/>
      <c r="I10" s="6" t="s">
        <v>295</v>
      </c>
      <c r="O10" s="1514" t="str">
        <f ca="1">IF(COUNTIF(R9:AC10,"Non validé par absence d'équipement")&gt;0,"Non validé",IF(COUNTIF(R9:AC10,"Non validé")&gt;0,"Non validé",IF(COUNTIF(R9:AC10,"Validé avec réserve")&gt;0,"Validé avec réserve",IF(COUNTIF(R9:AC10,"Validé")&gt;0,"Validé",""))))</f>
        <v/>
      </c>
      <c r="P10" s="1515"/>
      <c r="Q10" s="22" t="s">
        <v>52</v>
      </c>
      <c r="R10" s="37" t="str">
        <f ca="1">IF(OR(INDIRECT("SYNTHESE!C"&amp;R$1)=PARAM!$O9,INDIRECT("SYNTHESE!C"&amp;R$1)=PARAM!$P9),INDIRECT("SYNTHESE!G"&amp;R$1+1),"")</f>
        <v/>
      </c>
      <c r="S10" s="37" t="str">
        <f ca="1">IF(OR(INDIRECT("SYNTHESE!C"&amp;S$1)=PARAM!$O9,INDIRECT("SYNTHESE!C"&amp;S$1)=PARAM!$P9),INDIRECT("SYNTHESE!G"&amp;S$1+1),"")</f>
        <v/>
      </c>
      <c r="T10" s="37" t="str">
        <f ca="1">IF(OR(INDIRECT("SYNTHESE!C"&amp;T$1)=PARAM!$O9,INDIRECT("SYNTHESE!C"&amp;T$1)=PARAM!$P9),INDIRECT("SYNTHESE!G"&amp;T$1+1),"")</f>
        <v/>
      </c>
      <c r="U10" s="37" t="str">
        <f ca="1">IF(OR(INDIRECT("SYNTHESE!C"&amp;U$1)=PARAM!$O9,INDIRECT("SYNTHESE!C"&amp;U$1)=PARAM!$P9),INDIRECT("SYNTHESE!G"&amp;U$1+1),"")</f>
        <v/>
      </c>
      <c r="V10" s="37" t="str">
        <f ca="1">IF(OR(INDIRECT("SYNTHESE!C"&amp;V$1)=PARAM!$O9,INDIRECT("SYNTHESE!C"&amp;V$1)=PARAM!$P9),INDIRECT("SYNTHESE!G"&amp;V$1+1),"")</f>
        <v/>
      </c>
      <c r="W10" s="37" t="str">
        <f ca="1">IF(OR(INDIRECT("SYNTHESE!C"&amp;W$1)=PARAM!$O9,INDIRECT("SYNTHESE!C"&amp;W$1)=PARAM!$P9),INDIRECT("SYNTHESE!G"&amp;W$1+1),"")</f>
        <v/>
      </c>
      <c r="X10" s="37" t="str">
        <f ca="1">IF(OR(INDIRECT("SYNTHESE!C"&amp;X$1)=PARAM!$O9,INDIRECT("SYNTHESE!C"&amp;X$1)=PARAM!$P9),INDIRECT("SYNTHESE!G"&amp;X$1+1),"")</f>
        <v/>
      </c>
      <c r="Y10" s="37" t="str">
        <f ca="1">IF(OR(INDIRECT("SYNTHESE!C"&amp;Y$1)=PARAM!$O9,INDIRECT("SYNTHESE!C"&amp;Y$1)=PARAM!$P9),INDIRECT("SYNTHESE!G"&amp;Y$1+1),"")</f>
        <v/>
      </c>
      <c r="Z10" s="37" t="str">
        <f ca="1">IF(OR(INDIRECT("SYNTHESE!C"&amp;Z$1)=PARAM!$O9,INDIRECT("SYNTHESE!C"&amp;Z$1)=PARAM!$P9),INDIRECT("SYNTHESE!G"&amp;Z$1+1),"")</f>
        <v/>
      </c>
      <c r="AA10" s="37" t="str">
        <f ca="1">IF(OR(INDIRECT("SYNTHESE!C"&amp;AA$1)=PARAM!$O9,INDIRECT("SYNTHESE!C"&amp;AA$1)=PARAM!$P9),INDIRECT("SYNTHESE!G"&amp;AA$1+1),"")</f>
        <v/>
      </c>
      <c r="AB10" s="37" t="str">
        <f ca="1">IF(OR(INDIRECT("SYNTHESE!C"&amp;AB$1)=PARAM!$O9,INDIRECT("SYNTHESE!C"&amp;AB$1)=PARAM!$P9),INDIRECT("SYNTHESE!G"&amp;AB$1+1),"")</f>
        <v/>
      </c>
      <c r="AC10" s="37" t="str">
        <f ca="1">IF(OR(INDIRECT("SYNTHESE!C"&amp;AC$1)=PARAM!$O9,INDIRECT("SYNTHESE!C"&amp;AC$1)=PARAM!$P9),INDIRECT("SYNTHESE!G"&amp;AC$1+1),"")</f>
        <v/>
      </c>
    </row>
    <row r="11" spans="1:29" ht="13" thickBot="1" x14ac:dyDescent="0.45">
      <c r="A11" t="s">
        <v>65</v>
      </c>
      <c r="E11" s="6" t="s">
        <v>286</v>
      </c>
      <c r="I11" s="6" t="s">
        <v>277</v>
      </c>
      <c r="Q11" s="8"/>
      <c r="AC11" s="9"/>
    </row>
    <row r="12" spans="1:29" ht="13" thickBot="1" x14ac:dyDescent="0.45">
      <c r="A12" t="s">
        <v>179</v>
      </c>
      <c r="E12" s="6" t="s">
        <v>296</v>
      </c>
      <c r="I12" s="6" t="s">
        <v>286</v>
      </c>
      <c r="O12" s="6" t="s">
        <v>288</v>
      </c>
      <c r="P12" s="6" t="s">
        <v>296</v>
      </c>
      <c r="Q12" s="21" t="s">
        <v>22</v>
      </c>
      <c r="R12" s="37" t="str">
        <f ca="1">IF(OR(INDIRECT("SYNTHESE!C"&amp;R$1)=PARAM!$O12,INDIRECT("SYNTHESE!C"&amp;R$1)=PARAM!$P12),INDIRECT("SYNTHESE!G"&amp;R$1),"")</f>
        <v/>
      </c>
      <c r="S12" s="37" t="str">
        <f ca="1">IF(OR(INDIRECT("SYNTHESE!C"&amp;S$1)=PARAM!$O12,INDIRECT("SYNTHESE!C"&amp;S$1)=PARAM!$P12),INDIRECT("SYNTHESE!G"&amp;S$1),"")</f>
        <v/>
      </c>
      <c r="T12" s="37" t="str">
        <f ca="1">IF(OR(INDIRECT("SYNTHESE!C"&amp;T$1)=PARAM!$O12,INDIRECT("SYNTHESE!C"&amp;T$1)=PARAM!$P12),INDIRECT("SYNTHESE!G"&amp;T$1),"")</f>
        <v/>
      </c>
      <c r="U12" s="37" t="str">
        <f ca="1">IF(OR(INDIRECT("SYNTHESE!C"&amp;U$1)=PARAM!$O12,INDIRECT("SYNTHESE!C"&amp;U$1)=PARAM!$P12),INDIRECT("SYNTHESE!G"&amp;U$1),"")</f>
        <v/>
      </c>
      <c r="V12" s="37" t="str">
        <f ca="1">IF(OR(INDIRECT("SYNTHESE!C"&amp;V$1)=PARAM!$O12,INDIRECT("SYNTHESE!C"&amp;V$1)=PARAM!$P12),INDIRECT("SYNTHESE!G"&amp;V$1),"")</f>
        <v/>
      </c>
      <c r="W12" s="37" t="str">
        <f ca="1">IF(OR(INDIRECT("SYNTHESE!C"&amp;W$1)=PARAM!$O12,INDIRECT("SYNTHESE!C"&amp;W$1)=PARAM!$P12),INDIRECT("SYNTHESE!G"&amp;W$1),"")</f>
        <v/>
      </c>
      <c r="X12" s="37" t="str">
        <f ca="1">IF(OR(INDIRECT("SYNTHESE!C"&amp;X$1)=PARAM!$O12,INDIRECT("SYNTHESE!C"&amp;X$1)=PARAM!$P12),INDIRECT("SYNTHESE!G"&amp;X$1),"")</f>
        <v/>
      </c>
      <c r="Y12" s="37" t="str">
        <f ca="1">IF(OR(INDIRECT("SYNTHESE!C"&amp;Y$1)=PARAM!$O12,INDIRECT("SYNTHESE!C"&amp;Y$1)=PARAM!$P12),INDIRECT("SYNTHESE!G"&amp;Y$1),"")</f>
        <v/>
      </c>
      <c r="Z12" s="37" t="str">
        <f ca="1">IF(OR(INDIRECT("SYNTHESE!C"&amp;Z$1)=PARAM!$O12,INDIRECT("SYNTHESE!C"&amp;Z$1)=PARAM!$P12),INDIRECT("SYNTHESE!G"&amp;Z$1),"")</f>
        <v/>
      </c>
      <c r="AA12" s="37" t="str">
        <f ca="1">IF(OR(INDIRECT("SYNTHESE!C"&amp;AA$1)=PARAM!$O12,INDIRECT("SYNTHESE!C"&amp;AA$1)=PARAM!$P12),INDIRECT("SYNTHESE!G"&amp;AA$1),"")</f>
        <v/>
      </c>
      <c r="AB12" s="37" t="str">
        <f ca="1">IF(OR(INDIRECT("SYNTHESE!C"&amp;AB$1)=PARAM!$O12,INDIRECT("SYNTHESE!C"&amp;AB$1)=PARAM!$P12),INDIRECT("SYNTHESE!G"&amp;AB$1),"")</f>
        <v/>
      </c>
      <c r="AC12" s="37" t="str">
        <f ca="1">IF(OR(INDIRECT("SYNTHESE!C"&amp;AC$1)=PARAM!$O12,INDIRECT("SYNTHESE!C"&amp;AC$1)=PARAM!$P12),INDIRECT("SYNTHESE!G"&amp;AC$1),"")</f>
        <v/>
      </c>
    </row>
    <row r="13" spans="1:29" ht="13" thickBot="1" x14ac:dyDescent="0.45">
      <c r="A13" t="s">
        <v>176</v>
      </c>
      <c r="E13" s="6" t="s">
        <v>297</v>
      </c>
      <c r="I13" s="6" t="s">
        <v>296</v>
      </c>
      <c r="O13" s="1514" t="str">
        <f ca="1">IF(COUNTIF(R12:AC13,"Non validé par absence d'équipement")&gt;0,"Non validé",IF(COUNTIF(R12:AC13,"Non validé")&gt;0,"Non validé",IF(COUNTIF(R12:AC13,"Validé avec réserve")&gt;0,"Validé avec réserve",IF(COUNTIF(R12:AC13,"Validé")&gt;0,"Validé",""))))</f>
        <v/>
      </c>
      <c r="P13" s="1515"/>
      <c r="Q13" s="22" t="s">
        <v>52</v>
      </c>
      <c r="R13" s="37" t="str">
        <f ca="1">IF(OR(INDIRECT("SYNTHESE!C"&amp;R$1)=PARAM!$O12,INDIRECT("SYNTHESE!C"&amp;R$1)=PARAM!$P12),INDIRECT("SYNTHESE!G"&amp;R$1+1),"")</f>
        <v/>
      </c>
      <c r="S13" s="37" t="str">
        <f ca="1">IF(OR(INDIRECT("SYNTHESE!C"&amp;S$1)=PARAM!$O12,INDIRECT("SYNTHESE!C"&amp;S$1)=PARAM!$P12),INDIRECT("SYNTHESE!G"&amp;S$1+1),"")</f>
        <v/>
      </c>
      <c r="T13" s="37" t="str">
        <f ca="1">IF(OR(INDIRECT("SYNTHESE!C"&amp;T$1)=PARAM!$O12,INDIRECT("SYNTHESE!C"&amp;T$1)=PARAM!$P12),INDIRECT("SYNTHESE!G"&amp;T$1+1),"")</f>
        <v/>
      </c>
      <c r="U13" s="37" t="str">
        <f ca="1">IF(OR(INDIRECT("SYNTHESE!C"&amp;U$1)=PARAM!$O12,INDIRECT("SYNTHESE!C"&amp;U$1)=PARAM!$P12),INDIRECT("SYNTHESE!G"&amp;U$1+1),"")</f>
        <v/>
      </c>
      <c r="V13" s="37" t="str">
        <f ca="1">IF(OR(INDIRECT("SYNTHESE!C"&amp;V$1)=PARAM!$O12,INDIRECT("SYNTHESE!C"&amp;V$1)=PARAM!$P12),INDIRECT("SYNTHESE!G"&amp;V$1+1),"")</f>
        <v/>
      </c>
      <c r="W13" s="37" t="str">
        <f ca="1">IF(OR(INDIRECT("SYNTHESE!C"&amp;W$1)=PARAM!$O12,INDIRECT("SYNTHESE!C"&amp;W$1)=PARAM!$P12),INDIRECT("SYNTHESE!G"&amp;W$1+1),"")</f>
        <v/>
      </c>
      <c r="X13" s="37" t="str">
        <f ca="1">IF(OR(INDIRECT("SYNTHESE!C"&amp;X$1)=PARAM!$O12,INDIRECT("SYNTHESE!C"&amp;X$1)=PARAM!$P12),INDIRECT("SYNTHESE!G"&amp;X$1+1),"")</f>
        <v/>
      </c>
      <c r="Y13" s="37" t="str">
        <f ca="1">IF(OR(INDIRECT("SYNTHESE!C"&amp;Y$1)=PARAM!$O12,INDIRECT("SYNTHESE!C"&amp;Y$1)=PARAM!$P12),INDIRECT("SYNTHESE!G"&amp;Y$1+1),"")</f>
        <v/>
      </c>
      <c r="Z13" s="37" t="str">
        <f ca="1">IF(OR(INDIRECT("SYNTHESE!C"&amp;Z$1)=PARAM!$O12,INDIRECT("SYNTHESE!C"&amp;Z$1)=PARAM!$P12),INDIRECT("SYNTHESE!G"&amp;Z$1+1),"")</f>
        <v/>
      </c>
      <c r="AA13" s="37" t="str">
        <f ca="1">IF(OR(INDIRECT("SYNTHESE!C"&amp;AA$1)=PARAM!$O12,INDIRECT("SYNTHESE!C"&amp;AA$1)=PARAM!$P12),INDIRECT("SYNTHESE!G"&amp;AA$1+1),"")</f>
        <v/>
      </c>
      <c r="AB13" s="37" t="str">
        <f ca="1">IF(OR(INDIRECT("SYNTHESE!C"&amp;AB$1)=PARAM!$O12,INDIRECT("SYNTHESE!C"&amp;AB$1)=PARAM!$P12),INDIRECT("SYNTHESE!G"&amp;AB$1+1),"")</f>
        <v/>
      </c>
      <c r="AC13" s="37" t="str">
        <f ca="1">IF(OR(INDIRECT("SYNTHESE!C"&amp;AC$1)=PARAM!$O12,INDIRECT("SYNTHESE!C"&amp;AC$1)=PARAM!$P12),INDIRECT("SYNTHESE!G"&amp;AC$1+1),"")</f>
        <v/>
      </c>
    </row>
    <row r="14" spans="1:29" ht="13" thickBot="1" x14ac:dyDescent="0.45">
      <c r="A14" t="s">
        <v>178</v>
      </c>
      <c r="E14" s="6" t="s">
        <v>298</v>
      </c>
      <c r="I14" s="6" t="s">
        <v>299</v>
      </c>
      <c r="Q14" s="8"/>
      <c r="AC14" s="9"/>
    </row>
    <row r="15" spans="1:29" ht="13" thickBot="1" x14ac:dyDescent="0.45">
      <c r="A15" t="s">
        <v>300</v>
      </c>
      <c r="E15" s="13" t="s">
        <v>294</v>
      </c>
      <c r="I15" s="6" t="s">
        <v>297</v>
      </c>
      <c r="O15" s="6" t="s">
        <v>291</v>
      </c>
      <c r="P15" s="6" t="s">
        <v>299</v>
      </c>
      <c r="Q15" s="21" t="s">
        <v>22</v>
      </c>
      <c r="R15" s="37" t="str">
        <f ca="1">IF(OR(INDIRECT("SYNTHESE!C"&amp;R$1)=PARAM!$O15,INDIRECT("SYNTHESE!C"&amp;R$1)=PARAM!$P15),INDIRECT("SYNTHESE!G"&amp;R$1),"")</f>
        <v/>
      </c>
      <c r="S15" s="37" t="str">
        <f ca="1">IF(OR(INDIRECT("SYNTHESE!C"&amp;S$1)=PARAM!$O15,INDIRECT("SYNTHESE!C"&amp;S$1)=PARAM!$P15),INDIRECT("SYNTHESE!G"&amp;S$1),"")</f>
        <v/>
      </c>
      <c r="T15" s="37" t="str">
        <f ca="1">IF(OR(INDIRECT("SYNTHESE!C"&amp;T$1)=PARAM!$O15,INDIRECT("SYNTHESE!C"&amp;T$1)=PARAM!$P15),INDIRECT("SYNTHESE!G"&amp;T$1),"")</f>
        <v/>
      </c>
      <c r="U15" s="37" t="str">
        <f ca="1">IF(OR(INDIRECT("SYNTHESE!C"&amp;U$1)=PARAM!$O15,INDIRECT("SYNTHESE!C"&amp;U$1)=PARAM!$P15),INDIRECT("SYNTHESE!G"&amp;U$1),"")</f>
        <v/>
      </c>
      <c r="V15" s="37" t="str">
        <f ca="1">IF(OR(INDIRECT("SYNTHESE!C"&amp;V$1)=PARAM!$O15,INDIRECT("SYNTHESE!C"&amp;V$1)=PARAM!$P15),INDIRECT("SYNTHESE!G"&amp;V$1),"")</f>
        <v/>
      </c>
      <c r="W15" s="37" t="str">
        <f ca="1">IF(OR(INDIRECT("SYNTHESE!C"&amp;W$1)=PARAM!$O15,INDIRECT("SYNTHESE!C"&amp;W$1)=PARAM!$P15),INDIRECT("SYNTHESE!G"&amp;W$1),"")</f>
        <v/>
      </c>
      <c r="X15" s="37" t="str">
        <f ca="1">IF(OR(INDIRECT("SYNTHESE!C"&amp;X$1)=PARAM!$O15,INDIRECT("SYNTHESE!C"&amp;X$1)=PARAM!$P15),INDIRECT("SYNTHESE!G"&amp;X$1),"")</f>
        <v/>
      </c>
      <c r="Y15" s="37" t="str">
        <f ca="1">IF(OR(INDIRECT("SYNTHESE!C"&amp;Y$1)=PARAM!$O15,INDIRECT("SYNTHESE!C"&amp;Y$1)=PARAM!$P15),INDIRECT("SYNTHESE!G"&amp;Y$1),"")</f>
        <v/>
      </c>
      <c r="Z15" s="37" t="str">
        <f ca="1">IF(OR(INDIRECT("SYNTHESE!C"&amp;Z$1)=PARAM!$O15,INDIRECT("SYNTHESE!C"&amp;Z$1)=PARAM!$P15),INDIRECT("SYNTHESE!G"&amp;Z$1),"")</f>
        <v/>
      </c>
      <c r="AA15" s="37" t="str">
        <f ca="1">IF(OR(INDIRECT("SYNTHESE!C"&amp;AA$1)=PARAM!$O15,INDIRECT("SYNTHESE!C"&amp;AA$1)=PARAM!$P15),INDIRECT("SYNTHESE!G"&amp;AA$1),"")</f>
        <v/>
      </c>
      <c r="AB15" s="37" t="str">
        <f ca="1">IF(OR(INDIRECT("SYNTHESE!C"&amp;AB$1)=PARAM!$O15,INDIRECT("SYNTHESE!C"&amp;AB$1)=PARAM!$P15),INDIRECT("SYNTHESE!G"&amp;AB$1),"")</f>
        <v/>
      </c>
      <c r="AC15" s="37" t="str">
        <f ca="1">IF(OR(INDIRECT("SYNTHESE!C"&amp;AC$1)=PARAM!$O15,INDIRECT("SYNTHESE!C"&amp;AC$1)=PARAM!$P15),INDIRECT("SYNTHESE!G"&amp;AC$1),"")</f>
        <v/>
      </c>
    </row>
    <row r="16" spans="1:29" ht="13" thickBot="1" x14ac:dyDescent="0.45">
      <c r="E16" s="13" t="s">
        <v>280</v>
      </c>
      <c r="I16" s="6" t="s">
        <v>298</v>
      </c>
      <c r="O16" s="1514" t="str">
        <f ca="1">IF(COUNTIF(R15:AC16,"Non validé par absence d'équipement")&gt;0,"Non validé",IF(COUNTIF(R15:AC16,"Non validé")&gt;0,"Non validé",IF(COUNTIF(R15:AC16,"Validé avec réserve")&gt;0,"Validé avec réserve",IF(COUNTIF(R15:AC16,"Validé")&gt;0,"Validé",""))))</f>
        <v/>
      </c>
      <c r="P16" s="1515"/>
      <c r="Q16" s="22" t="s">
        <v>52</v>
      </c>
      <c r="R16" s="37" t="str">
        <f ca="1">IF(OR(INDIRECT("SYNTHESE!C"&amp;R$1)=PARAM!$O15,INDIRECT("SYNTHESE!C"&amp;R$1)=PARAM!$P15),INDIRECT("SYNTHESE!G"&amp;R$1+1),"")</f>
        <v/>
      </c>
      <c r="S16" s="37" t="str">
        <f ca="1">IF(OR(INDIRECT("SYNTHESE!C"&amp;S$1)=PARAM!$O15,INDIRECT("SYNTHESE!C"&amp;S$1)=PARAM!$P15),INDIRECT("SYNTHESE!G"&amp;S$1+1),"")</f>
        <v/>
      </c>
      <c r="T16" s="37" t="str">
        <f ca="1">IF(OR(INDIRECT("SYNTHESE!C"&amp;T$1)=PARAM!$O15,INDIRECT("SYNTHESE!C"&amp;T$1)=PARAM!$P15),INDIRECT("SYNTHESE!G"&amp;T$1+1),"")</f>
        <v/>
      </c>
      <c r="U16" s="37" t="str">
        <f ca="1">IF(OR(INDIRECT("SYNTHESE!C"&amp;U$1)=PARAM!$O15,INDIRECT("SYNTHESE!C"&amp;U$1)=PARAM!$P15),INDIRECT("SYNTHESE!G"&amp;U$1+1),"")</f>
        <v/>
      </c>
      <c r="V16" s="37" t="str">
        <f ca="1">IF(OR(INDIRECT("SYNTHESE!C"&amp;V$1)=PARAM!$O15,INDIRECT("SYNTHESE!C"&amp;V$1)=PARAM!$P15),INDIRECT("SYNTHESE!G"&amp;V$1+1),"")</f>
        <v/>
      </c>
      <c r="W16" s="37" t="str">
        <f ca="1">IF(OR(INDIRECT("SYNTHESE!C"&amp;W$1)=PARAM!$O15,INDIRECT("SYNTHESE!C"&amp;W$1)=PARAM!$P15),INDIRECT("SYNTHESE!G"&amp;W$1+1),"")</f>
        <v/>
      </c>
      <c r="X16" s="37" t="str">
        <f ca="1">IF(OR(INDIRECT("SYNTHESE!C"&amp;X$1)=PARAM!$O15,INDIRECT("SYNTHESE!C"&amp;X$1)=PARAM!$P15),INDIRECT("SYNTHESE!G"&amp;X$1+1),"")</f>
        <v/>
      </c>
      <c r="Y16" s="37" t="str">
        <f ca="1">IF(OR(INDIRECT("SYNTHESE!C"&amp;Y$1)=PARAM!$O15,INDIRECT("SYNTHESE!C"&amp;Y$1)=PARAM!$P15),INDIRECT("SYNTHESE!G"&amp;Y$1+1),"")</f>
        <v/>
      </c>
      <c r="Z16" s="37" t="str">
        <f ca="1">IF(OR(INDIRECT("SYNTHESE!C"&amp;Z$1)=PARAM!$O15,INDIRECT("SYNTHESE!C"&amp;Z$1)=PARAM!$P15),INDIRECT("SYNTHESE!G"&amp;Z$1+1),"")</f>
        <v/>
      </c>
      <c r="AA16" s="37" t="str">
        <f ca="1">IF(OR(INDIRECT("SYNTHESE!C"&amp;AA$1)=PARAM!$O15,INDIRECT("SYNTHESE!C"&amp;AA$1)=PARAM!$P15),INDIRECT("SYNTHESE!G"&amp;AA$1+1),"")</f>
        <v/>
      </c>
      <c r="AB16" s="37" t="str">
        <f ca="1">IF(OR(INDIRECT("SYNTHESE!C"&amp;AB$1)=PARAM!$O15,INDIRECT("SYNTHESE!C"&amp;AB$1)=PARAM!$P15),INDIRECT("SYNTHESE!G"&amp;AB$1+1),"")</f>
        <v/>
      </c>
      <c r="AC16" s="37" t="str">
        <f ca="1">IF(OR(INDIRECT("SYNTHESE!C"&amp;AC$1)=PARAM!$O15,INDIRECT("SYNTHESE!C"&amp;AC$1)=PARAM!$P15),INDIRECT("SYNTHESE!G"&amp;AC$1+1),"")</f>
        <v/>
      </c>
    </row>
    <row r="17" spans="1:30" ht="13" thickBot="1" x14ac:dyDescent="0.45">
      <c r="E17" s="6" t="s">
        <v>282</v>
      </c>
      <c r="I17" s="6" t="s">
        <v>301</v>
      </c>
      <c r="Q17" s="8"/>
      <c r="AC17" s="9"/>
    </row>
    <row r="18" spans="1:30" ht="13" thickBot="1" x14ac:dyDescent="0.45">
      <c r="E18" s="6" t="s">
        <v>295</v>
      </c>
      <c r="I18" s="6" t="s">
        <v>294</v>
      </c>
      <c r="O18" s="6" t="s">
        <v>293</v>
      </c>
      <c r="P18" s="6" t="s">
        <v>298</v>
      </c>
      <c r="Q18" s="21" t="s">
        <v>22</v>
      </c>
      <c r="R18" s="37" t="str">
        <f ca="1">IF(OR(INDIRECT("SYNTHESE!C"&amp;R$1)=PARAM!$O18,INDIRECT("SYNTHESE!C"&amp;R$1)=PARAM!$P18),INDIRECT("SYNTHESE!G"&amp;R$1),"")</f>
        <v/>
      </c>
      <c r="S18" s="37" t="str">
        <f ca="1">IF(OR(INDIRECT("SYNTHESE!C"&amp;S$1)=PARAM!$O18,INDIRECT("SYNTHESE!C"&amp;S$1)=PARAM!$P18),INDIRECT("SYNTHESE!G"&amp;S$1),"")</f>
        <v/>
      </c>
      <c r="T18" s="37" t="str">
        <f ca="1">IF(OR(INDIRECT("SYNTHESE!C"&amp;T$1)=PARAM!$O18,INDIRECT("SYNTHESE!C"&amp;T$1)=PARAM!$P18),INDIRECT("SYNTHESE!G"&amp;T$1),"")</f>
        <v/>
      </c>
      <c r="U18" s="37" t="str">
        <f ca="1">IF(OR(INDIRECT("SYNTHESE!C"&amp;U$1)=PARAM!$O18,INDIRECT("SYNTHESE!C"&amp;U$1)=PARAM!$P18),INDIRECT("SYNTHESE!G"&amp;U$1),"")</f>
        <v/>
      </c>
      <c r="V18" s="37" t="str">
        <f ca="1">IF(OR(INDIRECT("SYNTHESE!C"&amp;V$1)=PARAM!$O18,INDIRECT("SYNTHESE!C"&amp;V$1)=PARAM!$P18),INDIRECT("SYNTHESE!G"&amp;V$1),"")</f>
        <v/>
      </c>
      <c r="W18" s="37" t="str">
        <f ca="1">IF(OR(INDIRECT("SYNTHESE!C"&amp;W$1)=PARAM!$O18,INDIRECT("SYNTHESE!C"&amp;W$1)=PARAM!$P18),INDIRECT("SYNTHESE!G"&amp;W$1),"")</f>
        <v/>
      </c>
      <c r="X18" s="37" t="str">
        <f ca="1">IF(OR(INDIRECT("SYNTHESE!C"&amp;X$1)=PARAM!$O18,INDIRECT("SYNTHESE!C"&amp;X$1)=PARAM!$P18),INDIRECT("SYNTHESE!G"&amp;X$1),"")</f>
        <v/>
      </c>
      <c r="Y18" s="37" t="str">
        <f ca="1">IF(OR(INDIRECT("SYNTHESE!C"&amp;Y$1)=PARAM!$O18,INDIRECT("SYNTHESE!C"&amp;Y$1)=PARAM!$P18),INDIRECT("SYNTHESE!G"&amp;Y$1),"")</f>
        <v/>
      </c>
      <c r="Z18" s="37" t="str">
        <f ca="1">IF(OR(INDIRECT("SYNTHESE!C"&amp;Z$1)=PARAM!$O18,INDIRECT("SYNTHESE!C"&amp;Z$1)=PARAM!$P18),INDIRECT("SYNTHESE!G"&amp;Z$1),"")</f>
        <v/>
      </c>
      <c r="AA18" s="37" t="str">
        <f ca="1">IF(OR(INDIRECT("SYNTHESE!C"&amp;AA$1)=PARAM!$O18,INDIRECT("SYNTHESE!C"&amp;AA$1)=PARAM!$P18),INDIRECT("SYNTHESE!G"&amp;AA$1),"")</f>
        <v/>
      </c>
      <c r="AB18" s="37" t="str">
        <f ca="1">IF(OR(INDIRECT("SYNTHESE!C"&amp;AB$1)=PARAM!$O18,INDIRECT("SYNTHESE!C"&amp;AB$1)=PARAM!$P18),INDIRECT("SYNTHESE!G"&amp;AB$1),"")</f>
        <v/>
      </c>
      <c r="AC18" s="37" t="str">
        <f ca="1">IF(OR(INDIRECT("SYNTHESE!C"&amp;AC$1)=PARAM!$O18,INDIRECT("SYNTHESE!C"&amp;AC$1)=PARAM!$P18),INDIRECT("SYNTHESE!G"&amp;AC$1),"")</f>
        <v/>
      </c>
    </row>
    <row r="19" spans="1:30" ht="13" thickBot="1" x14ac:dyDescent="0.45">
      <c r="E19" s="6" t="s">
        <v>302</v>
      </c>
      <c r="I19" s="6" t="s">
        <v>302</v>
      </c>
      <c r="O19" s="1514" t="str">
        <f ca="1">IF(COUNTIF(R18:AC19,"Non validé par absence d'équipement")&gt;0,"Non validé",IF(COUNTIF(R18:AC19,"Non validé")&gt;0,"Non validé",IF(COUNTIF(R18:AC19,"Validé avec réserve")&gt;0,"Validé avec réserve",IF(COUNTIF(R18:AC19,"Validé")&gt;0,"Validé",""))))</f>
        <v/>
      </c>
      <c r="P19" s="1515"/>
      <c r="Q19" s="22" t="s">
        <v>52</v>
      </c>
      <c r="R19" s="37" t="str">
        <f ca="1">IF(OR(INDIRECT("SYNTHESE!C"&amp;R$1)=PARAM!$O18,INDIRECT("SYNTHESE!C"&amp;R$1)=PARAM!$P18),INDIRECT("SYNTHESE!G"&amp;R$1+1),"")</f>
        <v/>
      </c>
      <c r="S19" s="37" t="str">
        <f ca="1">IF(OR(INDIRECT("SYNTHESE!C"&amp;S$1)=PARAM!$O18,INDIRECT("SYNTHESE!C"&amp;S$1)=PARAM!$P18),INDIRECT("SYNTHESE!G"&amp;S$1+1),"")</f>
        <v/>
      </c>
      <c r="T19" s="37" t="str">
        <f ca="1">IF(OR(INDIRECT("SYNTHESE!C"&amp;T$1)=PARAM!$O18,INDIRECT("SYNTHESE!C"&amp;T$1)=PARAM!$P18),INDIRECT("SYNTHESE!G"&amp;T$1+1),"")</f>
        <v/>
      </c>
      <c r="U19" s="37" t="str">
        <f ca="1">IF(OR(INDIRECT("SYNTHESE!C"&amp;U$1)=PARAM!$O18,INDIRECT("SYNTHESE!C"&amp;U$1)=PARAM!$P18),INDIRECT("SYNTHESE!G"&amp;U$1+1),"")</f>
        <v/>
      </c>
      <c r="V19" s="37" t="str">
        <f ca="1">IF(OR(INDIRECT("SYNTHESE!C"&amp;V$1)=PARAM!$O18,INDIRECT("SYNTHESE!C"&amp;V$1)=PARAM!$P18),INDIRECT("SYNTHESE!G"&amp;V$1+1),"")</f>
        <v/>
      </c>
      <c r="W19" s="37" t="str">
        <f ca="1">IF(OR(INDIRECT("SYNTHESE!C"&amp;W$1)=PARAM!$O18,INDIRECT("SYNTHESE!C"&amp;W$1)=PARAM!$P18),INDIRECT("SYNTHESE!G"&amp;W$1+1),"")</f>
        <v/>
      </c>
      <c r="X19" s="37" t="str">
        <f ca="1">IF(OR(INDIRECT("SYNTHESE!C"&amp;X$1)=PARAM!$O18,INDIRECT("SYNTHESE!C"&amp;X$1)=PARAM!$P18),INDIRECT("SYNTHESE!G"&amp;X$1+1),"")</f>
        <v/>
      </c>
      <c r="Y19" s="37" t="str">
        <f ca="1">IF(OR(INDIRECT("SYNTHESE!C"&amp;Y$1)=PARAM!$O18,INDIRECT("SYNTHESE!C"&amp;Y$1)=PARAM!$P18),INDIRECT("SYNTHESE!G"&amp;Y$1+1),"")</f>
        <v/>
      </c>
      <c r="Z19" s="37" t="str">
        <f ca="1">IF(OR(INDIRECT("SYNTHESE!C"&amp;Z$1)=PARAM!$O18,INDIRECT("SYNTHESE!C"&amp;Z$1)=PARAM!$P18),INDIRECT("SYNTHESE!G"&amp;Z$1+1),"")</f>
        <v/>
      </c>
      <c r="AA19" s="37" t="str">
        <f ca="1">IF(OR(INDIRECT("SYNTHESE!C"&amp;AA$1)=PARAM!$O18,INDIRECT("SYNTHESE!C"&amp;AA$1)=PARAM!$P18),INDIRECT("SYNTHESE!G"&amp;AA$1+1),"")</f>
        <v/>
      </c>
      <c r="AB19" s="37" t="str">
        <f ca="1">IF(OR(INDIRECT("SYNTHESE!C"&amp;AB$1)=PARAM!$O18,INDIRECT("SYNTHESE!C"&amp;AB$1)=PARAM!$P18),INDIRECT("SYNTHESE!G"&amp;AB$1+1),"")</f>
        <v/>
      </c>
      <c r="AC19" s="37" t="str">
        <f ca="1">IF(OR(INDIRECT("SYNTHESE!C"&amp;AC$1)=PARAM!$O18,INDIRECT("SYNTHESE!C"&amp;AC$1)=PARAM!$P18),INDIRECT("SYNTHESE!G"&amp;AC$1+1),"")</f>
        <v/>
      </c>
    </row>
    <row r="20" spans="1:30" ht="13" thickBot="1" x14ac:dyDescent="0.45">
      <c r="A20" s="1519" t="s">
        <v>268</v>
      </c>
      <c r="B20" s="1519" t="s">
        <v>270</v>
      </c>
      <c r="C20" s="1519" t="s">
        <v>269</v>
      </c>
      <c r="D20" s="1519" t="s">
        <v>303</v>
      </c>
      <c r="E20" s="1519"/>
      <c r="F20" s="1519" t="s">
        <v>271</v>
      </c>
      <c r="H20" s="6"/>
      <c r="Q20" s="8"/>
      <c r="AC20" s="9"/>
    </row>
    <row r="21" spans="1:30" ht="13" thickBot="1" x14ac:dyDescent="0.45">
      <c r="A21" s="6" t="s">
        <v>136</v>
      </c>
      <c r="B21" s="6" t="s">
        <v>278</v>
      </c>
      <c r="C21" s="6" t="s">
        <v>278</v>
      </c>
      <c r="D21" s="6" t="s">
        <v>278</v>
      </c>
      <c r="F21" s="6" t="s">
        <v>278</v>
      </c>
      <c r="H21" s="6"/>
      <c r="O21" s="6" t="s">
        <v>280</v>
      </c>
      <c r="P21" s="6" t="s">
        <v>282</v>
      </c>
      <c r="Q21" s="21" t="s">
        <v>22</v>
      </c>
      <c r="R21" s="37" t="str">
        <f ca="1">IF(OR(INDIRECT("SYNTHESE_SCL!C"&amp;R$1)=PARAM!$O21,INDIRECT("SYNTHESE_SCL!C"&amp;R$1)=PARAM!$P21),INDIRECT("SYNTHESE_SCL!G"&amp;R$1),"")</f>
        <v/>
      </c>
      <c r="S21" s="37" t="str">
        <f ca="1">IF(OR(INDIRECT("SYNTHESE_SCL!C"&amp;S$1)=PARAM!$O21,INDIRECT("SYNTHESE_SCL!C"&amp;S$1)=PARAM!$P21),INDIRECT("SYNTHESE_SCL!G"&amp;S$1),"")</f>
        <v/>
      </c>
      <c r="T21" s="37" t="str">
        <f ca="1">IF(OR(INDIRECT("SYNTHESE_SCL!C"&amp;T$1)=PARAM!$O21,INDIRECT("SYNTHESE_SCL!C"&amp;T$1)=PARAM!$P21),INDIRECT("SYNTHESE_SCL!G"&amp;T$1),"")</f>
        <v/>
      </c>
      <c r="U21" s="37" t="str">
        <f ca="1">IF(OR(INDIRECT("SYNTHESE_SCL!C"&amp;U$1)=PARAM!$O21,INDIRECT("SYNTHESE_SCL!C"&amp;U$1)=PARAM!$P21),INDIRECT("SYNTHESE_SCL!G"&amp;U$1),"")</f>
        <v/>
      </c>
      <c r="V21" s="37" t="str">
        <f ca="1">IF(OR(INDIRECT("SYNTHESE_SCL!C"&amp;V$1)=PARAM!$O21,INDIRECT("SYNTHESE_SCL!C"&amp;V$1)=PARAM!$P21),INDIRECT("SYNTHESE_SCL!G"&amp;V$1),"")</f>
        <v/>
      </c>
      <c r="W21" s="37" t="str">
        <f ca="1">IF(OR(INDIRECT("SYNTHESE_SCL!C"&amp;W$1)=PARAM!$O21,INDIRECT("SYNTHESE_SCL!C"&amp;W$1)=PARAM!$P21),INDIRECT("SYNTHESE_SCL!G"&amp;W$1),"")</f>
        <v/>
      </c>
      <c r="X21" s="37" t="str">
        <f ca="1">IF(OR(INDIRECT("SYNTHESE_SCL!C"&amp;X$1)=PARAM!$O21,INDIRECT("SYNTHESE_SCL!C"&amp;X$1)=PARAM!$P21),INDIRECT("SYNTHESE_SCL!G"&amp;X$1),"")</f>
        <v/>
      </c>
      <c r="Y21" s="37" t="str">
        <f ca="1">IF(OR(INDIRECT("SYNTHESE_SCL!C"&amp;Y$1)=PARAM!$O21,INDIRECT("SYNTHESE_SCL!C"&amp;Y$1)=PARAM!$P21),INDIRECT("SYNTHESE_SCL!G"&amp;Y$1),"")</f>
        <v/>
      </c>
      <c r="Z21" s="37" t="str">
        <f ca="1">IF(OR(INDIRECT("SYNTHESE_SCL!C"&amp;Z$1)=PARAM!$O21,INDIRECT("SYNTHESE_SCL!C"&amp;Z$1)=PARAM!$P21),INDIRECT("SYNTHESE_SCL!G"&amp;Z$1),"")</f>
        <v/>
      </c>
      <c r="AA21" s="37" t="str">
        <f ca="1">IF(OR(INDIRECT("SYNTHESE_SCL!C"&amp;AA$1)=PARAM!$O21,INDIRECT("SYNTHESE_SCL!C"&amp;AA$1)=PARAM!$P21),INDIRECT("SYNTHESE_SCL!G"&amp;AA$1),"")</f>
        <v/>
      </c>
      <c r="AB21" s="37" t="str">
        <f ca="1">IF(OR(INDIRECT("SYNTHESE_SCL!C"&amp;AB$1)=PARAM!$O21,INDIRECT("SYNTHESE_SCL!C"&amp;AB$1)=PARAM!$P21),INDIRECT("SYNTHESE_SCL!G"&amp;AB$1),"")</f>
        <v/>
      </c>
      <c r="AC21" s="37" t="str">
        <f ca="1">IF(OR(INDIRECT("SYNTHESE_SCL!C"&amp;AC$1)=PARAM!$O21,INDIRECT("SYNTHESE_SCL!C"&amp;AC$1)=PARAM!$P21),INDIRECT("SYNTHESE_SCL!G"&amp;AC$1),"")</f>
        <v/>
      </c>
    </row>
    <row r="22" spans="1:30" ht="13" thickBot="1" x14ac:dyDescent="0.45">
      <c r="A22" s="6" t="s">
        <v>283</v>
      </c>
      <c r="B22" s="6" t="s">
        <v>157</v>
      </c>
      <c r="C22" s="6" t="s">
        <v>157</v>
      </c>
      <c r="D22" s="6" t="s">
        <v>157</v>
      </c>
      <c r="F22" s="6" t="s">
        <v>304</v>
      </c>
      <c r="H22" s="6"/>
      <c r="O22" s="1514" t="str">
        <f ca="1">IF(COUNTIF(R21:AC22,"Non validé par absence d'équipement")&gt;0,"Non validé",IF(COUNTIF(R21:AC22,"Non validé")&gt;0,"Non validé",IF(COUNTIF(R21:AC22,"Validé avec réserve")&gt;0,"Validé avec réserve",IF(COUNTIF(R21:AC22,"Validé")&gt;0,"Validé",""))))</f>
        <v/>
      </c>
      <c r="P22" s="1515"/>
      <c r="Q22" s="22" t="s">
        <v>52</v>
      </c>
      <c r="R22" s="37" t="str">
        <f ca="1">IF(OR(INDIRECT("SYNTHESE_SCL!C"&amp;R$1)=PARAM!$O21,INDIRECT("SYNTHESE_SCL!C"&amp;R$1)=PARAM!$P21),INDIRECT("SYNTHESE_SCL!G"&amp;R$1+1),"")</f>
        <v/>
      </c>
      <c r="S22" s="37" t="str">
        <f ca="1">IF(OR(INDIRECT("SYNTHESE_SCL!C"&amp;S$1)=PARAM!$O21,INDIRECT("SYNTHESE_SCL!C"&amp;S$1)=PARAM!$P21),INDIRECT("SYNTHESE_SCL!G"&amp;S$1+1),"")</f>
        <v/>
      </c>
      <c r="T22" s="37" t="str">
        <f ca="1">IF(OR(INDIRECT("SYNTHESE_SCL!C"&amp;T$1)=PARAM!$O21,INDIRECT("SYNTHESE_SCL!C"&amp;T$1)=PARAM!$P21),INDIRECT("SYNTHESE_SCL!G"&amp;T$1+1),"")</f>
        <v/>
      </c>
      <c r="U22" s="37" t="str">
        <f ca="1">IF(OR(INDIRECT("SYNTHESE_SCL!C"&amp;U$1)=PARAM!$O21,INDIRECT("SYNTHESE_SCL!C"&amp;U$1)=PARAM!$P21),INDIRECT("SYNTHESE_SCL!G"&amp;U$1+1),"")</f>
        <v/>
      </c>
      <c r="V22" s="37" t="str">
        <f ca="1">IF(OR(INDIRECT("SYNTHESE_SCL!C"&amp;V$1)=PARAM!$O21,INDIRECT("SYNTHESE_SCL!C"&amp;V$1)=PARAM!$P21),INDIRECT("SYNTHESE_SCL!G"&amp;V$1+1),"")</f>
        <v/>
      </c>
      <c r="W22" s="37" t="str">
        <f ca="1">IF(OR(INDIRECT("SYNTHESE_SCL!C"&amp;W$1)=PARAM!$O21,INDIRECT("SYNTHESE_SCL!C"&amp;W$1)=PARAM!$P21),INDIRECT("SYNTHESE_SCL!G"&amp;W$1+1),"")</f>
        <v/>
      </c>
      <c r="X22" s="37" t="str">
        <f ca="1">IF(OR(INDIRECT("SYNTHESE_SCL!C"&amp;X$1)=PARAM!$O21,INDIRECT("SYNTHESE_SCL!C"&amp;X$1)=PARAM!$P21),INDIRECT("SYNTHESE_SCL!G"&amp;X$1+1),"")</f>
        <v/>
      </c>
      <c r="Y22" s="37" t="str">
        <f ca="1">IF(OR(INDIRECT("SYNTHESE_SCL!C"&amp;Y$1)=PARAM!$O21,INDIRECT("SYNTHESE_SCL!C"&amp;Y$1)=PARAM!$P21),INDIRECT("SYNTHESE_SCL!G"&amp;Y$1+1),"")</f>
        <v/>
      </c>
      <c r="Z22" s="37" t="str">
        <f ca="1">IF(OR(INDIRECT("SYNTHESE_SCL!C"&amp;Z$1)=PARAM!$O21,INDIRECT("SYNTHESE_SCL!C"&amp;Z$1)=PARAM!$P21),INDIRECT("SYNTHESE_SCL!G"&amp;Z$1+1),"")</f>
        <v/>
      </c>
      <c r="AA22" s="37" t="str">
        <f ca="1">IF(OR(INDIRECT("SYNTHESE_SCL!C"&amp;AA$1)=PARAM!$O21,INDIRECT("SYNTHESE_SCL!C"&amp;AA$1)=PARAM!$P21),INDIRECT("SYNTHESE_SCL!G"&amp;AA$1+1),"")</f>
        <v/>
      </c>
      <c r="AB22" s="37" t="str">
        <f ca="1">IF(OR(INDIRECT("SYNTHESE_SCL!C"&amp;AB$1)=PARAM!$O21,INDIRECT("SYNTHESE_SCL!C"&amp;AB$1)=PARAM!$P21),INDIRECT("SYNTHESE_SCL!G"&amp;AB$1+1),"")</f>
        <v/>
      </c>
      <c r="AC22" s="37" t="str">
        <f ca="1">IF(OR(INDIRECT("SYNTHESE_SCL!C"&amp;AC$1)=PARAM!$O21,INDIRECT("SYNTHESE_SCL!C"&amp;AC$1)=PARAM!$P21),INDIRECT("SYNTHESE_SCL!G"&amp;AC$1+1),"")</f>
        <v/>
      </c>
    </row>
    <row r="23" spans="1:30" ht="13" thickBot="1" x14ac:dyDescent="0.45">
      <c r="A23" s="6"/>
      <c r="B23" s="6" t="s">
        <v>148</v>
      </c>
      <c r="C23" s="6" t="s">
        <v>148</v>
      </c>
      <c r="D23" s="6" t="s">
        <v>148</v>
      </c>
      <c r="F23" s="6" t="s">
        <v>305</v>
      </c>
      <c r="H23" s="6"/>
      <c r="O23" s="6"/>
      <c r="P23" s="6"/>
      <c r="Q23" s="191"/>
      <c r="R23" s="191"/>
      <c r="S23" s="191"/>
      <c r="T23" s="191"/>
      <c r="U23" s="191"/>
      <c r="V23" s="191"/>
      <c r="W23" s="191"/>
      <c r="X23" s="191"/>
      <c r="Y23" s="191"/>
      <c r="Z23" s="191"/>
      <c r="AA23" s="191"/>
      <c r="AB23" s="191"/>
      <c r="AC23" s="191"/>
    </row>
    <row r="24" spans="1:30" ht="13" thickBot="1" x14ac:dyDescent="0.45">
      <c r="C24" s="6" t="s">
        <v>287</v>
      </c>
      <c r="D24" s="6" t="s">
        <v>287</v>
      </c>
      <c r="F24" s="6" t="s">
        <v>148</v>
      </c>
      <c r="H24" s="6"/>
      <c r="O24" s="6" t="s">
        <v>295</v>
      </c>
      <c r="P24" s="6" t="s">
        <v>302</v>
      </c>
      <c r="Q24" s="21" t="s">
        <v>22</v>
      </c>
      <c r="R24" s="37" t="str">
        <f ca="1">IF(OR(INDIRECT("SYNTHESE!C"&amp;R$1)=PARAM!$O24,INDIRECT("SYNTHESE!C"&amp;R$1)=PARAM!$P24),INDIRECT("SYNTHESE!G"&amp;R$1),"")</f>
        <v/>
      </c>
      <c r="S24" s="37" t="str">
        <f ca="1">IF(OR(INDIRECT("SYNTHESE!C"&amp;S$1)=PARAM!$O24,INDIRECT("SYNTHESE!C"&amp;S$1)=PARAM!$P24),INDIRECT("SYNTHESE!G"&amp;S$1),"")</f>
        <v/>
      </c>
      <c r="T24" s="37" t="str">
        <f ca="1">IF(OR(INDIRECT("SYNTHESE!C"&amp;T$1)=PARAM!$O24,INDIRECT("SYNTHESE!C"&amp;T$1)=PARAM!$P24),INDIRECT("SYNTHESE!G"&amp;T$1),"")</f>
        <v/>
      </c>
      <c r="U24" s="37" t="str">
        <f ca="1">IF(OR(INDIRECT("SYNTHESE!C"&amp;U$1)=PARAM!$O24,INDIRECT("SYNTHESE!C"&amp;U$1)=PARAM!$P24),INDIRECT("SYNTHESE!G"&amp;U$1),"")</f>
        <v/>
      </c>
      <c r="V24" s="37" t="str">
        <f ca="1">IF(OR(INDIRECT("SYNTHESE!C"&amp;V$1)=PARAM!$O24,INDIRECT("SYNTHESE!C"&amp;V$1)=PARAM!$P24),INDIRECT("SYNTHESE!G"&amp;V$1),"")</f>
        <v/>
      </c>
      <c r="W24" s="37" t="str">
        <f ca="1">IF(OR(INDIRECT("SYNTHESE!C"&amp;W$1)=PARAM!$O24,INDIRECT("SYNTHESE!C"&amp;W$1)=PARAM!$P24),INDIRECT("SYNTHESE!G"&amp;W$1),"")</f>
        <v/>
      </c>
      <c r="X24" s="37" t="str">
        <f ca="1">IF(OR(INDIRECT("SYNTHESE!C"&amp;X$1)=PARAM!$O24,INDIRECT("SYNTHESE!C"&amp;X$1)=PARAM!$P24),INDIRECT("SYNTHESE!G"&amp;X$1),"")</f>
        <v/>
      </c>
      <c r="Y24" s="37" t="str">
        <f ca="1">IF(OR(INDIRECT("SYNTHESE!C"&amp;Y$1)=PARAM!$O24,INDIRECT("SYNTHESE!C"&amp;Y$1)=PARAM!$P24),INDIRECT("SYNTHESE!G"&amp;Y$1),"")</f>
        <v/>
      </c>
      <c r="Z24" s="37" t="str">
        <f ca="1">IF(OR(INDIRECT("SYNTHESE!C"&amp;Z$1)=PARAM!$O24,INDIRECT("SYNTHESE!C"&amp;Z$1)=PARAM!$P24),INDIRECT("SYNTHESE!G"&amp;Z$1),"")</f>
        <v/>
      </c>
      <c r="AA24" s="37" t="str">
        <f ca="1">IF(OR(INDIRECT("SYNTHESE!C"&amp;AA$1)=PARAM!$O24,INDIRECT("SYNTHESE!C"&amp;AA$1)=PARAM!$P24),INDIRECT("SYNTHESE!G"&amp;AA$1),"")</f>
        <v/>
      </c>
      <c r="AB24" s="37" t="str">
        <f ca="1">IF(OR(INDIRECT("SYNTHESE!C"&amp;AB$1)=PARAM!$O24,INDIRECT("SYNTHESE!C"&amp;AB$1)=PARAM!$P24),INDIRECT("SYNTHESE!G"&amp;AB$1),"")</f>
        <v/>
      </c>
      <c r="AC24" s="271" t="str">
        <f ca="1">IF(OR(INDIRECT("SYNTHESE!C"&amp;AC$1)=PARAM!$O24,INDIRECT("SYNTHESE!C"&amp;AC$1)=PARAM!$P24),INDIRECT("SYNTHESE!G"&amp;AC$1),"")</f>
        <v/>
      </c>
    </row>
    <row r="25" spans="1:30" ht="14.25" customHeight="1" thickBot="1" x14ac:dyDescent="0.45">
      <c r="D25" s="6" t="s">
        <v>290</v>
      </c>
      <c r="O25" s="1514" t="str">
        <f ca="1">IF(COUNTIF(R24:AC25,"Non validé par absence d'équipement")&gt;0,"Non validé",IF(COUNTIF(R24:AC25,"Non validé")&gt;0,"Non validé",IF(COUNTIF(R24:AC25,"Validé avec réserve")&gt;0,"Validé avec réserve",IF(COUNTIF(R24:AC25,"Validé")&gt;0,"Validé",""))))</f>
        <v/>
      </c>
      <c r="P25" s="1515"/>
      <c r="Q25" s="22" t="s">
        <v>52</v>
      </c>
      <c r="R25" s="37" t="str">
        <f ca="1">IF(OR(INDIRECT("SYNTHESE!C"&amp;R$1)=PARAM!$O24,INDIRECT("SYNTHESE!C"&amp;R$1)=PARAM!$P24),INDIRECT("SYNTHESE!G"&amp;R$1+1),"")</f>
        <v/>
      </c>
      <c r="S25" s="37" t="str">
        <f ca="1">IF(OR(INDIRECT("SYNTHESE!C"&amp;S$1)=PARAM!$O24,INDIRECT("SYNTHESE!C"&amp;S$1)=PARAM!$P24),INDIRECT("SYNTHESE!G"&amp;S$1+1),"")</f>
        <v/>
      </c>
      <c r="T25" s="37" t="str">
        <f ca="1">IF(OR(INDIRECT("SYNTHESE!C"&amp;T$1)=PARAM!$O24,INDIRECT("SYNTHESE!C"&amp;T$1)=PARAM!$P24),INDIRECT("SYNTHESE!G"&amp;T$1+1),"")</f>
        <v/>
      </c>
      <c r="U25" s="37" t="str">
        <f ca="1">IF(OR(INDIRECT("SYNTHESE!C"&amp;U$1)=PARAM!$O24,INDIRECT("SYNTHESE!C"&amp;U$1)=PARAM!$P24),INDIRECT("SYNTHESE!G"&amp;U$1+1),"")</f>
        <v/>
      </c>
      <c r="V25" s="37" t="str">
        <f ca="1">IF(OR(INDIRECT("SYNTHESE!C"&amp;V$1)=PARAM!$O24,INDIRECT("SYNTHESE!C"&amp;V$1)=PARAM!$P24),INDIRECT("SYNTHESE!G"&amp;V$1+1),"")</f>
        <v/>
      </c>
      <c r="W25" s="37" t="str">
        <f ca="1">IF(OR(INDIRECT("SYNTHESE!C"&amp;W$1)=PARAM!$O24,INDIRECT("SYNTHESE!C"&amp;W$1)=PARAM!$P24),INDIRECT("SYNTHESE!G"&amp;W$1+1),"")</f>
        <v/>
      </c>
      <c r="X25" s="37" t="str">
        <f ca="1">IF(OR(INDIRECT("SYNTHESE!C"&amp;X$1)=PARAM!$O24,INDIRECT("SYNTHESE!C"&amp;X$1)=PARAM!$P24),INDIRECT("SYNTHESE!G"&amp;X$1+1),"")</f>
        <v/>
      </c>
      <c r="Y25" s="37" t="str">
        <f ca="1">IF(OR(INDIRECT("SYNTHESE!C"&amp;Y$1)=PARAM!$O24,INDIRECT("SYNTHESE!C"&amp;Y$1)=PARAM!$P24),INDIRECT("SYNTHESE!G"&amp;Y$1+1),"")</f>
        <v/>
      </c>
      <c r="Z25" s="37" t="str">
        <f ca="1">IF(OR(INDIRECT("SYNTHESE!C"&amp;Z$1)=PARAM!$O24,INDIRECT("SYNTHESE!C"&amp;Z$1)=PARAM!$P24),INDIRECT("SYNTHESE!G"&amp;Z$1+1),"")</f>
        <v/>
      </c>
      <c r="AA25" s="37" t="str">
        <f ca="1">IF(OR(INDIRECT("SYNTHESE!C"&amp;AA$1)=PARAM!$O24,INDIRECT("SYNTHESE!C"&amp;AA$1)=PARAM!$P24),INDIRECT("SYNTHESE!G"&amp;AA$1+1),"")</f>
        <v/>
      </c>
      <c r="AB25" s="37" t="str">
        <f ca="1">IF(OR(INDIRECT("SYNTHESE!C"&amp;AB$1)=PARAM!$O24,INDIRECT("SYNTHESE!C"&amp;AB$1)=PARAM!$P24),INDIRECT("SYNTHESE!G"&amp;AB$1+1),"")</f>
        <v/>
      </c>
      <c r="AC25" s="37" t="str">
        <f ca="1">IF(OR(INDIRECT("SYNTHESE!C"&amp;AC$1)=PARAM!$O24,INDIRECT("SYNTHESE!C"&amp;AC$1)=PARAM!$P24),INDIRECT("SYNTHESE!G"&amp;AC$1+1),"")</f>
        <v/>
      </c>
    </row>
    <row r="26" spans="1:30" ht="13.35" thickTop="1" thickBot="1" x14ac:dyDescent="0.45">
      <c r="D26" s="6" t="s">
        <v>292</v>
      </c>
      <c r="O26" s="267" t="s">
        <v>49</v>
      </c>
      <c r="P26" s="267" t="s">
        <v>49</v>
      </c>
      <c r="Q26" s="268"/>
      <c r="R26" s="267" t="s">
        <v>33</v>
      </c>
      <c r="S26" s="267" t="s">
        <v>34</v>
      </c>
      <c r="T26" s="267" t="s">
        <v>35</v>
      </c>
      <c r="U26" s="267" t="s">
        <v>53</v>
      </c>
      <c r="V26" s="267" t="s">
        <v>54</v>
      </c>
      <c r="W26" s="267" t="s">
        <v>55</v>
      </c>
      <c r="X26" s="267" t="s">
        <v>56</v>
      </c>
      <c r="Y26" s="267" t="s">
        <v>57</v>
      </c>
      <c r="Z26" s="267" t="s">
        <v>58</v>
      </c>
      <c r="AA26" s="267" t="s">
        <v>59</v>
      </c>
      <c r="AB26" s="267" t="s">
        <v>60</v>
      </c>
      <c r="AC26" s="269" t="s">
        <v>61</v>
      </c>
      <c r="AD26" s="270"/>
    </row>
    <row r="27" spans="1:30" ht="13" thickBot="1" x14ac:dyDescent="0.45">
      <c r="O27" s="6" t="s">
        <v>276</v>
      </c>
      <c r="P27" s="6" t="s">
        <v>277</v>
      </c>
      <c r="Q27" s="187" t="s">
        <v>22</v>
      </c>
      <c r="R27" s="188" t="str">
        <f ca="1">IF(OR(INDIRECT("SYNTHESE!C"&amp;R$1)=PARAM!$O27,INDIRECT("SYNTHESE!C"&amp;R$1)=PARAM!$P27),INDIRECT("SYNTHESE!i"&amp;R$1),"")</f>
        <v/>
      </c>
      <c r="S27" s="188" t="str">
        <f ca="1">IF(OR(INDIRECT("SYNTHESE!C"&amp;S$1)=PARAM!$O27,INDIRECT("SYNTHESE!C"&amp;S$1)=PARAM!$P27),INDIRECT("SYNTHESE!i"&amp;S$1),"")</f>
        <v/>
      </c>
      <c r="T27" s="188" t="str">
        <f ca="1">IF(OR(INDIRECT("SYNTHESE!C"&amp;T$1)=PARAM!$O27,INDIRECT("SYNTHESE!C"&amp;T$1)=PARAM!$P27),INDIRECT("SYNTHESE!i"&amp;T$1),"")</f>
        <v/>
      </c>
      <c r="U27" s="188" t="str">
        <f ca="1">IF(OR(INDIRECT("SYNTHESE!C"&amp;U$1)=PARAM!$O27,INDIRECT("SYNTHESE!C"&amp;U$1)=PARAM!$P27),INDIRECT("SYNTHESE!i"&amp;U$1),"")</f>
        <v/>
      </c>
      <c r="V27" s="188" t="str">
        <f ca="1">IF(OR(INDIRECT("SYNTHESE!C"&amp;V$1)=PARAM!$O27,INDIRECT("SYNTHESE!C"&amp;V$1)=PARAM!$P27),INDIRECT("SYNTHESE!i"&amp;V$1),"")</f>
        <v/>
      </c>
      <c r="W27" s="188" t="str">
        <f ca="1">IF(OR(INDIRECT("SYNTHESE!C"&amp;W$1)=PARAM!$O27,INDIRECT("SYNTHESE!C"&amp;W$1)=PARAM!$P27),INDIRECT("SYNTHESE!i"&amp;W$1),"")</f>
        <v/>
      </c>
      <c r="X27" s="188" t="str">
        <f ca="1">IF(OR(INDIRECT("SYNTHESE!C"&amp;X$1)=PARAM!$O27,INDIRECT("SYNTHESE!C"&amp;X$1)=PARAM!$P27),INDIRECT("SYNTHESE!i"&amp;X$1),"")</f>
        <v/>
      </c>
      <c r="Y27" s="188" t="str">
        <f ca="1">IF(OR(INDIRECT("SYNTHESE!C"&amp;Y$1)=PARAM!$O27,INDIRECT("SYNTHESE!C"&amp;Y$1)=PARAM!$P27),INDIRECT("SYNTHESE!i"&amp;Y$1),"")</f>
        <v/>
      </c>
      <c r="Z27" s="188" t="str">
        <f ca="1">IF(OR(INDIRECT("SYNTHESE!C"&amp;Z$1)=PARAM!$O27,INDIRECT("SYNTHESE!C"&amp;Z$1)=PARAM!$P27),INDIRECT("SYNTHESE!i"&amp;Z$1),"")</f>
        <v/>
      </c>
      <c r="AA27" s="188" t="str">
        <f ca="1">IF(OR(INDIRECT("SYNTHESE!C"&amp;AA$1)=PARAM!$O27,INDIRECT("SYNTHESE!C"&amp;AA$1)=PARAM!$P27),INDIRECT("SYNTHESE!i"&amp;AA$1),"")</f>
        <v/>
      </c>
      <c r="AB27" s="188" t="str">
        <f ca="1">IF(OR(INDIRECT("SYNTHESE!C"&amp;AB$1)=PARAM!$O27,INDIRECT("SYNTHESE!C"&amp;AB$1)=PARAM!$P27),INDIRECT("SYNTHESE!i"&amp;AB$1),"")</f>
        <v/>
      </c>
      <c r="AC27" s="189" t="str">
        <f ca="1">IF(OR(INDIRECT("SYNTHESE!C"&amp;AC$1)=PARAM!$O27,INDIRECT("SYNTHESE!C"&amp;AC$1)=PARAM!$P27),INDIRECT("SYNTHESE!i"&amp;AC$1),"")</f>
        <v/>
      </c>
      <c r="AD27" s="31" t="str">
        <f t="shared" ref="AB27:AD44" ca="1" si="1">IFERROR(AVERAGE(R27:AC27),"")</f>
        <v/>
      </c>
    </row>
    <row r="28" spans="1:30" ht="13" thickBot="1" x14ac:dyDescent="0.45">
      <c r="A28" s="1519" t="s">
        <v>613</v>
      </c>
      <c r="B28" s="1519"/>
      <c r="N28" s="38" t="s">
        <v>306</v>
      </c>
      <c r="O28" s="1514" t="str">
        <f ca="1">IFERROR(TRUNC(AVERAGE(AD28:AD28),0),"")</f>
        <v/>
      </c>
      <c r="P28" s="1515"/>
      <c r="Q28" s="181" t="s">
        <v>52</v>
      </c>
      <c r="R28" s="144" t="e">
        <f ca="1">IF(OR(INDIRECT("SYNTHESE!C"&amp;R$1)=PARAM!#REF!,INDIRECT("SYNTHESE!C"&amp;R$1)=PARAM!#REF!),INDIRECT("SYNTHESE!i"&amp;R$1+1),"")</f>
        <v>#REF!</v>
      </c>
      <c r="S28" s="144" t="e">
        <f ca="1">IF(OR(INDIRECT("SYNTHESE!C"&amp;S$1)=PARAM!#REF!,INDIRECT("SYNTHESE!C"&amp;S$1)=PARAM!#REF!),INDIRECT("SYNTHESE!i"&amp;S$1+1),"")</f>
        <v>#REF!</v>
      </c>
      <c r="T28" s="144" t="e">
        <f ca="1">IF(OR(INDIRECT("SYNTHESE!C"&amp;T$1)=PARAM!#REF!,INDIRECT("SYNTHESE!C"&amp;T$1)=PARAM!#REF!),INDIRECT("SYNTHESE!i"&amp;T$1+1),"")</f>
        <v>#REF!</v>
      </c>
      <c r="U28" s="144" t="e">
        <f ca="1">IF(OR(INDIRECT("SYNTHESE!C"&amp;U$1)=PARAM!#REF!,INDIRECT("SYNTHESE!C"&amp;U$1)=PARAM!#REF!),INDIRECT("SYNTHESE!i"&amp;U$1+1),"")</f>
        <v>#REF!</v>
      </c>
      <c r="V28" s="144" t="e">
        <f ca="1">IF(OR(INDIRECT("SYNTHESE!C"&amp;V$1)=PARAM!#REF!,INDIRECT("SYNTHESE!C"&amp;V$1)=PARAM!#REF!),INDIRECT("SYNTHESE!i"&amp;V$1+1),"")</f>
        <v>#REF!</v>
      </c>
      <c r="W28" s="144" t="e">
        <f ca="1">IF(OR(INDIRECT("SYNTHESE!C"&amp;W$1)=PARAM!#REF!,INDIRECT("SYNTHESE!C"&amp;W$1)=PARAM!#REF!),INDIRECT("SYNTHESE!i"&amp;W$1+1),"")</f>
        <v>#REF!</v>
      </c>
      <c r="X28" s="144" t="e">
        <f ca="1">IF(OR(INDIRECT("SYNTHESE!C"&amp;X$1)=PARAM!#REF!,INDIRECT("SYNTHESE!C"&amp;X$1)=PARAM!#REF!),INDIRECT("SYNTHESE!i"&amp;X$1+1),"")</f>
        <v>#REF!</v>
      </c>
      <c r="Y28" s="144" t="e">
        <f ca="1">IF(OR(INDIRECT("SYNTHESE!C"&amp;Y$1)=PARAM!#REF!,INDIRECT("SYNTHESE!C"&amp;Y$1)=PARAM!#REF!),INDIRECT("SYNTHESE!i"&amp;Y$1+1),"")</f>
        <v>#REF!</v>
      </c>
      <c r="Z28" s="144" t="e">
        <f ca="1">IF(OR(INDIRECT("SYNTHESE!C"&amp;Z$1)=PARAM!#REF!,INDIRECT("SYNTHESE!C"&amp;Z$1)=PARAM!#REF!),INDIRECT("SYNTHESE!i"&amp;Z$1+1),"")</f>
        <v>#REF!</v>
      </c>
      <c r="AA28" s="144" t="e">
        <f ca="1">IF(OR(INDIRECT("SYNTHESE!C"&amp;AA$1)=PARAM!#REF!,INDIRECT("SYNTHESE!C"&amp;AA$1)=PARAM!#REF!),INDIRECT("SYNTHESE!i"&amp;AA$1+1),"")</f>
        <v>#REF!</v>
      </c>
      <c r="AB28" s="144" t="e">
        <f ca="1">IF(OR(INDIRECT("SYNTHESE!C"&amp;AB$1)=PARAM!#REF!,INDIRECT("SYNTHESE!C"&amp;AB$1)=PARAM!#REF!),INDIRECT("SYNTHESE!i"&amp;AB$1+1),"")</f>
        <v>#REF!</v>
      </c>
      <c r="AC28" s="144" t="e">
        <f ca="1">IF(OR(INDIRECT("SYNTHESE!C"&amp;AC$1)=PARAM!#REF!,INDIRECT("SYNTHESE!C"&amp;AC$1)=PARAM!#REF!),INDIRECT("SYNTHESE!i"&amp;AC$1+1),"")</f>
        <v>#REF!</v>
      </c>
      <c r="AD28" s="31" t="str">
        <f t="shared" ca="1" si="1"/>
        <v/>
      </c>
    </row>
    <row r="29" spans="1:30" ht="13" thickBot="1" x14ac:dyDescent="0.45">
      <c r="A29" s="1522" t="s">
        <v>605</v>
      </c>
      <c r="B29" s="1522" t="s">
        <v>612</v>
      </c>
      <c r="M29" s="38" t="s">
        <v>307</v>
      </c>
      <c r="N29" s="1512" t="str">
        <f ca="1">IF(O28="","",IF(SYNTHESE!$K$10="Non validé",0.9*TRUNC(AVERAGE(#REF!,AD28,AC29),0),TRUNC(AVERAGE(#REF!,AD28,AC29),0)))</f>
        <v/>
      </c>
      <c r="O29" s="1513"/>
      <c r="P29" s="182" t="s">
        <v>308</v>
      </c>
      <c r="Q29" s="183" t="e">
        <f ca="1">IF(OR(INDIRECT("SYNTHESE!C"&amp;R$1)=PARAM!#REF!,INDIRECT("SYNTHESE!C"&amp;R$1)=PARAM!#REF!),INDIRECT("SYNTHESE!T"&amp;R$1),"")</f>
        <v>#REF!</v>
      </c>
      <c r="R29" s="183" t="e">
        <f ca="1">IF(OR(INDIRECT("SYNTHESE!C"&amp;S$1)=PARAM!#REF!,INDIRECT("SYNTHESE!C"&amp;S$1)=PARAM!#REF!),INDIRECT("SYNTHESE!T"&amp;S$1),"")</f>
        <v>#REF!</v>
      </c>
      <c r="S29" s="183" t="e">
        <f ca="1">IF(OR(INDIRECT("SYNTHESE!C"&amp;T$1)=PARAM!#REF!,INDIRECT("SYNTHESE!C"&amp;T$1)=PARAM!#REF!),INDIRECT("SYNTHESE!T"&amp;T$1),"")</f>
        <v>#REF!</v>
      </c>
      <c r="T29" s="183" t="e">
        <f ca="1">IF(OR(INDIRECT("SYNTHESE!C"&amp;U$1)=PARAM!#REF!,INDIRECT("SYNTHESE!C"&amp;U$1)=PARAM!#REF!),INDIRECT("SYNTHESE!T"&amp;U$1),"")</f>
        <v>#REF!</v>
      </c>
      <c r="U29" s="183" t="e">
        <f ca="1">IF(OR(INDIRECT("SYNTHESE!C"&amp;V$1)=PARAM!#REF!,INDIRECT("SYNTHESE!C"&amp;V$1)=PARAM!#REF!),INDIRECT("SYNTHESE!T"&amp;V$1),"")</f>
        <v>#REF!</v>
      </c>
      <c r="V29" s="183" t="e">
        <f ca="1">IF(OR(INDIRECT("SYNTHESE!C"&amp;W$1)=PARAM!#REF!,INDIRECT("SYNTHESE!C"&amp;W$1)=PARAM!#REF!),INDIRECT("SYNTHESE!T"&amp;W$1),"")</f>
        <v>#REF!</v>
      </c>
      <c r="W29" s="183" t="e">
        <f ca="1">IF(OR(INDIRECT("SYNTHESE!C"&amp;X$1)=PARAM!#REF!,INDIRECT("SYNTHESE!C"&amp;X$1)=PARAM!#REF!),INDIRECT("SYNTHESE!T"&amp;X$1),"")</f>
        <v>#REF!</v>
      </c>
      <c r="X29" s="183" t="e">
        <f ca="1">IF(OR(INDIRECT("SYNTHESE!C"&amp;Y$1)=PARAM!#REF!,INDIRECT("SYNTHESE!C"&amp;Y$1)=PARAM!#REF!),INDIRECT("SYNTHESE!T"&amp;Y$1),"")</f>
        <v>#REF!</v>
      </c>
      <c r="Y29" s="183" t="e">
        <f ca="1">IF(OR(INDIRECT("SYNTHESE!C"&amp;Z$1)=PARAM!#REF!,INDIRECT("SYNTHESE!C"&amp;Z$1)=PARAM!#REF!),INDIRECT("SYNTHESE!T"&amp;Z$1),"")</f>
        <v>#REF!</v>
      </c>
      <c r="Z29" s="183" t="e">
        <f ca="1">IF(OR(INDIRECT("SYNTHESE!C"&amp;AA$1)=PARAM!#REF!,INDIRECT("SYNTHESE!C"&amp;AA$1)=PARAM!#REF!),INDIRECT("SYNTHESE!T"&amp;AA$1),"")</f>
        <v>#REF!</v>
      </c>
      <c r="AA29" s="183" t="e">
        <f ca="1">IF(OR(INDIRECT("SYNTHESE!C"&amp;AB$1)=PARAM!#REF!,INDIRECT("SYNTHESE!C"&amp;AB$1)=PARAM!#REF!),INDIRECT("SYNTHESE!T"&amp;AB$1),"")</f>
        <v>#REF!</v>
      </c>
      <c r="AB29" s="184" t="e">
        <f ca="1">IF(OR(INDIRECT("SYNTHESE!C"&amp;AC$1)=PARAM!#REF!,INDIRECT("SYNTHESE!C"&amp;AC$1)=PARAM!#REF!),INDIRECT("SYNTHESE!T"&amp;AC$1),"")</f>
        <v>#REF!</v>
      </c>
      <c r="AC29" s="185" t="str">
        <f t="shared" ca="1" si="1"/>
        <v/>
      </c>
    </row>
    <row r="30" spans="1:30" ht="13" thickBot="1" x14ac:dyDescent="0.45">
      <c r="A30" s="794" t="s">
        <v>172</v>
      </c>
      <c r="B30" s="837" t="s">
        <v>171</v>
      </c>
      <c r="N30" s="6" t="s">
        <v>288</v>
      </c>
      <c r="O30" s="6" t="s">
        <v>296</v>
      </c>
      <c r="P30" s="145" t="s">
        <v>22</v>
      </c>
      <c r="Q30" s="146" t="str">
        <f ca="1">IF(OR(INDIRECT("SYNTHESE!C"&amp;R$1)=PARAM!$N30,INDIRECT("SYNTHESE!C"&amp;R$1)=PARAM!$O30),INDIRECT("SYNTHESE!i"&amp;R$1),"")</f>
        <v/>
      </c>
      <c r="R30" s="146" t="str">
        <f ca="1">IF(OR(INDIRECT("SYNTHESE!C"&amp;S$1)=PARAM!$N30,INDIRECT("SYNTHESE!C"&amp;S$1)=PARAM!$O30),INDIRECT("SYNTHESE!i"&amp;S$1),"")</f>
        <v/>
      </c>
      <c r="S30" s="146" t="str">
        <f ca="1">IF(OR(INDIRECT("SYNTHESE!C"&amp;T$1)=PARAM!$N30,INDIRECT("SYNTHESE!C"&amp;T$1)=PARAM!$O30),INDIRECT("SYNTHESE!i"&amp;T$1),"")</f>
        <v/>
      </c>
      <c r="T30" s="146" t="str">
        <f ca="1">IF(OR(INDIRECT("SYNTHESE!C"&amp;U$1)=PARAM!$N30,INDIRECT("SYNTHESE!C"&amp;U$1)=PARAM!$O30),INDIRECT("SYNTHESE!i"&amp;U$1),"")</f>
        <v/>
      </c>
      <c r="U30" s="146" t="str">
        <f ca="1">IF(OR(INDIRECT("SYNTHESE!C"&amp;V$1)=PARAM!$N30,INDIRECT("SYNTHESE!C"&amp;V$1)=PARAM!$O30),INDIRECT("SYNTHESE!i"&amp;V$1),"")</f>
        <v/>
      </c>
      <c r="V30" s="146" t="str">
        <f ca="1">IF(OR(INDIRECT("SYNTHESE!C"&amp;W$1)=PARAM!$N30,INDIRECT("SYNTHESE!C"&amp;W$1)=PARAM!$O30),INDIRECT("SYNTHESE!i"&amp;W$1),"")</f>
        <v/>
      </c>
      <c r="W30" s="146" t="str">
        <f ca="1">IF(OR(INDIRECT("SYNTHESE!C"&amp;X$1)=PARAM!$N30,INDIRECT("SYNTHESE!C"&amp;X$1)=PARAM!$O30),INDIRECT("SYNTHESE!i"&amp;X$1),"")</f>
        <v/>
      </c>
      <c r="X30" s="146" t="str">
        <f ca="1">IF(OR(INDIRECT("SYNTHESE!C"&amp;Y$1)=PARAM!$N30,INDIRECT("SYNTHESE!C"&amp;Y$1)=PARAM!$O30),INDIRECT("SYNTHESE!i"&amp;Y$1),"")</f>
        <v/>
      </c>
      <c r="Y30" s="146" t="str">
        <f ca="1">IF(OR(INDIRECT("SYNTHESE!C"&amp;Z$1)=PARAM!$N30,INDIRECT("SYNTHESE!C"&amp;Z$1)=PARAM!$O30),INDIRECT("SYNTHESE!i"&amp;Z$1),"")</f>
        <v/>
      </c>
      <c r="Z30" s="146" t="str">
        <f ca="1">IF(OR(INDIRECT("SYNTHESE!C"&amp;AA$1)=PARAM!$N30,INDIRECT("SYNTHESE!C"&amp;AA$1)=PARAM!$O30),INDIRECT("SYNTHESE!i"&amp;AA$1),"")</f>
        <v/>
      </c>
      <c r="AA30" s="146" t="str">
        <f ca="1">IF(OR(INDIRECT("SYNTHESE!C"&amp;AB$1)=PARAM!$N30,INDIRECT("SYNTHESE!C"&amp;AB$1)=PARAM!$O30),INDIRECT("SYNTHESE!i"&amp;AB$1),"")</f>
        <v/>
      </c>
      <c r="AB30" s="146" t="str">
        <f ca="1">IF(OR(INDIRECT("SYNTHESE!C"&amp;AC$1)=PARAM!$N30,INDIRECT("SYNTHESE!C"&amp;AC$1)=PARAM!$O30),INDIRECT("SYNTHESE!i"&amp;AC$1),"")</f>
        <v/>
      </c>
      <c r="AC30" s="152" t="str">
        <f t="shared" ca="1" si="1"/>
        <v/>
      </c>
    </row>
    <row r="31" spans="1:30" ht="13" thickBot="1" x14ac:dyDescent="0.45">
      <c r="A31" s="794" t="s">
        <v>173</v>
      </c>
      <c r="B31" s="837" t="s">
        <v>174</v>
      </c>
      <c r="L31" s="38" t="s">
        <v>306</v>
      </c>
      <c r="M31" s="1514" t="str">
        <f ca="1">IFERROR(TRUNC(AVERAGE(AC30:AC31),0),"")</f>
        <v/>
      </c>
      <c r="N31" s="1515"/>
      <c r="O31" s="181" t="s">
        <v>52</v>
      </c>
      <c r="P31" s="144" t="str">
        <f ca="1">IF(OR(INDIRECT("SYNTHESE!C"&amp;R$1)=PARAM!$N30,INDIRECT("SYNTHESE!C"&amp;R$1)=PARAM!$O30),INDIRECT("SYNTHESE!i"&amp;R$1+1),"")</f>
        <v/>
      </c>
      <c r="Q31" s="144" t="str">
        <f ca="1">IF(OR(INDIRECT("SYNTHESE!C"&amp;S$1)=PARAM!$N30,INDIRECT("SYNTHESE!C"&amp;S$1)=PARAM!$O30),INDIRECT("SYNTHESE!i"&amp;S$1+1),"")</f>
        <v/>
      </c>
      <c r="R31" s="144" t="str">
        <f ca="1">IF(OR(INDIRECT("SYNTHESE!C"&amp;T$1)=PARAM!$N30,INDIRECT("SYNTHESE!C"&amp;T$1)=PARAM!$O30),INDIRECT("SYNTHESE!i"&amp;T$1+1),"")</f>
        <v/>
      </c>
      <c r="S31" s="144" t="str">
        <f ca="1">IF(OR(INDIRECT("SYNTHESE!C"&amp;U$1)=PARAM!$N30,INDIRECT("SYNTHESE!C"&amp;U$1)=PARAM!$O30),INDIRECT("SYNTHESE!i"&amp;U$1+1),"")</f>
        <v/>
      </c>
      <c r="T31" s="144" t="str">
        <f ca="1">IF(OR(INDIRECT("SYNTHESE!C"&amp;V$1)=PARAM!$N30,INDIRECT("SYNTHESE!C"&amp;V$1)=PARAM!$O30),INDIRECT("SYNTHESE!i"&amp;V$1+1),"")</f>
        <v/>
      </c>
      <c r="U31" s="144" t="str">
        <f ca="1">IF(OR(INDIRECT("SYNTHESE!C"&amp;W$1)=PARAM!$N30,INDIRECT("SYNTHESE!C"&amp;W$1)=PARAM!$O30),INDIRECT("SYNTHESE!i"&amp;W$1+1),"")</f>
        <v/>
      </c>
      <c r="V31" s="144" t="str">
        <f ca="1">IF(OR(INDIRECT("SYNTHESE!C"&amp;X$1)=PARAM!$N30,INDIRECT("SYNTHESE!C"&amp;X$1)=PARAM!$O30),INDIRECT("SYNTHESE!i"&amp;X$1+1),"")</f>
        <v/>
      </c>
      <c r="W31" s="144" t="str">
        <f ca="1">IF(OR(INDIRECT("SYNTHESE!C"&amp;Y$1)=PARAM!$N30,INDIRECT("SYNTHESE!C"&amp;Y$1)=PARAM!$O30),INDIRECT("SYNTHESE!i"&amp;Y$1+1),"")</f>
        <v/>
      </c>
      <c r="X31" s="144" t="str">
        <f ca="1">IF(OR(INDIRECT("SYNTHESE!C"&amp;Z$1)=PARAM!$N30,INDIRECT("SYNTHESE!C"&amp;Z$1)=PARAM!$O30),INDIRECT("SYNTHESE!i"&amp;Z$1+1),"")</f>
        <v/>
      </c>
      <c r="Y31" s="144" t="str">
        <f ca="1">IF(OR(INDIRECT("SYNTHESE!C"&amp;AA$1)=PARAM!$N30,INDIRECT("SYNTHESE!C"&amp;AA$1)=PARAM!$O30),INDIRECT("SYNTHESE!i"&amp;AA$1+1),"")</f>
        <v/>
      </c>
      <c r="Z31" s="144" t="str">
        <f ca="1">IF(OR(INDIRECT("SYNTHESE!C"&amp;AB$1)=PARAM!$N30,INDIRECT("SYNTHESE!C"&amp;AB$1)=PARAM!$O30),INDIRECT("SYNTHESE!i"&amp;AB$1+1),"")</f>
        <v/>
      </c>
      <c r="AA31" s="144" t="str">
        <f ca="1">IF(OR(INDIRECT("SYNTHESE!C"&amp;AC$1)=PARAM!$N30,INDIRECT("SYNTHESE!C"&amp;AC$1)=PARAM!$O30),INDIRECT("SYNTHESE!i"&amp;AC$1+1),"")</f>
        <v/>
      </c>
      <c r="AB31" s="31" t="str">
        <f t="shared" ca="1" si="1"/>
        <v/>
      </c>
    </row>
    <row r="32" spans="1:30" ht="13" thickBot="1" x14ac:dyDescent="0.45">
      <c r="A32" s="794" t="s">
        <v>604</v>
      </c>
      <c r="B32" s="837" t="s">
        <v>64</v>
      </c>
      <c r="L32" s="38" t="s">
        <v>307</v>
      </c>
      <c r="M32" s="1512" t="str">
        <f ca="1">IF(M31="","",IF(SYNTHESE!$K$10="Non validé",0.9*TRUNC(AVERAGE(AC30,AB31,AB32),0),TRUNC(AVERAGE(AC30,AB31,AB32),0)))</f>
        <v/>
      </c>
      <c r="N32" s="1513"/>
      <c r="O32" s="182" t="s">
        <v>308</v>
      </c>
      <c r="P32" s="183" t="str">
        <f ca="1">IF(OR(INDIRECT("SYNTHESE!C"&amp;R$1)=PARAM!$O30,INDIRECT("SYNTHESE!C"&amp;R$1)=PARAM!$N30),INDIRECT("SYNTHESE!T"&amp;R$1),"")</f>
        <v/>
      </c>
      <c r="Q32" s="183" t="str">
        <f ca="1">IF(OR(INDIRECT("SYNTHESE!C"&amp;S$1)=PARAM!$O30,INDIRECT("SYNTHESE!C"&amp;S$1)=PARAM!$N30),INDIRECT("SYNTHESE!T"&amp;S$1),"")</f>
        <v/>
      </c>
      <c r="R32" s="183" t="str">
        <f ca="1">IF(OR(INDIRECT("SYNTHESE!C"&amp;T$1)=PARAM!$O30,INDIRECT("SYNTHESE!C"&amp;T$1)=PARAM!$N30),INDIRECT("SYNTHESE!T"&amp;T$1),"")</f>
        <v/>
      </c>
      <c r="S32" s="183" t="str">
        <f ca="1">IF(OR(INDIRECT("SYNTHESE!C"&amp;U$1)=PARAM!$O30,INDIRECT("SYNTHESE!C"&amp;U$1)=PARAM!$N30),INDIRECT("SYNTHESE!T"&amp;U$1),"")</f>
        <v/>
      </c>
      <c r="T32" s="183" t="str">
        <f ca="1">IF(OR(INDIRECT("SYNTHESE!C"&amp;V$1)=PARAM!$O30,INDIRECT("SYNTHESE!C"&amp;V$1)=PARAM!$N30),INDIRECT("SYNTHESE!T"&amp;V$1),"")</f>
        <v/>
      </c>
      <c r="U32" s="183" t="str">
        <f ca="1">IF(OR(INDIRECT("SYNTHESE!C"&amp;W$1)=PARAM!$O30,INDIRECT("SYNTHESE!C"&amp;W$1)=PARAM!$N30),INDIRECT("SYNTHESE!T"&amp;W$1),"")</f>
        <v/>
      </c>
      <c r="V32" s="183" t="str">
        <f ca="1">IF(OR(INDIRECT("SYNTHESE!C"&amp;X$1)=PARAM!$O30,INDIRECT("SYNTHESE!C"&amp;X$1)=PARAM!$N30),INDIRECT("SYNTHESE!T"&amp;X$1),"")</f>
        <v/>
      </c>
      <c r="W32" s="183" t="str">
        <f ca="1">IF(OR(INDIRECT("SYNTHESE!C"&amp;Y$1)=PARAM!$O30,INDIRECT("SYNTHESE!C"&amp;Y$1)=PARAM!$N30),INDIRECT("SYNTHESE!T"&amp;Y$1),"")</f>
        <v/>
      </c>
      <c r="X32" s="183" t="str">
        <f ca="1">IF(OR(INDIRECT("SYNTHESE!C"&amp;Z$1)=PARAM!$O30,INDIRECT("SYNTHESE!C"&amp;Z$1)=PARAM!$N30),INDIRECT("SYNTHESE!T"&amp;Z$1),"")</f>
        <v/>
      </c>
      <c r="Y32" s="183" t="str">
        <f ca="1">IF(OR(INDIRECT("SYNTHESE!C"&amp;AA$1)=PARAM!$O30,INDIRECT("SYNTHESE!C"&amp;AA$1)=PARAM!$N30),INDIRECT("SYNTHESE!T"&amp;AA$1),"")</f>
        <v/>
      </c>
      <c r="Z32" s="183" t="str">
        <f ca="1">IF(OR(INDIRECT("SYNTHESE!C"&amp;AB$1)=PARAM!$O30,INDIRECT("SYNTHESE!C"&amp;AB$1)=PARAM!$N30),INDIRECT("SYNTHESE!T"&amp;AB$1),"")</f>
        <v/>
      </c>
      <c r="AA32" s="184" t="str">
        <f ca="1">IF(OR(INDIRECT("SYNTHESE!C"&amp;AC$1)=PARAM!$O30,INDIRECT("SYNTHESE!C"&amp;AC$1)=PARAM!$N30),INDIRECT("SYNTHESE!T"&amp;AC$1),"")</f>
        <v/>
      </c>
      <c r="AB32" s="185" t="str">
        <f t="shared" ca="1" si="1"/>
        <v/>
      </c>
    </row>
    <row r="33" spans="1:30" ht="13" thickBot="1" x14ac:dyDescent="0.45">
      <c r="A33" s="794" t="s">
        <v>606</v>
      </c>
      <c r="B33" s="837" t="s">
        <v>175</v>
      </c>
      <c r="N33" s="6" t="s">
        <v>291</v>
      </c>
      <c r="O33" s="6" t="s">
        <v>299</v>
      </c>
      <c r="P33" s="145" t="s">
        <v>22</v>
      </c>
      <c r="Q33" s="146" t="str">
        <f ca="1">IF(OR(INDIRECT("SYNTHESE!C"&amp;R$1)=PARAM!$N33,INDIRECT("SYNTHESE!C"&amp;R$1)=PARAM!$O33),INDIRECT("SYNTHESE!i"&amp;R$1),"")</f>
        <v/>
      </c>
      <c r="R33" s="146" t="str">
        <f ca="1">IF(OR(INDIRECT("SYNTHESE!C"&amp;S$1)=PARAM!$N33,INDIRECT("SYNTHESE!C"&amp;S$1)=PARAM!$O33),INDIRECT("SYNTHESE!i"&amp;S$1),"")</f>
        <v/>
      </c>
      <c r="S33" s="146" t="str">
        <f ca="1">IF(OR(INDIRECT("SYNTHESE!C"&amp;T$1)=PARAM!$N33,INDIRECT("SYNTHESE!C"&amp;T$1)=PARAM!$O33),INDIRECT("SYNTHESE!i"&amp;T$1),"")</f>
        <v/>
      </c>
      <c r="T33" s="146" t="str">
        <f ca="1">IF(OR(INDIRECT("SYNTHESE!C"&amp;U$1)=PARAM!$N33,INDIRECT("SYNTHESE!C"&amp;U$1)=PARAM!$O33),INDIRECT("SYNTHESE!i"&amp;U$1),"")</f>
        <v/>
      </c>
      <c r="U33" s="146" t="str">
        <f ca="1">IF(OR(INDIRECT("SYNTHESE!C"&amp;V$1)=PARAM!$N33,INDIRECT("SYNTHESE!C"&amp;V$1)=PARAM!$O33),INDIRECT("SYNTHESE!i"&amp;V$1),"")</f>
        <v/>
      </c>
      <c r="V33" s="146" t="str">
        <f ca="1">IF(OR(INDIRECT("SYNTHESE!C"&amp;W$1)=PARAM!$N33,INDIRECT("SYNTHESE!C"&amp;W$1)=PARAM!$O33),INDIRECT("SYNTHESE!i"&amp;W$1),"")</f>
        <v/>
      </c>
      <c r="W33" s="146" t="str">
        <f ca="1">IF(OR(INDIRECT("SYNTHESE!C"&amp;X$1)=PARAM!$N33,INDIRECT("SYNTHESE!C"&amp;X$1)=PARAM!$O33),INDIRECT("SYNTHESE!i"&amp;X$1),"")</f>
        <v/>
      </c>
      <c r="X33" s="146" t="str">
        <f ca="1">IF(OR(INDIRECT("SYNTHESE!C"&amp;Y$1)=PARAM!$N33,INDIRECT("SYNTHESE!C"&amp;Y$1)=PARAM!$O33),INDIRECT("SYNTHESE!i"&amp;Y$1),"")</f>
        <v/>
      </c>
      <c r="Y33" s="146" t="str">
        <f ca="1">IF(OR(INDIRECT("SYNTHESE!C"&amp;Z$1)=PARAM!$N33,INDIRECT("SYNTHESE!C"&amp;Z$1)=PARAM!$O33),INDIRECT("SYNTHESE!i"&amp;Z$1),"")</f>
        <v/>
      </c>
      <c r="Z33" s="146" t="str">
        <f ca="1">IF(OR(INDIRECT("SYNTHESE!C"&amp;AA$1)=PARAM!$N33,INDIRECT("SYNTHESE!C"&amp;AA$1)=PARAM!$O33),INDIRECT("SYNTHESE!i"&amp;AA$1),"")</f>
        <v/>
      </c>
      <c r="AA33" s="146" t="str">
        <f ca="1">IF(OR(INDIRECT("SYNTHESE!C"&amp;AB$1)=PARAM!$N33,INDIRECT("SYNTHESE!C"&amp;AB$1)=PARAM!$O33),INDIRECT("SYNTHESE!i"&amp;AB$1),"")</f>
        <v/>
      </c>
      <c r="AB33" s="146" t="str">
        <f ca="1">IF(OR(INDIRECT("SYNTHESE!C"&amp;AC$1)=PARAM!$N33,INDIRECT("SYNTHESE!C"&amp;AC$1)=PARAM!$O33),INDIRECT("SYNTHESE!i"&amp;AC$1),"")</f>
        <v/>
      </c>
      <c r="AC33" s="152" t="str">
        <f t="shared" ca="1" si="1"/>
        <v/>
      </c>
    </row>
    <row r="34" spans="1:30" ht="13" thickBot="1" x14ac:dyDescent="0.45">
      <c r="A34" s="794" t="s">
        <v>176</v>
      </c>
      <c r="B34" s="837" t="s">
        <v>177</v>
      </c>
      <c r="M34" s="38" t="s">
        <v>306</v>
      </c>
      <c r="N34" s="1514" t="str">
        <f ca="1">IFERROR(TRUNC(AVERAGE(AC33:AC34),0),"")</f>
        <v/>
      </c>
      <c r="O34" s="1515"/>
      <c r="P34" s="181" t="s">
        <v>52</v>
      </c>
      <c r="Q34" s="144" t="str">
        <f ca="1">IF(OR(INDIRECT("SYNTHESE!C"&amp;R$1)=PARAM!$N33,INDIRECT("SYNTHESE!C"&amp;R$1)=PARAM!$O33),INDIRECT("SYNTHESE!i"&amp;R$1+1),"")</f>
        <v/>
      </c>
      <c r="R34" s="144" t="str">
        <f ca="1">IF(OR(INDIRECT("SYNTHESE!C"&amp;S$1)=PARAM!$N33,INDIRECT("SYNTHESE!C"&amp;S$1)=PARAM!$O33),INDIRECT("SYNTHESE!i"&amp;S$1+1),"")</f>
        <v/>
      </c>
      <c r="S34" s="144" t="str">
        <f ca="1">IF(OR(INDIRECT("SYNTHESE!C"&amp;T$1)=PARAM!$N33,INDIRECT("SYNTHESE!C"&amp;T$1)=PARAM!$O33),INDIRECT("SYNTHESE!i"&amp;T$1+1),"")</f>
        <v/>
      </c>
      <c r="T34" s="144" t="str">
        <f ca="1">IF(OR(INDIRECT("SYNTHESE!C"&amp;U$1)=PARAM!$N33,INDIRECT("SYNTHESE!C"&amp;U$1)=PARAM!$O33),INDIRECT("SYNTHESE!i"&amp;U$1+1),"")</f>
        <v/>
      </c>
      <c r="U34" s="144" t="str">
        <f ca="1">IF(OR(INDIRECT("SYNTHESE!C"&amp;V$1)=PARAM!$N33,INDIRECT("SYNTHESE!C"&amp;V$1)=PARAM!$O33),INDIRECT("SYNTHESE!i"&amp;V$1+1),"")</f>
        <v/>
      </c>
      <c r="V34" s="144" t="str">
        <f ca="1">IF(OR(INDIRECT("SYNTHESE!C"&amp;W$1)=PARAM!$N33,INDIRECT("SYNTHESE!C"&amp;W$1)=PARAM!$O33),INDIRECT("SYNTHESE!i"&amp;W$1+1),"")</f>
        <v/>
      </c>
      <c r="W34" s="144" t="str">
        <f ca="1">IF(OR(INDIRECT("SYNTHESE!C"&amp;X$1)=PARAM!$N33,INDIRECT("SYNTHESE!C"&amp;X$1)=PARAM!$O33),INDIRECT("SYNTHESE!i"&amp;X$1+1),"")</f>
        <v/>
      </c>
      <c r="X34" s="144" t="str">
        <f ca="1">IF(OR(INDIRECT("SYNTHESE!C"&amp;Y$1)=PARAM!$N33,INDIRECT("SYNTHESE!C"&amp;Y$1)=PARAM!$O33),INDIRECT("SYNTHESE!i"&amp;Y$1+1),"")</f>
        <v/>
      </c>
      <c r="Y34" s="144" t="str">
        <f ca="1">IF(OR(INDIRECT("SYNTHESE!C"&amp;Z$1)=PARAM!$N33,INDIRECT("SYNTHESE!C"&amp;Z$1)=PARAM!$O33),INDIRECT("SYNTHESE!i"&amp;Z$1+1),"")</f>
        <v/>
      </c>
      <c r="Z34" s="144" t="str">
        <f ca="1">IF(OR(INDIRECT("SYNTHESE!C"&amp;AA$1)=PARAM!$N33,INDIRECT("SYNTHESE!C"&amp;AA$1)=PARAM!$O33),INDIRECT("SYNTHESE!i"&amp;AA$1+1),"")</f>
        <v/>
      </c>
      <c r="AA34" s="144" t="str">
        <f ca="1">IF(OR(INDIRECT("SYNTHESE!C"&amp;AB$1)=PARAM!$N33,INDIRECT("SYNTHESE!C"&amp;AB$1)=PARAM!$O33),INDIRECT("SYNTHESE!i"&amp;AB$1+1),"")</f>
        <v/>
      </c>
      <c r="AB34" s="144" t="str">
        <f ca="1">IF(OR(INDIRECT("SYNTHESE!C"&amp;AC$1)=PARAM!$N33,INDIRECT("SYNTHESE!C"&amp;AC$1)=PARAM!$O33),INDIRECT("SYNTHESE!i"&amp;AC$1+1),"")</f>
        <v/>
      </c>
      <c r="AC34" s="31" t="str">
        <f t="shared" ca="1" si="1"/>
        <v/>
      </c>
    </row>
    <row r="35" spans="1:30" ht="13" thickBot="1" x14ac:dyDescent="0.45">
      <c r="A35" s="794" t="s">
        <v>607</v>
      </c>
      <c r="B35" s="837" t="s">
        <v>65</v>
      </c>
      <c r="M35" s="38" t="s">
        <v>307</v>
      </c>
      <c r="N35" s="1512" t="str">
        <f ca="1">IF(N34="","",IF(SYNTHESE!$K$10="Non validé",0.9*TRUNC(AVERAGE(AC33,AC34,AC35),0),TRUNC(AVERAGE(AC33,AC34,AC35),0)))</f>
        <v/>
      </c>
      <c r="O35" s="1513"/>
      <c r="P35" s="182" t="s">
        <v>308</v>
      </c>
      <c r="Q35" s="183" t="str">
        <f ca="1">IF(OR(INDIRECT("SYNTHESE!C"&amp;R$1)=PARAM!$O33,INDIRECT("SYNTHESE!C"&amp;R$1)=PARAM!$N33),INDIRECT("SYNTHESE!T"&amp;R$1),"")</f>
        <v/>
      </c>
      <c r="R35" s="183" t="str">
        <f ca="1">IF(OR(INDIRECT("SYNTHESE!C"&amp;S$1)=PARAM!$O33,INDIRECT("SYNTHESE!C"&amp;S$1)=PARAM!$N33),INDIRECT("SYNTHESE!T"&amp;S$1),"")</f>
        <v/>
      </c>
      <c r="S35" s="183" t="str">
        <f ca="1">IF(OR(INDIRECT("SYNTHESE!C"&amp;T$1)=PARAM!$O33,INDIRECT("SYNTHESE!C"&amp;T$1)=PARAM!$N33),INDIRECT("SYNTHESE!T"&amp;T$1),"")</f>
        <v/>
      </c>
      <c r="T35" s="183" t="str">
        <f ca="1">IF(OR(INDIRECT("SYNTHESE!C"&amp;U$1)=PARAM!$O33,INDIRECT("SYNTHESE!C"&amp;U$1)=PARAM!$N33),INDIRECT("SYNTHESE!T"&amp;U$1),"")</f>
        <v/>
      </c>
      <c r="U35" s="183" t="str">
        <f ca="1">IF(OR(INDIRECT("SYNTHESE!C"&amp;V$1)=PARAM!$O33,INDIRECT("SYNTHESE!C"&amp;V$1)=PARAM!$N33),INDIRECT("SYNTHESE!T"&amp;V$1),"")</f>
        <v/>
      </c>
      <c r="V35" s="183" t="str">
        <f ca="1">IF(OR(INDIRECT("SYNTHESE!C"&amp;W$1)=PARAM!$O33,INDIRECT("SYNTHESE!C"&amp;W$1)=PARAM!$N33),INDIRECT("SYNTHESE!T"&amp;W$1),"")</f>
        <v/>
      </c>
      <c r="W35" s="183" t="str">
        <f ca="1">IF(OR(INDIRECT("SYNTHESE!C"&amp;X$1)=PARAM!$O33,INDIRECT("SYNTHESE!C"&amp;X$1)=PARAM!$N33),INDIRECT("SYNTHESE!T"&amp;X$1),"")</f>
        <v/>
      </c>
      <c r="X35" s="183" t="str">
        <f ca="1">IF(OR(INDIRECT("SYNTHESE!C"&amp;Y$1)=PARAM!$O33,INDIRECT("SYNTHESE!C"&amp;Y$1)=PARAM!$N33),INDIRECT("SYNTHESE!T"&amp;Y$1),"")</f>
        <v/>
      </c>
      <c r="Y35" s="183" t="str">
        <f ca="1">IF(OR(INDIRECT("SYNTHESE!C"&amp;Z$1)=PARAM!$O33,INDIRECT("SYNTHESE!C"&amp;Z$1)=PARAM!$N33),INDIRECT("SYNTHESE!T"&amp;Z$1),"")</f>
        <v/>
      </c>
      <c r="Z35" s="183" t="str">
        <f ca="1">IF(OR(INDIRECT("SYNTHESE!C"&amp;AA$1)=PARAM!$O33,INDIRECT("SYNTHESE!C"&amp;AA$1)=PARAM!$N33),INDIRECT("SYNTHESE!T"&amp;AA$1),"")</f>
        <v/>
      </c>
      <c r="AA35" s="183" t="str">
        <f ca="1">IF(OR(INDIRECT("SYNTHESE!C"&amp;AB$1)=PARAM!$O33,INDIRECT("SYNTHESE!C"&amp;AB$1)=PARAM!$N33),INDIRECT("SYNTHESE!T"&amp;AB$1),"")</f>
        <v/>
      </c>
      <c r="AB35" s="184" t="str">
        <f ca="1">IF(OR(INDIRECT("SYNTHESE!C"&amp;AC$1)=PARAM!$O33,INDIRECT("SYNTHESE!C"&amp;AC$1)=PARAM!$N33),INDIRECT("SYNTHESE!T"&amp;AC$1),"")</f>
        <v/>
      </c>
      <c r="AC35" s="185" t="str">
        <f t="shared" ca="1" si="1"/>
        <v/>
      </c>
    </row>
    <row r="36" spans="1:30" ht="13" thickBot="1" x14ac:dyDescent="0.45">
      <c r="A36" s="794" t="s">
        <v>300</v>
      </c>
      <c r="B36" s="837" t="s">
        <v>179</v>
      </c>
      <c r="N36" s="6" t="s">
        <v>293</v>
      </c>
      <c r="O36" s="6" t="s">
        <v>298</v>
      </c>
      <c r="P36" s="145" t="s">
        <v>22</v>
      </c>
      <c r="Q36" s="146" t="str">
        <f ca="1">IF(OR(INDIRECT("SYNTHESE!C"&amp;R$1)=PARAM!$N36,INDIRECT("SYNTHESE!C"&amp;R$1)=PARAM!$O36),INDIRECT("SYNTHESE!i"&amp;R$1),"")</f>
        <v/>
      </c>
      <c r="R36" s="146" t="str">
        <f ca="1">IF(OR(INDIRECT("SYNTHESE!C"&amp;S$1)=PARAM!$N36,INDIRECT("SYNTHESE!C"&amp;S$1)=PARAM!$O36),INDIRECT("SYNTHESE!i"&amp;S$1),"")</f>
        <v/>
      </c>
      <c r="S36" s="146" t="str">
        <f ca="1">IF(OR(INDIRECT("SYNTHESE!C"&amp;T$1)=PARAM!$N36,INDIRECT("SYNTHESE!C"&amp;T$1)=PARAM!$O36),INDIRECT("SYNTHESE!i"&amp;T$1),"")</f>
        <v/>
      </c>
      <c r="T36" s="146" t="str">
        <f ca="1">IF(OR(INDIRECT("SYNTHESE!C"&amp;U$1)=PARAM!$N36,INDIRECT("SYNTHESE!C"&amp;U$1)=PARAM!$O36),INDIRECT("SYNTHESE!i"&amp;U$1),"")</f>
        <v/>
      </c>
      <c r="U36" s="146" t="str">
        <f ca="1">IF(OR(INDIRECT("SYNTHESE!C"&amp;V$1)=PARAM!$N36,INDIRECT("SYNTHESE!C"&amp;V$1)=PARAM!$O36),INDIRECT("SYNTHESE!i"&amp;V$1),"")</f>
        <v/>
      </c>
      <c r="V36" s="146" t="str">
        <f ca="1">IF(OR(INDIRECT("SYNTHESE!C"&amp;W$1)=PARAM!$N36,INDIRECT("SYNTHESE!C"&amp;W$1)=PARAM!$O36),INDIRECT("SYNTHESE!i"&amp;W$1),"")</f>
        <v/>
      </c>
      <c r="W36" s="146" t="str">
        <f ca="1">IF(OR(INDIRECT("SYNTHESE!C"&amp;X$1)=PARAM!$N36,INDIRECT("SYNTHESE!C"&amp;X$1)=PARAM!$O36),INDIRECT("SYNTHESE!i"&amp;X$1),"")</f>
        <v/>
      </c>
      <c r="X36" s="146" t="str">
        <f ca="1">IF(OR(INDIRECT("SYNTHESE!C"&amp;Y$1)=PARAM!$N36,INDIRECT("SYNTHESE!C"&amp;Y$1)=PARAM!$O36),INDIRECT("SYNTHESE!i"&amp;Y$1),"")</f>
        <v/>
      </c>
      <c r="Y36" s="146" t="str">
        <f ca="1">IF(OR(INDIRECT("SYNTHESE!C"&amp;Z$1)=PARAM!$N36,INDIRECT("SYNTHESE!C"&amp;Z$1)=PARAM!$O36),INDIRECT("SYNTHESE!i"&amp;Z$1),"")</f>
        <v/>
      </c>
      <c r="Z36" s="146" t="str">
        <f ca="1">IF(OR(INDIRECT("SYNTHESE!C"&amp;AA$1)=PARAM!$N36,INDIRECT("SYNTHESE!C"&amp;AA$1)=PARAM!$O36),INDIRECT("SYNTHESE!i"&amp;AA$1),"")</f>
        <v/>
      </c>
      <c r="AA36" s="146" t="str">
        <f ca="1">IF(OR(INDIRECT("SYNTHESE!C"&amp;AB$1)=PARAM!$N36,INDIRECT("SYNTHESE!C"&amp;AB$1)=PARAM!$O36),INDIRECT("SYNTHESE!i"&amp;AB$1),"")</f>
        <v/>
      </c>
      <c r="AB36" s="146" t="str">
        <f ca="1">IF(OR(INDIRECT("SYNTHESE!C"&amp;AC$1)=PARAM!$N36,INDIRECT("SYNTHESE!C"&amp;AC$1)=PARAM!$O36),INDIRECT("SYNTHESE!i"&amp;AC$1),"")</f>
        <v/>
      </c>
      <c r="AC36" s="152" t="str">
        <f t="shared" ca="1" si="1"/>
        <v/>
      </c>
    </row>
    <row r="37" spans="1:30" ht="13" thickBot="1" x14ac:dyDescent="0.45">
      <c r="B37" s="837" t="s">
        <v>176</v>
      </c>
      <c r="M37" s="38" t="s">
        <v>306</v>
      </c>
      <c r="N37" s="1514" t="str">
        <f ca="1">IFERROR(TRUNC(AVERAGE(AC36:AC37),0),"")</f>
        <v/>
      </c>
      <c r="O37" s="1515"/>
      <c r="P37" s="181" t="s">
        <v>52</v>
      </c>
      <c r="Q37" s="144" t="str">
        <f ca="1">IF(OR(INDIRECT("SYNTHESE!C"&amp;R$1)=PARAM!$N36,INDIRECT("SYNTHESE!C"&amp;R$1)=PARAM!$O36),INDIRECT("SYNTHESE!i"&amp;R$1+1),"")</f>
        <v/>
      </c>
      <c r="R37" s="144" t="str">
        <f ca="1">IF(OR(INDIRECT("SYNTHESE!C"&amp;S$1)=PARAM!$N36,INDIRECT("SYNTHESE!C"&amp;S$1)=PARAM!$O36),INDIRECT("SYNTHESE!i"&amp;S$1+1),"")</f>
        <v/>
      </c>
      <c r="S37" s="144" t="str">
        <f ca="1">IF(OR(INDIRECT("SYNTHESE!C"&amp;T$1)=PARAM!$N36,INDIRECT("SYNTHESE!C"&amp;T$1)=PARAM!$O36),INDIRECT("SYNTHESE!i"&amp;T$1+1),"")</f>
        <v/>
      </c>
      <c r="T37" s="144" t="str">
        <f ca="1">IF(OR(INDIRECT("SYNTHESE!C"&amp;U$1)=PARAM!$N36,INDIRECT("SYNTHESE!C"&amp;U$1)=PARAM!$O36),INDIRECT("SYNTHESE!i"&amp;U$1+1),"")</f>
        <v/>
      </c>
      <c r="U37" s="144" t="str">
        <f ca="1">IF(OR(INDIRECT("SYNTHESE!C"&amp;V$1)=PARAM!$N36,INDIRECT("SYNTHESE!C"&amp;V$1)=PARAM!$O36),INDIRECT("SYNTHESE!i"&amp;V$1+1),"")</f>
        <v/>
      </c>
      <c r="V37" s="144" t="str">
        <f ca="1">IF(OR(INDIRECT("SYNTHESE!C"&amp;W$1)=PARAM!$N36,INDIRECT("SYNTHESE!C"&amp;W$1)=PARAM!$O36),INDIRECT("SYNTHESE!i"&amp;W$1+1),"")</f>
        <v/>
      </c>
      <c r="W37" s="144" t="str">
        <f ca="1">IF(OR(INDIRECT("SYNTHESE!C"&amp;X$1)=PARAM!$N36,INDIRECT("SYNTHESE!C"&amp;X$1)=PARAM!$O36),INDIRECT("SYNTHESE!i"&amp;X$1+1),"")</f>
        <v/>
      </c>
      <c r="X37" s="144" t="str">
        <f ca="1">IF(OR(INDIRECT("SYNTHESE!C"&amp;Y$1)=PARAM!$N36,INDIRECT("SYNTHESE!C"&amp;Y$1)=PARAM!$O36),INDIRECT("SYNTHESE!i"&amp;Y$1+1),"")</f>
        <v/>
      </c>
      <c r="Y37" s="144" t="str">
        <f ca="1">IF(OR(INDIRECT("SYNTHESE!C"&amp;Z$1)=PARAM!$N36,INDIRECT("SYNTHESE!C"&amp;Z$1)=PARAM!$O36),INDIRECT("SYNTHESE!i"&amp;Z$1+1),"")</f>
        <v/>
      </c>
      <c r="Z37" s="144" t="str">
        <f ca="1">IF(OR(INDIRECT("SYNTHESE!C"&amp;AA$1)=PARAM!$N36,INDIRECT("SYNTHESE!C"&amp;AA$1)=PARAM!$O36),INDIRECT("SYNTHESE!i"&amp;AA$1+1),"")</f>
        <v/>
      </c>
      <c r="AA37" s="144" t="str">
        <f ca="1">IF(OR(INDIRECT("SYNTHESE!C"&amp;AB$1)=PARAM!$N36,INDIRECT("SYNTHESE!C"&amp;AB$1)=PARAM!$O36),INDIRECT("SYNTHESE!i"&amp;AB$1+1),"")</f>
        <v/>
      </c>
      <c r="AB37" s="144" t="str">
        <f ca="1">IF(OR(INDIRECT("SYNTHESE!C"&amp;AC$1)=PARAM!$N36,INDIRECT("SYNTHESE!C"&amp;AC$1)=PARAM!$O36),INDIRECT("SYNTHESE!i"&amp;AC$1+1),"")</f>
        <v/>
      </c>
      <c r="AC37" s="31" t="str">
        <f t="shared" ca="1" si="1"/>
        <v/>
      </c>
    </row>
    <row r="38" spans="1:30" ht="13" thickBot="1" x14ac:dyDescent="0.45">
      <c r="B38" s="837" t="s">
        <v>178</v>
      </c>
      <c r="M38" s="38" t="s">
        <v>307</v>
      </c>
      <c r="N38" s="1512" t="str">
        <f ca="1">IF(N37="","",IF(SYNTHESE!$K$10="Non validé",0.9*TRUNC(AVERAGE(AC36,AC37,AC38),0),TRUNC(AVERAGE(AC36,AC37,AC38),0)))</f>
        <v/>
      </c>
      <c r="O38" s="1513"/>
      <c r="P38" s="182" t="s">
        <v>308</v>
      </c>
      <c r="Q38" s="183" t="str">
        <f ca="1">IF(OR(INDIRECT("SYNTHESE!C"&amp;R$1)=PARAM!$O36,INDIRECT("SYNTHESE!C"&amp;R$1)=PARAM!$N36),INDIRECT("SYNTHESE!T"&amp;R$1),"")</f>
        <v/>
      </c>
      <c r="R38" s="183" t="str">
        <f ca="1">IF(OR(INDIRECT("SYNTHESE!C"&amp;S$1)=PARAM!$O36,INDIRECT("SYNTHESE!C"&amp;S$1)=PARAM!$N36),INDIRECT("SYNTHESE!T"&amp;S$1),"")</f>
        <v/>
      </c>
      <c r="S38" s="183" t="str">
        <f ca="1">IF(OR(INDIRECT("SYNTHESE!C"&amp;T$1)=PARAM!$O36,INDIRECT("SYNTHESE!C"&amp;T$1)=PARAM!$N36),INDIRECT("SYNTHESE!T"&amp;T$1),"")</f>
        <v/>
      </c>
      <c r="T38" s="183" t="str">
        <f ca="1">IF(OR(INDIRECT("SYNTHESE!C"&amp;U$1)=PARAM!$O36,INDIRECT("SYNTHESE!C"&amp;U$1)=PARAM!$N36),INDIRECT("SYNTHESE!T"&amp;U$1),"")</f>
        <v/>
      </c>
      <c r="U38" s="183" t="str">
        <f ca="1">IF(OR(INDIRECT("SYNTHESE!C"&amp;V$1)=PARAM!$O36,INDIRECT("SYNTHESE!C"&amp;V$1)=PARAM!$N36),INDIRECT("SYNTHESE!T"&amp;V$1),"")</f>
        <v/>
      </c>
      <c r="V38" s="183" t="str">
        <f ca="1">IF(OR(INDIRECT("SYNTHESE!C"&amp;W$1)=PARAM!$O36,INDIRECT("SYNTHESE!C"&amp;W$1)=PARAM!$N36),INDIRECT("SYNTHESE!T"&amp;W$1),"")</f>
        <v/>
      </c>
      <c r="W38" s="183" t="str">
        <f ca="1">IF(OR(INDIRECT("SYNTHESE!C"&amp;X$1)=PARAM!$O36,INDIRECT("SYNTHESE!C"&amp;X$1)=PARAM!$N36),INDIRECT("SYNTHESE!T"&amp;X$1),"")</f>
        <v/>
      </c>
      <c r="X38" s="183" t="str">
        <f ca="1">IF(OR(INDIRECT("SYNTHESE!C"&amp;Y$1)=PARAM!$O36,INDIRECT("SYNTHESE!C"&amp;Y$1)=PARAM!$N36),INDIRECT("SYNTHESE!T"&amp;Y$1),"")</f>
        <v/>
      </c>
      <c r="Y38" s="183" t="str">
        <f ca="1">IF(OR(INDIRECT("SYNTHESE!C"&amp;Z$1)=PARAM!$O36,INDIRECT("SYNTHESE!C"&amp;Z$1)=PARAM!$N36),INDIRECT("SYNTHESE!T"&amp;Z$1),"")</f>
        <v/>
      </c>
      <c r="Z38" s="183" t="str">
        <f ca="1">IF(OR(INDIRECT("SYNTHESE!C"&amp;AA$1)=PARAM!$O36,INDIRECT("SYNTHESE!C"&amp;AA$1)=PARAM!$N36),INDIRECT("SYNTHESE!T"&amp;AA$1),"")</f>
        <v/>
      </c>
      <c r="AA38" s="183" t="str">
        <f ca="1">IF(OR(INDIRECT("SYNTHESE!C"&amp;AB$1)=PARAM!$O36,INDIRECT("SYNTHESE!C"&amp;AB$1)=PARAM!$N36),INDIRECT("SYNTHESE!T"&amp;AB$1),"")</f>
        <v/>
      </c>
      <c r="AB38" s="184" t="str">
        <f ca="1">IF(OR(INDIRECT("SYNTHESE!C"&amp;AC$1)=PARAM!$O36,INDIRECT("SYNTHESE!C"&amp;AC$1)=PARAM!$N36),INDIRECT("SYNTHESE!T"&amp;AC$1),"")</f>
        <v/>
      </c>
      <c r="AC38" s="185" t="str">
        <f t="shared" ca="1" si="1"/>
        <v/>
      </c>
    </row>
    <row r="39" spans="1:30" ht="13" thickBot="1" x14ac:dyDescent="0.45">
      <c r="B39" s="837" t="s">
        <v>300</v>
      </c>
      <c r="N39" s="6" t="s">
        <v>280</v>
      </c>
      <c r="O39" s="6" t="s">
        <v>282</v>
      </c>
      <c r="P39" s="145" t="s">
        <v>22</v>
      </c>
      <c r="Q39" s="146" t="str">
        <f ca="1">IF(OR(INDIRECT("SYNTHESE_SCL!C"&amp;R$1)=PARAM!$N39,INDIRECT("SYNTHESE_SCL!C"&amp;R$1)=PARAM!$O39),INDIRECT("SYNTHESE_SCL!i"&amp;R$1),"")</f>
        <v/>
      </c>
      <c r="R39" s="146" t="str">
        <f ca="1">IF(OR(INDIRECT("SYNTHESE_SCL!C"&amp;S$1)=PARAM!$N39,INDIRECT("SYNTHESE_SCL!C"&amp;S$1)=PARAM!$O39),INDIRECT("SYNTHESE_SCL!i"&amp;S$1),"")</f>
        <v/>
      </c>
      <c r="S39" s="146" t="str">
        <f ca="1">IF(OR(INDIRECT("SYNTHESE_SCL!C"&amp;T$1)=PARAM!$N39,INDIRECT("SYNTHESE_SCL!C"&amp;T$1)=PARAM!$O39),INDIRECT("SYNTHESE_SCL!i"&amp;T$1),"")</f>
        <v/>
      </c>
      <c r="T39" s="146" t="str">
        <f ca="1">IF(OR(INDIRECT("SYNTHESE_SCL!C"&amp;U$1)=PARAM!$N39,INDIRECT("SYNTHESE_SCL!C"&amp;U$1)=PARAM!$O39),INDIRECT("SYNTHESE_SCL!i"&amp;U$1),"")</f>
        <v/>
      </c>
      <c r="U39" s="146" t="str">
        <f ca="1">IF(OR(INDIRECT("SYNTHESE_SCL!C"&amp;V$1)=PARAM!$N39,INDIRECT("SYNTHESE_SCL!C"&amp;V$1)=PARAM!$O39),INDIRECT("SYNTHESE_SCL!i"&amp;V$1),"")</f>
        <v/>
      </c>
      <c r="V39" s="146" t="str">
        <f ca="1">IF(OR(INDIRECT("SYNTHESE_SCL!C"&amp;W$1)=PARAM!$N39,INDIRECT("SYNTHESE_SCL!C"&amp;W$1)=PARAM!$O39),INDIRECT("SYNTHESE_SCL!i"&amp;W$1),"")</f>
        <v/>
      </c>
      <c r="W39" s="146" t="str">
        <f ca="1">IF(OR(INDIRECT("SYNTHESE_SCL!C"&amp;X$1)=PARAM!$N39,INDIRECT("SYNTHESE_SCL!C"&amp;X$1)=PARAM!$O39),INDIRECT("SYNTHESE_SCL!i"&amp;X$1),"")</f>
        <v/>
      </c>
      <c r="X39" s="146" t="str">
        <f ca="1">IF(OR(INDIRECT("SYNTHESE_SCL!C"&amp;Y$1)=PARAM!$N39,INDIRECT("SYNTHESE_SCL!C"&amp;Y$1)=PARAM!$O39),INDIRECT("SYNTHESE_SCL!i"&amp;Y$1),"")</f>
        <v/>
      </c>
      <c r="Y39" s="146" t="str">
        <f ca="1">IF(OR(INDIRECT("SYNTHESE_SCL!C"&amp;Z$1)=PARAM!$N39,INDIRECT("SYNTHESE_SCL!C"&amp;Z$1)=PARAM!$O39),INDIRECT("SYNTHESE_SCL!i"&amp;Z$1),"")</f>
        <v/>
      </c>
      <c r="Z39" s="146" t="str">
        <f ca="1">IF(OR(INDIRECT("SYNTHESE_SCL!C"&amp;AA$1)=PARAM!$N39,INDIRECT("SYNTHESE_SCL!C"&amp;AA$1)=PARAM!$O39),INDIRECT("SYNTHESE_SCL!i"&amp;AA$1),"")</f>
        <v/>
      </c>
      <c r="AA39" s="146" t="str">
        <f ca="1">IF(OR(INDIRECT("SYNTHESE_SCL!C"&amp;AB$1)=PARAM!$N39,INDIRECT("SYNTHESE_SCL!C"&amp;AB$1)=PARAM!$O39),INDIRECT("SYNTHESE_SCL!i"&amp;AB$1),"")</f>
        <v/>
      </c>
      <c r="AB39" s="146" t="str">
        <f ca="1">IF(OR(INDIRECT("SYNTHESE_SCL!C"&amp;AC$1)=PARAM!$N39,INDIRECT("SYNTHESE_SCL!C"&amp;AC$1)=PARAM!$O39),INDIRECT("SYNTHESE_SCL!i"&amp;AC$1),"")</f>
        <v/>
      </c>
      <c r="AC39" s="186" t="str">
        <f t="shared" ca="1" si="1"/>
        <v/>
      </c>
    </row>
    <row r="40" spans="1:30" ht="13" thickBot="1" x14ac:dyDescent="0.45">
      <c r="N40" s="38" t="s">
        <v>306</v>
      </c>
      <c r="O40" s="1514" t="str">
        <f ca="1">IFERROR(TRUNC(AVERAGE(AD39:AD40),0),"")</f>
        <v/>
      </c>
      <c r="P40" s="1515"/>
      <c r="Q40" s="181" t="s">
        <v>52</v>
      </c>
      <c r="R40" s="144" t="str">
        <f ca="1">IF(OR(INDIRECT("SYNTHESE_SCL!C"&amp;R$1)=PARAM!$N39,INDIRECT("SYNTHESE_SCL!C"&amp;R$1)=PARAM!$O39),INDIRECT("SYNTHESE_SCL!i"&amp;R$1+1),"")</f>
        <v/>
      </c>
      <c r="S40" s="144" t="str">
        <f ca="1">IF(OR(INDIRECT("SYNTHESE_SCL!C"&amp;S$1)=PARAM!$N39,INDIRECT("SYNTHESE_SCL!C"&amp;S$1)=PARAM!$O39),INDIRECT("SYNTHESE_SCL!i"&amp;S$1+1),"")</f>
        <v/>
      </c>
      <c r="T40" s="144" t="str">
        <f ca="1">IF(OR(INDIRECT("SYNTHESE_SCL!C"&amp;T$1)=PARAM!$N39,INDIRECT("SYNTHESE_SCL!C"&amp;T$1)=PARAM!$O39),INDIRECT("SYNTHESE_SCL!i"&amp;T$1+1),"")</f>
        <v/>
      </c>
      <c r="U40" s="144" t="str">
        <f ca="1">IF(OR(INDIRECT("SYNTHESE_SCL!C"&amp;U$1)=PARAM!$N39,INDIRECT("SYNTHESE_SCL!C"&amp;U$1)=PARAM!$O39),INDIRECT("SYNTHESE_SCL!i"&amp;U$1+1),"")</f>
        <v/>
      </c>
      <c r="V40" s="144" t="str">
        <f ca="1">IF(OR(INDIRECT("SYNTHESE_SCL!C"&amp;V$1)=PARAM!$N39,INDIRECT("SYNTHESE_SCL!C"&amp;V$1)=PARAM!$O39),INDIRECT("SYNTHESE_SCL!i"&amp;V$1+1),"")</f>
        <v/>
      </c>
      <c r="W40" s="144" t="str">
        <f ca="1">IF(OR(INDIRECT("SYNTHESE_SCL!C"&amp;W$1)=PARAM!$N39,INDIRECT("SYNTHESE_SCL!C"&amp;W$1)=PARAM!$O39),INDIRECT("SYNTHESE_SCL!i"&amp;W$1+1),"")</f>
        <v/>
      </c>
      <c r="X40" s="144" t="str">
        <f ca="1">IF(OR(INDIRECT("SYNTHESE_SCL!C"&amp;X$1)=PARAM!$N39,INDIRECT("SYNTHESE_SCL!C"&amp;X$1)=PARAM!$O39),INDIRECT("SYNTHESE_SCL!i"&amp;X$1+1),"")</f>
        <v/>
      </c>
      <c r="Y40" s="144" t="str">
        <f ca="1">IF(OR(INDIRECT("SYNTHESE_SCL!C"&amp;Y$1)=PARAM!$N39,INDIRECT("SYNTHESE_SCL!C"&amp;Y$1)=PARAM!$O39),INDIRECT("SYNTHESE_SCL!i"&amp;Y$1+1),"")</f>
        <v/>
      </c>
      <c r="Z40" s="144" t="str">
        <f ca="1">IF(OR(INDIRECT("SYNTHESE_SCL!C"&amp;Z$1)=PARAM!$N39,INDIRECT("SYNTHESE_SCL!C"&amp;Z$1)=PARAM!$O39),INDIRECT("SYNTHESE_SCL!i"&amp;Z$1+1),"")</f>
        <v/>
      </c>
      <c r="AA40" s="144" t="str">
        <f ca="1">IF(OR(INDIRECT("SYNTHESE_SCL!C"&amp;AA$1)=PARAM!$N39,INDIRECT("SYNTHESE_SCL!C"&amp;AA$1)=PARAM!$O39),INDIRECT("SYNTHESE_SCL!i"&amp;AA$1+1),"")</f>
        <v/>
      </c>
      <c r="AB40" s="144" t="str">
        <f ca="1">IF(OR(INDIRECT("SYNTHESE_SCL!C"&amp;AB$1)=PARAM!$N39,INDIRECT("SYNTHESE_SCL!C"&amp;AB$1)=PARAM!$O39),INDIRECT("SYNTHESE_SCL!i"&amp;AB$1+1),"")</f>
        <v/>
      </c>
      <c r="AC40" s="144" t="str">
        <f ca="1">IF(OR(INDIRECT("SYNTHESE_SCL!C"&amp;AC$1)=PARAM!$N39,INDIRECT("SYNTHESE_SCL!C"&amp;AC$1)=PARAM!$O39),INDIRECT("SYNTHESE_SCL!i"&amp;AC$1+1),"")</f>
        <v/>
      </c>
      <c r="AD40" s="129" t="str">
        <f t="shared" ca="1" si="1"/>
        <v/>
      </c>
    </row>
    <row r="41" spans="1:30" ht="13" thickBot="1" x14ac:dyDescent="0.45">
      <c r="N41" s="38" t="s">
        <v>307</v>
      </c>
      <c r="O41" s="1512" t="str">
        <f ca="1">IF(O40="","",IF(SYNTHESE!$K$10="Non validé",0.9*IF(AnalysesComparatives!$H$17="Oui",TRUNC(AVERAGE(AC39,AD40,AD41),0),TRUNC(AVERAGE(AC39,AD40),0)),IF(AnalysesComparatives!$H$17="Oui",TRUNC(AVERAGE(AC39,AD40,AD41),0),TRUNC(AVERAGE(AC39,AD40),0))))</f>
        <v/>
      </c>
      <c r="P41" s="1513"/>
      <c r="Q41" s="182" t="s">
        <v>308</v>
      </c>
      <c r="R41" s="183" t="str">
        <f ca="1">IF(OR(INDIRECT("SYNTHESE_scl!C"&amp;R$1)=PARAM!$O39,INDIRECT("SYNTHESE_scl!C"&amp;R$1)=PARAM!$N39),INDIRECT("SYNTHESE_scl!T"&amp;R$1),"")</f>
        <v/>
      </c>
      <c r="S41" s="183" t="str">
        <f ca="1">IF(OR(INDIRECT("SYNTHESE_scl!C"&amp;S$1)=PARAM!$O39,INDIRECT("SYNTHESE_scl!C"&amp;S$1)=PARAM!$N39),INDIRECT("SYNTHESE_scl!T"&amp;S$1),"")</f>
        <v/>
      </c>
      <c r="T41" s="183" t="str">
        <f ca="1">IF(OR(INDIRECT("SYNTHESE_scl!C"&amp;T$1)=PARAM!$O39,INDIRECT("SYNTHESE_scl!C"&amp;T$1)=PARAM!$N39),INDIRECT("SYNTHESE_scl!T"&amp;T$1),"")</f>
        <v/>
      </c>
      <c r="U41" s="183" t="str">
        <f ca="1">IF(OR(INDIRECT("SYNTHESE_scl!C"&amp;U$1)=PARAM!$O39,INDIRECT("SYNTHESE_scl!C"&amp;U$1)=PARAM!$N39),INDIRECT("SYNTHESE_scl!T"&amp;U$1),"")</f>
        <v/>
      </c>
      <c r="V41" s="183" t="str">
        <f ca="1">IF(OR(INDIRECT("SYNTHESE_scl!C"&amp;V$1)=PARAM!$O39,INDIRECT("SYNTHESE_scl!C"&amp;V$1)=PARAM!$N39),INDIRECT("SYNTHESE_scl!T"&amp;V$1),"")</f>
        <v/>
      </c>
      <c r="W41" s="183" t="str">
        <f ca="1">IF(OR(INDIRECT("SYNTHESE_scl!C"&amp;W$1)=PARAM!$O39,INDIRECT("SYNTHESE_scl!C"&amp;W$1)=PARAM!$N39),INDIRECT("SYNTHESE_scl!T"&amp;W$1),"")</f>
        <v/>
      </c>
      <c r="X41" s="183" t="str">
        <f ca="1">IF(OR(INDIRECT("SYNTHESE_scl!C"&amp;X$1)=PARAM!$O39,INDIRECT("SYNTHESE_scl!C"&amp;X$1)=PARAM!$N39),INDIRECT("SYNTHESE_scl!T"&amp;X$1),"")</f>
        <v/>
      </c>
      <c r="Y41" s="183" t="str">
        <f ca="1">IF(OR(INDIRECT("SYNTHESE_scl!C"&amp;Y$1)=PARAM!$O39,INDIRECT("SYNTHESE_scl!C"&amp;Y$1)=PARAM!$N39),INDIRECT("SYNTHESE_scl!T"&amp;Y$1),"")</f>
        <v/>
      </c>
      <c r="Z41" s="183" t="str">
        <f ca="1">IF(OR(INDIRECT("SYNTHESE_scl!C"&amp;Z$1)=PARAM!$O39,INDIRECT("SYNTHESE_scl!C"&amp;Z$1)=PARAM!$N39),INDIRECT("SYNTHESE_scl!T"&amp;Z$1),"")</f>
        <v/>
      </c>
      <c r="AA41" s="183" t="str">
        <f ca="1">IF(OR(INDIRECT("SYNTHESE_scl!C"&amp;AA$1)=PARAM!$O39,INDIRECT("SYNTHESE_scl!C"&amp;AA$1)=PARAM!$N39),INDIRECT("SYNTHESE_scl!T"&amp;AA$1),"")</f>
        <v/>
      </c>
      <c r="AB41" s="183" t="str">
        <f ca="1">IF(OR(INDIRECT("SYNTHESE_scl!C"&amp;AB$1)=PARAM!$O39,INDIRECT("SYNTHESE_scl!C"&amp;AB$1)=PARAM!$N39),INDIRECT("SYNTHESE_scl!T"&amp;AB$1),"")</f>
        <v/>
      </c>
      <c r="AC41" s="183" t="str">
        <f ca="1">IF(OR(INDIRECT("SYNTHESE_scl!C"&amp;AC$1)=PARAM!$O39,INDIRECT("SYNTHESE_scl!C"&amp;AC$1)=PARAM!$N39),INDIRECT("SYNTHESE_scl!T"&amp;AC$1),"")</f>
        <v/>
      </c>
      <c r="AD41" s="185" t="str">
        <f t="shared" ca="1" si="1"/>
        <v/>
      </c>
    </row>
    <row r="42" spans="1:30" ht="13" thickBot="1" x14ac:dyDescent="0.45">
      <c r="A42" s="1519" t="s">
        <v>614</v>
      </c>
      <c r="B42" s="1519"/>
      <c r="C42" s="1519"/>
      <c r="D42" s="1519"/>
      <c r="E42" s="1519"/>
      <c r="F42" s="1519"/>
      <c r="O42" s="6" t="s">
        <v>295</v>
      </c>
      <c r="P42" s="6" t="s">
        <v>302</v>
      </c>
      <c r="Q42" s="187" t="s">
        <v>22</v>
      </c>
      <c r="R42" s="188" t="str">
        <f ca="1">IF(OR(INDIRECT("SYNTHESE!C"&amp;R$1)=PARAM!$O42,INDIRECT("SYNTHESE!C"&amp;R$1)=PARAM!$P42),INDIRECT("SYNTHESE!i"&amp;R$1),"")</f>
        <v/>
      </c>
      <c r="S42" s="188" t="str">
        <f ca="1">IF(OR(INDIRECT("SYNTHESE!C"&amp;S$1)=PARAM!$O42,INDIRECT("SYNTHESE!C"&amp;S$1)=PARAM!$P42),INDIRECT("SYNTHESE!i"&amp;S$1),"")</f>
        <v/>
      </c>
      <c r="T42" s="188" t="str">
        <f ca="1">IF(OR(INDIRECT("SYNTHESE!C"&amp;T$1)=PARAM!$O42,INDIRECT("SYNTHESE!C"&amp;T$1)=PARAM!$P42),INDIRECT("SYNTHESE!i"&amp;T$1),"")</f>
        <v/>
      </c>
      <c r="U42" s="188" t="str">
        <f ca="1">IF(OR(INDIRECT("SYNTHESE!C"&amp;U$1)=PARAM!$O42,INDIRECT("SYNTHESE!C"&amp;U$1)=PARAM!$P42),INDIRECT("SYNTHESE!i"&amp;U$1),"")</f>
        <v/>
      </c>
      <c r="V42" s="188" t="str">
        <f ca="1">IF(OR(INDIRECT("SYNTHESE!C"&amp;V$1)=PARAM!$O42,INDIRECT("SYNTHESE!C"&amp;V$1)=PARAM!$P42),INDIRECT("SYNTHESE!i"&amp;V$1),"")</f>
        <v/>
      </c>
      <c r="W42" s="188" t="str">
        <f ca="1">IF(OR(INDIRECT("SYNTHESE!C"&amp;W$1)=PARAM!$O42,INDIRECT("SYNTHESE!C"&amp;W$1)=PARAM!$P42),INDIRECT("SYNTHESE!i"&amp;W$1),"")</f>
        <v/>
      </c>
      <c r="X42" s="188" t="str">
        <f ca="1">IF(OR(INDIRECT("SYNTHESE!C"&amp;X$1)=PARAM!$O42,INDIRECT("SYNTHESE!C"&amp;X$1)=PARAM!$P42),INDIRECT("SYNTHESE!i"&amp;X$1),"")</f>
        <v/>
      </c>
      <c r="Y42" s="188" t="str">
        <f ca="1">IF(OR(INDIRECT("SYNTHESE!C"&amp;Y$1)=PARAM!$O42,INDIRECT("SYNTHESE!C"&amp;Y$1)=PARAM!$P42),INDIRECT("SYNTHESE!i"&amp;Y$1),"")</f>
        <v/>
      </c>
      <c r="Z42" s="188" t="str">
        <f ca="1">IF(OR(INDIRECT("SYNTHESE!C"&amp;Z$1)=PARAM!$O42,INDIRECT("SYNTHESE!C"&amp;Z$1)=PARAM!$P42),INDIRECT("SYNTHESE!i"&amp;Z$1),"")</f>
        <v/>
      </c>
      <c r="AA42" s="188" t="str">
        <f ca="1">IF(OR(INDIRECT("SYNTHESE!C"&amp;AA$1)=PARAM!$O42,INDIRECT("SYNTHESE!C"&amp;AA$1)=PARAM!$P42),INDIRECT("SYNTHESE!i"&amp;AA$1),"")</f>
        <v/>
      </c>
      <c r="AB42" s="188" t="str">
        <f ca="1">IF(OR(INDIRECT("SYNTHESE!C"&amp;AB$1)=PARAM!$O42,INDIRECT("SYNTHESE!C"&amp;AB$1)=PARAM!$P42),INDIRECT("SYNTHESE!i"&amp;AB$1),"")</f>
        <v/>
      </c>
      <c r="AC42" s="189" t="str">
        <f ca="1">IF(OR(INDIRECT("SYNTHESE!C"&amp;AC$1)=PARAM!$O42,INDIRECT("SYNTHESE!C"&amp;AC$1)=PARAM!$P42),INDIRECT("SYNTHESE!i"&amp;AC$1),"")</f>
        <v/>
      </c>
      <c r="AD42" s="31" t="str">
        <f t="shared" ca="1" si="1"/>
        <v/>
      </c>
    </row>
    <row r="43" spans="1:30" ht="13" thickBot="1" x14ac:dyDescent="0.45">
      <c r="A43" s="1522" t="s">
        <v>616</v>
      </c>
      <c r="B43" s="1522" t="s">
        <v>99</v>
      </c>
      <c r="C43" s="1522" t="s">
        <v>621</v>
      </c>
      <c r="D43" s="1522" t="s">
        <v>628</v>
      </c>
      <c r="E43" s="1522" t="s">
        <v>627</v>
      </c>
      <c r="F43" s="1521"/>
      <c r="G43" s="1518"/>
      <c r="O43" s="1514" t="str">
        <f ca="1">IFERROR(TRUNC(AVERAGE(AD42:AD43),0),"")</f>
        <v/>
      </c>
      <c r="P43" s="1515"/>
      <c r="Q43" s="143" t="s">
        <v>52</v>
      </c>
      <c r="R43" s="144" t="str">
        <f ca="1">IF(OR(INDIRECT("SYNTHESE!C"&amp;R$1)=PARAM!$O42,INDIRECT("SYNTHESE!C"&amp;R$1)=PARAM!$P42),INDIRECT("SYNTHESE!i"&amp;R$1+1),"")</f>
        <v/>
      </c>
      <c r="S43" s="144" t="str">
        <f ca="1">IF(OR(INDIRECT("SYNTHESE!C"&amp;S$1)=PARAM!$O42,INDIRECT("SYNTHESE!C"&amp;S$1)=PARAM!$P42),INDIRECT("SYNTHESE!i"&amp;S$1+1),"")</f>
        <v/>
      </c>
      <c r="T43" s="144" t="str">
        <f ca="1">IF(OR(INDIRECT("SYNTHESE!C"&amp;T$1)=PARAM!$O42,INDIRECT("SYNTHESE!C"&amp;T$1)=PARAM!$P42),INDIRECT("SYNTHESE!i"&amp;T$1+1),"")</f>
        <v/>
      </c>
      <c r="U43" s="144" t="str">
        <f ca="1">IF(OR(INDIRECT("SYNTHESE!C"&amp;U$1)=PARAM!$O42,INDIRECT("SYNTHESE!C"&amp;U$1)=PARAM!$P42),INDIRECT("SYNTHESE!i"&amp;U$1+1),"")</f>
        <v/>
      </c>
      <c r="V43" s="144" t="str">
        <f ca="1">IF(OR(INDIRECT("SYNTHESE!C"&amp;V$1)=PARAM!$O42,INDIRECT("SYNTHESE!C"&amp;V$1)=PARAM!$P42),INDIRECT("SYNTHESE!i"&amp;V$1+1),"")</f>
        <v/>
      </c>
      <c r="W43" s="144" t="str">
        <f ca="1">IF(OR(INDIRECT("SYNTHESE!C"&amp;W$1)=PARAM!$O42,INDIRECT("SYNTHESE!C"&amp;W$1)=PARAM!$P42),INDIRECT("SYNTHESE!i"&amp;W$1+1),"")</f>
        <v/>
      </c>
      <c r="X43" s="144" t="str">
        <f ca="1">IF(OR(INDIRECT("SYNTHESE!C"&amp;X$1)=PARAM!$O42,INDIRECT("SYNTHESE!C"&amp;X$1)=PARAM!$P42),INDIRECT("SYNTHESE!i"&amp;X$1+1),"")</f>
        <v/>
      </c>
      <c r="Y43" s="144" t="str">
        <f ca="1">IF(OR(INDIRECT("SYNTHESE!C"&amp;Y$1)=PARAM!$O42,INDIRECT("SYNTHESE!C"&amp;Y$1)=PARAM!$P42),INDIRECT("SYNTHESE!i"&amp;Y$1+1),"")</f>
        <v/>
      </c>
      <c r="Z43" s="144" t="str">
        <f ca="1">IF(OR(INDIRECT("SYNTHESE!C"&amp;Z$1)=PARAM!$O42,INDIRECT("SYNTHESE!C"&amp;Z$1)=PARAM!$P42),INDIRECT("SYNTHESE!i"&amp;Z$1+1),"")</f>
        <v/>
      </c>
      <c r="AA43" s="144" t="str">
        <f ca="1">IF(OR(INDIRECT("SYNTHESE!C"&amp;AA$1)=PARAM!$O42,INDIRECT("SYNTHESE!C"&amp;AA$1)=PARAM!$P42),INDIRECT("SYNTHESE!i"&amp;AA$1+1),"")</f>
        <v/>
      </c>
      <c r="AB43" s="144" t="str">
        <f ca="1">IF(OR(INDIRECT("SYNTHESE!C"&amp;AB$1)=PARAM!$O42,INDIRECT("SYNTHESE!C"&amp;AB$1)=PARAM!$P42),INDIRECT("SYNTHESE!i"&amp;AB$1+1),"")</f>
        <v/>
      </c>
      <c r="AC43" s="144" t="str">
        <f ca="1">IF(OR(INDIRECT("SYNTHESE!C"&amp;AC$1)=PARAM!$O42,INDIRECT("SYNTHESE!C"&amp;AC$1)=PARAM!$P42),INDIRECT("SYNTHESE!i"&amp;AC$1+1),"")</f>
        <v/>
      </c>
      <c r="AD43" s="31" t="str">
        <f t="shared" ca="1" si="1"/>
        <v/>
      </c>
    </row>
    <row r="44" spans="1:30" ht="13" thickBot="1" x14ac:dyDescent="0.45">
      <c r="A44" t="s">
        <v>389</v>
      </c>
      <c r="B44" t="s">
        <v>423</v>
      </c>
      <c r="C44" t="s">
        <v>620</v>
      </c>
      <c r="D44" t="s">
        <v>521</v>
      </c>
      <c r="E44" t="s">
        <v>629</v>
      </c>
      <c r="O44" s="1512" t="str">
        <f ca="1">IF(O43="","",IF(SYNTHESE!$K$10="Non validé",0.9*TRUNC(AVERAGE(AD42,AD43,AD44),0),TRUNC(AVERAGE(AD42,AD43,AD44),0)))</f>
        <v/>
      </c>
      <c r="P44" s="1517"/>
      <c r="Q44" s="182" t="s">
        <v>308</v>
      </c>
      <c r="R44" s="183" t="str">
        <f ca="1">IF(OR(INDIRECT("SYNTHESE!C"&amp;R$1)=PARAM!$P42,INDIRECT("SYNTHESE!C"&amp;R$1)=PARAM!$O42),INDIRECT("SYNTHESE!T"&amp;R$1),"")</f>
        <v/>
      </c>
      <c r="S44" s="183" t="str">
        <f ca="1">IF(OR(INDIRECT("SYNTHESE!C"&amp;S$1)=PARAM!$P42,INDIRECT("SYNTHESE!C"&amp;S$1)=PARAM!$O42),INDIRECT("SYNTHESE!T"&amp;S$1),"")</f>
        <v/>
      </c>
      <c r="T44" s="183" t="str">
        <f ca="1">IF(OR(INDIRECT("SYNTHESE!C"&amp;T$1)=PARAM!$P42,INDIRECT("SYNTHESE!C"&amp;T$1)=PARAM!$O42),INDIRECT("SYNTHESE!T"&amp;T$1),"")</f>
        <v/>
      </c>
      <c r="U44" s="183" t="str">
        <f ca="1">IF(OR(INDIRECT("SYNTHESE!C"&amp;U$1)=PARAM!$P42,INDIRECT("SYNTHESE!C"&amp;U$1)=PARAM!$O42),INDIRECT("SYNTHESE!T"&amp;U$1),"")</f>
        <v/>
      </c>
      <c r="V44" s="183" t="str">
        <f ca="1">IF(OR(INDIRECT("SYNTHESE!C"&amp;V$1)=PARAM!$P42,INDIRECT("SYNTHESE!C"&amp;V$1)=PARAM!$O42),INDIRECT("SYNTHESE!T"&amp;V$1),"")</f>
        <v/>
      </c>
      <c r="W44" s="183" t="str">
        <f ca="1">IF(OR(INDIRECT("SYNTHESE!C"&amp;W$1)=PARAM!$P42,INDIRECT("SYNTHESE!C"&amp;W$1)=PARAM!$O42),INDIRECT("SYNTHESE!T"&amp;W$1),"")</f>
        <v/>
      </c>
      <c r="X44" s="183" t="str">
        <f ca="1">IF(OR(INDIRECT("SYNTHESE!C"&amp;X$1)=PARAM!$P42,INDIRECT("SYNTHESE!C"&amp;X$1)=PARAM!$O42),INDIRECT("SYNTHESE!T"&amp;X$1),"")</f>
        <v/>
      </c>
      <c r="Y44" s="183" t="str">
        <f ca="1">IF(OR(INDIRECT("SYNTHESE!C"&amp;Y$1)=PARAM!$P42,INDIRECT("SYNTHESE!C"&amp;Y$1)=PARAM!$O42),INDIRECT("SYNTHESE!T"&amp;Y$1),"")</f>
        <v/>
      </c>
      <c r="Z44" s="183" t="str">
        <f ca="1">IF(OR(INDIRECT("SYNTHESE!C"&amp;Z$1)=PARAM!$P42,INDIRECT("SYNTHESE!C"&amp;Z$1)=PARAM!$O42),INDIRECT("SYNTHESE!T"&amp;Z$1),"")</f>
        <v/>
      </c>
      <c r="AA44" s="183" t="str">
        <f ca="1">IF(OR(INDIRECT("SYNTHESE!C"&amp;AA$1)=PARAM!$P42,INDIRECT("SYNTHESE!C"&amp;AA$1)=PARAM!$O42),INDIRECT("SYNTHESE!T"&amp;AA$1),"")</f>
        <v/>
      </c>
      <c r="AB44" s="183" t="str">
        <f ca="1">IF(OR(INDIRECT("SYNTHESE!C"&amp;AB$1)=PARAM!$P42,INDIRECT("SYNTHESE!C"&amp;AB$1)=PARAM!$O42),INDIRECT("SYNTHESE!T"&amp;AB$1),"")</f>
        <v/>
      </c>
      <c r="AC44" s="184" t="str">
        <f ca="1">IF(OR(INDIRECT("SYNTHESE!C"&amp;AC$1)=PARAM!$P42,INDIRECT("SYNTHESE!C"&amp;AC$1)=PARAM!$O42),INDIRECT("SYNTHESE!T"&amp;AC$1),"")</f>
        <v/>
      </c>
      <c r="AD44" s="185" t="str">
        <f t="shared" ca="1" si="1"/>
        <v/>
      </c>
    </row>
    <row r="45" spans="1:30" x14ac:dyDescent="0.4">
      <c r="A45" t="s">
        <v>615</v>
      </c>
      <c r="B45" t="s">
        <v>617</v>
      </c>
      <c r="C45" t="s">
        <v>622</v>
      </c>
      <c r="D45" t="s">
        <v>626</v>
      </c>
      <c r="E45" t="s">
        <v>633</v>
      </c>
      <c r="O45" s="132">
        <f>AnalysesComparatives!H17</f>
        <v>0</v>
      </c>
    </row>
    <row r="46" spans="1:30" x14ac:dyDescent="0.4">
      <c r="A46" t="s">
        <v>634</v>
      </c>
      <c r="B46" t="s">
        <v>618</v>
      </c>
      <c r="C46" t="s">
        <v>623</v>
      </c>
      <c r="D46" t="s">
        <v>618</v>
      </c>
      <c r="E46" t="s">
        <v>522</v>
      </c>
    </row>
    <row r="47" spans="1:30" x14ac:dyDescent="0.4">
      <c r="B47" t="s">
        <v>619</v>
      </c>
      <c r="C47" t="s">
        <v>624</v>
      </c>
      <c r="E47" t="s">
        <v>630</v>
      </c>
    </row>
    <row r="48" spans="1:30" x14ac:dyDescent="0.4">
      <c r="C48" t="s">
        <v>625</v>
      </c>
      <c r="E48" t="s">
        <v>631</v>
      </c>
    </row>
    <row r="49" spans="5:5" x14ac:dyDescent="0.4">
      <c r="E49" t="s">
        <v>632</v>
      </c>
    </row>
    <row r="50" spans="5:5" x14ac:dyDescent="0.4">
      <c r="E50" t="s">
        <v>467</v>
      </c>
    </row>
    <row r="51" spans="5:5" x14ac:dyDescent="0.4">
      <c r="E51" t="s">
        <v>625</v>
      </c>
    </row>
  </sheetData>
  <sortState xmlns:xlrd2="http://schemas.microsoft.com/office/spreadsheetml/2017/richdata2" ref="H21:H27">
    <sortCondition ref="H21:H27"/>
  </sortState>
  <mergeCells count="20">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 ref="O4:P4"/>
    <mergeCell ref="O7:P7"/>
    <mergeCell ref="O10:P10"/>
    <mergeCell ref="O13:P13"/>
    <mergeCell ref="O16:P16"/>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24</vt:i4>
      </vt:variant>
      <vt:variant>
        <vt:lpstr>Plages nommées</vt:lpstr>
      </vt:variant>
      <vt:variant>
        <vt:i4>52</vt:i4>
      </vt:variant>
    </vt:vector>
  </HeadingPairs>
  <TitlesOfParts>
    <vt:vector size="76" baseType="lpstr">
      <vt:lpstr>REX controleurs</vt:lpstr>
      <vt:lpstr>SA_GRILLE_STEU</vt:lpstr>
      <vt:lpstr>SYNTHESE_SCL</vt:lpstr>
      <vt:lpstr>SA_GRILLE_SCL</vt:lpstr>
      <vt:lpstr>Controle_Pluvio_Thermo</vt:lpstr>
      <vt:lpstr>Descriptif</vt:lpstr>
      <vt:lpstr>SYNTHESE</vt:lpstr>
      <vt:lpstr>AnalysesComparatives</vt:lpstr>
      <vt:lpstr>AnalysesComparatives_SCL</vt:lpstr>
      <vt:lpstr>DO1_Prel_1</vt:lpstr>
      <vt:lpstr>DO1_Q_DEM_1</vt:lpstr>
      <vt:lpstr>DO1_Q_G2</vt:lpstr>
      <vt:lpstr>A3_Prel_1</vt:lpstr>
      <vt:lpstr>A3_Q_G1</vt:lpstr>
      <vt:lpstr>A4_Prel_1</vt:lpstr>
      <vt:lpstr>A4_Q_DEM_1</vt:lpstr>
      <vt:lpstr>Pluvio_1</vt:lpstr>
      <vt:lpstr>Thermo_1</vt:lpstr>
      <vt:lpstr>DO3_prel_3</vt:lpstr>
      <vt:lpstr>tttt_eeeee</vt:lpstr>
      <vt:lpstr>LimitequantificationSDE</vt:lpstr>
      <vt:lpstr>SeuilsComparaison-EMT</vt:lpstr>
      <vt:lpstr>TAB_Critères</vt:lpstr>
      <vt:lpstr>PARAM</vt:lpstr>
      <vt:lpstr>CODE_SANDRE_3</vt:lpstr>
      <vt:lpstr>A3_Prel_1!CODE_SANDRE_SCL</vt:lpstr>
      <vt:lpstr>A3_Q_G1!CODE_SANDRE_SCL</vt:lpstr>
      <vt:lpstr>A4_Prel_1!CODE_SANDRE_SCL</vt:lpstr>
      <vt:lpstr>A4_Q_DEM_1!CODE_SANDRE_SCL</vt:lpstr>
      <vt:lpstr>DO1_Prel_1!CODE_SANDRE_SCL</vt:lpstr>
      <vt:lpstr>DO1_Q_DEM_1!CODE_SANDRE_SCL</vt:lpstr>
      <vt:lpstr>DO1_Q_G2!CODE_SANDRE_SCL</vt:lpstr>
      <vt:lpstr>DO3_prel_3!CODE_SANDRE_SCL</vt:lpstr>
      <vt:lpstr>tttt_eeeee!CODE_SANDRE_SCL</vt:lpstr>
      <vt:lpstr>CODE_SANDRE_SCL</vt:lpstr>
      <vt:lpstr>Pluvio_1!CODE_SANDRE_STEU</vt:lpstr>
      <vt:lpstr>CODE_SANDRE_STEU</vt:lpstr>
      <vt:lpstr>A3_Prel_1!EQUIPEMENT_PREL</vt:lpstr>
      <vt:lpstr>A3_Q_G1!EQUIPEMENT_PREL</vt:lpstr>
      <vt:lpstr>A4_Prel_1!EQUIPEMENT_PREL</vt:lpstr>
      <vt:lpstr>A4_Q_DEM_1!EQUIPEMENT_PREL</vt:lpstr>
      <vt:lpstr>DO1_Prel_1!EQUIPEMENT_PREL</vt:lpstr>
      <vt:lpstr>DO1_Q_DEM_1!EQUIPEMENT_PREL</vt:lpstr>
      <vt:lpstr>DO1_Q_G2!EQUIPEMENT_PREL</vt:lpstr>
      <vt:lpstr>DO3_prel_3!EQUIPEMENT_PREL</vt:lpstr>
      <vt:lpstr>tttt_eeeee!EQUIPEMENT_PREL</vt:lpstr>
      <vt:lpstr>EQUIPEMENT_PREL</vt:lpstr>
      <vt:lpstr>A3_Prel_1!EQUIPEMENT_Q</vt:lpstr>
      <vt:lpstr>A3_Q_G1!EQUIPEMENT_Q</vt:lpstr>
      <vt:lpstr>A4_Prel_1!EQUIPEMENT_Q</vt:lpstr>
      <vt:lpstr>A4_Q_DEM_1!EQUIPEMENT_Q</vt:lpstr>
      <vt:lpstr>DO1_Prel_1!EQUIPEMENT_Q</vt:lpstr>
      <vt:lpstr>DO1_Q_DEM_1!EQUIPEMENT_Q</vt:lpstr>
      <vt:lpstr>DO1_Q_G2!EQUIPEMENT_Q</vt:lpstr>
      <vt:lpstr>DO3_prel_3!EQUIPEMENT_Q</vt:lpstr>
      <vt:lpstr>tttt_eeeee!EQUIPEMENT_Q</vt:lpstr>
      <vt:lpstr>EQUIPEMENT_Q</vt:lpstr>
      <vt:lpstr>DO3_prel_3!LISTE_1</vt:lpstr>
      <vt:lpstr>Pluvio_1!LISTE_1</vt:lpstr>
      <vt:lpstr>tttt_eeeee!LISTE_1</vt:lpstr>
      <vt:lpstr>LISTE_1</vt:lpstr>
      <vt:lpstr>DO3_prel_3!LISTE_2</vt:lpstr>
      <vt:lpstr>tttt_eeeee!LISTE_2</vt:lpstr>
      <vt:lpstr>LISTE_2</vt:lpstr>
      <vt:lpstr>DO3_prel_3!LISTE_3</vt:lpstr>
      <vt:lpstr>Pluvio_1!LISTE_3</vt:lpstr>
      <vt:lpstr>tttt_eeeee!LISTE_3</vt:lpstr>
      <vt:lpstr>LISTE_3</vt:lpstr>
      <vt:lpstr>Pluvio_1!LISTE_4</vt:lpstr>
      <vt:lpstr>LISTE_4</vt:lpstr>
      <vt:lpstr>LISTE_5</vt:lpstr>
      <vt:lpstr>AnalysesComparatives!Print_Area</vt:lpstr>
      <vt:lpstr>AnalysesComparatives_SCL!Print_Area</vt:lpstr>
      <vt:lpstr>LimitequantificationSDE!Print_Area</vt:lpstr>
      <vt:lpstr>'SeuilsComparaison-EMT'!Print_Area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2025-06-16T15:48:50Z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