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C800E647-89BA-489E-8A02-1ED54FC20B29}" xr6:coauthVersionLast="47" xr6:coauthVersionMax="47" xr10:uidLastSave="{00000000-0000-0000-0000-000000000000}"/>
  <bookViews>
    <workbookView xWindow="-28920" yWindow="3135" windowWidth="29040" windowHeight="15720" xr2:uid="{00000000-000D-0000-FFFF-FFFF00000000}"/>
  </bookViews>
  <sheets>
    <sheet name="article_17_synthesis_table" sheetId="1" r:id="rId1"/>
    <sheet name="art17-report-2020" sheetId="4" r:id="rId2"/>
    <sheet name="art17-2014-2020" sheetId="6" r:id="rId3"/>
    <sheet name="raw-data-fig43" sheetId="5" r:id="rId4"/>
    <sheet name="Feuil3-2020" sheetId="3" r:id="rId5"/>
    <sheet name="Population_eurosta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J40" i="1"/>
  <c r="J39" i="1"/>
  <c r="O42" i="1" l="1"/>
  <c r="O43" i="1"/>
  <c r="O44" i="1"/>
  <c r="O45" i="1"/>
  <c r="I41" i="1"/>
  <c r="D41" i="1"/>
  <c r="E41" i="1"/>
  <c r="H41" i="1"/>
  <c r="J41" i="1"/>
  <c r="N41" i="1"/>
  <c r="R41" i="1"/>
  <c r="V41" i="1"/>
  <c r="X41" i="1"/>
  <c r="Y41" i="1"/>
  <c r="Z41" i="1"/>
  <c r="AB41" i="1"/>
  <c r="AC41" i="1"/>
  <c r="AD41" i="1"/>
  <c r="AF41" i="1"/>
  <c r="AG41" i="1"/>
  <c r="AH41" i="1"/>
  <c r="AJ41" i="1"/>
  <c r="AK41" i="1"/>
  <c r="AL41" i="1"/>
  <c r="AN41" i="1"/>
  <c r="AO41" i="1"/>
  <c r="AP41" i="1"/>
  <c r="AR41" i="1"/>
  <c r="AS41" i="1"/>
  <c r="AT41" i="1"/>
  <c r="AV41" i="1"/>
  <c r="AW41" i="1"/>
  <c r="AX41" i="1"/>
  <c r="AZ41" i="1"/>
  <c r="BA41" i="1"/>
  <c r="BB41" i="1"/>
  <c r="BD41" i="1"/>
  <c r="BE41" i="1"/>
  <c r="BF41" i="1"/>
  <c r="BH41" i="1"/>
  <c r="BI41" i="1"/>
  <c r="BJ41" i="1"/>
  <c r="BL41" i="1"/>
  <c r="BM41" i="1"/>
  <c r="BP41" i="1"/>
  <c r="BQ41" i="1"/>
  <c r="BR41" i="1"/>
  <c r="BT41" i="1"/>
  <c r="BU41" i="1"/>
  <c r="BV41" i="1"/>
  <c r="BX41" i="1"/>
  <c r="BY41" i="1"/>
  <c r="BZ41" i="1"/>
  <c r="CB41" i="1"/>
  <c r="CC41" i="1"/>
  <c r="CD41" i="1"/>
  <c r="CF41" i="1"/>
  <c r="CG41" i="1"/>
  <c r="CH41" i="1"/>
  <c r="CJ41" i="1"/>
  <c r="CK41" i="1"/>
  <c r="CL41" i="1"/>
  <c r="CN41" i="1"/>
  <c r="CO41" i="1"/>
  <c r="CP41" i="1"/>
  <c r="CR41" i="1"/>
  <c r="CS41" i="1"/>
  <c r="CT41" i="1"/>
  <c r="CV41" i="1"/>
  <c r="CW41" i="1"/>
  <c r="CX41" i="1"/>
  <c r="CZ41" i="1"/>
  <c r="DA41" i="1"/>
  <c r="DB41" i="1"/>
  <c r="DD41" i="1"/>
  <c r="DE41" i="1"/>
  <c r="DF41" i="1"/>
  <c r="E42" i="1"/>
  <c r="AN39" i="1"/>
  <c r="AO39" i="1"/>
  <c r="AP39" i="1"/>
  <c r="DG43" i="1"/>
  <c r="DG44" i="1"/>
  <c r="DG45" i="1"/>
  <c r="DC43" i="1"/>
  <c r="DC44" i="1"/>
  <c r="DC45" i="1"/>
  <c r="CY43" i="1"/>
  <c r="CY44" i="1"/>
  <c r="CY45" i="1"/>
  <c r="CU43" i="1"/>
  <c r="CU44" i="1"/>
  <c r="CU45" i="1"/>
  <c r="CQ43" i="1"/>
  <c r="CQ44" i="1"/>
  <c r="CQ45" i="1"/>
  <c r="CM43" i="1"/>
  <c r="CM44" i="1"/>
  <c r="CM45" i="1"/>
  <c r="CI43" i="1"/>
  <c r="CI44" i="1"/>
  <c r="CI45" i="1"/>
  <c r="CE43" i="1"/>
  <c r="CE44" i="1"/>
  <c r="CE45" i="1"/>
  <c r="CA43" i="1"/>
  <c r="CA44" i="1"/>
  <c r="CA45" i="1"/>
  <c r="BW43" i="1"/>
  <c r="BW44" i="1"/>
  <c r="BW45" i="1"/>
  <c r="BS43" i="1"/>
  <c r="BS44" i="1"/>
  <c r="BS45" i="1"/>
  <c r="BO43" i="1"/>
  <c r="BO44" i="1"/>
  <c r="BO45" i="1"/>
  <c r="BK43" i="1"/>
  <c r="BK44" i="1"/>
  <c r="BK45" i="1"/>
  <c r="BG43" i="1"/>
  <c r="BG44" i="1"/>
  <c r="BG45" i="1"/>
  <c r="AY43" i="1"/>
  <c r="AY44" i="1"/>
  <c r="AY45" i="1"/>
  <c r="AU43" i="1"/>
  <c r="AU44" i="1"/>
  <c r="AU45" i="1"/>
  <c r="AQ43" i="1"/>
  <c r="AQ44" i="1"/>
  <c r="AQ45" i="1"/>
  <c r="AM43" i="1"/>
  <c r="AM44" i="1"/>
  <c r="AM45" i="1"/>
  <c r="AI43" i="1"/>
  <c r="AI44" i="1"/>
  <c r="AI45" i="1"/>
  <c r="AE43" i="1"/>
  <c r="AE44" i="1"/>
  <c r="AE45" i="1"/>
  <c r="AA43" i="1"/>
  <c r="AA44" i="1"/>
  <c r="AA45" i="1"/>
  <c r="W43" i="1"/>
  <c r="W44" i="1"/>
  <c r="W45" i="1"/>
  <c r="S43" i="1"/>
  <c r="S44" i="1"/>
  <c r="S45" i="1"/>
  <c r="K43" i="1"/>
  <c r="K44" i="1"/>
  <c r="K45" i="1"/>
  <c r="CY42" i="1"/>
  <c r="AX39" i="1"/>
  <c r="BB39" i="1"/>
  <c r="AX40" i="1"/>
  <c r="BB40" i="1"/>
  <c r="AR39" i="1"/>
  <c r="AS39" i="1"/>
  <c r="AT39" i="1"/>
  <c r="AR40" i="1"/>
  <c r="AS40" i="1"/>
  <c r="AT40" i="1"/>
  <c r="DG12" i="1"/>
  <c r="DC12" i="1"/>
  <c r="CY12" i="1"/>
  <c r="CU12" i="1"/>
  <c r="CQ12" i="1"/>
  <c r="CM12" i="1"/>
  <c r="CI12" i="1"/>
  <c r="CA12" i="1"/>
  <c r="BW12" i="1"/>
  <c r="BS12" i="1"/>
  <c r="BO12" i="1"/>
  <c r="BK12" i="1"/>
  <c r="BG12" i="1"/>
  <c r="BC12" i="1"/>
  <c r="AY12" i="1"/>
  <c r="AU12" i="1"/>
  <c r="AQ12" i="1"/>
  <c r="AM12" i="1"/>
  <c r="AI12" i="1"/>
  <c r="AE12" i="1"/>
  <c r="AA12" i="1"/>
  <c r="W12" i="1"/>
  <c r="S12" i="1"/>
  <c r="O12" i="1"/>
  <c r="K12" i="1"/>
  <c r="G12" i="1"/>
  <c r="DI42" i="1"/>
  <c r="DH42" i="1"/>
  <c r="DE42" i="1"/>
  <c r="DF42" i="1"/>
  <c r="DG42" i="1"/>
  <c r="DD42" i="1"/>
  <c r="DA42" i="1"/>
  <c r="DB42" i="1"/>
  <c r="DC42" i="1"/>
  <c r="CZ42" i="1"/>
  <c r="CW42" i="1"/>
  <c r="CX42" i="1"/>
  <c r="CV42" i="1"/>
  <c r="CS42" i="1"/>
  <c r="CT42" i="1"/>
  <c r="CU42" i="1"/>
  <c r="CR42" i="1"/>
  <c r="CO42" i="1"/>
  <c r="CP42" i="1"/>
  <c r="CQ42" i="1"/>
  <c r="CN42" i="1"/>
  <c r="CK42" i="1"/>
  <c r="CL42" i="1"/>
  <c r="CM42" i="1"/>
  <c r="CJ42" i="1"/>
  <c r="CG42" i="1"/>
  <c r="CH42" i="1"/>
  <c r="CI42" i="1"/>
  <c r="CF42" i="1"/>
  <c r="CC42" i="1"/>
  <c r="CD42" i="1"/>
  <c r="CE42" i="1"/>
  <c r="CB42" i="1"/>
  <c r="BY42" i="1"/>
  <c r="BZ42" i="1"/>
  <c r="CA42" i="1"/>
  <c r="BX42" i="1"/>
  <c r="BU42" i="1"/>
  <c r="BV42" i="1"/>
  <c r="BW42" i="1"/>
  <c r="BT42" i="1"/>
  <c r="BQ42" i="1"/>
  <c r="BR42" i="1"/>
  <c r="BS42" i="1"/>
  <c r="BP42" i="1"/>
  <c r="BM42" i="1"/>
  <c r="BN42" i="1"/>
  <c r="BO42" i="1"/>
  <c r="BL42" i="1"/>
  <c r="BI42" i="1"/>
  <c r="BJ42" i="1"/>
  <c r="BK42" i="1"/>
  <c r="BH42" i="1"/>
  <c r="BE42" i="1"/>
  <c r="BF42" i="1"/>
  <c r="BG42" i="1"/>
  <c r="BD42" i="1"/>
  <c r="BA42" i="1"/>
  <c r="BB42" i="1"/>
  <c r="BC42" i="1"/>
  <c r="AZ42" i="1"/>
  <c r="AW42" i="1"/>
  <c r="AX42" i="1"/>
  <c r="AY42" i="1"/>
  <c r="AV42" i="1"/>
  <c r="AS42" i="1"/>
  <c r="AT42" i="1"/>
  <c r="AU42" i="1"/>
  <c r="AR42" i="1"/>
  <c r="AO42" i="1"/>
  <c r="AP42" i="1"/>
  <c r="AQ42" i="1"/>
  <c r="AN42" i="1"/>
  <c r="AK42" i="1"/>
  <c r="AL42" i="1"/>
  <c r="AM42" i="1"/>
  <c r="AJ42" i="1"/>
  <c r="AG42" i="1"/>
  <c r="AH42" i="1"/>
  <c r="AI42" i="1"/>
  <c r="AF42" i="1"/>
  <c r="AC42" i="1"/>
  <c r="AD42" i="1"/>
  <c r="AE42" i="1"/>
  <c r="AB42" i="1"/>
  <c r="Y42" i="1"/>
  <c r="Z42" i="1"/>
  <c r="AA42" i="1"/>
  <c r="X42" i="1"/>
  <c r="U42" i="1"/>
  <c r="V42" i="1"/>
  <c r="W42" i="1"/>
  <c r="T42" i="1"/>
  <c r="Q42" i="1"/>
  <c r="R42" i="1"/>
  <c r="S42" i="1"/>
  <c r="P42" i="1"/>
  <c r="M42" i="1"/>
  <c r="N42" i="1"/>
  <c r="L42" i="1"/>
  <c r="I42" i="1"/>
  <c r="J42" i="1"/>
  <c r="K42" i="1"/>
  <c r="H42" i="1"/>
  <c r="G42" i="1"/>
  <c r="F42" i="1"/>
  <c r="D42" i="1"/>
  <c r="P32" i="3"/>
  <c r="P33" i="3" s="1"/>
  <c r="Q32" i="3"/>
  <c r="Q33" i="3" s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D1" i="4"/>
  <c r="AC1" i="4"/>
  <c r="AB1" i="4"/>
  <c r="AA1" i="4"/>
  <c r="Z1" i="4"/>
  <c r="Y1" i="4"/>
  <c r="X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W1" i="4"/>
  <c r="D1" i="4"/>
  <c r="C1" i="4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47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E25" i="1"/>
  <c r="D25" i="1"/>
  <c r="E32" i="7"/>
  <c r="E33" i="7" s="1"/>
  <c r="D32" i="7"/>
  <c r="D33" i="7" s="1"/>
  <c r="G44" i="1"/>
  <c r="G43" i="1"/>
  <c r="G45" i="1" l="1"/>
  <c r="AD54" i="4"/>
  <c r="F54" i="4"/>
  <c r="E54" i="4"/>
  <c r="AD53" i="4"/>
  <c r="Q53" i="4"/>
  <c r="AD52" i="4"/>
  <c r="Q52" i="4"/>
  <c r="E52" i="4"/>
  <c r="AD51" i="4"/>
  <c r="AB51" i="4"/>
  <c r="Q51" i="4"/>
  <c r="E51" i="4"/>
  <c r="AD50" i="4"/>
  <c r="AD49" i="4"/>
  <c r="E49" i="4"/>
  <c r="AD45" i="4"/>
  <c r="AD44" i="4"/>
  <c r="AD43" i="4"/>
  <c r="AD42" i="4"/>
  <c r="AD41" i="4"/>
  <c r="S41" i="4"/>
  <c r="AD40" i="4"/>
  <c r="AD39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D21" i="4"/>
  <c r="E21" i="4"/>
  <c r="AD20" i="4"/>
  <c r="AB20" i="4"/>
  <c r="AA20" i="4"/>
  <c r="O20" i="4"/>
  <c r="F20" i="4"/>
  <c r="E20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D12" i="4"/>
  <c r="W12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O63" i="5"/>
  <c r="N63" i="5"/>
  <c r="L63" i="5"/>
  <c r="X63" i="5" s="1"/>
  <c r="K63" i="5"/>
  <c r="W63" i="5" s="1"/>
  <c r="J63" i="5"/>
  <c r="V63" i="5" s="1"/>
  <c r="I63" i="5"/>
  <c r="U63" i="5" s="1"/>
  <c r="H63" i="5"/>
  <c r="T63" i="5" s="1"/>
  <c r="G63" i="5"/>
  <c r="S63" i="5" s="1"/>
  <c r="F63" i="5"/>
  <c r="R63" i="5" s="1"/>
  <c r="E63" i="5"/>
  <c r="Q63" i="5" s="1"/>
  <c r="D63" i="5"/>
  <c r="P63" i="5" s="1"/>
  <c r="O62" i="5"/>
  <c r="N62" i="5"/>
  <c r="L62" i="5"/>
  <c r="X62" i="5" s="1"/>
  <c r="K62" i="5"/>
  <c r="W62" i="5" s="1"/>
  <c r="J62" i="5"/>
  <c r="V62" i="5" s="1"/>
  <c r="I62" i="5"/>
  <c r="U62" i="5" s="1"/>
  <c r="H62" i="5"/>
  <c r="T62" i="5" s="1"/>
  <c r="G62" i="5"/>
  <c r="S62" i="5" s="1"/>
  <c r="F62" i="5"/>
  <c r="R62" i="5" s="1"/>
  <c r="E62" i="5"/>
  <c r="Q62" i="5" s="1"/>
  <c r="D62" i="5"/>
  <c r="P62" i="5" s="1"/>
  <c r="O61" i="5"/>
  <c r="N61" i="5"/>
  <c r="L61" i="5"/>
  <c r="X61" i="5" s="1"/>
  <c r="K61" i="5"/>
  <c r="W61" i="5" s="1"/>
  <c r="J61" i="5"/>
  <c r="V61" i="5" s="1"/>
  <c r="I61" i="5"/>
  <c r="U61" i="5" s="1"/>
  <c r="H61" i="5"/>
  <c r="T61" i="5" s="1"/>
  <c r="G61" i="5"/>
  <c r="S61" i="5" s="1"/>
  <c r="F61" i="5"/>
  <c r="R61" i="5" s="1"/>
  <c r="E61" i="5"/>
  <c r="Q61" i="5" s="1"/>
  <c r="D61" i="5"/>
  <c r="P61" i="5" s="1"/>
  <c r="O60" i="5"/>
  <c r="N60" i="5"/>
  <c r="L60" i="5"/>
  <c r="X60" i="5" s="1"/>
  <c r="K60" i="5"/>
  <c r="W60" i="5" s="1"/>
  <c r="J60" i="5"/>
  <c r="V60" i="5" s="1"/>
  <c r="I60" i="5"/>
  <c r="U60" i="5" s="1"/>
  <c r="H60" i="5"/>
  <c r="T60" i="5" s="1"/>
  <c r="G60" i="5"/>
  <c r="S60" i="5" s="1"/>
  <c r="F60" i="5"/>
  <c r="R60" i="5" s="1"/>
  <c r="E60" i="5"/>
  <c r="Q60" i="5" s="1"/>
  <c r="D60" i="5"/>
  <c r="P60" i="5" s="1"/>
  <c r="O59" i="5"/>
  <c r="N59" i="5"/>
  <c r="L59" i="5"/>
  <c r="X59" i="5" s="1"/>
  <c r="K59" i="5"/>
  <c r="W59" i="5" s="1"/>
  <c r="J59" i="5"/>
  <c r="V59" i="5" s="1"/>
  <c r="I59" i="5"/>
  <c r="U59" i="5" s="1"/>
  <c r="H59" i="5"/>
  <c r="T59" i="5" s="1"/>
  <c r="G59" i="5"/>
  <c r="S59" i="5" s="1"/>
  <c r="F59" i="5"/>
  <c r="R59" i="5" s="1"/>
  <c r="E59" i="5"/>
  <c r="Q59" i="5" s="1"/>
  <c r="D59" i="5"/>
  <c r="P59" i="5" s="1"/>
  <c r="O58" i="5"/>
  <c r="N58" i="5"/>
  <c r="L58" i="5"/>
  <c r="X58" i="5" s="1"/>
  <c r="K58" i="5"/>
  <c r="W58" i="5" s="1"/>
  <c r="J58" i="5"/>
  <c r="V58" i="5" s="1"/>
  <c r="I58" i="5"/>
  <c r="U58" i="5" s="1"/>
  <c r="H58" i="5"/>
  <c r="T58" i="5" s="1"/>
  <c r="G58" i="5"/>
  <c r="S58" i="5" s="1"/>
  <c r="F58" i="5"/>
  <c r="R58" i="5" s="1"/>
  <c r="E58" i="5"/>
  <c r="Q58" i="5" s="1"/>
  <c r="D58" i="5"/>
  <c r="P58" i="5" s="1"/>
  <c r="O57" i="5"/>
  <c r="N57" i="5"/>
  <c r="L57" i="5"/>
  <c r="X57" i="5" s="1"/>
  <c r="K57" i="5"/>
  <c r="W57" i="5" s="1"/>
  <c r="J57" i="5"/>
  <c r="V57" i="5" s="1"/>
  <c r="I57" i="5"/>
  <c r="U57" i="5" s="1"/>
  <c r="H57" i="5"/>
  <c r="T57" i="5" s="1"/>
  <c r="G57" i="5"/>
  <c r="S57" i="5" s="1"/>
  <c r="F57" i="5"/>
  <c r="R57" i="5" s="1"/>
  <c r="E57" i="5"/>
  <c r="Q57" i="5" s="1"/>
  <c r="D57" i="5"/>
  <c r="P57" i="5" s="1"/>
  <c r="O56" i="5"/>
  <c r="N56" i="5"/>
  <c r="L56" i="5"/>
  <c r="X56" i="5" s="1"/>
  <c r="K56" i="5"/>
  <c r="W56" i="5" s="1"/>
  <c r="J56" i="5"/>
  <c r="V56" i="5" s="1"/>
  <c r="I56" i="5"/>
  <c r="U56" i="5" s="1"/>
  <c r="H56" i="5"/>
  <c r="T56" i="5" s="1"/>
  <c r="G56" i="5"/>
  <c r="S56" i="5" s="1"/>
  <c r="F56" i="5"/>
  <c r="R56" i="5" s="1"/>
  <c r="E56" i="5"/>
  <c r="Q56" i="5" s="1"/>
  <c r="D56" i="5"/>
  <c r="P56" i="5" s="1"/>
  <c r="O55" i="5"/>
  <c r="N55" i="5"/>
  <c r="L55" i="5"/>
  <c r="X55" i="5" s="1"/>
  <c r="K55" i="5"/>
  <c r="W55" i="5" s="1"/>
  <c r="J55" i="5"/>
  <c r="V55" i="5" s="1"/>
  <c r="I55" i="5"/>
  <c r="U55" i="5" s="1"/>
  <c r="H55" i="5"/>
  <c r="T55" i="5" s="1"/>
  <c r="G55" i="5"/>
  <c r="S55" i="5" s="1"/>
  <c r="F55" i="5"/>
  <c r="R55" i="5" s="1"/>
  <c r="E55" i="5"/>
  <c r="Q55" i="5" s="1"/>
  <c r="D55" i="5"/>
  <c r="P55" i="5" s="1"/>
  <c r="O54" i="5"/>
  <c r="N54" i="5"/>
  <c r="L54" i="5"/>
  <c r="X54" i="5" s="1"/>
  <c r="K54" i="5"/>
  <c r="W54" i="5" s="1"/>
  <c r="J54" i="5"/>
  <c r="V54" i="5" s="1"/>
  <c r="I54" i="5"/>
  <c r="U54" i="5" s="1"/>
  <c r="H54" i="5"/>
  <c r="T54" i="5" s="1"/>
  <c r="G54" i="5"/>
  <c r="S54" i="5" s="1"/>
  <c r="F54" i="5"/>
  <c r="R54" i="5" s="1"/>
  <c r="E54" i="5"/>
  <c r="Q54" i="5" s="1"/>
  <c r="D54" i="5"/>
  <c r="P54" i="5" s="1"/>
  <c r="O53" i="5"/>
  <c r="N53" i="5"/>
  <c r="L53" i="5"/>
  <c r="X53" i="5" s="1"/>
  <c r="K53" i="5"/>
  <c r="W53" i="5" s="1"/>
  <c r="J53" i="5"/>
  <c r="V53" i="5" s="1"/>
  <c r="I53" i="5"/>
  <c r="U53" i="5" s="1"/>
  <c r="H53" i="5"/>
  <c r="T53" i="5" s="1"/>
  <c r="G53" i="5"/>
  <c r="S53" i="5" s="1"/>
  <c r="F53" i="5"/>
  <c r="R53" i="5" s="1"/>
  <c r="E53" i="5"/>
  <c r="Q53" i="5" s="1"/>
  <c r="D53" i="5"/>
  <c r="P53" i="5" s="1"/>
  <c r="O52" i="5"/>
  <c r="N52" i="5"/>
  <c r="L52" i="5"/>
  <c r="X52" i="5" s="1"/>
  <c r="K52" i="5"/>
  <c r="W52" i="5" s="1"/>
  <c r="J52" i="5"/>
  <c r="V52" i="5" s="1"/>
  <c r="I52" i="5"/>
  <c r="U52" i="5" s="1"/>
  <c r="H52" i="5"/>
  <c r="T52" i="5" s="1"/>
  <c r="G52" i="5"/>
  <c r="S52" i="5" s="1"/>
  <c r="F52" i="5"/>
  <c r="R52" i="5" s="1"/>
  <c r="E52" i="5"/>
  <c r="Q52" i="5" s="1"/>
  <c r="D52" i="5"/>
  <c r="P52" i="5" s="1"/>
  <c r="O51" i="5"/>
  <c r="N51" i="5"/>
  <c r="L51" i="5"/>
  <c r="X51" i="5" s="1"/>
  <c r="K51" i="5"/>
  <c r="W51" i="5" s="1"/>
  <c r="J51" i="5"/>
  <c r="V51" i="5" s="1"/>
  <c r="I51" i="5"/>
  <c r="U51" i="5" s="1"/>
  <c r="H51" i="5"/>
  <c r="T51" i="5" s="1"/>
  <c r="G51" i="5"/>
  <c r="S51" i="5" s="1"/>
  <c r="F51" i="5"/>
  <c r="R51" i="5" s="1"/>
  <c r="E51" i="5"/>
  <c r="Q51" i="5" s="1"/>
  <c r="D51" i="5"/>
  <c r="P51" i="5" s="1"/>
  <c r="O50" i="5"/>
  <c r="N50" i="5"/>
  <c r="L50" i="5"/>
  <c r="X50" i="5" s="1"/>
  <c r="K50" i="5"/>
  <c r="W50" i="5" s="1"/>
  <c r="J50" i="5"/>
  <c r="V50" i="5" s="1"/>
  <c r="I50" i="5"/>
  <c r="U50" i="5" s="1"/>
  <c r="H50" i="5"/>
  <c r="T50" i="5" s="1"/>
  <c r="G50" i="5"/>
  <c r="S50" i="5" s="1"/>
  <c r="F50" i="5"/>
  <c r="R50" i="5" s="1"/>
  <c r="E50" i="5"/>
  <c r="Q50" i="5" s="1"/>
  <c r="D50" i="5"/>
  <c r="P50" i="5" s="1"/>
  <c r="O49" i="5"/>
  <c r="N49" i="5"/>
  <c r="L49" i="5"/>
  <c r="X49" i="5" s="1"/>
  <c r="K49" i="5"/>
  <c r="W49" i="5" s="1"/>
  <c r="J49" i="5"/>
  <c r="V49" i="5" s="1"/>
  <c r="I49" i="5"/>
  <c r="U49" i="5" s="1"/>
  <c r="H49" i="5"/>
  <c r="T49" i="5" s="1"/>
  <c r="G49" i="5"/>
  <c r="S49" i="5" s="1"/>
  <c r="F49" i="5"/>
  <c r="R49" i="5" s="1"/>
  <c r="E49" i="5"/>
  <c r="Q49" i="5" s="1"/>
  <c r="D49" i="5"/>
  <c r="P49" i="5" s="1"/>
  <c r="O48" i="5"/>
  <c r="N48" i="5"/>
  <c r="L48" i="5"/>
  <c r="X48" i="5" s="1"/>
  <c r="K48" i="5"/>
  <c r="W48" i="5" s="1"/>
  <c r="J48" i="5"/>
  <c r="V48" i="5" s="1"/>
  <c r="I48" i="5"/>
  <c r="U48" i="5" s="1"/>
  <c r="H48" i="5"/>
  <c r="T48" i="5" s="1"/>
  <c r="G48" i="5"/>
  <c r="S48" i="5" s="1"/>
  <c r="F48" i="5"/>
  <c r="R48" i="5" s="1"/>
  <c r="E48" i="5"/>
  <c r="Q48" i="5" s="1"/>
  <c r="D48" i="5"/>
  <c r="P48" i="5" s="1"/>
  <c r="O47" i="5"/>
  <c r="N47" i="5"/>
  <c r="L47" i="5"/>
  <c r="X47" i="5" s="1"/>
  <c r="K47" i="5"/>
  <c r="W47" i="5" s="1"/>
  <c r="J47" i="5"/>
  <c r="V47" i="5" s="1"/>
  <c r="I47" i="5"/>
  <c r="U47" i="5" s="1"/>
  <c r="H47" i="5"/>
  <c r="T47" i="5" s="1"/>
  <c r="G47" i="5"/>
  <c r="S47" i="5" s="1"/>
  <c r="F47" i="5"/>
  <c r="R47" i="5" s="1"/>
  <c r="E47" i="5"/>
  <c r="Q47" i="5" s="1"/>
  <c r="D47" i="5"/>
  <c r="P47" i="5" s="1"/>
  <c r="O46" i="5"/>
  <c r="N46" i="5"/>
  <c r="L46" i="5"/>
  <c r="X46" i="5" s="1"/>
  <c r="K46" i="5"/>
  <c r="W46" i="5" s="1"/>
  <c r="J46" i="5"/>
  <c r="V46" i="5" s="1"/>
  <c r="I46" i="5"/>
  <c r="U46" i="5" s="1"/>
  <c r="H46" i="5"/>
  <c r="T46" i="5" s="1"/>
  <c r="G46" i="5"/>
  <c r="S46" i="5" s="1"/>
  <c r="F46" i="5"/>
  <c r="R46" i="5" s="1"/>
  <c r="E46" i="5"/>
  <c r="Q46" i="5" s="1"/>
  <c r="D46" i="5"/>
  <c r="P46" i="5" s="1"/>
  <c r="O45" i="5"/>
  <c r="N45" i="5"/>
  <c r="L45" i="5"/>
  <c r="X45" i="5" s="1"/>
  <c r="K45" i="5"/>
  <c r="W45" i="5" s="1"/>
  <c r="J45" i="5"/>
  <c r="V45" i="5" s="1"/>
  <c r="I45" i="5"/>
  <c r="U45" i="5" s="1"/>
  <c r="H45" i="5"/>
  <c r="T45" i="5" s="1"/>
  <c r="G45" i="5"/>
  <c r="S45" i="5" s="1"/>
  <c r="F45" i="5"/>
  <c r="R45" i="5" s="1"/>
  <c r="E45" i="5"/>
  <c r="Q45" i="5" s="1"/>
  <c r="D45" i="5"/>
  <c r="P45" i="5" s="1"/>
  <c r="O44" i="5"/>
  <c r="N44" i="5"/>
  <c r="L44" i="5"/>
  <c r="X44" i="5" s="1"/>
  <c r="K44" i="5"/>
  <c r="W44" i="5" s="1"/>
  <c r="J44" i="5"/>
  <c r="V44" i="5" s="1"/>
  <c r="I44" i="5"/>
  <c r="U44" i="5" s="1"/>
  <c r="H44" i="5"/>
  <c r="T44" i="5" s="1"/>
  <c r="G44" i="5"/>
  <c r="S44" i="5" s="1"/>
  <c r="F44" i="5"/>
  <c r="R44" i="5" s="1"/>
  <c r="E44" i="5"/>
  <c r="Q44" i="5" s="1"/>
  <c r="D44" i="5"/>
  <c r="P44" i="5" s="1"/>
  <c r="O43" i="5"/>
  <c r="N43" i="5"/>
  <c r="L43" i="5"/>
  <c r="X43" i="5" s="1"/>
  <c r="K43" i="5"/>
  <c r="W43" i="5" s="1"/>
  <c r="J43" i="5"/>
  <c r="V43" i="5" s="1"/>
  <c r="I43" i="5"/>
  <c r="U43" i="5" s="1"/>
  <c r="H43" i="5"/>
  <c r="T43" i="5" s="1"/>
  <c r="G43" i="5"/>
  <c r="S43" i="5" s="1"/>
  <c r="F43" i="5"/>
  <c r="R43" i="5" s="1"/>
  <c r="E43" i="5"/>
  <c r="Q43" i="5" s="1"/>
  <c r="D43" i="5"/>
  <c r="P43" i="5" s="1"/>
  <c r="O42" i="5"/>
  <c r="N42" i="5"/>
  <c r="L42" i="5"/>
  <c r="X42" i="5" s="1"/>
  <c r="K42" i="5"/>
  <c r="W42" i="5" s="1"/>
  <c r="J42" i="5"/>
  <c r="V42" i="5" s="1"/>
  <c r="I42" i="5"/>
  <c r="U42" i="5" s="1"/>
  <c r="H42" i="5"/>
  <c r="T42" i="5" s="1"/>
  <c r="G42" i="5"/>
  <c r="S42" i="5" s="1"/>
  <c r="F42" i="5"/>
  <c r="R42" i="5" s="1"/>
  <c r="E42" i="5"/>
  <c r="Q42" i="5" s="1"/>
  <c r="D42" i="5"/>
  <c r="P42" i="5" s="1"/>
  <c r="O41" i="5"/>
  <c r="N41" i="5"/>
  <c r="L41" i="5"/>
  <c r="X41" i="5" s="1"/>
  <c r="K41" i="5"/>
  <c r="W41" i="5" s="1"/>
  <c r="J41" i="5"/>
  <c r="V41" i="5" s="1"/>
  <c r="I41" i="5"/>
  <c r="U41" i="5" s="1"/>
  <c r="H41" i="5"/>
  <c r="T41" i="5" s="1"/>
  <c r="G41" i="5"/>
  <c r="S41" i="5" s="1"/>
  <c r="F41" i="5"/>
  <c r="R41" i="5" s="1"/>
  <c r="E41" i="5"/>
  <c r="Q41" i="5" s="1"/>
  <c r="D41" i="5"/>
  <c r="P41" i="5" s="1"/>
  <c r="O40" i="5"/>
  <c r="N40" i="5"/>
  <c r="L40" i="5"/>
  <c r="X40" i="5" s="1"/>
  <c r="K40" i="5"/>
  <c r="W40" i="5" s="1"/>
  <c r="J40" i="5"/>
  <c r="V40" i="5" s="1"/>
  <c r="I40" i="5"/>
  <c r="U40" i="5" s="1"/>
  <c r="H40" i="5"/>
  <c r="T40" i="5" s="1"/>
  <c r="G40" i="5"/>
  <c r="S40" i="5" s="1"/>
  <c r="F40" i="5"/>
  <c r="R40" i="5" s="1"/>
  <c r="E40" i="5"/>
  <c r="Q40" i="5" s="1"/>
  <c r="D40" i="5"/>
  <c r="P40" i="5" s="1"/>
  <c r="O39" i="5"/>
  <c r="N39" i="5"/>
  <c r="L39" i="5"/>
  <c r="X39" i="5" s="1"/>
  <c r="K39" i="5"/>
  <c r="W39" i="5" s="1"/>
  <c r="J39" i="5"/>
  <c r="V39" i="5" s="1"/>
  <c r="I39" i="5"/>
  <c r="U39" i="5" s="1"/>
  <c r="H39" i="5"/>
  <c r="T39" i="5" s="1"/>
  <c r="G39" i="5"/>
  <c r="S39" i="5" s="1"/>
  <c r="F39" i="5"/>
  <c r="R39" i="5" s="1"/>
  <c r="E39" i="5"/>
  <c r="Q39" i="5" s="1"/>
  <c r="D39" i="5"/>
  <c r="P39" i="5" s="1"/>
  <c r="O38" i="5"/>
  <c r="N38" i="5"/>
  <c r="L38" i="5"/>
  <c r="X38" i="5" s="1"/>
  <c r="K38" i="5"/>
  <c r="W38" i="5" s="1"/>
  <c r="J38" i="5"/>
  <c r="V38" i="5" s="1"/>
  <c r="I38" i="5"/>
  <c r="U38" i="5" s="1"/>
  <c r="H38" i="5"/>
  <c r="T38" i="5" s="1"/>
  <c r="G38" i="5"/>
  <c r="S38" i="5" s="1"/>
  <c r="F38" i="5"/>
  <c r="R38" i="5" s="1"/>
  <c r="E38" i="5"/>
  <c r="Q38" i="5" s="1"/>
  <c r="D38" i="5"/>
  <c r="P38" i="5" s="1"/>
  <c r="O37" i="5"/>
  <c r="N37" i="5"/>
  <c r="L37" i="5"/>
  <c r="X37" i="5" s="1"/>
  <c r="K37" i="5"/>
  <c r="W37" i="5" s="1"/>
  <c r="J37" i="5"/>
  <c r="V37" i="5" s="1"/>
  <c r="I37" i="5"/>
  <c r="U37" i="5" s="1"/>
  <c r="H37" i="5"/>
  <c r="T37" i="5" s="1"/>
  <c r="G37" i="5"/>
  <c r="S37" i="5" s="1"/>
  <c r="F37" i="5"/>
  <c r="R37" i="5" s="1"/>
  <c r="E37" i="5"/>
  <c r="Q37" i="5" s="1"/>
  <c r="D37" i="5"/>
  <c r="P37" i="5" s="1"/>
  <c r="X36" i="5"/>
  <c r="W36" i="5"/>
  <c r="V36" i="5"/>
  <c r="U36" i="5"/>
  <c r="T36" i="5"/>
  <c r="S36" i="5"/>
  <c r="R36" i="5"/>
  <c r="Q36" i="5"/>
  <c r="P36" i="5"/>
  <c r="O36" i="5"/>
  <c r="N36" i="5"/>
  <c r="X35" i="5"/>
  <c r="W35" i="5"/>
  <c r="V35" i="5"/>
  <c r="U35" i="5"/>
  <c r="T35" i="5"/>
  <c r="S35" i="5"/>
  <c r="R35" i="5"/>
  <c r="Q35" i="5"/>
  <c r="P35" i="5"/>
  <c r="O30" i="5"/>
  <c r="N30" i="5"/>
  <c r="L30" i="5"/>
  <c r="X30" i="5" s="1"/>
  <c r="K30" i="5"/>
  <c r="W30" i="5" s="1"/>
  <c r="J30" i="5"/>
  <c r="V30" i="5" s="1"/>
  <c r="I30" i="5"/>
  <c r="U30" i="5" s="1"/>
  <c r="H30" i="5"/>
  <c r="T30" i="5" s="1"/>
  <c r="G30" i="5"/>
  <c r="S30" i="5" s="1"/>
  <c r="F30" i="5"/>
  <c r="R30" i="5" s="1"/>
  <c r="E30" i="5"/>
  <c r="Q30" i="5" s="1"/>
  <c r="D30" i="5"/>
  <c r="P30" i="5" s="1"/>
  <c r="O29" i="5"/>
  <c r="N29" i="5"/>
  <c r="L29" i="5"/>
  <c r="X29" i="5" s="1"/>
  <c r="K29" i="5"/>
  <c r="W29" i="5" s="1"/>
  <c r="J29" i="5"/>
  <c r="V29" i="5" s="1"/>
  <c r="I29" i="5"/>
  <c r="U29" i="5" s="1"/>
  <c r="H29" i="5"/>
  <c r="T29" i="5" s="1"/>
  <c r="G29" i="5"/>
  <c r="S29" i="5" s="1"/>
  <c r="F29" i="5"/>
  <c r="R29" i="5" s="1"/>
  <c r="E29" i="5"/>
  <c r="Q29" i="5" s="1"/>
  <c r="D29" i="5"/>
  <c r="P29" i="5" s="1"/>
  <c r="O28" i="5"/>
  <c r="N28" i="5"/>
  <c r="L28" i="5"/>
  <c r="X28" i="5" s="1"/>
  <c r="K28" i="5"/>
  <c r="W28" i="5" s="1"/>
  <c r="J28" i="5"/>
  <c r="V28" i="5" s="1"/>
  <c r="I28" i="5"/>
  <c r="U28" i="5" s="1"/>
  <c r="H28" i="5"/>
  <c r="T28" i="5" s="1"/>
  <c r="G28" i="5"/>
  <c r="S28" i="5" s="1"/>
  <c r="F28" i="5"/>
  <c r="R28" i="5" s="1"/>
  <c r="E28" i="5"/>
  <c r="Q28" i="5" s="1"/>
  <c r="D28" i="5"/>
  <c r="P28" i="5" s="1"/>
  <c r="P27" i="5"/>
  <c r="O27" i="5"/>
  <c r="N27" i="5"/>
  <c r="L27" i="5"/>
  <c r="X27" i="5" s="1"/>
  <c r="K27" i="5"/>
  <c r="W27" i="5" s="1"/>
  <c r="J27" i="5"/>
  <c r="V27" i="5" s="1"/>
  <c r="I27" i="5"/>
  <c r="U27" i="5" s="1"/>
  <c r="H27" i="5"/>
  <c r="T27" i="5" s="1"/>
  <c r="G27" i="5"/>
  <c r="S27" i="5" s="1"/>
  <c r="F27" i="5"/>
  <c r="R27" i="5" s="1"/>
  <c r="E27" i="5"/>
  <c r="Q27" i="5" s="1"/>
  <c r="D27" i="5"/>
  <c r="O26" i="5"/>
  <c r="N26" i="5"/>
  <c r="L26" i="5"/>
  <c r="X26" i="5" s="1"/>
  <c r="K26" i="5"/>
  <c r="W26" i="5" s="1"/>
  <c r="J26" i="5"/>
  <c r="V26" i="5" s="1"/>
  <c r="I26" i="5"/>
  <c r="U26" i="5" s="1"/>
  <c r="H26" i="5"/>
  <c r="T26" i="5" s="1"/>
  <c r="G26" i="5"/>
  <c r="S26" i="5" s="1"/>
  <c r="F26" i="5"/>
  <c r="R26" i="5" s="1"/>
  <c r="E26" i="5"/>
  <c r="Q26" i="5" s="1"/>
  <c r="D26" i="5"/>
  <c r="P26" i="5" s="1"/>
  <c r="O25" i="5"/>
  <c r="N25" i="5"/>
  <c r="L25" i="5"/>
  <c r="X25" i="5" s="1"/>
  <c r="K25" i="5"/>
  <c r="W25" i="5" s="1"/>
  <c r="J25" i="5"/>
  <c r="V25" i="5" s="1"/>
  <c r="I25" i="5"/>
  <c r="U25" i="5" s="1"/>
  <c r="H25" i="5"/>
  <c r="T25" i="5" s="1"/>
  <c r="G25" i="5"/>
  <c r="S25" i="5" s="1"/>
  <c r="F25" i="5"/>
  <c r="R25" i="5" s="1"/>
  <c r="E25" i="5"/>
  <c r="Q25" i="5" s="1"/>
  <c r="D25" i="5"/>
  <c r="P25" i="5" s="1"/>
  <c r="O24" i="5"/>
  <c r="N24" i="5"/>
  <c r="L24" i="5"/>
  <c r="X24" i="5" s="1"/>
  <c r="K24" i="5"/>
  <c r="W24" i="5" s="1"/>
  <c r="J24" i="5"/>
  <c r="V24" i="5" s="1"/>
  <c r="I24" i="5"/>
  <c r="U24" i="5" s="1"/>
  <c r="H24" i="5"/>
  <c r="T24" i="5" s="1"/>
  <c r="G24" i="5"/>
  <c r="S24" i="5" s="1"/>
  <c r="F24" i="5"/>
  <c r="R24" i="5" s="1"/>
  <c r="E24" i="5"/>
  <c r="Q24" i="5" s="1"/>
  <c r="D24" i="5"/>
  <c r="P24" i="5" s="1"/>
  <c r="O23" i="5"/>
  <c r="N23" i="5"/>
  <c r="L23" i="5"/>
  <c r="X23" i="5" s="1"/>
  <c r="K23" i="5"/>
  <c r="W23" i="5" s="1"/>
  <c r="J23" i="5"/>
  <c r="V23" i="5" s="1"/>
  <c r="I23" i="5"/>
  <c r="U23" i="5" s="1"/>
  <c r="H23" i="5"/>
  <c r="T23" i="5" s="1"/>
  <c r="G23" i="5"/>
  <c r="S23" i="5" s="1"/>
  <c r="F23" i="5"/>
  <c r="R23" i="5" s="1"/>
  <c r="E23" i="5"/>
  <c r="Q23" i="5" s="1"/>
  <c r="D23" i="5"/>
  <c r="P23" i="5" s="1"/>
  <c r="O22" i="5"/>
  <c r="N22" i="5"/>
  <c r="L22" i="5"/>
  <c r="X22" i="5" s="1"/>
  <c r="K22" i="5"/>
  <c r="W22" i="5" s="1"/>
  <c r="J22" i="5"/>
  <c r="V22" i="5" s="1"/>
  <c r="I22" i="5"/>
  <c r="U22" i="5" s="1"/>
  <c r="H22" i="5"/>
  <c r="T22" i="5" s="1"/>
  <c r="G22" i="5"/>
  <c r="S22" i="5" s="1"/>
  <c r="F22" i="5"/>
  <c r="R22" i="5" s="1"/>
  <c r="E22" i="5"/>
  <c r="Q22" i="5" s="1"/>
  <c r="D22" i="5"/>
  <c r="P22" i="5" s="1"/>
  <c r="O21" i="5"/>
  <c r="N21" i="5"/>
  <c r="L21" i="5"/>
  <c r="X21" i="5" s="1"/>
  <c r="K21" i="5"/>
  <c r="W21" i="5" s="1"/>
  <c r="J21" i="5"/>
  <c r="V21" i="5" s="1"/>
  <c r="I21" i="5"/>
  <c r="U21" i="5" s="1"/>
  <c r="H21" i="5"/>
  <c r="T21" i="5" s="1"/>
  <c r="G21" i="5"/>
  <c r="S21" i="5" s="1"/>
  <c r="F21" i="5"/>
  <c r="R21" i="5" s="1"/>
  <c r="E21" i="5"/>
  <c r="Q21" i="5" s="1"/>
  <c r="D21" i="5"/>
  <c r="P21" i="5" s="1"/>
  <c r="O20" i="5"/>
  <c r="N20" i="5"/>
  <c r="L20" i="5"/>
  <c r="X20" i="5" s="1"/>
  <c r="K20" i="5"/>
  <c r="W20" i="5" s="1"/>
  <c r="J20" i="5"/>
  <c r="V20" i="5" s="1"/>
  <c r="I20" i="5"/>
  <c r="U20" i="5" s="1"/>
  <c r="H20" i="5"/>
  <c r="T20" i="5" s="1"/>
  <c r="G20" i="5"/>
  <c r="S20" i="5" s="1"/>
  <c r="F20" i="5"/>
  <c r="R20" i="5" s="1"/>
  <c r="E20" i="5"/>
  <c r="Q20" i="5" s="1"/>
  <c r="D20" i="5"/>
  <c r="P20" i="5" s="1"/>
  <c r="O19" i="5"/>
  <c r="N19" i="5"/>
  <c r="L19" i="5"/>
  <c r="X19" i="5" s="1"/>
  <c r="K19" i="5"/>
  <c r="W19" i="5" s="1"/>
  <c r="J19" i="5"/>
  <c r="V19" i="5" s="1"/>
  <c r="I19" i="5"/>
  <c r="U19" i="5" s="1"/>
  <c r="H19" i="5"/>
  <c r="T19" i="5" s="1"/>
  <c r="G19" i="5"/>
  <c r="S19" i="5" s="1"/>
  <c r="F19" i="5"/>
  <c r="R19" i="5" s="1"/>
  <c r="E19" i="5"/>
  <c r="Q19" i="5" s="1"/>
  <c r="D19" i="5"/>
  <c r="P19" i="5" s="1"/>
  <c r="O18" i="5"/>
  <c r="N18" i="5"/>
  <c r="L18" i="5"/>
  <c r="X18" i="5" s="1"/>
  <c r="K18" i="5"/>
  <c r="W18" i="5" s="1"/>
  <c r="J18" i="5"/>
  <c r="V18" i="5" s="1"/>
  <c r="I18" i="5"/>
  <c r="U18" i="5" s="1"/>
  <c r="H18" i="5"/>
  <c r="T18" i="5" s="1"/>
  <c r="G18" i="5"/>
  <c r="S18" i="5" s="1"/>
  <c r="F18" i="5"/>
  <c r="R18" i="5" s="1"/>
  <c r="E18" i="5"/>
  <c r="Q18" i="5" s="1"/>
  <c r="D18" i="5"/>
  <c r="P18" i="5" s="1"/>
  <c r="O17" i="5"/>
  <c r="N17" i="5"/>
  <c r="L17" i="5"/>
  <c r="X17" i="5" s="1"/>
  <c r="K17" i="5"/>
  <c r="W17" i="5" s="1"/>
  <c r="J17" i="5"/>
  <c r="V17" i="5" s="1"/>
  <c r="I17" i="5"/>
  <c r="U17" i="5" s="1"/>
  <c r="H17" i="5"/>
  <c r="T17" i="5" s="1"/>
  <c r="G17" i="5"/>
  <c r="S17" i="5" s="1"/>
  <c r="F17" i="5"/>
  <c r="R17" i="5" s="1"/>
  <c r="E17" i="5"/>
  <c r="Q17" i="5" s="1"/>
  <c r="D17" i="5"/>
  <c r="P17" i="5" s="1"/>
  <c r="O16" i="5"/>
  <c r="N16" i="5"/>
  <c r="L16" i="5"/>
  <c r="X16" i="5" s="1"/>
  <c r="K16" i="5"/>
  <c r="W16" i="5" s="1"/>
  <c r="J16" i="5"/>
  <c r="V16" i="5" s="1"/>
  <c r="I16" i="5"/>
  <c r="U16" i="5" s="1"/>
  <c r="H16" i="5"/>
  <c r="T16" i="5" s="1"/>
  <c r="G16" i="5"/>
  <c r="S16" i="5" s="1"/>
  <c r="F16" i="5"/>
  <c r="R16" i="5" s="1"/>
  <c r="E16" i="5"/>
  <c r="Q16" i="5" s="1"/>
  <c r="D16" i="5"/>
  <c r="P16" i="5" s="1"/>
  <c r="O15" i="5"/>
  <c r="N15" i="5"/>
  <c r="L15" i="5"/>
  <c r="X15" i="5" s="1"/>
  <c r="K15" i="5"/>
  <c r="W15" i="5" s="1"/>
  <c r="J15" i="5"/>
  <c r="V15" i="5" s="1"/>
  <c r="I15" i="5"/>
  <c r="U15" i="5" s="1"/>
  <c r="H15" i="5"/>
  <c r="T15" i="5" s="1"/>
  <c r="G15" i="5"/>
  <c r="S15" i="5" s="1"/>
  <c r="F15" i="5"/>
  <c r="R15" i="5" s="1"/>
  <c r="E15" i="5"/>
  <c r="Q15" i="5" s="1"/>
  <c r="D15" i="5"/>
  <c r="P15" i="5" s="1"/>
  <c r="O14" i="5"/>
  <c r="N14" i="5"/>
  <c r="L14" i="5"/>
  <c r="X14" i="5" s="1"/>
  <c r="K14" i="5"/>
  <c r="W14" i="5" s="1"/>
  <c r="J14" i="5"/>
  <c r="V14" i="5" s="1"/>
  <c r="I14" i="5"/>
  <c r="U14" i="5" s="1"/>
  <c r="H14" i="5"/>
  <c r="T14" i="5" s="1"/>
  <c r="G14" i="5"/>
  <c r="S14" i="5" s="1"/>
  <c r="F14" i="5"/>
  <c r="R14" i="5" s="1"/>
  <c r="E14" i="5"/>
  <c r="Q14" i="5" s="1"/>
  <c r="D14" i="5"/>
  <c r="P14" i="5" s="1"/>
  <c r="O13" i="5"/>
  <c r="N13" i="5"/>
  <c r="L13" i="5"/>
  <c r="X13" i="5" s="1"/>
  <c r="K13" i="5"/>
  <c r="W13" i="5" s="1"/>
  <c r="J13" i="5"/>
  <c r="V13" i="5" s="1"/>
  <c r="I13" i="5"/>
  <c r="U13" i="5" s="1"/>
  <c r="H13" i="5"/>
  <c r="T13" i="5" s="1"/>
  <c r="G13" i="5"/>
  <c r="S13" i="5" s="1"/>
  <c r="F13" i="5"/>
  <c r="R13" i="5" s="1"/>
  <c r="E13" i="5"/>
  <c r="Q13" i="5" s="1"/>
  <c r="D13" i="5"/>
  <c r="P13" i="5" s="1"/>
  <c r="O12" i="5"/>
  <c r="N12" i="5"/>
  <c r="L12" i="5"/>
  <c r="X12" i="5" s="1"/>
  <c r="K12" i="5"/>
  <c r="W12" i="5" s="1"/>
  <c r="J12" i="5"/>
  <c r="V12" i="5" s="1"/>
  <c r="I12" i="5"/>
  <c r="U12" i="5" s="1"/>
  <c r="H12" i="5"/>
  <c r="T12" i="5" s="1"/>
  <c r="G12" i="5"/>
  <c r="S12" i="5" s="1"/>
  <c r="F12" i="5"/>
  <c r="R12" i="5" s="1"/>
  <c r="E12" i="5"/>
  <c r="Q12" i="5" s="1"/>
  <c r="D12" i="5"/>
  <c r="P12" i="5" s="1"/>
  <c r="O11" i="5"/>
  <c r="N11" i="5"/>
  <c r="L11" i="5"/>
  <c r="X11" i="5" s="1"/>
  <c r="K11" i="5"/>
  <c r="W11" i="5" s="1"/>
  <c r="J11" i="5"/>
  <c r="V11" i="5" s="1"/>
  <c r="I11" i="5"/>
  <c r="U11" i="5" s="1"/>
  <c r="H11" i="5"/>
  <c r="T11" i="5" s="1"/>
  <c r="G11" i="5"/>
  <c r="S11" i="5" s="1"/>
  <c r="F11" i="5"/>
  <c r="R11" i="5" s="1"/>
  <c r="E11" i="5"/>
  <c r="Q11" i="5" s="1"/>
  <c r="D11" i="5"/>
  <c r="P11" i="5" s="1"/>
  <c r="O10" i="5"/>
  <c r="N10" i="5"/>
  <c r="L10" i="5"/>
  <c r="X10" i="5" s="1"/>
  <c r="K10" i="5"/>
  <c r="W10" i="5" s="1"/>
  <c r="J10" i="5"/>
  <c r="V10" i="5" s="1"/>
  <c r="I10" i="5"/>
  <c r="U10" i="5" s="1"/>
  <c r="H10" i="5"/>
  <c r="T10" i="5" s="1"/>
  <c r="G10" i="5"/>
  <c r="S10" i="5" s="1"/>
  <c r="F10" i="5"/>
  <c r="R10" i="5" s="1"/>
  <c r="E10" i="5"/>
  <c r="Q10" i="5" s="1"/>
  <c r="D10" i="5"/>
  <c r="P10" i="5" s="1"/>
  <c r="O9" i="5"/>
  <c r="N9" i="5"/>
  <c r="L9" i="5"/>
  <c r="X9" i="5" s="1"/>
  <c r="K9" i="5"/>
  <c r="W9" i="5" s="1"/>
  <c r="J9" i="5"/>
  <c r="V9" i="5" s="1"/>
  <c r="I9" i="5"/>
  <c r="U9" i="5" s="1"/>
  <c r="H9" i="5"/>
  <c r="T9" i="5" s="1"/>
  <c r="G9" i="5"/>
  <c r="S9" i="5" s="1"/>
  <c r="F9" i="5"/>
  <c r="R9" i="5" s="1"/>
  <c r="E9" i="5"/>
  <c r="Q9" i="5" s="1"/>
  <c r="D9" i="5"/>
  <c r="P9" i="5" s="1"/>
  <c r="O8" i="5"/>
  <c r="N8" i="5"/>
  <c r="L8" i="5"/>
  <c r="X8" i="5" s="1"/>
  <c r="K8" i="5"/>
  <c r="W8" i="5" s="1"/>
  <c r="J8" i="5"/>
  <c r="V8" i="5" s="1"/>
  <c r="I8" i="5"/>
  <c r="U8" i="5" s="1"/>
  <c r="H8" i="5"/>
  <c r="T8" i="5" s="1"/>
  <c r="G8" i="5"/>
  <c r="S8" i="5" s="1"/>
  <c r="F8" i="5"/>
  <c r="R8" i="5" s="1"/>
  <c r="E8" i="5"/>
  <c r="Q8" i="5" s="1"/>
  <c r="D8" i="5"/>
  <c r="P8" i="5" s="1"/>
  <c r="O7" i="5"/>
  <c r="N7" i="5"/>
  <c r="L7" i="5"/>
  <c r="X7" i="5" s="1"/>
  <c r="K7" i="5"/>
  <c r="W7" i="5" s="1"/>
  <c r="J7" i="5"/>
  <c r="V7" i="5" s="1"/>
  <c r="I7" i="5"/>
  <c r="U7" i="5" s="1"/>
  <c r="H7" i="5"/>
  <c r="T7" i="5" s="1"/>
  <c r="G7" i="5"/>
  <c r="S7" i="5" s="1"/>
  <c r="F7" i="5"/>
  <c r="R7" i="5" s="1"/>
  <c r="E7" i="5"/>
  <c r="Q7" i="5" s="1"/>
  <c r="D7" i="5"/>
  <c r="P7" i="5" s="1"/>
  <c r="O6" i="5"/>
  <c r="N6" i="5"/>
  <c r="L6" i="5"/>
  <c r="X6" i="5" s="1"/>
  <c r="K6" i="5"/>
  <c r="W6" i="5" s="1"/>
  <c r="J6" i="5"/>
  <c r="V6" i="5" s="1"/>
  <c r="I6" i="5"/>
  <c r="U6" i="5" s="1"/>
  <c r="H6" i="5"/>
  <c r="T6" i="5" s="1"/>
  <c r="G6" i="5"/>
  <c r="S6" i="5" s="1"/>
  <c r="F6" i="5"/>
  <c r="R6" i="5" s="1"/>
  <c r="E6" i="5"/>
  <c r="Q6" i="5" s="1"/>
  <c r="D6" i="5"/>
  <c r="P6" i="5" s="1"/>
  <c r="O5" i="5"/>
  <c r="N5" i="5"/>
  <c r="L5" i="5"/>
  <c r="X5" i="5" s="1"/>
  <c r="K5" i="5"/>
  <c r="W5" i="5" s="1"/>
  <c r="J5" i="5"/>
  <c r="V5" i="5" s="1"/>
  <c r="I5" i="5"/>
  <c r="U5" i="5" s="1"/>
  <c r="H5" i="5"/>
  <c r="T5" i="5" s="1"/>
  <c r="G5" i="5"/>
  <c r="S5" i="5" s="1"/>
  <c r="F5" i="5"/>
  <c r="R5" i="5" s="1"/>
  <c r="E5" i="5"/>
  <c r="Q5" i="5" s="1"/>
  <c r="D5" i="5"/>
  <c r="P5" i="5" s="1"/>
  <c r="O4" i="5"/>
  <c r="N4" i="5"/>
  <c r="L4" i="5"/>
  <c r="X4" i="5" s="1"/>
  <c r="K4" i="5"/>
  <c r="W4" i="5" s="1"/>
  <c r="J4" i="5"/>
  <c r="V4" i="5" s="1"/>
  <c r="I4" i="5"/>
  <c r="U4" i="5" s="1"/>
  <c r="H4" i="5"/>
  <c r="T4" i="5" s="1"/>
  <c r="G4" i="5"/>
  <c r="S4" i="5" s="1"/>
  <c r="F4" i="5"/>
  <c r="R4" i="5" s="1"/>
  <c r="E4" i="5"/>
  <c r="Q4" i="5" s="1"/>
  <c r="D4" i="5"/>
  <c r="P4" i="5" s="1"/>
  <c r="X3" i="5"/>
  <c r="W3" i="5"/>
  <c r="V3" i="5"/>
  <c r="U3" i="5"/>
  <c r="T3" i="5"/>
  <c r="S3" i="5"/>
  <c r="R3" i="5"/>
  <c r="Q3" i="5"/>
  <c r="P3" i="5"/>
  <c r="O3" i="5"/>
  <c r="N3" i="5"/>
  <c r="X2" i="5"/>
  <c r="W2" i="5"/>
  <c r="V2" i="5"/>
  <c r="U2" i="5"/>
  <c r="T2" i="5"/>
  <c r="S2" i="5"/>
  <c r="R2" i="5"/>
  <c r="Q2" i="5"/>
  <c r="P2" i="5"/>
  <c r="DG54" i="6"/>
  <c r="DC54" i="6"/>
  <c r="CY54" i="6"/>
  <c r="CU54" i="6"/>
  <c r="CQ54" i="6"/>
  <c r="CM54" i="6"/>
  <c r="CI54" i="6"/>
  <c r="CE54" i="6"/>
  <c r="CA54" i="6"/>
  <c r="BW54" i="6"/>
  <c r="BS54" i="6"/>
  <c r="BO54" i="6"/>
  <c r="BK54" i="6"/>
  <c r="BG54" i="6"/>
  <c r="BC54" i="6"/>
  <c r="AY54" i="6"/>
  <c r="AU54" i="6"/>
  <c r="AQ54" i="6"/>
  <c r="AM54" i="6"/>
  <c r="AI54" i="6"/>
  <c r="AE54" i="6"/>
  <c r="AA54" i="6"/>
  <c r="W54" i="6"/>
  <c r="S54" i="6"/>
  <c r="O54" i="6"/>
  <c r="K54" i="6"/>
  <c r="G54" i="6"/>
  <c r="DG53" i="6"/>
  <c r="DC53" i="6"/>
  <c r="CY53" i="6"/>
  <c r="CU53" i="6"/>
  <c r="CQ53" i="6"/>
  <c r="CM53" i="6"/>
  <c r="CI53" i="6"/>
  <c r="CE53" i="6"/>
  <c r="CA53" i="6"/>
  <c r="BW53" i="6"/>
  <c r="BS53" i="6"/>
  <c r="BO53" i="6"/>
  <c r="BK53" i="6"/>
  <c r="BG53" i="6"/>
  <c r="BC53" i="6"/>
  <c r="AY53" i="6"/>
  <c r="AU53" i="6"/>
  <c r="AQ53" i="6"/>
  <c r="AM53" i="6"/>
  <c r="AI53" i="6"/>
  <c r="AE53" i="6"/>
  <c r="AA53" i="6"/>
  <c r="W53" i="6"/>
  <c r="S53" i="6"/>
  <c r="O53" i="6"/>
  <c r="K53" i="6"/>
  <c r="G53" i="6"/>
  <c r="DG52" i="6"/>
  <c r="DC52" i="6"/>
  <c r="CY52" i="6"/>
  <c r="CU52" i="6"/>
  <c r="CQ52" i="6"/>
  <c r="CM52" i="6"/>
  <c r="CI52" i="6"/>
  <c r="CE52" i="6"/>
  <c r="CA52" i="6"/>
  <c r="BW52" i="6"/>
  <c r="BS52" i="6"/>
  <c r="BO52" i="6"/>
  <c r="BK52" i="6"/>
  <c r="BG52" i="6"/>
  <c r="BC52" i="6"/>
  <c r="AY52" i="6"/>
  <c r="AU52" i="6"/>
  <c r="AQ52" i="6"/>
  <c r="AM52" i="6"/>
  <c r="AI52" i="6"/>
  <c r="AE52" i="6"/>
  <c r="AA52" i="6"/>
  <c r="W52" i="6"/>
  <c r="S52" i="6"/>
  <c r="O52" i="6"/>
  <c r="K52" i="6"/>
  <c r="G52" i="6"/>
  <c r="DG51" i="6"/>
  <c r="DC51" i="6"/>
  <c r="CY51" i="6"/>
  <c r="CU51" i="6"/>
  <c r="CQ51" i="6"/>
  <c r="CM51" i="6"/>
  <c r="CI51" i="6"/>
  <c r="CE51" i="6"/>
  <c r="CA51" i="6"/>
  <c r="BW51" i="6"/>
  <c r="BS51" i="6"/>
  <c r="BO51" i="6"/>
  <c r="BK51" i="6"/>
  <c r="BG51" i="6"/>
  <c r="BC51" i="6"/>
  <c r="AY51" i="6"/>
  <c r="AU51" i="6"/>
  <c r="AQ51" i="6"/>
  <c r="AM51" i="6"/>
  <c r="AI51" i="6"/>
  <c r="AE51" i="6"/>
  <c r="AA51" i="6"/>
  <c r="W51" i="6"/>
  <c r="S51" i="6"/>
  <c r="O51" i="6"/>
  <c r="K51" i="6"/>
  <c r="G51" i="6"/>
  <c r="DG50" i="6"/>
  <c r="DC50" i="6"/>
  <c r="CY50" i="6"/>
  <c r="CU50" i="6"/>
  <c r="CQ50" i="6"/>
  <c r="CM50" i="6"/>
  <c r="CI50" i="6"/>
  <c r="CE50" i="6"/>
  <c r="CA50" i="6"/>
  <c r="BW50" i="6"/>
  <c r="BS50" i="6"/>
  <c r="BO50" i="6"/>
  <c r="BK50" i="6"/>
  <c r="BG50" i="6"/>
  <c r="BC50" i="6"/>
  <c r="AY50" i="6"/>
  <c r="AU50" i="6"/>
  <c r="AQ50" i="6"/>
  <c r="AM50" i="6"/>
  <c r="AI50" i="6"/>
  <c r="AE50" i="6"/>
  <c r="AA50" i="6"/>
  <c r="W50" i="6"/>
  <c r="S50" i="6"/>
  <c r="O50" i="6"/>
  <c r="K50" i="6"/>
  <c r="G50" i="6"/>
  <c r="DG49" i="6"/>
  <c r="DC49" i="6"/>
  <c r="CY49" i="6"/>
  <c r="CU49" i="6"/>
  <c r="CQ49" i="6"/>
  <c r="CM49" i="6"/>
  <c r="CI49" i="6"/>
  <c r="CE49" i="6"/>
  <c r="CA49" i="6"/>
  <c r="BW49" i="6"/>
  <c r="BS49" i="6"/>
  <c r="BO49" i="6"/>
  <c r="BK49" i="6"/>
  <c r="BG49" i="6"/>
  <c r="BC49" i="6"/>
  <c r="AY49" i="6"/>
  <c r="AU49" i="6"/>
  <c r="AQ49" i="6"/>
  <c r="AM49" i="6"/>
  <c r="AI49" i="6"/>
  <c r="AE49" i="6"/>
  <c r="AA49" i="6"/>
  <c r="W49" i="6"/>
  <c r="S49" i="6"/>
  <c r="O49" i="6"/>
  <c r="K49" i="6"/>
  <c r="G49" i="6"/>
  <c r="BS45" i="6"/>
  <c r="BC45" i="6"/>
  <c r="AU45" i="6"/>
  <c r="DC44" i="6"/>
  <c r="CM44" i="6"/>
  <c r="CI44" i="6"/>
  <c r="BS44" i="6"/>
  <c r="BO44" i="6"/>
  <c r="AY44" i="6"/>
  <c r="S44" i="6"/>
  <c r="DG43" i="6"/>
  <c r="DC43" i="6"/>
  <c r="CM43" i="6"/>
  <c r="CI43" i="6"/>
  <c r="BS43" i="6"/>
  <c r="BG43" i="6"/>
  <c r="BC43" i="6"/>
  <c r="AY43" i="6"/>
  <c r="AU43" i="6"/>
  <c r="AQ43" i="6"/>
  <c r="AA43" i="6"/>
  <c r="S43" i="6"/>
  <c r="O43" i="6"/>
  <c r="G43" i="6"/>
  <c r="DG42" i="6"/>
  <c r="DG45" i="6" s="1"/>
  <c r="DC42" i="6"/>
  <c r="DC45" i="6" s="1"/>
  <c r="CY42" i="6"/>
  <c r="CY44" i="6" s="1"/>
  <c r="CU42" i="6"/>
  <c r="CU44" i="6" s="1"/>
  <c r="CQ42" i="6"/>
  <c r="CQ45" i="6" s="1"/>
  <c r="CM42" i="6"/>
  <c r="CM45" i="6" s="1"/>
  <c r="CI42" i="6"/>
  <c r="CI45" i="6" s="1"/>
  <c r="CE42" i="6"/>
  <c r="CE45" i="6" s="1"/>
  <c r="CA42" i="6"/>
  <c r="CA43" i="6" s="1"/>
  <c r="BW42" i="6"/>
  <c r="BW44" i="6" s="1"/>
  <c r="BS42" i="6"/>
  <c r="BO42" i="6"/>
  <c r="BO43" i="6" s="1"/>
  <c r="BK42" i="6"/>
  <c r="BK45" i="6" s="1"/>
  <c r="BG42" i="6"/>
  <c r="BG45" i="6" s="1"/>
  <c r="BC42" i="6"/>
  <c r="BC44" i="6" s="1"/>
  <c r="AY42" i="6"/>
  <c r="AY45" i="6" s="1"/>
  <c r="AU42" i="6"/>
  <c r="AU44" i="6" s="1"/>
  <c r="AQ42" i="6"/>
  <c r="AQ45" i="6" s="1"/>
  <c r="AM42" i="6"/>
  <c r="AM43" i="6" s="1"/>
  <c r="AI42" i="6"/>
  <c r="AI44" i="6" s="1"/>
  <c r="AE42" i="6"/>
  <c r="AE45" i="6" s="1"/>
  <c r="AA42" i="6"/>
  <c r="AA45" i="6" s="1"/>
  <c r="W42" i="6"/>
  <c r="W45" i="6" s="1"/>
  <c r="S42" i="6"/>
  <c r="S45" i="6" s="1"/>
  <c r="O42" i="6"/>
  <c r="O45" i="6" s="1"/>
  <c r="K42" i="6"/>
  <c r="K45" i="6" s="1"/>
  <c r="G42" i="6"/>
  <c r="G45" i="6" s="1"/>
  <c r="DG41" i="6"/>
  <c r="DF41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D41" i="6"/>
  <c r="CC41" i="6"/>
  <c r="CB41" i="6"/>
  <c r="BZ41" i="6"/>
  <c r="BY41" i="6"/>
  <c r="BX41" i="6"/>
  <c r="BV41" i="6"/>
  <c r="BU41" i="6"/>
  <c r="BT41" i="6"/>
  <c r="BS41" i="6"/>
  <c r="BR41" i="6"/>
  <c r="BQ41" i="6"/>
  <c r="BP41" i="6"/>
  <c r="BN41" i="6"/>
  <c r="BM41" i="6"/>
  <c r="BL41" i="6"/>
  <c r="BK41" i="6"/>
  <c r="BJ41" i="6"/>
  <c r="BI41" i="6"/>
  <c r="BH41" i="6"/>
  <c r="BF41" i="6"/>
  <c r="BE41" i="6"/>
  <c r="BD41" i="6"/>
  <c r="BB41" i="6"/>
  <c r="BA41" i="6"/>
  <c r="AZ41" i="6"/>
  <c r="AX41" i="6"/>
  <c r="AW41" i="6"/>
  <c r="AV41" i="6"/>
  <c r="AT41" i="6"/>
  <c r="AS41" i="6"/>
  <c r="AR41" i="6"/>
  <c r="AP41" i="6"/>
  <c r="AO41" i="6"/>
  <c r="AN41" i="6"/>
  <c r="AM41" i="6"/>
  <c r="AL41" i="6"/>
  <c r="AK41" i="6"/>
  <c r="AJ41" i="6"/>
  <c r="AH41" i="6"/>
  <c r="AG41" i="6"/>
  <c r="AF41" i="6"/>
  <c r="AD41" i="6"/>
  <c r="AC41" i="6"/>
  <c r="AB41" i="6"/>
  <c r="AA41" i="6"/>
  <c r="Z41" i="6"/>
  <c r="Y41" i="6"/>
  <c r="X41" i="6"/>
  <c r="W41" i="6"/>
  <c r="S41" i="6"/>
  <c r="O41" i="6"/>
  <c r="K41" i="6"/>
  <c r="J41" i="6"/>
  <c r="I41" i="6"/>
  <c r="H41" i="6"/>
  <c r="DG40" i="6"/>
  <c r="DC40" i="6"/>
  <c r="CY40" i="6"/>
  <c r="CU40" i="6"/>
  <c r="CQ40" i="6"/>
  <c r="CM40" i="6"/>
  <c r="CI40" i="6"/>
  <c r="CE40" i="6"/>
  <c r="CE41" i="6" s="1"/>
  <c r="CA40" i="6"/>
  <c r="CA41" i="6" s="1"/>
  <c r="BW40" i="6"/>
  <c r="BW41" i="6" s="1"/>
  <c r="BS40" i="6"/>
  <c r="BO40" i="6"/>
  <c r="BK40" i="6"/>
  <c r="BG40" i="6"/>
  <c r="BG41" i="6" s="1"/>
  <c r="BC40" i="6"/>
  <c r="BC41" i="6" s="1"/>
  <c r="AY40" i="6"/>
  <c r="AY41" i="6" s="1"/>
  <c r="AU40" i="6"/>
  <c r="AU41" i="6" s="1"/>
  <c r="AQ40" i="6"/>
  <c r="AQ41" i="6" s="1"/>
  <c r="AM40" i="6"/>
  <c r="AI40" i="6"/>
  <c r="AI41" i="6" s="1"/>
  <c r="AE40" i="6"/>
  <c r="AE41" i="6" s="1"/>
  <c r="AA40" i="6"/>
  <c r="W40" i="6"/>
  <c r="S40" i="6"/>
  <c r="O40" i="6"/>
  <c r="K40" i="6"/>
  <c r="G40" i="6"/>
  <c r="G41" i="6" s="1"/>
  <c r="DG39" i="6"/>
  <c r="DC39" i="6"/>
  <c r="CY39" i="6"/>
  <c r="CU39" i="6"/>
  <c r="CQ39" i="6"/>
  <c r="CM39" i="6"/>
  <c r="CI39" i="6"/>
  <c r="CE39" i="6"/>
  <c r="CA39" i="6"/>
  <c r="BW39" i="6"/>
  <c r="BS39" i="6"/>
  <c r="BO39" i="6"/>
  <c r="BK39" i="6"/>
  <c r="BG39" i="6"/>
  <c r="BC39" i="6"/>
  <c r="AY39" i="6"/>
  <c r="AU39" i="6"/>
  <c r="AQ39" i="6"/>
  <c r="AM39" i="6"/>
  <c r="AI39" i="6"/>
  <c r="AE39" i="6"/>
  <c r="AA39" i="6"/>
  <c r="W39" i="6"/>
  <c r="S39" i="6"/>
  <c r="O39" i="6"/>
  <c r="K39" i="6"/>
  <c r="G39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DJ20" i="6"/>
  <c r="DI20" i="6"/>
  <c r="DH20" i="6"/>
  <c r="DG20" i="6"/>
  <c r="DC20" i="6"/>
  <c r="CU20" i="6"/>
  <c r="CQ20" i="6"/>
  <c r="CM20" i="6"/>
  <c r="CI20" i="6"/>
  <c r="CE20" i="6"/>
  <c r="CA20" i="6"/>
  <c r="BW20" i="6"/>
  <c r="BS20" i="6"/>
  <c r="BO20" i="6"/>
  <c r="BK20" i="6"/>
  <c r="BG20" i="6"/>
  <c r="BC20" i="6"/>
  <c r="AY20" i="6"/>
  <c r="AU20" i="6"/>
  <c r="AQ20" i="6"/>
  <c r="AM20" i="6"/>
  <c r="AI20" i="6"/>
  <c r="AE20" i="6"/>
  <c r="AA20" i="6"/>
  <c r="W20" i="6"/>
  <c r="S20" i="6"/>
  <c r="O20" i="6"/>
  <c r="K20" i="6"/>
  <c r="G20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DF54" i="1"/>
  <c r="AA54" i="4" s="1"/>
  <c r="DB54" i="1"/>
  <c r="L54" i="4" s="1"/>
  <c r="CX54" i="1"/>
  <c r="AB54" i="4" s="1"/>
  <c r="CT54" i="1"/>
  <c r="AC54" i="4" s="1"/>
  <c r="CP54" i="1"/>
  <c r="Z54" i="4" s="1"/>
  <c r="CL54" i="1"/>
  <c r="Y54" i="4" s="1"/>
  <c r="CH54" i="1"/>
  <c r="X54" i="4" s="1"/>
  <c r="CD54" i="1"/>
  <c r="W54" i="4" s="1"/>
  <c r="BZ54" i="1"/>
  <c r="V54" i="4" s="1"/>
  <c r="BV54" i="1"/>
  <c r="U54" i="4" s="1"/>
  <c r="BR54" i="1"/>
  <c r="T54" i="4" s="1"/>
  <c r="BN54" i="1"/>
  <c r="S54" i="4" s="1"/>
  <c r="BJ54" i="1"/>
  <c r="R54" i="4" s="1"/>
  <c r="BF54" i="1"/>
  <c r="Q54" i="4" s="1"/>
  <c r="BB54" i="1"/>
  <c r="P54" i="4" s="1"/>
  <c r="AX54" i="1"/>
  <c r="K54" i="4" s="1"/>
  <c r="AT54" i="1"/>
  <c r="H54" i="4" s="1"/>
  <c r="AP54" i="1"/>
  <c r="N54" i="4" s="1"/>
  <c r="AL54" i="1"/>
  <c r="M54" i="4" s="1"/>
  <c r="AH54" i="1"/>
  <c r="J54" i="4" s="1"/>
  <c r="AD54" i="1"/>
  <c r="I54" i="4" s="1"/>
  <c r="Z54" i="1"/>
  <c r="G54" i="4" s="1"/>
  <c r="R54" i="1"/>
  <c r="O54" i="4" s="1"/>
  <c r="J54" i="1"/>
  <c r="D54" i="4" s="1"/>
  <c r="F54" i="1"/>
  <c r="C54" i="4" s="1"/>
  <c r="DF53" i="1"/>
  <c r="AA53" i="4" s="1"/>
  <c r="DB53" i="1"/>
  <c r="L53" i="4" s="1"/>
  <c r="CX53" i="1"/>
  <c r="AB53" i="4" s="1"/>
  <c r="CT53" i="1"/>
  <c r="AC53" i="4" s="1"/>
  <c r="CP53" i="1"/>
  <c r="Z53" i="4" s="1"/>
  <c r="CL53" i="1"/>
  <c r="Y53" i="4" s="1"/>
  <c r="CH53" i="1"/>
  <c r="X53" i="4" s="1"/>
  <c r="CD53" i="1"/>
  <c r="W53" i="4" s="1"/>
  <c r="BZ53" i="1"/>
  <c r="V53" i="4" s="1"/>
  <c r="BV53" i="1"/>
  <c r="U53" i="4" s="1"/>
  <c r="BR53" i="1"/>
  <c r="T53" i="4" s="1"/>
  <c r="BN53" i="1"/>
  <c r="S53" i="4" s="1"/>
  <c r="BJ53" i="1"/>
  <c r="R53" i="4" s="1"/>
  <c r="BB53" i="1"/>
  <c r="P53" i="4" s="1"/>
  <c r="AX53" i="1"/>
  <c r="K53" i="4" s="1"/>
  <c r="AT53" i="1"/>
  <c r="H53" i="4" s="1"/>
  <c r="AP53" i="1"/>
  <c r="N53" i="4" s="1"/>
  <c r="AL53" i="1"/>
  <c r="M53" i="4" s="1"/>
  <c r="AH53" i="1"/>
  <c r="J53" i="4" s="1"/>
  <c r="AD53" i="1"/>
  <c r="I53" i="4" s="1"/>
  <c r="Z53" i="1"/>
  <c r="G53" i="4" s="1"/>
  <c r="V53" i="1"/>
  <c r="F53" i="4" s="1"/>
  <c r="R53" i="1"/>
  <c r="O53" i="4" s="1"/>
  <c r="N53" i="1"/>
  <c r="E53" i="4" s="1"/>
  <c r="J53" i="1"/>
  <c r="D53" i="4" s="1"/>
  <c r="F53" i="1"/>
  <c r="C53" i="4" s="1"/>
  <c r="DF52" i="1"/>
  <c r="AA52" i="4" s="1"/>
  <c r="DB52" i="1"/>
  <c r="L52" i="4" s="1"/>
  <c r="CX52" i="1"/>
  <c r="AB52" i="4" s="1"/>
  <c r="CT52" i="1"/>
  <c r="AC52" i="4" s="1"/>
  <c r="CP52" i="1"/>
  <c r="Z52" i="4" s="1"/>
  <c r="CL52" i="1"/>
  <c r="Y52" i="4" s="1"/>
  <c r="CH52" i="1"/>
  <c r="X52" i="4" s="1"/>
  <c r="CD52" i="1"/>
  <c r="W52" i="4" s="1"/>
  <c r="BZ52" i="1"/>
  <c r="V52" i="4" s="1"/>
  <c r="BV52" i="1"/>
  <c r="U52" i="4" s="1"/>
  <c r="BR52" i="1"/>
  <c r="T52" i="4" s="1"/>
  <c r="BN52" i="1"/>
  <c r="S52" i="4" s="1"/>
  <c r="BJ52" i="1"/>
  <c r="R52" i="4" s="1"/>
  <c r="BB52" i="1"/>
  <c r="P52" i="4" s="1"/>
  <c r="AX52" i="1"/>
  <c r="K52" i="4" s="1"/>
  <c r="AT52" i="1"/>
  <c r="H52" i="4" s="1"/>
  <c r="AP52" i="1"/>
  <c r="N52" i="4" s="1"/>
  <c r="AL52" i="1"/>
  <c r="M52" i="4" s="1"/>
  <c r="AH52" i="1"/>
  <c r="J52" i="4" s="1"/>
  <c r="AD52" i="1"/>
  <c r="I52" i="4" s="1"/>
  <c r="Z52" i="1"/>
  <c r="G52" i="4" s="1"/>
  <c r="V52" i="1"/>
  <c r="F52" i="4" s="1"/>
  <c r="R52" i="1"/>
  <c r="O52" i="4" s="1"/>
  <c r="J52" i="1"/>
  <c r="D52" i="4" s="1"/>
  <c r="F52" i="1"/>
  <c r="C52" i="4" s="1"/>
  <c r="DF51" i="1"/>
  <c r="AA51" i="4" s="1"/>
  <c r="DB51" i="1"/>
  <c r="L51" i="4" s="1"/>
  <c r="CT51" i="1"/>
  <c r="AC51" i="4" s="1"/>
  <c r="CP51" i="1"/>
  <c r="Z51" i="4" s="1"/>
  <c r="CL51" i="1"/>
  <c r="Y51" i="4" s="1"/>
  <c r="CH51" i="1"/>
  <c r="X51" i="4" s="1"/>
  <c r="CD51" i="1"/>
  <c r="W51" i="4" s="1"/>
  <c r="BZ51" i="1"/>
  <c r="V51" i="4" s="1"/>
  <c r="BV51" i="1"/>
  <c r="U51" i="4" s="1"/>
  <c r="BR51" i="1"/>
  <c r="T51" i="4" s="1"/>
  <c r="BN51" i="1"/>
  <c r="S51" i="4" s="1"/>
  <c r="BJ51" i="1"/>
  <c r="R51" i="4" s="1"/>
  <c r="BB51" i="1"/>
  <c r="P51" i="4" s="1"/>
  <c r="AX51" i="1"/>
  <c r="K51" i="4" s="1"/>
  <c r="AT51" i="1"/>
  <c r="H51" i="4" s="1"/>
  <c r="AP51" i="1"/>
  <c r="N51" i="4" s="1"/>
  <c r="AL51" i="1"/>
  <c r="M51" i="4" s="1"/>
  <c r="AH51" i="1"/>
  <c r="J51" i="4" s="1"/>
  <c r="AD51" i="1"/>
  <c r="I51" i="4" s="1"/>
  <c r="Z51" i="1"/>
  <c r="G51" i="4" s="1"/>
  <c r="V51" i="1"/>
  <c r="F51" i="4" s="1"/>
  <c r="R51" i="1"/>
  <c r="O51" i="4" s="1"/>
  <c r="J51" i="1"/>
  <c r="D51" i="4" s="1"/>
  <c r="F51" i="1"/>
  <c r="C51" i="4" s="1"/>
  <c r="DF50" i="1"/>
  <c r="AA50" i="4" s="1"/>
  <c r="DB50" i="1"/>
  <c r="L50" i="4" s="1"/>
  <c r="CX50" i="1"/>
  <c r="AB50" i="4" s="1"/>
  <c r="CT50" i="1"/>
  <c r="AC50" i="4" s="1"/>
  <c r="CP50" i="1"/>
  <c r="Z50" i="4" s="1"/>
  <c r="CL50" i="1"/>
  <c r="Y50" i="4" s="1"/>
  <c r="CH50" i="1"/>
  <c r="X50" i="4" s="1"/>
  <c r="CD50" i="1"/>
  <c r="W50" i="4" s="1"/>
  <c r="BZ50" i="1"/>
  <c r="V50" i="4" s="1"/>
  <c r="BV50" i="1"/>
  <c r="U50" i="4" s="1"/>
  <c r="BR50" i="1"/>
  <c r="T50" i="4" s="1"/>
  <c r="BN50" i="1"/>
  <c r="S50" i="4" s="1"/>
  <c r="BJ50" i="1"/>
  <c r="R50" i="4" s="1"/>
  <c r="BF50" i="1"/>
  <c r="Q50" i="4" s="1"/>
  <c r="BB50" i="1"/>
  <c r="P50" i="4" s="1"/>
  <c r="AX50" i="1"/>
  <c r="K50" i="4" s="1"/>
  <c r="AT50" i="1"/>
  <c r="H50" i="4" s="1"/>
  <c r="AP50" i="1"/>
  <c r="N50" i="4" s="1"/>
  <c r="AL50" i="1"/>
  <c r="M50" i="4" s="1"/>
  <c r="AH50" i="1"/>
  <c r="J50" i="4" s="1"/>
  <c r="AD50" i="1"/>
  <c r="I50" i="4" s="1"/>
  <c r="Z50" i="1"/>
  <c r="G50" i="4" s="1"/>
  <c r="V50" i="1"/>
  <c r="F50" i="4" s="1"/>
  <c r="R50" i="1"/>
  <c r="O50" i="4" s="1"/>
  <c r="N50" i="1"/>
  <c r="E50" i="4" s="1"/>
  <c r="J50" i="1"/>
  <c r="D50" i="4" s="1"/>
  <c r="F50" i="1"/>
  <c r="C50" i="4" s="1"/>
  <c r="DF49" i="1"/>
  <c r="AA49" i="4" s="1"/>
  <c r="DB49" i="1"/>
  <c r="L49" i="4" s="1"/>
  <c r="CX49" i="1"/>
  <c r="AB49" i="4" s="1"/>
  <c r="CT49" i="1"/>
  <c r="AC49" i="4" s="1"/>
  <c r="CP49" i="1"/>
  <c r="Z49" i="4" s="1"/>
  <c r="CL49" i="1"/>
  <c r="Y49" i="4" s="1"/>
  <c r="CH49" i="1"/>
  <c r="X49" i="4" s="1"/>
  <c r="CD49" i="1"/>
  <c r="W49" i="4" s="1"/>
  <c r="BZ49" i="1"/>
  <c r="V49" i="4" s="1"/>
  <c r="BV49" i="1"/>
  <c r="U49" i="4" s="1"/>
  <c r="BR49" i="1"/>
  <c r="T49" i="4" s="1"/>
  <c r="BN49" i="1"/>
  <c r="S49" i="4" s="1"/>
  <c r="BJ49" i="1"/>
  <c r="R49" i="4" s="1"/>
  <c r="BF49" i="1"/>
  <c r="Q49" i="4" s="1"/>
  <c r="BB49" i="1"/>
  <c r="P49" i="4" s="1"/>
  <c r="AX49" i="1"/>
  <c r="K49" i="4" s="1"/>
  <c r="AT49" i="1"/>
  <c r="H49" i="4" s="1"/>
  <c r="AP49" i="1"/>
  <c r="N49" i="4" s="1"/>
  <c r="AL49" i="1"/>
  <c r="M49" i="4" s="1"/>
  <c r="AH49" i="1"/>
  <c r="J49" i="4" s="1"/>
  <c r="AD49" i="1"/>
  <c r="I49" i="4" s="1"/>
  <c r="Z49" i="1"/>
  <c r="G49" i="4" s="1"/>
  <c r="V49" i="1"/>
  <c r="F49" i="4" s="1"/>
  <c r="R49" i="1"/>
  <c r="O49" i="4" s="1"/>
  <c r="J49" i="1"/>
  <c r="D49" i="4" s="1"/>
  <c r="F49" i="1"/>
  <c r="C49" i="4" s="1"/>
  <c r="BR45" i="1"/>
  <c r="T45" i="4" s="1"/>
  <c r="BB45" i="1"/>
  <c r="P45" i="4" s="1"/>
  <c r="AT45" i="1"/>
  <c r="H45" i="4" s="1"/>
  <c r="DB44" i="1"/>
  <c r="L44" i="4" s="1"/>
  <c r="CL44" i="1"/>
  <c r="Y44" i="4" s="1"/>
  <c r="CH44" i="1"/>
  <c r="X44" i="4" s="1"/>
  <c r="BR44" i="1"/>
  <c r="T44" i="4" s="1"/>
  <c r="BN44" i="1"/>
  <c r="S44" i="4" s="1"/>
  <c r="AX44" i="1"/>
  <c r="K44" i="4" s="1"/>
  <c r="R44" i="1"/>
  <c r="O44" i="4" s="1"/>
  <c r="DF43" i="1"/>
  <c r="AA43" i="4" s="1"/>
  <c r="DB43" i="1"/>
  <c r="L43" i="4" s="1"/>
  <c r="CL43" i="1"/>
  <c r="Y43" i="4" s="1"/>
  <c r="CH43" i="1"/>
  <c r="X43" i="4" s="1"/>
  <c r="BR43" i="1"/>
  <c r="T43" i="4" s="1"/>
  <c r="BF43" i="1"/>
  <c r="Q43" i="4" s="1"/>
  <c r="BB43" i="1"/>
  <c r="P43" i="4" s="1"/>
  <c r="AX43" i="1"/>
  <c r="K43" i="4" s="1"/>
  <c r="AT43" i="1"/>
  <c r="H43" i="4" s="1"/>
  <c r="AP43" i="1"/>
  <c r="N43" i="4" s="1"/>
  <c r="Z43" i="1"/>
  <c r="G43" i="4" s="1"/>
  <c r="R43" i="1"/>
  <c r="O43" i="4" s="1"/>
  <c r="N43" i="1"/>
  <c r="E43" i="4" s="1"/>
  <c r="F43" i="1"/>
  <c r="C43" i="4" s="1"/>
  <c r="AA42" i="4"/>
  <c r="L42" i="4"/>
  <c r="AB42" i="4"/>
  <c r="AC42" i="4"/>
  <c r="Z42" i="4"/>
  <c r="Y42" i="4"/>
  <c r="X42" i="4"/>
  <c r="W42" i="4"/>
  <c r="V42" i="4"/>
  <c r="U42" i="4"/>
  <c r="T42" i="4"/>
  <c r="S42" i="4"/>
  <c r="R42" i="4"/>
  <c r="Q42" i="4"/>
  <c r="P42" i="4"/>
  <c r="K42" i="4"/>
  <c r="H42" i="4"/>
  <c r="N42" i="4"/>
  <c r="M42" i="4"/>
  <c r="J42" i="4"/>
  <c r="I42" i="4"/>
  <c r="G42" i="4"/>
  <c r="F42" i="4"/>
  <c r="O42" i="4"/>
  <c r="E42" i="4"/>
  <c r="D42" i="4"/>
  <c r="F45" i="1"/>
  <c r="C45" i="4" s="1"/>
  <c r="E41" i="4"/>
  <c r="DF40" i="1"/>
  <c r="AA40" i="4" s="1"/>
  <c r="DB40" i="1"/>
  <c r="L41" i="4" s="1"/>
  <c r="CX40" i="1"/>
  <c r="AB41" i="4" s="1"/>
  <c r="CT40" i="1"/>
  <c r="AC41" i="4" s="1"/>
  <c r="CP40" i="1"/>
  <c r="Z41" i="4" s="1"/>
  <c r="CL40" i="1"/>
  <c r="Y40" i="4" s="1"/>
  <c r="CH40" i="1"/>
  <c r="X40" i="4" s="1"/>
  <c r="CD40" i="1"/>
  <c r="W40" i="4" s="1"/>
  <c r="BZ40" i="1"/>
  <c r="V40" i="4" s="1"/>
  <c r="BV40" i="1"/>
  <c r="U40" i="4" s="1"/>
  <c r="BR40" i="1"/>
  <c r="T40" i="4" s="1"/>
  <c r="BN40" i="1"/>
  <c r="S40" i="4" s="1"/>
  <c r="BJ40" i="1"/>
  <c r="R41" i="4" s="1"/>
  <c r="BF40" i="1"/>
  <c r="Q41" i="4" s="1"/>
  <c r="P40" i="4"/>
  <c r="K40" i="4"/>
  <c r="H41" i="4"/>
  <c r="AP40" i="1"/>
  <c r="N41" i="4" s="1"/>
  <c r="AL40" i="1"/>
  <c r="M41" i="4" s="1"/>
  <c r="AH40" i="1"/>
  <c r="J40" i="4" s="1"/>
  <c r="AD40" i="1"/>
  <c r="I40" i="4" s="1"/>
  <c r="Z40" i="1"/>
  <c r="G40" i="4" s="1"/>
  <c r="V40" i="1"/>
  <c r="F41" i="4" s="1"/>
  <c r="R40" i="1"/>
  <c r="O40" i="4" s="1"/>
  <c r="N40" i="1"/>
  <c r="E40" i="4" s="1"/>
  <c r="D41" i="4"/>
  <c r="F40" i="1"/>
  <c r="C41" i="4" s="1"/>
  <c r="DF39" i="1"/>
  <c r="AA39" i="4" s="1"/>
  <c r="DB39" i="1"/>
  <c r="L39" i="4" s="1"/>
  <c r="CX39" i="1"/>
  <c r="AB39" i="4" s="1"/>
  <c r="CT39" i="1"/>
  <c r="AC39" i="4" s="1"/>
  <c r="CP39" i="1"/>
  <c r="Z39" i="4" s="1"/>
  <c r="CL39" i="1"/>
  <c r="Y39" i="4" s="1"/>
  <c r="CH39" i="1"/>
  <c r="X39" i="4" s="1"/>
  <c r="CD39" i="1"/>
  <c r="W39" i="4" s="1"/>
  <c r="BZ39" i="1"/>
  <c r="V39" i="4" s="1"/>
  <c r="BV39" i="1"/>
  <c r="U39" i="4" s="1"/>
  <c r="BR39" i="1"/>
  <c r="T39" i="4" s="1"/>
  <c r="BN39" i="1"/>
  <c r="S39" i="4" s="1"/>
  <c r="BJ39" i="1"/>
  <c r="R39" i="4" s="1"/>
  <c r="BF39" i="1"/>
  <c r="Q39" i="4" s="1"/>
  <c r="P39" i="4"/>
  <c r="K39" i="4"/>
  <c r="H39" i="4"/>
  <c r="N39" i="4"/>
  <c r="AL39" i="1"/>
  <c r="M39" i="4" s="1"/>
  <c r="AH39" i="1"/>
  <c r="J39" i="4" s="1"/>
  <c r="AD39" i="1"/>
  <c r="I39" i="4" s="1"/>
  <c r="Z39" i="1"/>
  <c r="G39" i="4" s="1"/>
  <c r="V39" i="1"/>
  <c r="F39" i="4" s="1"/>
  <c r="R39" i="1"/>
  <c r="O39" i="4" s="1"/>
  <c r="N39" i="1"/>
  <c r="E39" i="4" s="1"/>
  <c r="D39" i="4"/>
  <c r="F39" i="1"/>
  <c r="C39" i="4" s="1"/>
  <c r="DI21" i="1"/>
  <c r="DH21" i="1"/>
  <c r="DF21" i="1"/>
  <c r="AA21" i="4" s="1"/>
  <c r="DE21" i="1"/>
  <c r="DD21" i="1"/>
  <c r="DB21" i="1"/>
  <c r="L21" i="4" s="1"/>
  <c r="DA21" i="1"/>
  <c r="CZ21" i="1"/>
  <c r="CX21" i="1"/>
  <c r="AB21" i="4" s="1"/>
  <c r="CW21" i="1"/>
  <c r="CV21" i="1"/>
  <c r="CT21" i="1"/>
  <c r="AC21" i="4" s="1"/>
  <c r="CS21" i="1"/>
  <c r="CR21" i="1"/>
  <c r="CP21" i="1"/>
  <c r="Z21" i="4" s="1"/>
  <c r="CO21" i="1"/>
  <c r="CN21" i="1"/>
  <c r="CL21" i="1"/>
  <c r="Y21" i="4" s="1"/>
  <c r="CK21" i="1"/>
  <c r="CJ21" i="1"/>
  <c r="CH21" i="1"/>
  <c r="X21" i="4" s="1"/>
  <c r="CG21" i="1"/>
  <c r="CF21" i="1"/>
  <c r="CD21" i="1"/>
  <c r="W21" i="4" s="1"/>
  <c r="CC21" i="1"/>
  <c r="CB21" i="1"/>
  <c r="BZ21" i="1"/>
  <c r="V21" i="4" s="1"/>
  <c r="BY21" i="1"/>
  <c r="BX21" i="1"/>
  <c r="BV21" i="1"/>
  <c r="U21" i="4" s="1"/>
  <c r="BU21" i="1"/>
  <c r="BT21" i="1"/>
  <c r="BR21" i="1"/>
  <c r="T21" i="4" s="1"/>
  <c r="BQ21" i="1"/>
  <c r="BP21" i="1"/>
  <c r="BN21" i="1"/>
  <c r="S21" i="4" s="1"/>
  <c r="BM21" i="1"/>
  <c r="BL21" i="1"/>
  <c r="BJ21" i="1"/>
  <c r="R21" i="4" s="1"/>
  <c r="BI21" i="1"/>
  <c r="BH21" i="1"/>
  <c r="BF21" i="1"/>
  <c r="Q21" i="4" s="1"/>
  <c r="BE21" i="1"/>
  <c r="BD21" i="1"/>
  <c r="BB21" i="1"/>
  <c r="P21" i="4" s="1"/>
  <c r="BA21" i="1"/>
  <c r="AZ21" i="1"/>
  <c r="AX21" i="1"/>
  <c r="K21" i="4" s="1"/>
  <c r="AW21" i="1"/>
  <c r="AV21" i="1"/>
  <c r="AT21" i="1"/>
  <c r="H21" i="4" s="1"/>
  <c r="AS21" i="1"/>
  <c r="AR21" i="1"/>
  <c r="AP21" i="1"/>
  <c r="N21" i="4" s="1"/>
  <c r="AO21" i="1"/>
  <c r="AN21" i="1"/>
  <c r="AL21" i="1"/>
  <c r="M21" i="4" s="1"/>
  <c r="AK21" i="1"/>
  <c r="AJ21" i="1"/>
  <c r="AH21" i="1"/>
  <c r="J21" i="4" s="1"/>
  <c r="AG21" i="1"/>
  <c r="AF21" i="1"/>
  <c r="AD21" i="1"/>
  <c r="I21" i="4" s="1"/>
  <c r="AC21" i="1"/>
  <c r="AB21" i="1"/>
  <c r="Z21" i="1"/>
  <c r="G21" i="4" s="1"/>
  <c r="Y21" i="1"/>
  <c r="X21" i="1"/>
  <c r="V21" i="1"/>
  <c r="F21" i="4" s="1"/>
  <c r="U21" i="1"/>
  <c r="T21" i="1"/>
  <c r="R21" i="1"/>
  <c r="O21" i="4" s="1"/>
  <c r="Q21" i="1"/>
  <c r="P21" i="1"/>
  <c r="M21" i="1"/>
  <c r="L21" i="1"/>
  <c r="J21" i="1"/>
  <c r="D21" i="4" s="1"/>
  <c r="I21" i="1"/>
  <c r="H21" i="1"/>
  <c r="F21" i="1"/>
  <c r="C21" i="4" s="1"/>
  <c r="E21" i="1"/>
  <c r="D21" i="1"/>
  <c r="DI20" i="1"/>
  <c r="DH20" i="1"/>
  <c r="DB20" i="1"/>
  <c r="L20" i="4" s="1"/>
  <c r="CT20" i="1"/>
  <c r="AC20" i="4" s="1"/>
  <c r="CP20" i="1"/>
  <c r="Z20" i="4" s="1"/>
  <c r="CL20" i="1"/>
  <c r="Y20" i="4" s="1"/>
  <c r="CH20" i="1"/>
  <c r="X20" i="4" s="1"/>
  <c r="CD20" i="1"/>
  <c r="W20" i="4" s="1"/>
  <c r="BZ20" i="1"/>
  <c r="V20" i="4" s="1"/>
  <c r="BV20" i="1"/>
  <c r="U20" i="4" s="1"/>
  <c r="BR20" i="1"/>
  <c r="T20" i="4" s="1"/>
  <c r="BN20" i="1"/>
  <c r="S20" i="4" s="1"/>
  <c r="BJ20" i="1"/>
  <c r="R20" i="4" s="1"/>
  <c r="BF20" i="1"/>
  <c r="Q20" i="4" s="1"/>
  <c r="BB20" i="1"/>
  <c r="P20" i="4" s="1"/>
  <c r="AX20" i="1"/>
  <c r="K20" i="4" s="1"/>
  <c r="AT20" i="1"/>
  <c r="H20" i="4" s="1"/>
  <c r="AP20" i="1"/>
  <c r="N20" i="4" s="1"/>
  <c r="AL20" i="1"/>
  <c r="M20" i="4" s="1"/>
  <c r="AH20" i="1"/>
  <c r="J20" i="4" s="1"/>
  <c r="AD20" i="1"/>
  <c r="I20" i="4" s="1"/>
  <c r="Z20" i="1"/>
  <c r="G20" i="4" s="1"/>
  <c r="J20" i="1"/>
  <c r="D20" i="4" s="1"/>
  <c r="F20" i="1"/>
  <c r="C20" i="4" s="1"/>
  <c r="DI12" i="1"/>
  <c r="DH12" i="1"/>
  <c r="DF12" i="1"/>
  <c r="AA12" i="4" s="1"/>
  <c r="DE12" i="1"/>
  <c r="DD12" i="1"/>
  <c r="DB12" i="1"/>
  <c r="L12" i="4" s="1"/>
  <c r="DA12" i="1"/>
  <c r="CZ12" i="1"/>
  <c r="CX12" i="1"/>
  <c r="AB12" i="4" s="1"/>
  <c r="CW12" i="1"/>
  <c r="CV12" i="1"/>
  <c r="CT12" i="1"/>
  <c r="AC12" i="4" s="1"/>
  <c r="CS12" i="1"/>
  <c r="CR12" i="1"/>
  <c r="CP12" i="1"/>
  <c r="Z12" i="4" s="1"/>
  <c r="CO12" i="1"/>
  <c r="CN12" i="1"/>
  <c r="CL12" i="1"/>
  <c r="Y12" i="4" s="1"/>
  <c r="CK12" i="1"/>
  <c r="CJ12" i="1"/>
  <c r="CH12" i="1"/>
  <c r="X12" i="4" s="1"/>
  <c r="CG12" i="1"/>
  <c r="CF12" i="1"/>
  <c r="BZ12" i="1"/>
  <c r="V12" i="4" s="1"/>
  <c r="BY12" i="1"/>
  <c r="BX12" i="1"/>
  <c r="BV12" i="1"/>
  <c r="U12" i="4" s="1"/>
  <c r="BU12" i="1"/>
  <c r="BT12" i="1"/>
  <c r="BR12" i="1"/>
  <c r="T12" i="4" s="1"/>
  <c r="BQ12" i="1"/>
  <c r="BP12" i="1"/>
  <c r="BN12" i="1"/>
  <c r="S12" i="4" s="1"/>
  <c r="BM12" i="1"/>
  <c r="BL12" i="1"/>
  <c r="BJ12" i="1"/>
  <c r="R12" i="4" s="1"/>
  <c r="BI12" i="1"/>
  <c r="BH12" i="1"/>
  <c r="BF12" i="1"/>
  <c r="Q12" i="4" s="1"/>
  <c r="BE12" i="1"/>
  <c r="BD12" i="1"/>
  <c r="BB12" i="1"/>
  <c r="P12" i="4" s="1"/>
  <c r="BA12" i="1"/>
  <c r="AZ12" i="1"/>
  <c r="AX12" i="1"/>
  <c r="K12" i="4" s="1"/>
  <c r="AW12" i="1"/>
  <c r="AV12" i="1"/>
  <c r="AT12" i="1"/>
  <c r="H12" i="4" s="1"/>
  <c r="AS12" i="1"/>
  <c r="AR12" i="1"/>
  <c r="AP12" i="1"/>
  <c r="N12" i="4" s="1"/>
  <c r="AO12" i="1"/>
  <c r="AN12" i="1"/>
  <c r="AL12" i="1"/>
  <c r="M12" i="4" s="1"/>
  <c r="AK12" i="1"/>
  <c r="AJ12" i="1"/>
  <c r="AH12" i="1"/>
  <c r="J12" i="4" s="1"/>
  <c r="AG12" i="1"/>
  <c r="AF12" i="1"/>
  <c r="AD12" i="1"/>
  <c r="I12" i="4" s="1"/>
  <c r="AC12" i="1"/>
  <c r="AB12" i="1"/>
  <c r="Z12" i="1"/>
  <c r="G12" i="4" s="1"/>
  <c r="Y12" i="1"/>
  <c r="X12" i="1"/>
  <c r="V12" i="1"/>
  <c r="F12" i="4" s="1"/>
  <c r="U12" i="1"/>
  <c r="T12" i="1"/>
  <c r="R12" i="1"/>
  <c r="O12" i="4" s="1"/>
  <c r="Q12" i="1"/>
  <c r="P12" i="1"/>
  <c r="N12" i="1"/>
  <c r="E12" i="4" s="1"/>
  <c r="M12" i="1"/>
  <c r="L12" i="1"/>
  <c r="J12" i="1"/>
  <c r="D12" i="4" s="1"/>
  <c r="I12" i="1"/>
  <c r="H12" i="1"/>
  <c r="F12" i="1"/>
  <c r="C12" i="4" s="1"/>
  <c r="E12" i="1"/>
  <c r="D12" i="1"/>
  <c r="AM44" i="6" l="1"/>
  <c r="AQ44" i="6"/>
  <c r="O44" i="6"/>
  <c r="AA44" i="6"/>
  <c r="DG44" i="6"/>
  <c r="CE43" i="6"/>
  <c r="Y41" i="4"/>
  <c r="G41" i="4"/>
  <c r="AT44" i="1"/>
  <c r="H44" i="4" s="1"/>
  <c r="I41" i="4"/>
  <c r="BF44" i="1"/>
  <c r="Q44" i="4" s="1"/>
  <c r="J41" i="4"/>
  <c r="C40" i="4"/>
  <c r="AA41" i="4"/>
  <c r="F40" i="4"/>
  <c r="O41" i="4"/>
  <c r="CX43" i="1"/>
  <c r="AB43" i="4" s="1"/>
  <c r="D40" i="4"/>
  <c r="V41" i="4"/>
  <c r="W41" i="4"/>
  <c r="BZ44" i="1"/>
  <c r="V44" i="4" s="1"/>
  <c r="X41" i="4"/>
  <c r="L40" i="4"/>
  <c r="K41" i="4"/>
  <c r="Z40" i="4"/>
  <c r="BZ45" i="1"/>
  <c r="V45" i="4" s="1"/>
  <c r="DF45" i="1"/>
  <c r="AA45" i="4" s="1"/>
  <c r="AB40" i="4"/>
  <c r="AC40" i="4"/>
  <c r="F44" i="1"/>
  <c r="C44" i="4" s="1"/>
  <c r="N44" i="1"/>
  <c r="E44" i="4" s="1"/>
  <c r="P41" i="4"/>
  <c r="G44" i="6"/>
  <c r="K44" i="6"/>
  <c r="Z44" i="1"/>
  <c r="G44" i="4" s="1"/>
  <c r="K43" i="6"/>
  <c r="M40" i="4"/>
  <c r="N40" i="4"/>
  <c r="W43" i="6"/>
  <c r="T41" i="4"/>
  <c r="J43" i="1"/>
  <c r="D43" i="4" s="1"/>
  <c r="BG44" i="6"/>
  <c r="Q40" i="4"/>
  <c r="DF44" i="1"/>
  <c r="AA44" i="4" s="1"/>
  <c r="CA44" i="6"/>
  <c r="R40" i="4"/>
  <c r="H40" i="4"/>
  <c r="AL43" i="1"/>
  <c r="M43" i="4" s="1"/>
  <c r="U41" i="4"/>
  <c r="N45" i="1"/>
  <c r="E45" i="4" s="1"/>
  <c r="BV43" i="1"/>
  <c r="U43" i="4" s="1"/>
  <c r="BZ43" i="1"/>
  <c r="V43" i="4" s="1"/>
  <c r="AD44" i="1"/>
  <c r="I44" i="4" s="1"/>
  <c r="CP44" i="1"/>
  <c r="Z44" i="4" s="1"/>
  <c r="AX45" i="1"/>
  <c r="K45" i="4" s="1"/>
  <c r="AH44" i="1"/>
  <c r="J44" i="4" s="1"/>
  <c r="CT44" i="1"/>
  <c r="AC44" i="4" s="1"/>
  <c r="V45" i="1"/>
  <c r="F45" i="4" s="1"/>
  <c r="CH45" i="1"/>
  <c r="X45" i="4" s="1"/>
  <c r="AI45" i="6"/>
  <c r="BO45" i="6"/>
  <c r="CU45" i="6"/>
  <c r="AL44" i="1"/>
  <c r="M44" i="4" s="1"/>
  <c r="CX44" i="1"/>
  <c r="AB44" i="4" s="1"/>
  <c r="Z45" i="1"/>
  <c r="G45" i="4" s="1"/>
  <c r="BF45" i="1"/>
  <c r="Q45" i="4" s="1"/>
  <c r="CL45" i="1"/>
  <c r="Y45" i="4" s="1"/>
  <c r="AE43" i="6"/>
  <c r="BK43" i="6"/>
  <c r="CQ43" i="6"/>
  <c r="CE44" i="6"/>
  <c r="AM45" i="6"/>
  <c r="CY45" i="6"/>
  <c r="J44" i="1"/>
  <c r="D44" i="4" s="1"/>
  <c r="AP44" i="1"/>
  <c r="N44" i="4" s="1"/>
  <c r="BV44" i="1"/>
  <c r="U44" i="4" s="1"/>
  <c r="AD45" i="1"/>
  <c r="I45" i="4" s="1"/>
  <c r="BJ45" i="1"/>
  <c r="R45" i="4" s="1"/>
  <c r="CP45" i="1"/>
  <c r="Z45" i="4" s="1"/>
  <c r="AI43" i="6"/>
  <c r="CU43" i="6"/>
  <c r="W44" i="6"/>
  <c r="BW45" i="6"/>
  <c r="AH45" i="1"/>
  <c r="J45" i="4" s="1"/>
  <c r="BN45" i="1"/>
  <c r="S45" i="4" s="1"/>
  <c r="CT45" i="1"/>
  <c r="AC45" i="4" s="1"/>
  <c r="CY43" i="6"/>
  <c r="CA45" i="6"/>
  <c r="C42" i="4"/>
  <c r="CD43" i="1"/>
  <c r="W43" i="4" s="1"/>
  <c r="V43" i="1"/>
  <c r="F43" i="4" s="1"/>
  <c r="AD43" i="1"/>
  <c r="I43" i="4" s="1"/>
  <c r="BJ43" i="1"/>
  <c r="R43" i="4" s="1"/>
  <c r="CP43" i="1"/>
  <c r="Z43" i="4" s="1"/>
  <c r="CD44" i="1"/>
  <c r="W44" i="4" s="1"/>
  <c r="AL45" i="1"/>
  <c r="M45" i="4" s="1"/>
  <c r="CX45" i="1"/>
  <c r="AB45" i="4" s="1"/>
  <c r="BW43" i="6"/>
  <c r="AE44" i="6"/>
  <c r="BK44" i="6"/>
  <c r="CQ44" i="6"/>
  <c r="AH43" i="1"/>
  <c r="J43" i="4" s="1"/>
  <c r="BN43" i="1"/>
  <c r="S43" i="4" s="1"/>
  <c r="CT43" i="1"/>
  <c r="AC43" i="4" s="1"/>
  <c r="V44" i="1"/>
  <c r="F44" i="4" s="1"/>
  <c r="BB44" i="1"/>
  <c r="P44" i="4" s="1"/>
  <c r="J45" i="1"/>
  <c r="D45" i="4" s="1"/>
  <c r="AP45" i="1"/>
  <c r="N45" i="4" s="1"/>
  <c r="BV45" i="1"/>
  <c r="U45" i="4" s="1"/>
  <c r="DB45" i="1"/>
  <c r="L45" i="4" s="1"/>
  <c r="BJ44" i="1"/>
  <c r="R44" i="4" s="1"/>
  <c r="R45" i="1"/>
  <c r="O45" i="4" s="1"/>
  <c r="CD45" i="1"/>
  <c r="W4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Benoit FRIBOURG-BLANC</author>
  </authors>
  <commentList>
    <comment ref="DE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Benoit FRIBOURG-BLANC:</t>
        </r>
        <r>
          <rPr>
            <sz val="9"/>
            <color indexed="81"/>
            <rFont val="Tahoma"/>
            <family val="2"/>
          </rPr>
          <t xml:space="preserve">
modified as per RDA of June 2023</t>
        </r>
      </text>
    </comment>
  </commentList>
</comments>
</file>

<file path=xl/sharedStrings.xml><?xml version="1.0" encoding="utf-8"?>
<sst xmlns="http://schemas.openxmlformats.org/spreadsheetml/2006/main" count="4120" uniqueCount="397">
  <si>
    <t>Forecast for investments needs by national authorities</t>
  </si>
  <si>
    <t>Summary of information reported by national authorities as total for all individual non-compliant agglomerations</t>
  </si>
  <si>
    <t>Forecast for investment needs for non-compliant collecting systems and non-compliant treatment plants (national total)</t>
  </si>
  <si>
    <t>Collecting systems</t>
  </si>
  <si>
    <r>
      <t>Forecast for investment needed (as in national plan)</t>
    </r>
    <r>
      <rPr>
        <sz val="9"/>
        <color rgb="FF000000"/>
        <rFont val="Verdana"/>
        <family val="2"/>
      </rPr>
      <t xml:space="preserve">  [EUR million]</t>
    </r>
  </si>
  <si>
    <r>
      <t xml:space="preserve">Forecasting period </t>
    </r>
    <r>
      <rPr>
        <sz val="9"/>
        <color rgb="FF000000"/>
        <rFont val="Verdana"/>
        <family val="2"/>
      </rPr>
      <t>[years]</t>
    </r>
    <r>
      <rPr>
        <sz val="9"/>
        <color rgb="FFFF0000"/>
        <rFont val="Verdana"/>
        <family val="2"/>
      </rPr>
      <t xml:space="preserve"> </t>
    </r>
  </si>
  <si>
    <t>Treatment plants</t>
  </si>
  <si>
    <r>
      <t xml:space="preserve">Forecast for investment needed (as in national plan) </t>
    </r>
    <r>
      <rPr>
        <sz val="9"/>
        <color rgb="FF000000"/>
        <rFont val="Verdana"/>
        <family val="2"/>
      </rPr>
      <t xml:space="preserve"> [EUR million]</t>
    </r>
  </si>
  <si>
    <t>TOTAL FOR TREATMENT AND COLLECTION</t>
  </si>
  <si>
    <r>
      <t xml:space="preserve">Forcasting period </t>
    </r>
    <r>
      <rPr>
        <sz val="9"/>
        <color rgb="FF000000"/>
        <rFont val="Verdana"/>
        <family val="2"/>
      </rPr>
      <t>[years]</t>
    </r>
  </si>
  <si>
    <t>Number of investments planned</t>
  </si>
  <si>
    <r>
      <t>Planned works (expired deadlines)</t>
    </r>
    <r>
      <rPr>
        <sz val="9"/>
        <color rgb="FF000000"/>
        <rFont val="Verdana"/>
        <family val="2"/>
      </rPr>
      <t xml:space="preserve"> [No of works or agglomerations]</t>
    </r>
  </si>
  <si>
    <r>
      <t xml:space="preserve">Planned works (pending deadlines) </t>
    </r>
    <r>
      <rPr>
        <sz val="9"/>
        <color rgb="FF000000"/>
        <rFont val="Verdana"/>
        <family val="2"/>
      </rPr>
      <t>[No of works or agglomerations]</t>
    </r>
  </si>
  <si>
    <r>
      <t>Planned works (expired deadlines)</t>
    </r>
    <r>
      <rPr>
        <sz val="9"/>
        <color rgb="FF000000"/>
        <rFont val="Verdana"/>
        <family val="2"/>
      </rPr>
      <t xml:space="preserve"> [No of treatment plants]</t>
    </r>
  </si>
  <si>
    <r>
      <t xml:space="preserve">Planned works (pending deadlines) </t>
    </r>
    <r>
      <rPr>
        <sz val="9"/>
        <color rgb="FF000000"/>
        <rFont val="Verdana"/>
        <family val="2"/>
      </rPr>
      <t>[No of treatment plants]</t>
    </r>
  </si>
  <si>
    <t>Results after investment</t>
  </si>
  <si>
    <r>
      <t>Projected waste water load collected through collecting systems after planned works</t>
    </r>
    <r>
      <rPr>
        <sz val="9"/>
        <color rgb="FF000000"/>
        <rFont val="Verdana"/>
        <family val="2"/>
      </rPr>
      <t xml:space="preserve"> [p.e.]</t>
    </r>
  </si>
  <si>
    <r>
      <t>Projected waste water load addressed through IAS after planned works</t>
    </r>
    <r>
      <rPr>
        <sz val="9"/>
        <color rgb="FF000000"/>
        <rFont val="Verdana"/>
        <family val="2"/>
      </rPr>
      <t xml:space="preserve"> [p.e.]</t>
    </r>
  </si>
  <si>
    <r>
      <t>Projected waste water load entering after planned works</t>
    </r>
    <r>
      <rPr>
        <sz val="9"/>
        <color rgb="FF000000"/>
        <rFont val="Verdana"/>
        <family val="2"/>
      </rPr>
      <t xml:space="preserve"> [p.e.]</t>
    </r>
  </si>
  <si>
    <r>
      <t xml:space="preserve">Design capacity after planned works </t>
    </r>
    <r>
      <rPr>
        <sz val="9"/>
        <color rgb="FF000000"/>
        <rFont val="Verdana"/>
        <family val="2"/>
      </rPr>
      <t>[p.e.]</t>
    </r>
  </si>
  <si>
    <t>Annual average investment costs reported by national authorities for the whole country</t>
  </si>
  <si>
    <r>
      <t>PAST annual investment costs (new and renewal)</t>
    </r>
    <r>
      <rPr>
        <sz val="9"/>
        <color rgb="FF000000"/>
        <rFont val="Verdana"/>
        <family val="2"/>
      </rPr>
      <t xml:space="preserve">  [EUR million]</t>
    </r>
  </si>
  <si>
    <r>
      <t xml:space="preserve">Annual average for </t>
    </r>
    <r>
      <rPr>
        <sz val="9"/>
        <color rgb="FF000000"/>
        <rFont val="Verdana"/>
        <family val="2"/>
      </rPr>
      <t>[years]</t>
    </r>
  </si>
  <si>
    <r>
      <t>CURRENT annual investment costs (new and renewal)</t>
    </r>
    <r>
      <rPr>
        <sz val="9"/>
        <color rgb="FF000000"/>
        <rFont val="Verdana"/>
        <family val="2"/>
      </rPr>
      <t xml:space="preserve"> [EUR million]</t>
    </r>
  </si>
  <si>
    <r>
      <t>Annual average for</t>
    </r>
    <r>
      <rPr>
        <sz val="9"/>
        <color rgb="FF000000"/>
        <rFont val="Verdana"/>
        <family val="2"/>
      </rPr>
      <t xml:space="preserve"> [years]</t>
    </r>
  </si>
  <si>
    <r>
      <t xml:space="preserve">EXPECTED annual investment costs (new and renewal) </t>
    </r>
    <r>
      <rPr>
        <sz val="9"/>
        <color rgb="FF000000"/>
        <rFont val="Verdana"/>
        <family val="2"/>
      </rPr>
      <t xml:space="preserve"> [EUR million]</t>
    </r>
  </si>
  <si>
    <r>
      <t xml:space="preserve">CURRENT annual investment costs (new and renewal) </t>
    </r>
    <r>
      <rPr>
        <sz val="9"/>
        <color rgb="FF000000"/>
        <rFont val="Verdana"/>
        <family val="2"/>
      </rPr>
      <t>[EUR million]</t>
    </r>
  </si>
  <si>
    <r>
      <t xml:space="preserve">EXPECTED annual investment costs (new and renewal)  </t>
    </r>
    <r>
      <rPr>
        <sz val="9"/>
        <color rgb="FF000000"/>
        <rFont val="Verdana"/>
        <family val="2"/>
      </rPr>
      <t>[EUR million]</t>
    </r>
  </si>
  <si>
    <t>Evolution of the investments (PAST to CURRENT)</t>
  </si>
  <si>
    <t>Evolution of the investments (CURRENT to EXPECTED)</t>
  </si>
  <si>
    <r>
      <t xml:space="preserve">Population according to Eurostat </t>
    </r>
    <r>
      <rPr>
        <sz val="9"/>
        <color rgb="FF000000"/>
        <rFont val="Verdana"/>
        <family val="2"/>
      </rPr>
      <t>[million]</t>
    </r>
  </si>
  <si>
    <r>
      <t xml:space="preserve">Ratio: PAST investment/population </t>
    </r>
    <r>
      <rPr>
        <sz val="9"/>
        <color rgb="FF000000"/>
        <rFont val="Verdana"/>
        <family val="2"/>
      </rPr>
      <t>[EUR/inhabitant/year]</t>
    </r>
  </si>
  <si>
    <r>
      <t>Ratio: CURRENT investment/population</t>
    </r>
    <r>
      <rPr>
        <sz val="9"/>
        <color rgb="FF000000"/>
        <rFont val="Verdana"/>
        <family val="2"/>
      </rPr>
      <t xml:space="preserve"> [EUR/inhabitant/year]</t>
    </r>
  </si>
  <si>
    <r>
      <t>Ratio: EXPECTED investment/population</t>
    </r>
    <r>
      <rPr>
        <sz val="9"/>
        <color rgb="FF000000"/>
        <rFont val="Verdana"/>
        <family val="2"/>
      </rPr>
      <t xml:space="preserve"> [EUR/inhabitant/year]</t>
    </r>
  </si>
  <si>
    <t>Background information</t>
  </si>
  <si>
    <r>
      <t>Total design capacity (as reported in Art 15)</t>
    </r>
    <r>
      <rPr>
        <sz val="9"/>
        <color rgb="FF000000"/>
        <rFont val="Verdana"/>
        <family val="2"/>
      </rPr>
      <t xml:space="preserve"> [p.e.]</t>
    </r>
  </si>
  <si>
    <r>
      <t>Expected total design capacity (as reported in Art 17)</t>
    </r>
    <r>
      <rPr>
        <sz val="9"/>
        <color rgb="FF000000"/>
        <rFont val="Verdana"/>
        <family val="2"/>
      </rPr>
      <t xml:space="preserve"> [p.e.]</t>
    </r>
  </si>
  <si>
    <r>
      <t xml:space="preserve">Waste water load generated (as reported in Art 15) </t>
    </r>
    <r>
      <rPr>
        <sz val="9"/>
        <color rgb="FF000000"/>
        <rFont val="Verdana"/>
        <family val="2"/>
      </rPr>
      <t>[p.e.]</t>
    </r>
  </si>
  <si>
    <r>
      <t>Waste water load collected in IAS  (as reported in Art 15)</t>
    </r>
    <r>
      <rPr>
        <sz val="9"/>
        <color rgb="FF000000"/>
        <rFont val="Verdana"/>
        <family val="2"/>
      </rPr>
      <t xml:space="preserve"> [p.e.]</t>
    </r>
  </si>
  <si>
    <r>
      <t xml:space="preserve">Waste water load discharged without treatment (as reported in Art 15) </t>
    </r>
    <r>
      <rPr>
        <sz val="9"/>
        <color rgb="FF000000"/>
        <rFont val="Verdana"/>
        <family val="2"/>
      </rPr>
      <t>[p.e.]</t>
    </r>
  </si>
  <si>
    <r>
      <t xml:space="preserve">Waste water load entering the treatment plants (as reported in Art 15) </t>
    </r>
    <r>
      <rPr>
        <sz val="9"/>
        <color rgb="FF000000"/>
        <rFont val="Verdana"/>
        <family val="2"/>
      </rPr>
      <t>[p.e.]</t>
    </r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</si>
  <si>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</si>
  <si>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</si>
  <si>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</si>
  <si>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</si>
  <si>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</si>
  <si>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</si>
  <si>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</si>
  <si>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</si>
  <si>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</si>
  <si>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</si>
  <si>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</si>
  <si>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</si>
  <si>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</si>
  <si>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</si>
  <si>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</si>
  <si>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</si>
  <si>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</si>
  <si>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</si>
  <si>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</si>
  <si>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</si>
  <si>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</si>
  <si>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</si>
  <si>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</si>
  <si>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</si>
  <si>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</si>
  <si>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</si>
  <si>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</si>
  <si>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</si>
  <si>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</si>
  <si>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</si>
  <si>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</si>
  <si>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</si>
  <si>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</si>
  <si>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</si>
  <si>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</si>
  <si>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</si>
  <si>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</si>
  <si>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</si>
  <si>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</si>
  <si>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EL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</si>
  <si>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</si>
  <si>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</si>
  <si>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</si>
  <si>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</si>
  <si>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</si>
  <si>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</si>
  <si>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</si>
  <si>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</si>
  <si>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</si>
  <si>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</si>
  <si>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</si>
  <si>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SK</t>
  </si>
  <si>
    <t>SI</t>
  </si>
  <si>
    <t>ES</t>
  </si>
  <si>
    <t>SE</t>
  </si>
  <si>
    <t>UK</t>
  </si>
  <si>
    <t>cc</t>
  </si>
  <si>
    <t>2014</t>
  </si>
  <si>
    <t>be</t>
  </si>
  <si>
    <t>bg</t>
  </si>
  <si>
    <t>cy</t>
  </si>
  <si>
    <t>ee</t>
  </si>
  <si>
    <t>el</t>
  </si>
  <si>
    <t>es</t>
  </si>
  <si>
    <t>hr</t>
  </si>
  <si>
    <t>hu</t>
  </si>
  <si>
    <t>ie</t>
  </si>
  <si>
    <t>it</t>
  </si>
  <si>
    <t>lu</t>
  </si>
  <si>
    <t>lv</t>
  </si>
  <si>
    <t>pl</t>
  </si>
  <si>
    <t>pt</t>
  </si>
  <si>
    <t>ro</t>
  </si>
  <si>
    <t>si</t>
  </si>
  <si>
    <t>sk</t>
  </si>
  <si>
    <t>uk</t>
  </si>
  <si>
    <t>2016</t>
  </si>
  <si>
    <t>lt</t>
  </si>
  <si>
    <t>2018</t>
  </si>
  <si>
    <t>at</t>
  </si>
  <si>
    <t>cz</t>
  </si>
  <si>
    <t>de</t>
  </si>
  <si>
    <t>dk</t>
  </si>
  <si>
    <t>fi</t>
  </si>
  <si>
    <t>fr</t>
  </si>
  <si>
    <t>mt</t>
  </si>
  <si>
    <t>nl</t>
  </si>
  <si>
    <t>se</t>
  </si>
  <si>
    <t>&lt;&gt;</t>
  </si>
  <si>
    <t>IAS</t>
  </si>
  <si>
    <t>sewer</t>
  </si>
  <si>
    <t>population eurostat</t>
  </si>
  <si>
    <t>Czechia</t>
  </si>
  <si>
    <t>Germany (until 1990 former territory of the FRG)</t>
  </si>
  <si>
    <t>2021-2022</t>
  </si>
  <si>
    <t>2021-2024</t>
  </si>
  <si>
    <t>no data</t>
  </si>
  <si>
    <t>2016-2023</t>
  </si>
  <si>
    <t>n/a</t>
  </si>
  <si>
    <t>2016 -2025</t>
  </si>
  <si>
    <t>2010 - 2023</t>
  </si>
  <si>
    <t>2021 - 2030</t>
  </si>
  <si>
    <t>2021 - 2027</t>
  </si>
  <si>
    <t>2022 - 2029</t>
  </si>
  <si>
    <t>2022 - 2030</t>
  </si>
  <si>
    <t>2022 - 2023</t>
  </si>
  <si>
    <t>2024 - 2024</t>
  </si>
  <si>
    <t>2021 - 2021</t>
  </si>
  <si>
    <t>2022 - 2024</t>
  </si>
  <si>
    <t>2021 - 2028</t>
  </si>
  <si>
    <t>2022 - 2028</t>
  </si>
  <si>
    <t>2021 - 2029</t>
  </si>
  <si>
    <t>2023 - 2023</t>
  </si>
  <si>
    <t>2021 - 2023</t>
  </si>
  <si>
    <t>impossible to deduce</t>
  </si>
  <si>
    <t>2012-2018</t>
  </si>
  <si>
    <t>2017 - 2017</t>
  </si>
  <si>
    <t>2010 - 2012</t>
  </si>
  <si>
    <t>2018 - 2019</t>
  </si>
  <si>
    <t>2016 - 2019</t>
  </si>
  <si>
    <t>2006 - 2017</t>
  </si>
  <si>
    <t>2010 - 2014</t>
  </si>
  <si>
    <t>2014 - 2019</t>
  </si>
  <si>
    <t>2013 - 2018</t>
  </si>
  <si>
    <t>2012 - 2016</t>
  </si>
  <si>
    <t>2014 - 2018</t>
  </si>
  <si>
    <t>2012 - 2018</t>
  </si>
  <si>
    <t>2006 - 2018</t>
  </si>
  <si>
    <t>2019 - 2019</t>
  </si>
  <si>
    <t>2017 - 2020</t>
  </si>
  <si>
    <t>2018 - 2018</t>
  </si>
  <si>
    <t>2020 - 2020</t>
  </si>
  <si>
    <t>2015 - 2016</t>
  </si>
  <si>
    <t>2019 - 2020</t>
  </si>
  <si>
    <t>2017 - 2019</t>
  </si>
  <si>
    <t>2020 - 2025</t>
  </si>
  <si>
    <t>2019 - 2025</t>
  </si>
  <si>
    <t>2015 - 2030</t>
  </si>
  <si>
    <t>2021 - 2025</t>
  </si>
  <si>
    <t>2021 - 2022</t>
  </si>
  <si>
    <t>2020 - 2023</t>
  </si>
  <si>
    <t>2016 - 2022</t>
  </si>
  <si>
    <t>2019 - 2030</t>
  </si>
  <si>
    <t>2020 - 2024</t>
  </si>
  <si>
    <t>2016 - 2027</t>
  </si>
  <si>
    <t>2021 - 2024</t>
  </si>
  <si>
    <t>2019 - 2021</t>
  </si>
  <si>
    <t>2019 - 2022</t>
  </si>
  <si>
    <t>2020 - 2027</t>
  </si>
  <si>
    <t>2017 - 2017 (2017)</t>
  </si>
  <si>
    <t>2019-2021</t>
  </si>
  <si>
    <t>2019 - 2023</t>
  </si>
  <si>
    <t>2019 - 2029</t>
  </si>
  <si>
    <t>2019 - 2027</t>
  </si>
  <si>
    <t>2019 - 2026</t>
  </si>
  <si>
    <t>2019-2026</t>
  </si>
  <si>
    <t>2019-2020</t>
  </si>
  <si>
    <t>2016-2022</t>
  </si>
  <si>
    <t>2017 - 2018</t>
  </si>
  <si>
    <t>2018 - 2022</t>
  </si>
  <si>
    <t>2015 - 2030 (2014 - 2030)</t>
  </si>
  <si>
    <t>2021-2030</t>
  </si>
  <si>
    <t>impossible to deduce (5505152)</t>
  </si>
  <si>
    <t>2021 - 2026</t>
  </si>
  <si>
    <t>300 (+ IAS 2)</t>
  </si>
  <si>
    <t>290 (+ IAS 1.5)</t>
  </si>
  <si>
    <t>282.5 (+ IAS 1.125)</t>
  </si>
  <si>
    <t>2658 (+ IAS 458.8)</t>
  </si>
  <si>
    <t>375.6 (+IAS 4.45625)</t>
  </si>
  <si>
    <t>2021 -2030</t>
  </si>
  <si>
    <t>2007 - 2012</t>
  </si>
  <si>
    <t>2013 - 2014</t>
  </si>
  <si>
    <t>2015 - 2018</t>
  </si>
  <si>
    <t>2017 -2018</t>
  </si>
  <si>
    <t>discharge not considered (collected and discharged)</t>
  </si>
  <si>
    <t>amount of (planned) EU funding needed [EUR million]</t>
  </si>
  <si>
    <t>ISO</t>
  </si>
  <si>
    <t>country</t>
  </si>
  <si>
    <t>Expected</t>
  </si>
  <si>
    <t>Current</t>
  </si>
  <si>
    <t>Past</t>
  </si>
  <si>
    <t>raw data</t>
  </si>
  <si>
    <t>treated data</t>
  </si>
  <si>
    <t>collecting system</t>
  </si>
  <si>
    <t>treatment plant</t>
  </si>
  <si>
    <t>% evolution current to expected</t>
  </si>
  <si>
    <t>26.5</t>
  </si>
  <si>
    <t>32691.36</t>
  </si>
  <si>
    <t>11.4</t>
  </si>
  <si>
    <t>2020 - 2030</t>
  </si>
  <si>
    <t>2019-2025</t>
  </si>
  <si>
    <t>2021-2026</t>
  </si>
  <si>
    <t>2019-2030</t>
  </si>
  <si>
    <t>0</t>
  </si>
  <si>
    <t>2019 - 2028</t>
  </si>
  <si>
    <t>2019-2027</t>
  </si>
  <si>
    <t>73,46</t>
  </si>
  <si>
    <t>2019-2022</t>
  </si>
  <si>
    <t>2020 - 2029</t>
  </si>
  <si>
    <t>2019-2023</t>
  </si>
  <si>
    <t>2019 - 9999</t>
  </si>
  <si>
    <t>1,593,900</t>
  </si>
  <si>
    <t>1,710,800</t>
  </si>
  <si>
    <t>305 (+ IAS 2)</t>
  </si>
  <si>
    <t>2010-2017</t>
  </si>
  <si>
    <t>2011 - 2016</t>
  </si>
  <si>
    <t>2016 - 2017</t>
  </si>
  <si>
    <t>2009 - 2012</t>
  </si>
  <si>
    <t>2015 - 2017</t>
  </si>
  <si>
    <t>2013 - 2017</t>
  </si>
  <si>
    <t>2005 - 2016</t>
  </si>
  <si>
    <t>2007 - 2015</t>
  </si>
  <si>
    <t>2014 - 2016</t>
  </si>
  <si>
    <t>2006 - 2016</t>
  </si>
  <si>
    <t>300 (+ IAS 1.5)</t>
  </si>
  <si>
    <t>2358 (+IAS 553)</t>
  </si>
  <si>
    <t>2016 - 2023</t>
  </si>
  <si>
    <t>2015 - 2015</t>
  </si>
  <si>
    <t>2016 - 2018</t>
  </si>
  <si>
    <t>2017- 2018</t>
  </si>
  <si>
    <t>300 (+ IAS 0.6)</t>
  </si>
  <si>
    <t>2750 (+IAS 660)</t>
  </si>
  <si>
    <t>172 (+ IAS 1)</t>
  </si>
  <si>
    <t>2018 - 2021</t>
  </si>
  <si>
    <t>2023 - 2030</t>
  </si>
  <si>
    <t>2018 - 2025</t>
  </si>
  <si>
    <t>2018 - 2023</t>
  </si>
  <si>
    <t>2017 - 2021</t>
  </si>
  <si>
    <t>2018 - 2020</t>
  </si>
  <si>
    <t>2019 - 2024</t>
  </si>
  <si>
    <t>2016 - 2021</t>
  </si>
  <si>
    <t>2018 - 2027</t>
  </si>
  <si>
    <t>2014-2020</t>
  </si>
  <si>
    <t>2016 - 2016</t>
  </si>
  <si>
    <t/>
  </si>
  <si>
    <t>15,382,786</t>
  </si>
  <si>
    <t>Not reported</t>
  </si>
  <si>
    <t>15,507,000</t>
  </si>
  <si>
    <t>7,701,010</t>
  </si>
  <si>
    <t>64,819,277 </t>
  </si>
  <si>
    <t>9,352,356</t>
  </si>
  <si>
    <t>2020</t>
  </si>
  <si>
    <t>2024-2028</t>
  </si>
  <si>
    <t>2021-2027</t>
  </si>
  <si>
    <t>2021-2021</t>
  </si>
  <si>
    <t>2024-2024</t>
  </si>
  <si>
    <t>2023-2028</t>
  </si>
  <si>
    <t>2020-2027</t>
  </si>
  <si>
    <t>2022-2022</t>
  </si>
  <si>
    <t>2023-2030</t>
  </si>
  <si>
    <t>2010-2021</t>
  </si>
  <si>
    <t>2023-2027</t>
  </si>
  <si>
    <t>2022-2027</t>
  </si>
  <si>
    <t>2006-2019</t>
  </si>
  <si>
    <t>2012-2020</t>
  </si>
  <si>
    <t>2006-2021</t>
  </si>
  <si>
    <t>2018-2021</t>
  </si>
  <si>
    <t>2019-2019</t>
  </si>
  <si>
    <t>2010-2012</t>
  </si>
  <si>
    <t>2012-2019</t>
  </si>
  <si>
    <t>202-2022</t>
  </si>
  <si>
    <t>2020-2020</t>
  </si>
  <si>
    <t>2013-2020</t>
  </si>
  <si>
    <t>2018-2023</t>
  </si>
  <si>
    <t>2020-2022</t>
  </si>
  <si>
    <t>2021-2032</t>
  </si>
  <si>
    <t>2023-2029</t>
  </si>
  <si>
    <t>2021-2023</t>
  </si>
  <si>
    <t>2023-2026</t>
  </si>
  <si>
    <t>2016-2027</t>
  </si>
  <si>
    <t>2021-2025</t>
  </si>
  <si>
    <t>2023-2025</t>
  </si>
  <si>
    <t>2013-2027</t>
  </si>
  <si>
    <t>2017-2033</t>
  </si>
  <si>
    <t>5.6433 (+ IAS 1.73)</t>
  </si>
  <si>
    <t>3251 (+IAS 458.8)</t>
  </si>
  <si>
    <t>329 (+IAS 95.33)</t>
  </si>
  <si>
    <t>736 (+IAS 11.3)</t>
  </si>
  <si>
    <t>261 (+IAS 0.8)</t>
  </si>
  <si>
    <t>generated</t>
  </si>
  <si>
    <t>without treat</t>
  </si>
  <si>
    <t>GR</t>
  </si>
  <si>
    <t>MS</t>
  </si>
  <si>
    <t>load entering</t>
  </si>
  <si>
    <t>capacity</t>
  </si>
  <si>
    <t>expected art17</t>
  </si>
  <si>
    <t>9-5-capacity-load</t>
  </si>
  <si>
    <t>9-3-treat-capacity</t>
  </si>
  <si>
    <t>9-4-art15-generated-IAS-DWT</t>
  </si>
  <si>
    <t>2023-2033</t>
  </si>
  <si>
    <t>2024-2025</t>
  </si>
  <si>
    <t>2023-2031</t>
  </si>
  <si>
    <t>2024-2029</t>
  </si>
  <si>
    <t>2026-2026</t>
  </si>
  <si>
    <t>2023-2023</t>
  </si>
  <si>
    <t>2023-2032</t>
  </si>
  <si>
    <t>2023-2024</t>
  </si>
  <si>
    <t>design</t>
  </si>
  <si>
    <t>entering</t>
  </si>
  <si>
    <t>2023-2035</t>
  </si>
  <si>
    <t>2025-2025</t>
  </si>
  <si>
    <t>2028-2028</t>
  </si>
  <si>
    <t>2024-2026</t>
  </si>
  <si>
    <t>e (5637623)</t>
  </si>
  <si>
    <t>2022-2032</t>
  </si>
  <si>
    <t>329.2 (+IAS 95.33)</t>
  </si>
  <si>
    <t>5.64 (+ IAS 1.73)</t>
  </si>
  <si>
    <t>Year</t>
  </si>
  <si>
    <t>source : https://ec.europa.eu/eurostat/databrowser/view/tps00001/default/table?lang=en&amp;category=t_demo.t_demo_pop</t>
  </si>
  <si>
    <t>Population eurostat</t>
  </si>
  <si>
    <t>2026-2031</t>
  </si>
  <si>
    <t>2025-2029</t>
  </si>
  <si>
    <t>2025-2028</t>
  </si>
  <si>
    <t>2025-2032</t>
  </si>
  <si>
    <t>2025-2035</t>
  </si>
  <si>
    <t>2027-2027</t>
  </si>
  <si>
    <t>2025-2027</t>
  </si>
  <si>
    <t>2026-2030</t>
  </si>
  <si>
    <t>2030-2030</t>
  </si>
  <si>
    <t>2028-2029</t>
  </si>
  <si>
    <t>2010-2023</t>
  </si>
  <si>
    <t>2012-2021</t>
  </si>
  <si>
    <t>2022-2023</t>
  </si>
  <si>
    <t>2020-2023</t>
  </si>
  <si>
    <t>2006-2023</t>
  </si>
  <si>
    <t>2024-2027</t>
  </si>
  <si>
    <t>2014-2022</t>
  </si>
  <si>
    <t>2013-2021</t>
  </si>
  <si>
    <t>2022-2024</t>
  </si>
  <si>
    <t>2013-2022</t>
  </si>
  <si>
    <t>2020-2025</t>
  </si>
  <si>
    <t>2024-2032</t>
  </si>
  <si>
    <t>2025 - 2032</t>
  </si>
  <si>
    <t>2030 - 2030</t>
  </si>
  <si>
    <t>2027 - 2028</t>
  </si>
  <si>
    <t>2026 - 2026</t>
  </si>
  <si>
    <t>2026 - 2030</t>
  </si>
  <si>
    <t>3296.5 (+IAS 523)</t>
  </si>
  <si>
    <t>2027-2029</t>
  </si>
  <si>
    <t>2027-2030</t>
  </si>
  <si>
    <t>2025-2026</t>
  </si>
  <si>
    <t>2025-2030</t>
  </si>
  <si>
    <t>2025-2031</t>
  </si>
  <si>
    <t>2025-2036</t>
  </si>
  <si>
    <t>2025-2033</t>
  </si>
  <si>
    <t>2025-2034</t>
  </si>
  <si>
    <t>2027 - 2030</t>
  </si>
  <si>
    <t>2025 - 2033</t>
  </si>
  <si>
    <t>2025 - 2027</t>
  </si>
  <si>
    <t>2025 - 2031</t>
  </si>
  <si>
    <t>2025 - 2030</t>
  </si>
  <si>
    <t>2025 - 2025</t>
  </si>
  <si>
    <t>2025 - 2036</t>
  </si>
  <si>
    <t>2025 - 2035</t>
  </si>
  <si>
    <t>2025 - 2034</t>
  </si>
  <si>
    <t>2025 - 2028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</si>
</sst>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25" x14ac:knownFonts="1">
    <font>
      <sz val="11"/>
      <color theme="1"/>
      <name val="Calibri"/>
      <family val="2"/>
      <scheme val="minor"/>
    </font>
    <font>
      <b/>
      <sz val="8"/>
      <color rgb="FFFFFFFF"/>
      <name val="Verdana"/>
      <family val="2"/>
    </font>
    <font>
      <b/>
      <sz val="9"/>
      <color rgb="FF000000"/>
      <name val="Verdana"/>
      <family val="2"/>
    </font>
    <font>
      <b/>
      <sz val="9"/>
      <color rgb="FFFFFFFF"/>
      <name val="Verdana"/>
      <family val="2"/>
    </font>
    <font>
      <sz val="9"/>
      <color rgb="FF000000"/>
      <name val="Verdana"/>
      <family val="2"/>
    </font>
    <font>
      <sz val="9"/>
      <color rgb="FFFF0000"/>
      <name val="Verdana"/>
      <family val="2"/>
    </font>
    <font>
      <strike/>
      <sz val="9"/>
      <color rgb="FF000000"/>
      <name val="Verdan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53813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4591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12">
    <xf numFmtId="0" fontId="0" fillId="0" borderId="0"/>
    <xf numFmtId="0" fontId="7" fillId="0" borderId="0"/>
    <xf numFmtId="0" fontId="10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0" fillId="0" borderId="0" applyFont="0" applyFill="0" applyBorder="0" applyAlignment="0" applyProtection="0"/>
    <xf numFmtId="0" fontId="15" fillId="0" borderId="0"/>
    <xf numFmtId="0" fontId="7" fillId="0" borderId="0"/>
  </cellStyleXfs>
  <cellXfs count="180">
    <xf numFmtId="0" fontId="0" fillId="0" borderId="0" xfId="0"/>
    <xf numFmtId="0" fontId="8" fillId="0" borderId="3" xfId="1" applyFont="1" applyBorder="1" applyAlignment="1">
      <alignment wrapText="1"/>
    </xf>
    <xf numFmtId="3" fontId="9" fillId="9" borderId="1" xfId="0" applyNumberFormat="1" applyFont="1" applyFill="1" applyBorder="1"/>
    <xf numFmtId="0" fontId="8" fillId="0" borderId="4" xfId="1" applyFont="1" applyBorder="1" applyAlignment="1">
      <alignment wrapText="1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3" fontId="4" fillId="4" borderId="1" xfId="0" applyNumberFormat="1" applyFont="1" applyFill="1" applyBorder="1" applyAlignment="1">
      <alignment vertical="center"/>
    </xf>
    <xf numFmtId="3" fontId="4" fillId="4" borderId="1" xfId="0" applyNumberFormat="1" applyFont="1" applyFill="1" applyBorder="1" applyAlignment="1">
      <alignment horizontal="right" vertical="center"/>
    </xf>
    <xf numFmtId="3" fontId="4" fillId="6" borderId="1" xfId="0" applyNumberFormat="1" applyFont="1" applyFill="1" applyBorder="1" applyAlignment="1">
      <alignment vertical="center"/>
    </xf>
    <xf numFmtId="3" fontId="4" fillId="8" borderId="1" xfId="0" applyNumberFormat="1" applyFont="1" applyFill="1" applyBorder="1" applyAlignment="1">
      <alignment horizontal="right" vertical="center"/>
    </xf>
    <xf numFmtId="3" fontId="4" fillId="6" borderId="1" xfId="0" applyNumberFormat="1" applyFont="1" applyFill="1" applyBorder="1" applyAlignment="1">
      <alignment horizontal="right" vertical="center"/>
    </xf>
    <xf numFmtId="1" fontId="4" fillId="4" borderId="1" xfId="0" applyNumberFormat="1" applyFont="1" applyFill="1" applyBorder="1" applyAlignment="1">
      <alignment vertical="center"/>
    </xf>
    <xf numFmtId="4" fontId="4" fillId="6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3" fontId="4" fillId="4" borderId="1" xfId="2" applyNumberFormat="1" applyFont="1" applyFill="1" applyBorder="1" applyAlignment="1">
      <alignment vertical="center"/>
    </xf>
    <xf numFmtId="1" fontId="4" fillId="4" borderId="1" xfId="2" applyNumberFormat="1" applyFont="1" applyFill="1" applyBorder="1" applyAlignment="1">
      <alignment vertical="center"/>
    </xf>
    <xf numFmtId="0" fontId="4" fillId="4" borderId="1" xfId="2" applyFont="1" applyFill="1" applyBorder="1" applyAlignment="1">
      <alignment vertical="center"/>
    </xf>
    <xf numFmtId="3" fontId="4" fillId="4" borderId="1" xfId="2" applyNumberFormat="1" applyFont="1" applyFill="1" applyBorder="1" applyAlignment="1">
      <alignment horizontal="right" vertical="center"/>
    </xf>
    <xf numFmtId="3" fontId="4" fillId="6" borderId="1" xfId="2" applyNumberFormat="1" applyFont="1" applyFill="1" applyBorder="1" applyAlignment="1">
      <alignment vertical="center"/>
    </xf>
    <xf numFmtId="3" fontId="4" fillId="8" borderId="1" xfId="2" applyNumberFormat="1" applyFont="1" applyFill="1" applyBorder="1" applyAlignment="1">
      <alignment horizontal="right" vertical="center"/>
    </xf>
    <xf numFmtId="3" fontId="4" fillId="11" borderId="1" xfId="0" applyNumberFormat="1" applyFont="1" applyFill="1" applyBorder="1" applyAlignment="1">
      <alignment horizontal="right" vertical="center"/>
    </xf>
    <xf numFmtId="3" fontId="4" fillId="11" borderId="1" xfId="0" applyNumberFormat="1" applyFont="1" applyFill="1" applyBorder="1" applyAlignment="1">
      <alignment horizontal="right" vertical="center" wrapText="1"/>
    </xf>
    <xf numFmtId="49" fontId="4" fillId="4" borderId="1" xfId="0" applyNumberFormat="1" applyFont="1" applyFill="1" applyBorder="1" applyAlignment="1">
      <alignment vertical="center"/>
    </xf>
    <xf numFmtId="1" fontId="4" fillId="6" borderId="1" xfId="0" applyNumberFormat="1" applyFont="1" applyFill="1" applyBorder="1" applyAlignment="1">
      <alignment vertical="center"/>
    </xf>
    <xf numFmtId="3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3" fontId="0" fillId="0" borderId="0" xfId="0" applyNumberFormat="1"/>
    <xf numFmtId="0" fontId="11" fillId="10" borderId="5" xfId="3" applyFont="1" applyFill="1" applyBorder="1" applyAlignment="1">
      <alignment horizontal="center"/>
    </xf>
    <xf numFmtId="0" fontId="11" fillId="0" borderId="3" xfId="3" applyFont="1" applyBorder="1" applyAlignment="1">
      <alignment wrapText="1"/>
    </xf>
    <xf numFmtId="0" fontId="12" fillId="0" borderId="0" xfId="3"/>
    <xf numFmtId="0" fontId="11" fillId="0" borderId="3" xfId="3" applyFont="1" applyBorder="1" applyAlignment="1">
      <alignment horizontal="right" wrapText="1"/>
    </xf>
    <xf numFmtId="165" fontId="4" fillId="6" borderId="1" xfId="0" applyNumberFormat="1" applyFont="1" applyFill="1" applyBorder="1" applyAlignment="1">
      <alignment vertical="center"/>
    </xf>
    <xf numFmtId="0" fontId="0" fillId="0" borderId="1" xfId="0" applyBorder="1"/>
    <xf numFmtId="0" fontId="8" fillId="0" borderId="1" xfId="4" applyFont="1" applyBorder="1" applyAlignment="1">
      <alignment horizontal="right" wrapText="1"/>
    </xf>
    <xf numFmtId="0" fontId="7" fillId="0" borderId="1" xfId="4" applyBorder="1"/>
    <xf numFmtId="0" fontId="8" fillId="0" borderId="1" xfId="5" applyFont="1" applyBorder="1" applyAlignment="1">
      <alignment wrapText="1"/>
    </xf>
    <xf numFmtId="0" fontId="8" fillId="0" borderId="1" xfId="6" applyFont="1" applyBorder="1" applyAlignment="1">
      <alignment wrapText="1"/>
    </xf>
    <xf numFmtId="0" fontId="13" fillId="0" borderId="1" xfId="7" applyFont="1" applyBorder="1" applyAlignment="1">
      <alignment wrapText="1"/>
    </xf>
    <xf numFmtId="0" fontId="8" fillId="10" borderId="8" xfId="5" applyFont="1" applyFill="1" applyBorder="1" applyAlignment="1">
      <alignment horizontal="center" wrapText="1"/>
    </xf>
    <xf numFmtId="0" fontId="8" fillId="10" borderId="1" xfId="8" applyFont="1" applyFill="1" applyBorder="1" applyAlignment="1">
      <alignment horizontal="center"/>
    </xf>
    <xf numFmtId="0" fontId="8" fillId="0" borderId="9" xfId="5" applyFont="1" applyBorder="1" applyAlignment="1">
      <alignment wrapText="1"/>
    </xf>
    <xf numFmtId="0" fontId="13" fillId="0" borderId="9" xfId="7" applyFont="1" applyBorder="1" applyAlignment="1">
      <alignment wrapText="1"/>
    </xf>
    <xf numFmtId="0" fontId="8" fillId="10" borderId="10" xfId="5" applyFont="1" applyFill="1" applyBorder="1" applyAlignment="1">
      <alignment horizontal="center" wrapText="1"/>
    </xf>
    <xf numFmtId="1" fontId="0" fillId="0" borderId="0" xfId="0" applyNumberFormat="1"/>
    <xf numFmtId="9" fontId="9" fillId="9" borderId="1" xfId="9" applyFont="1" applyFill="1" applyBorder="1"/>
    <xf numFmtId="166" fontId="9" fillId="9" borderId="1" xfId="9" applyNumberFormat="1" applyFont="1" applyFill="1" applyBorder="1"/>
    <xf numFmtId="0" fontId="8" fillId="10" borderId="5" xfId="3" applyFont="1" applyFill="1" applyBorder="1" applyAlignment="1">
      <alignment horizontal="center"/>
    </xf>
    <xf numFmtId="0" fontId="15" fillId="0" borderId="0" xfId="10"/>
    <xf numFmtId="0" fontId="14" fillId="0" borderId="3" xfId="10" applyFont="1" applyBorder="1" applyAlignment="1">
      <alignment horizontal="right" wrapText="1"/>
    </xf>
    <xf numFmtId="0" fontId="8" fillId="11" borderId="1" xfId="6" applyFont="1" applyFill="1" applyBorder="1" applyAlignment="1">
      <alignment wrapText="1"/>
    </xf>
    <xf numFmtId="0" fontId="8" fillId="11" borderId="9" xfId="5" applyFont="1" applyFill="1" applyBorder="1" applyAlignment="1">
      <alignment wrapText="1"/>
    </xf>
    <xf numFmtId="0" fontId="14" fillId="10" borderId="5" xfId="10" applyFont="1" applyFill="1" applyBorder="1" applyAlignment="1">
      <alignment horizontal="center"/>
    </xf>
    <xf numFmtId="0" fontId="14" fillId="0" borderId="3" xfId="10" applyFont="1" applyBorder="1" applyAlignment="1">
      <alignment wrapText="1"/>
    </xf>
    <xf numFmtId="0" fontId="14" fillId="10" borderId="0" xfId="10" applyFont="1" applyFill="1" applyAlignment="1">
      <alignment horizontal="center"/>
    </xf>
    <xf numFmtId="0" fontId="0" fillId="0" borderId="0" xfId="0" applyAlignment="1">
      <alignment wrapText="1"/>
    </xf>
    <xf numFmtId="3" fontId="0" fillId="0" borderId="0" xfId="0" applyNumberFormat="1" applyAlignment="1">
      <alignment vertical="center" wrapText="1"/>
    </xf>
    <xf numFmtId="0" fontId="8" fillId="0" borderId="3" xfId="10" applyFont="1" applyBorder="1" applyAlignment="1">
      <alignment horizontal="right" wrapText="1"/>
    </xf>
    <xf numFmtId="0" fontId="8" fillId="0" borderId="3" xfId="11" applyFont="1" applyBorder="1" applyAlignment="1">
      <alignment wrapText="1"/>
    </xf>
    <xf numFmtId="0" fontId="8" fillId="0" borderId="3" xfId="11" applyFont="1" applyBorder="1" applyAlignment="1">
      <alignment horizontal="right" wrapText="1"/>
    </xf>
    <xf numFmtId="0" fontId="14" fillId="0" borderId="11" xfId="10" applyFont="1" applyBorder="1" applyAlignment="1">
      <alignment wrapText="1"/>
    </xf>
    <xf numFmtId="0" fontId="8" fillId="0" borderId="11" xfId="11" applyFont="1" applyBorder="1" applyAlignment="1">
      <alignment wrapText="1"/>
    </xf>
    <xf numFmtId="0" fontId="8" fillId="0" borderId="11" xfId="11" applyFont="1" applyBorder="1" applyAlignment="1">
      <alignment horizontal="right" wrapText="1"/>
    </xf>
    <xf numFmtId="0" fontId="14" fillId="0" borderId="4" xfId="10" applyFont="1" applyBorder="1" applyAlignment="1">
      <alignment wrapText="1"/>
    </xf>
    <xf numFmtId="0" fontId="14" fillId="0" borderId="4" xfId="10" applyFont="1" applyBorder="1" applyAlignment="1">
      <alignment horizontal="right" wrapText="1"/>
    </xf>
    <xf numFmtId="0" fontId="14" fillId="0" borderId="0" xfId="10" applyFont="1" applyAlignment="1">
      <alignment horizontal="right" wrapText="1"/>
    </xf>
    <xf numFmtId="0" fontId="14" fillId="0" borderId="0" xfId="10" applyFont="1" applyAlignment="1">
      <alignment wrapText="1"/>
    </xf>
    <xf numFmtId="0" fontId="8" fillId="0" borderId="0" xfId="11" applyFont="1" applyAlignment="1">
      <alignment wrapText="1"/>
    </xf>
    <xf numFmtId="0" fontId="8" fillId="0" borderId="0" xfId="11" applyFont="1" applyAlignment="1">
      <alignment horizontal="right" wrapText="1"/>
    </xf>
    <xf numFmtId="0" fontId="14" fillId="0" borderId="0" xfId="10" applyFont="1" applyAlignment="1">
      <alignment horizontal="center"/>
    </xf>
    <xf numFmtId="0" fontId="8" fillId="0" borderId="0" xfId="11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0" fillId="12" borderId="0" xfId="0" applyFill="1"/>
    <xf numFmtId="0" fontId="0" fillId="12" borderId="0" xfId="0" quotePrefix="1" applyFill="1"/>
    <xf numFmtId="0" fontId="20" fillId="0" borderId="0" xfId="0" applyFont="1"/>
    <xf numFmtId="164" fontId="0" fillId="0" borderId="1" xfId="0" applyNumberFormat="1" applyBorder="1"/>
    <xf numFmtId="0" fontId="21" fillId="13" borderId="1" xfId="0" applyFont="1" applyFill="1" applyBorder="1"/>
    <xf numFmtId="0" fontId="21" fillId="13" borderId="1" xfId="0" quotePrefix="1" applyFont="1" applyFill="1" applyBorder="1"/>
    <xf numFmtId="0" fontId="22" fillId="0" borderId="0" xfId="0" applyFont="1"/>
    <xf numFmtId="165" fontId="4" fillId="6" borderId="1" xfId="0" applyNumberFormat="1" applyFont="1" applyFill="1" applyBorder="1" applyAlignment="1">
      <alignment horizontal="right" vertical="center"/>
    </xf>
    <xf numFmtId="0" fontId="18" fillId="0" borderId="0" xfId="0" applyFont="1" applyAlignment="1">
      <alignment horizontal="center"/>
    </xf>
    <xf numFmtId="0" fontId="24" fillId="0" borderId="14" xfId="1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4" fillId="11" borderId="1" xfId="0" applyNumberFormat="1" applyFont="1" applyFill="1" applyBorder="1" applyAlignment="1">
      <alignment vertical="center"/>
    </xf>
    <xf numFmtId="3" fontId="4" fillId="11" borderId="1" xfId="2" applyNumberFormat="1" applyFont="1" applyFill="1" applyBorder="1" applyAlignment="1">
      <alignment horizontal="right" vertical="center"/>
    </xf>
    <xf numFmtId="0" fontId="0" fillId="14" borderId="0" xfId="0" applyFill="1"/>
    <xf numFmtId="0" fontId="0" fillId="15" borderId="0" xfId="0" applyFill="1"/>
    <xf numFmtId="0" fontId="2" fillId="16" borderId="1" xfId="0" applyFont="1" applyFill="1" applyBorder="1" applyAlignment="1">
      <alignment vertical="center" wrapText="1"/>
    </xf>
    <xf numFmtId="3" fontId="4" fillId="16" borderId="1" xfId="0" applyNumberFormat="1" applyFont="1" applyFill="1" applyBorder="1" applyAlignment="1">
      <alignment horizontal="right" vertical="center"/>
    </xf>
    <xf numFmtId="3" fontId="4" fillId="16" borderId="1" xfId="2" applyNumberFormat="1" applyFont="1" applyFill="1" applyBorder="1" applyAlignment="1">
      <alignment horizontal="right" vertical="center"/>
    </xf>
    <xf numFmtId="10" fontId="9" fillId="9" borderId="1" xfId="9" applyNumberFormat="1" applyFont="1" applyFill="1" applyBorder="1"/>
    <xf numFmtId="0" fontId="2" fillId="0" borderId="16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3" fontId="4" fillId="4" borderId="9" xfId="0" applyNumberFormat="1" applyFont="1" applyFill="1" applyBorder="1" applyAlignment="1">
      <alignment horizontal="right" vertical="center"/>
    </xf>
    <xf numFmtId="3" fontId="4" fillId="4" borderId="9" xfId="0" applyNumberFormat="1" applyFont="1" applyFill="1" applyBorder="1" applyAlignment="1">
      <alignment vertical="center"/>
    </xf>
    <xf numFmtId="0" fontId="2" fillId="0" borderId="16" xfId="0" applyFont="1" applyBorder="1" applyAlignment="1">
      <alignment horizontal="right" vertical="center" wrapText="1"/>
    </xf>
    <xf numFmtId="0" fontId="1" fillId="5" borderId="9" xfId="0" applyFont="1" applyFill="1" applyBorder="1" applyAlignment="1">
      <alignment vertical="center" wrapText="1"/>
    </xf>
    <xf numFmtId="3" fontId="4" fillId="6" borderId="9" xfId="2" applyNumberFormat="1" applyFont="1" applyFill="1" applyBorder="1" applyAlignment="1">
      <alignment vertical="center"/>
    </xf>
    <xf numFmtId="3" fontId="4" fillId="6" borderId="9" xfId="0" applyNumberFormat="1" applyFont="1" applyFill="1" applyBorder="1" applyAlignment="1">
      <alignment vertical="center"/>
    </xf>
    <xf numFmtId="3" fontId="9" fillId="9" borderId="9" xfId="0" applyNumberFormat="1" applyFont="1" applyFill="1" applyBorder="1"/>
    <xf numFmtId="9" fontId="9" fillId="9" borderId="9" xfId="9" applyFont="1" applyFill="1" applyBorder="1"/>
    <xf numFmtId="165" fontId="4" fillId="6" borderId="9" xfId="0" applyNumberFormat="1" applyFont="1" applyFill="1" applyBorder="1" applyAlignment="1">
      <alignment horizontal="right" vertical="center"/>
    </xf>
    <xf numFmtId="1" fontId="4" fillId="6" borderId="9" xfId="0" applyNumberFormat="1" applyFont="1" applyFill="1" applyBorder="1" applyAlignment="1">
      <alignment vertical="center"/>
    </xf>
    <xf numFmtId="0" fontId="8" fillId="0" borderId="13" xfId="1" applyFont="1" applyBorder="1" applyAlignment="1">
      <alignment wrapText="1"/>
    </xf>
    <xf numFmtId="0" fontId="3" fillId="7" borderId="9" xfId="0" applyFont="1" applyFill="1" applyBorder="1" applyAlignment="1">
      <alignment vertical="center" wrapText="1"/>
    </xf>
    <xf numFmtId="3" fontId="4" fillId="8" borderId="9" xfId="0" applyNumberFormat="1" applyFont="1" applyFill="1" applyBorder="1" applyAlignment="1">
      <alignment horizontal="right" vertical="center"/>
    </xf>
    <xf numFmtId="3" fontId="4" fillId="16" borderId="9" xfId="0" applyNumberFormat="1" applyFont="1" applyFill="1" applyBorder="1" applyAlignment="1">
      <alignment horizontal="right" vertical="center"/>
    </xf>
    <xf numFmtId="0" fontId="24" fillId="0" borderId="17" xfId="1" applyFont="1" applyBorder="1" applyAlignment="1">
      <alignment horizontal="center" wrapText="1"/>
    </xf>
    <xf numFmtId="0" fontId="2" fillId="0" borderId="18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3" fontId="4" fillId="4" borderId="12" xfId="0" applyNumberFormat="1" applyFont="1" applyFill="1" applyBorder="1" applyAlignment="1">
      <alignment vertical="center"/>
    </xf>
    <xf numFmtId="3" fontId="4" fillId="4" borderId="12" xfId="0" applyNumberFormat="1" applyFont="1" applyFill="1" applyBorder="1" applyAlignment="1">
      <alignment horizontal="right" vertical="center"/>
    </xf>
    <xf numFmtId="0" fontId="2" fillId="0" borderId="18" xfId="0" applyFont="1" applyBorder="1" applyAlignment="1">
      <alignment horizontal="right" vertical="center" wrapText="1"/>
    </xf>
    <xf numFmtId="0" fontId="1" fillId="5" borderId="12" xfId="0" applyFont="1" applyFill="1" applyBorder="1" applyAlignment="1">
      <alignment vertical="center" wrapText="1"/>
    </xf>
    <xf numFmtId="3" fontId="4" fillId="6" borderId="12" xfId="0" applyNumberFormat="1" applyFont="1" applyFill="1" applyBorder="1" applyAlignment="1">
      <alignment vertical="center"/>
    </xf>
    <xf numFmtId="3" fontId="9" fillId="9" borderId="12" xfId="0" applyNumberFormat="1" applyFont="1" applyFill="1" applyBorder="1"/>
    <xf numFmtId="9" fontId="9" fillId="9" borderId="12" xfId="9" applyFont="1" applyFill="1" applyBorder="1"/>
    <xf numFmtId="165" fontId="4" fillId="6" borderId="12" xfId="0" applyNumberFormat="1" applyFont="1" applyFill="1" applyBorder="1" applyAlignment="1">
      <alignment horizontal="right" vertical="center"/>
    </xf>
    <xf numFmtId="1" fontId="4" fillId="6" borderId="12" xfId="0" applyNumberFormat="1" applyFont="1" applyFill="1" applyBorder="1" applyAlignment="1">
      <alignment vertical="center"/>
    </xf>
    <xf numFmtId="0" fontId="8" fillId="0" borderId="11" xfId="1" applyFont="1" applyBorder="1" applyAlignment="1">
      <alignment wrapText="1"/>
    </xf>
    <xf numFmtId="0" fontId="3" fillId="7" borderId="12" xfId="0" applyFont="1" applyFill="1" applyBorder="1" applyAlignment="1">
      <alignment vertical="center" wrapText="1"/>
    </xf>
    <xf numFmtId="3" fontId="4" fillId="8" borderId="12" xfId="0" applyNumberFormat="1" applyFont="1" applyFill="1" applyBorder="1" applyAlignment="1">
      <alignment horizontal="right" vertical="center"/>
    </xf>
    <xf numFmtId="3" fontId="4" fillId="16" borderId="12" xfId="0" applyNumberFormat="1" applyFont="1" applyFill="1" applyBorder="1" applyAlignment="1">
      <alignment horizontal="right" vertical="center"/>
    </xf>
    <xf numFmtId="0" fontId="24" fillId="0" borderId="19" xfId="1" applyFont="1" applyBorder="1" applyAlignment="1">
      <alignment horizontal="center" wrapText="1"/>
    </xf>
    <xf numFmtId="0" fontId="2" fillId="0" borderId="20" xfId="0" applyFont="1" applyBorder="1" applyAlignment="1">
      <alignment horizontal="center" vertical="center" wrapText="1"/>
    </xf>
    <xf numFmtId="0" fontId="1" fillId="2" borderId="21" xfId="0" applyFont="1" applyFill="1" applyBorder="1" applyAlignment="1">
      <alignment vertical="center"/>
    </xf>
    <xf numFmtId="0" fontId="3" fillId="3" borderId="21" xfId="0" applyFont="1" applyFill="1" applyBorder="1" applyAlignment="1">
      <alignment vertical="center"/>
    </xf>
    <xf numFmtId="3" fontId="4" fillId="4" borderId="21" xfId="0" applyNumberFormat="1" applyFont="1" applyFill="1" applyBorder="1" applyAlignment="1">
      <alignment horizontal="right" vertical="center"/>
    </xf>
    <xf numFmtId="3" fontId="4" fillId="4" borderId="21" xfId="0" applyNumberFormat="1" applyFont="1" applyFill="1" applyBorder="1" applyAlignment="1">
      <alignment vertical="center"/>
    </xf>
    <xf numFmtId="0" fontId="0" fillId="0" borderId="22" xfId="0" applyBorder="1"/>
    <xf numFmtId="0" fontId="2" fillId="0" borderId="20" xfId="0" applyFont="1" applyBorder="1" applyAlignment="1">
      <alignment horizontal="right" vertical="center" wrapText="1"/>
    </xf>
    <xf numFmtId="0" fontId="1" fillId="5" borderId="21" xfId="0" applyFont="1" applyFill="1" applyBorder="1" applyAlignment="1">
      <alignment vertical="center" wrapText="1"/>
    </xf>
    <xf numFmtId="3" fontId="4" fillId="6" borderId="21" xfId="2" applyNumberFormat="1" applyFont="1" applyFill="1" applyBorder="1" applyAlignment="1">
      <alignment vertical="center"/>
    </xf>
    <xf numFmtId="3" fontId="4" fillId="6" borderId="21" xfId="0" applyNumberFormat="1" applyFont="1" applyFill="1" applyBorder="1" applyAlignment="1">
      <alignment vertical="center"/>
    </xf>
    <xf numFmtId="3" fontId="9" fillId="9" borderId="21" xfId="0" applyNumberFormat="1" applyFont="1" applyFill="1" applyBorder="1"/>
    <xf numFmtId="9" fontId="9" fillId="9" borderId="21" xfId="9" applyFont="1" applyFill="1" applyBorder="1"/>
    <xf numFmtId="165" fontId="4" fillId="6" borderId="21" xfId="0" applyNumberFormat="1" applyFont="1" applyFill="1" applyBorder="1" applyAlignment="1">
      <alignment horizontal="right" vertical="center"/>
    </xf>
    <xf numFmtId="1" fontId="4" fillId="6" borderId="21" xfId="0" applyNumberFormat="1" applyFont="1" applyFill="1" applyBorder="1" applyAlignment="1">
      <alignment vertical="center"/>
    </xf>
    <xf numFmtId="0" fontId="8" fillId="0" borderId="23" xfId="1" applyFont="1" applyBorder="1" applyAlignment="1">
      <alignment wrapText="1"/>
    </xf>
    <xf numFmtId="0" fontId="3" fillId="7" borderId="21" xfId="0" applyFont="1" applyFill="1" applyBorder="1" applyAlignment="1">
      <alignment vertical="center" wrapText="1"/>
    </xf>
    <xf numFmtId="3" fontId="4" fillId="8" borderId="21" xfId="0" applyNumberFormat="1" applyFont="1" applyFill="1" applyBorder="1" applyAlignment="1">
      <alignment horizontal="right" vertical="center"/>
    </xf>
    <xf numFmtId="3" fontId="4" fillId="16" borderId="21" xfId="0" applyNumberFormat="1" applyFont="1" applyFill="1" applyBorder="1" applyAlignment="1">
      <alignment horizontal="right" vertical="center"/>
    </xf>
    <xf numFmtId="0" fontId="2" fillId="6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23" fillId="0" borderId="13" xfId="1" applyFont="1" applyBorder="1" applyAlignment="1">
      <alignment horizontal="center" wrapText="1"/>
    </xf>
    <xf numFmtId="0" fontId="23" fillId="0" borderId="11" xfId="1" applyFont="1" applyBorder="1" applyAlignment="1">
      <alignment horizontal="center" wrapText="1"/>
    </xf>
    <xf numFmtId="0" fontId="23" fillId="0" borderId="15" xfId="1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</cellXfs>
  <cellStyles count="12">
    <cellStyle name="Normal" xfId="0" builtinId="0"/>
    <cellStyle name="Normal 2" xfId="2" xr:uid="{00000000-0005-0000-0000-000001000000}"/>
    <cellStyle name="Normal_Feuil1" xfId="1" xr:uid="{00000000-0005-0000-0000-000002000000}"/>
    <cellStyle name="Normal_Feuil3" xfId="3" xr:uid="{00000000-0005-0000-0000-000003000000}"/>
    <cellStyle name="Normal_Feuil3_1" xfId="10" xr:uid="{00000000-0005-0000-0000-000004000000}"/>
    <cellStyle name="Normal_Feuil3_2" xfId="11" xr:uid="{00000000-0005-0000-0000-000005000000}"/>
    <cellStyle name="Normal_Investment-EXP-total" xfId="5" xr:uid="{00000000-0005-0000-0000-000006000000}"/>
    <cellStyle name="Normal_MS-level-collect" xfId="8" xr:uid="{00000000-0005-0000-0000-000007000000}"/>
    <cellStyle name="Normal_MSLevel-Treat" xfId="4" xr:uid="{00000000-0005-0000-0000-000008000000}"/>
    <cellStyle name="Normal_MS-level-treat" xfId="6" xr:uid="{00000000-0005-0000-0000-000009000000}"/>
    <cellStyle name="Normal_Table 3" xfId="7" xr:uid="{00000000-0005-0000-0000-00000A000000}"/>
    <cellStyle name="Pourcentage" xfId="9" builtinId="5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HC56"/>
  <sheetViews>
    <sheetView tabSelected="1" topLeftCell="X1" zoomScale="130" zoomScaleNormal="130" workbookViewId="0">
      <pane ySplit="1" topLeftCell="A2" activePane="bottomLeft" state="frozen"/>
      <selection pane="bottomLeft" activeCell="AA23" sqref="AA23"/>
    </sheetView>
  </sheetViews>
  <sheetFormatPr baseColWidth="10" defaultRowHeight="14.35" x14ac:dyDescent="0.5"/>
  <cols>
    <col min="1" max="1" width="3.17578125" customWidth="1"/>
    <col min="3" max="3" width="49.87890625" customWidth="1"/>
    <col min="4" max="8" width="11.87890625" customWidth="1"/>
    <col min="9" max="11" width="11.41015625" customWidth="1"/>
    <col min="12" max="13" width="11.87890625" customWidth="1"/>
    <col min="14" max="14" width="11.29296875" customWidth="1"/>
    <col min="15" max="15" width="15.64453125" customWidth="1"/>
    <col min="16" max="16" width="11.87890625" customWidth="1"/>
    <col min="17" max="19" width="13.64453125" customWidth="1"/>
    <col min="20" max="23" width="11.87890625" customWidth="1"/>
    <col min="24" max="24" width="14.52734375" customWidth="1"/>
    <col min="25" max="25" width="18.52734375" customWidth="1"/>
    <col min="26" max="26" width="13.234375" customWidth="1"/>
    <col min="27" max="27" width="13.234375" style="142" customWidth="1"/>
    <col min="28" max="39" width="11.87890625" customWidth="1"/>
    <col min="40" max="40" width="15.64453125" customWidth="1"/>
    <col min="41" max="43" width="18.1171875" customWidth="1"/>
    <col min="44" max="47" width="12.234375" customWidth="1"/>
    <col min="48" max="48" width="11.87890625" customWidth="1"/>
    <col min="49" max="51" width="12.234375" customWidth="1"/>
    <col min="52" max="52" width="11.87890625" customWidth="1"/>
    <col min="53" max="55" width="11.1171875" customWidth="1"/>
    <col min="56" max="59" width="11.87890625" customWidth="1"/>
    <col min="60" max="60" width="13.52734375" customWidth="1"/>
    <col min="61" max="63" width="12.41015625" customWidth="1"/>
    <col min="64" max="64" width="11.41015625" customWidth="1"/>
    <col min="65" max="67" width="11.52734375" customWidth="1"/>
    <col min="68" max="68" width="11.41015625" customWidth="1"/>
    <col min="69" max="71" width="11.52734375" customWidth="1"/>
    <col min="72" max="72" width="11.41015625" customWidth="1"/>
    <col min="73" max="75" width="11.52734375" customWidth="1"/>
    <col min="76" max="76" width="11.41015625" customWidth="1"/>
    <col min="77" max="79" width="11.52734375" customWidth="1"/>
    <col min="80" max="80" width="11.41015625" customWidth="1"/>
    <col min="81" max="83" width="11.52734375" customWidth="1"/>
    <col min="84" max="84" width="11.41015625" customWidth="1"/>
    <col min="85" max="87" width="11.52734375" customWidth="1"/>
    <col min="88" max="88" width="11.41015625" customWidth="1"/>
    <col min="89" max="91" width="11.52734375" customWidth="1"/>
    <col min="92" max="92" width="11.41015625" customWidth="1"/>
    <col min="93" max="95" width="12.41015625" customWidth="1"/>
    <col min="96" max="96" width="11.41015625" customWidth="1"/>
    <col min="97" max="99" width="11.52734375" customWidth="1"/>
    <col min="100" max="100" width="11.41015625" customWidth="1"/>
    <col min="101" max="103" width="11.52734375" customWidth="1"/>
    <col min="104" max="104" width="11.41015625" customWidth="1"/>
    <col min="105" max="105" width="13" customWidth="1"/>
    <col min="106" max="107" width="14" customWidth="1"/>
    <col min="108" max="108" width="11.41015625" customWidth="1"/>
    <col min="109" max="111" width="12.41015625" customWidth="1"/>
    <col min="112" max="112" width="11.41015625" customWidth="1"/>
    <col min="113" max="113" width="12.41015625" customWidth="1"/>
  </cols>
  <sheetData>
    <row r="1" spans="2:113" s="88" customFormat="1" ht="24.45" customHeight="1" x14ac:dyDescent="0.7">
      <c r="D1" s="171" t="s">
        <v>41</v>
      </c>
      <c r="E1" s="173"/>
      <c r="F1" s="173"/>
      <c r="G1" s="172"/>
      <c r="H1" s="171" t="s">
        <v>42</v>
      </c>
      <c r="I1" s="173"/>
      <c r="J1" s="173"/>
      <c r="K1" s="172"/>
      <c r="L1" s="171" t="s">
        <v>43</v>
      </c>
      <c r="M1" s="173"/>
      <c r="N1" s="173"/>
      <c r="O1" s="172"/>
      <c r="P1" s="171" t="s">
        <v>44</v>
      </c>
      <c r="Q1" s="173"/>
      <c r="R1" s="173"/>
      <c r="S1" s="172"/>
      <c r="T1" s="171" t="s">
        <v>45</v>
      </c>
      <c r="U1" s="173"/>
      <c r="V1" s="173"/>
      <c r="W1" s="172"/>
      <c r="X1" s="171" t="s">
        <v>46</v>
      </c>
      <c r="Y1" s="173"/>
      <c r="Z1" s="173"/>
      <c r="AA1" s="172"/>
      <c r="AB1" s="171" t="s">
        <v>47</v>
      </c>
      <c r="AC1" s="173"/>
      <c r="AD1" s="173"/>
      <c r="AE1" s="172"/>
      <c r="AF1" s="171" t="s">
        <v>48</v>
      </c>
      <c r="AG1" s="173"/>
      <c r="AH1" s="173"/>
      <c r="AI1" s="172"/>
      <c r="AJ1" s="171" t="s">
        <v>49</v>
      </c>
      <c r="AK1" s="173"/>
      <c r="AL1" s="173"/>
      <c r="AM1" s="172"/>
      <c r="AN1" s="171" t="s">
        <v>50</v>
      </c>
      <c r="AO1" s="173"/>
      <c r="AP1" s="173"/>
      <c r="AQ1" s="172"/>
      <c r="AR1" s="171" t="s">
        <v>51</v>
      </c>
      <c r="AS1" s="173"/>
      <c r="AT1" s="173"/>
      <c r="AU1" s="172"/>
      <c r="AV1" s="171" t="s">
        <v>52</v>
      </c>
      <c r="AW1" s="173"/>
      <c r="AX1" s="173"/>
      <c r="AY1" s="172"/>
      <c r="AZ1" s="171" t="s">
        <v>53</v>
      </c>
      <c r="BA1" s="173"/>
      <c r="BB1" s="173"/>
      <c r="BC1" s="172"/>
      <c r="BD1" s="171" t="s">
        <v>54</v>
      </c>
      <c r="BE1" s="173"/>
      <c r="BF1" s="173"/>
      <c r="BG1" s="172"/>
      <c r="BH1" s="171" t="s">
        <v>55</v>
      </c>
      <c r="BI1" s="173"/>
      <c r="BJ1" s="173"/>
      <c r="BK1" s="172"/>
      <c r="BL1" s="171" t="s">
        <v>56</v>
      </c>
      <c r="BM1" s="173"/>
      <c r="BN1" s="173"/>
      <c r="BO1" s="172"/>
      <c r="BP1" s="171" t="s">
        <v>57</v>
      </c>
      <c r="BQ1" s="173"/>
      <c r="BR1" s="173"/>
      <c r="BS1" s="172"/>
      <c r="BT1" s="171" t="s">
        <v>58</v>
      </c>
      <c r="BU1" s="173"/>
      <c r="BV1" s="173"/>
      <c r="BW1" s="172"/>
      <c r="BX1" s="171" t="s">
        <v>59</v>
      </c>
      <c r="BY1" s="173"/>
      <c r="BZ1" s="173"/>
      <c r="CA1" s="172"/>
      <c r="CB1" s="171" t="s">
        <v>60</v>
      </c>
      <c r="CC1" s="173"/>
      <c r="CD1" s="173"/>
      <c r="CE1" s="172"/>
      <c r="CF1" s="171" t="s">
        <v>61</v>
      </c>
      <c r="CG1" s="173"/>
      <c r="CH1" s="173"/>
      <c r="CI1" s="172"/>
      <c r="CJ1" s="171" t="s">
        <v>62</v>
      </c>
      <c r="CK1" s="173"/>
      <c r="CL1" s="173"/>
      <c r="CM1" s="172"/>
      <c r="CN1" s="171" t="s">
        <v>63</v>
      </c>
      <c r="CO1" s="173"/>
      <c r="CP1" s="173"/>
      <c r="CQ1" s="172"/>
      <c r="CR1" s="171" t="s">
        <v>64</v>
      </c>
      <c r="CS1" s="173"/>
      <c r="CT1" s="173"/>
      <c r="CU1" s="172"/>
      <c r="CV1" s="171" t="s">
        <v>65</v>
      </c>
      <c r="CW1" s="173"/>
      <c r="CX1" s="173"/>
      <c r="CY1" s="172"/>
      <c r="CZ1" s="171" t="s">
        <v>66</v>
      </c>
      <c r="DA1" s="173"/>
      <c r="DB1" s="173"/>
      <c r="DC1" s="172"/>
      <c r="DD1" s="171" t="s">
        <v>67</v>
      </c>
      <c r="DE1" s="173"/>
      <c r="DF1" s="173"/>
      <c r="DG1" s="172"/>
      <c r="DH1" s="171" t="s">
        <v>68</v>
      </c>
      <c r="DI1" s="172"/>
    </row>
    <row r="2" spans="2:113" s="90" customFormat="1" ht="16.7" customHeight="1" x14ac:dyDescent="0.5">
      <c r="D2" s="91" t="s">
        <v>69</v>
      </c>
      <c r="E2" s="91" t="s">
        <v>69</v>
      </c>
      <c r="F2" s="91" t="s">
        <v>69</v>
      </c>
      <c r="G2" s="91" t="s">
        <v>69</v>
      </c>
      <c r="H2" s="91" t="s">
        <v>70</v>
      </c>
      <c r="I2" s="91" t="s">
        <v>70</v>
      </c>
      <c r="J2" s="91" t="s">
        <v>70</v>
      </c>
      <c r="K2" s="91" t="s">
        <v>70</v>
      </c>
      <c r="L2" s="91" t="s">
        <v>71</v>
      </c>
      <c r="M2" s="91" t="s">
        <v>71</v>
      </c>
      <c r="N2" s="91" t="s">
        <v>71</v>
      </c>
      <c r="O2" s="91" t="s">
        <v>71</v>
      </c>
      <c r="P2" s="91" t="s">
        <v>72</v>
      </c>
      <c r="Q2" s="91" t="s">
        <v>72</v>
      </c>
      <c r="R2" s="91" t="s">
        <v>72</v>
      </c>
      <c r="S2" s="91" t="s">
        <v>72</v>
      </c>
      <c r="T2" s="91" t="s">
        <v>73</v>
      </c>
      <c r="U2" s="91" t="s">
        <v>73</v>
      </c>
      <c r="V2" s="91" t="s">
        <v>73</v>
      </c>
      <c r="W2" s="91" t="s">
        <v>73</v>
      </c>
      <c r="X2" s="91" t="s">
        <v>74</v>
      </c>
      <c r="Y2" s="91" t="s">
        <v>74</v>
      </c>
      <c r="Z2" s="91" t="s">
        <v>74</v>
      </c>
      <c r="AA2" s="136" t="s">
        <v>74</v>
      </c>
      <c r="AB2" s="119" t="s">
        <v>75</v>
      </c>
      <c r="AC2" s="91" t="s">
        <v>75</v>
      </c>
      <c r="AD2" s="91" t="s">
        <v>75</v>
      </c>
      <c r="AE2" s="91" t="s">
        <v>75</v>
      </c>
      <c r="AF2" s="91" t="s">
        <v>76</v>
      </c>
      <c r="AG2" s="91" t="s">
        <v>76</v>
      </c>
      <c r="AH2" s="91" t="s">
        <v>76</v>
      </c>
      <c r="AI2" s="91" t="s">
        <v>76</v>
      </c>
      <c r="AJ2" s="91" t="s">
        <v>77</v>
      </c>
      <c r="AK2" s="91" t="s">
        <v>77</v>
      </c>
      <c r="AL2" s="91" t="s">
        <v>77</v>
      </c>
      <c r="AM2" s="91" t="s">
        <v>77</v>
      </c>
      <c r="AN2" s="91" t="s">
        <v>78</v>
      </c>
      <c r="AO2" s="91" t="s">
        <v>78</v>
      </c>
      <c r="AP2" s="91" t="s">
        <v>78</v>
      </c>
      <c r="AQ2" s="91" t="s">
        <v>78</v>
      </c>
      <c r="AR2" s="91" t="s">
        <v>79</v>
      </c>
      <c r="AS2" s="91" t="s">
        <v>79</v>
      </c>
      <c r="AT2" s="91" t="s">
        <v>79</v>
      </c>
      <c r="AU2" s="91" t="s">
        <v>79</v>
      </c>
      <c r="AV2" s="91" t="s">
        <v>80</v>
      </c>
      <c r="AW2" s="91" t="s">
        <v>80</v>
      </c>
      <c r="AX2" s="91" t="s">
        <v>80</v>
      </c>
      <c r="AY2" s="91" t="s">
        <v>80</v>
      </c>
      <c r="AZ2" s="91" t="s">
        <v>81</v>
      </c>
      <c r="BA2" s="91" t="s">
        <v>81</v>
      </c>
      <c r="BB2" s="91" t="s">
        <v>81</v>
      </c>
      <c r="BC2" s="91" t="s">
        <v>81</v>
      </c>
      <c r="BD2" s="91" t="s">
        <v>82</v>
      </c>
      <c r="BE2" s="91" t="s">
        <v>82</v>
      </c>
      <c r="BF2" s="91" t="s">
        <v>82</v>
      </c>
      <c r="BG2" s="91" t="s">
        <v>82</v>
      </c>
      <c r="BH2" s="91" t="s">
        <v>83</v>
      </c>
      <c r="BI2" s="91" t="s">
        <v>83</v>
      </c>
      <c r="BJ2" s="91" t="s">
        <v>83</v>
      </c>
      <c r="BK2" s="91" t="s">
        <v>83</v>
      </c>
      <c r="BL2" s="91" t="s">
        <v>84</v>
      </c>
      <c r="BM2" s="91" t="s">
        <v>84</v>
      </c>
      <c r="BN2" s="91" t="s">
        <v>84</v>
      </c>
      <c r="BO2" s="91" t="s">
        <v>84</v>
      </c>
      <c r="BP2" s="91" t="s">
        <v>85</v>
      </c>
      <c r="BQ2" s="91" t="s">
        <v>85</v>
      </c>
      <c r="BR2" s="91" t="s">
        <v>85</v>
      </c>
      <c r="BS2" s="91" t="s">
        <v>85</v>
      </c>
      <c r="BT2" s="91" t="s">
        <v>86</v>
      </c>
      <c r="BU2" s="91" t="s">
        <v>86</v>
      </c>
      <c r="BV2" s="91" t="s">
        <v>86</v>
      </c>
      <c r="BW2" s="91" t="s">
        <v>86</v>
      </c>
      <c r="BX2" s="91" t="s">
        <v>87</v>
      </c>
      <c r="BY2" s="91" t="s">
        <v>87</v>
      </c>
      <c r="BZ2" s="91" t="s">
        <v>87</v>
      </c>
      <c r="CA2" s="91" t="s">
        <v>87</v>
      </c>
      <c r="CB2" s="91" t="s">
        <v>88</v>
      </c>
      <c r="CC2" s="91" t="s">
        <v>88</v>
      </c>
      <c r="CD2" s="91" t="s">
        <v>88</v>
      </c>
      <c r="CE2" s="91" t="s">
        <v>88</v>
      </c>
      <c r="CF2" s="91" t="s">
        <v>89</v>
      </c>
      <c r="CG2" s="91" t="s">
        <v>89</v>
      </c>
      <c r="CH2" s="91" t="s">
        <v>89</v>
      </c>
      <c r="CI2" s="91" t="s">
        <v>89</v>
      </c>
      <c r="CJ2" s="91" t="s">
        <v>90</v>
      </c>
      <c r="CK2" s="91" t="s">
        <v>90</v>
      </c>
      <c r="CL2" s="91" t="s">
        <v>90</v>
      </c>
      <c r="CM2" s="91" t="s">
        <v>90</v>
      </c>
      <c r="CN2" s="91" t="s">
        <v>91</v>
      </c>
      <c r="CO2" s="91" t="s">
        <v>91</v>
      </c>
      <c r="CP2" s="91" t="s">
        <v>91</v>
      </c>
      <c r="CQ2" s="91" t="s">
        <v>91</v>
      </c>
      <c r="CR2" s="91" t="s">
        <v>92</v>
      </c>
      <c r="CS2" s="91" t="s">
        <v>92</v>
      </c>
      <c r="CT2" s="91" t="s">
        <v>92</v>
      </c>
      <c r="CU2" s="91" t="s">
        <v>92</v>
      </c>
      <c r="CV2" s="91" t="s">
        <v>93</v>
      </c>
      <c r="CW2" s="91" t="s">
        <v>93</v>
      </c>
      <c r="CX2" s="91" t="s">
        <v>93</v>
      </c>
      <c r="CY2" s="91" t="s">
        <v>93</v>
      </c>
      <c r="CZ2" s="91" t="s">
        <v>94</v>
      </c>
      <c r="DA2" s="91" t="s">
        <v>94</v>
      </c>
      <c r="DB2" s="91" t="s">
        <v>94</v>
      </c>
      <c r="DC2" s="91" t="s">
        <v>94</v>
      </c>
      <c r="DD2" s="91" t="s">
        <v>95</v>
      </c>
      <c r="DE2" s="91" t="s">
        <v>95</v>
      </c>
      <c r="DF2" s="91" t="s">
        <v>95</v>
      </c>
      <c r="DG2" s="91" t="s">
        <v>95</v>
      </c>
      <c r="DH2" s="91" t="s">
        <v>96</v>
      </c>
      <c r="DI2" s="91" t="s">
        <v>96</v>
      </c>
    </row>
    <row r="3" spans="2:113" s="93" customFormat="1" x14ac:dyDescent="0.5">
      <c r="B3" s="165" t="s">
        <v>0</v>
      </c>
      <c r="C3" s="165"/>
      <c r="D3" s="92">
        <v>2016</v>
      </c>
      <c r="E3" s="92">
        <v>2018</v>
      </c>
      <c r="F3" s="92">
        <v>2020</v>
      </c>
      <c r="G3" s="92">
        <v>2022</v>
      </c>
      <c r="H3" s="92">
        <v>2016</v>
      </c>
      <c r="I3" s="92">
        <v>2018</v>
      </c>
      <c r="J3" s="92">
        <v>2020</v>
      </c>
      <c r="K3" s="92">
        <v>2022</v>
      </c>
      <c r="L3" s="92">
        <v>2016</v>
      </c>
      <c r="M3" s="92">
        <v>2018</v>
      </c>
      <c r="N3" s="92">
        <v>2020</v>
      </c>
      <c r="O3" s="92">
        <v>2022</v>
      </c>
      <c r="P3" s="92">
        <v>2016</v>
      </c>
      <c r="Q3" s="92">
        <v>2018</v>
      </c>
      <c r="R3" s="92">
        <v>2020</v>
      </c>
      <c r="S3" s="92">
        <v>2022</v>
      </c>
      <c r="T3" s="92">
        <v>2016</v>
      </c>
      <c r="U3" s="92">
        <v>2018</v>
      </c>
      <c r="V3" s="92">
        <v>2020</v>
      </c>
      <c r="W3" s="92">
        <v>2022</v>
      </c>
      <c r="X3" s="92">
        <v>2016</v>
      </c>
      <c r="Y3" s="92">
        <v>2018</v>
      </c>
      <c r="Z3" s="102">
        <v>2020</v>
      </c>
      <c r="AA3" s="137">
        <v>2022</v>
      </c>
      <c r="AB3" s="120">
        <v>2016</v>
      </c>
      <c r="AC3" s="92">
        <v>2018</v>
      </c>
      <c r="AD3" s="92">
        <v>2020</v>
      </c>
      <c r="AE3" s="92">
        <v>2022</v>
      </c>
      <c r="AF3" s="92">
        <v>2016</v>
      </c>
      <c r="AG3" s="92">
        <v>2018</v>
      </c>
      <c r="AH3" s="92">
        <v>2020</v>
      </c>
      <c r="AI3" s="92">
        <v>2022</v>
      </c>
      <c r="AJ3" s="92">
        <v>2016</v>
      </c>
      <c r="AK3" s="92">
        <v>2018</v>
      </c>
      <c r="AL3" s="92">
        <v>2020</v>
      </c>
      <c r="AM3" s="92">
        <v>2022</v>
      </c>
      <c r="AN3" s="92">
        <v>2016</v>
      </c>
      <c r="AO3" s="92">
        <v>2018</v>
      </c>
      <c r="AP3" s="92">
        <v>2020</v>
      </c>
      <c r="AQ3" s="92">
        <v>2022</v>
      </c>
      <c r="AR3" s="92">
        <v>2016</v>
      </c>
      <c r="AS3" s="92">
        <v>2018</v>
      </c>
      <c r="AT3" s="92">
        <v>2020</v>
      </c>
      <c r="AU3" s="92">
        <v>2022</v>
      </c>
      <c r="AV3" s="92">
        <v>2016</v>
      </c>
      <c r="AW3" s="92">
        <v>2018</v>
      </c>
      <c r="AX3" s="92">
        <v>2020</v>
      </c>
      <c r="AY3" s="92">
        <v>2022</v>
      </c>
      <c r="AZ3" s="92">
        <v>2016</v>
      </c>
      <c r="BA3" s="92">
        <v>2018</v>
      </c>
      <c r="BB3" s="92">
        <v>2020</v>
      </c>
      <c r="BC3" s="92">
        <v>2022</v>
      </c>
      <c r="BD3" s="92">
        <v>2016</v>
      </c>
      <c r="BE3" s="92">
        <v>2018</v>
      </c>
      <c r="BF3" s="92">
        <v>2020</v>
      </c>
      <c r="BG3" s="92">
        <v>2022</v>
      </c>
      <c r="BH3" s="92">
        <v>2016</v>
      </c>
      <c r="BI3" s="92">
        <v>2018</v>
      </c>
      <c r="BJ3" s="92">
        <v>2020</v>
      </c>
      <c r="BK3" s="92">
        <v>2022</v>
      </c>
      <c r="BL3" s="92">
        <v>2016</v>
      </c>
      <c r="BM3" s="92">
        <v>2018</v>
      </c>
      <c r="BN3" s="92">
        <v>2020</v>
      </c>
      <c r="BO3" s="92">
        <v>2022</v>
      </c>
      <c r="BP3" s="92">
        <v>2016</v>
      </c>
      <c r="BQ3" s="92">
        <v>2018</v>
      </c>
      <c r="BR3" s="92">
        <v>2020</v>
      </c>
      <c r="BS3" s="92">
        <v>2022</v>
      </c>
      <c r="BT3" s="92">
        <v>2016</v>
      </c>
      <c r="BU3" s="92">
        <v>2018</v>
      </c>
      <c r="BV3" s="92">
        <v>2020</v>
      </c>
      <c r="BW3" s="92">
        <v>2022</v>
      </c>
      <c r="BX3" s="92">
        <v>2016</v>
      </c>
      <c r="BY3" s="92">
        <v>2018</v>
      </c>
      <c r="BZ3" s="92">
        <v>2020</v>
      </c>
      <c r="CA3" s="92">
        <v>2022</v>
      </c>
      <c r="CB3" s="92">
        <v>2016</v>
      </c>
      <c r="CC3" s="92">
        <v>2018</v>
      </c>
      <c r="CD3" s="92">
        <v>2020</v>
      </c>
      <c r="CE3" s="92">
        <v>2022</v>
      </c>
      <c r="CF3" s="92">
        <v>2016</v>
      </c>
      <c r="CG3" s="92">
        <v>2018</v>
      </c>
      <c r="CH3" s="92">
        <v>2020</v>
      </c>
      <c r="CI3" s="92">
        <v>2022</v>
      </c>
      <c r="CJ3" s="92">
        <v>2016</v>
      </c>
      <c r="CK3" s="92">
        <v>2018</v>
      </c>
      <c r="CL3" s="92">
        <v>2020</v>
      </c>
      <c r="CM3" s="92">
        <v>2022</v>
      </c>
      <c r="CN3" s="92">
        <v>2016</v>
      </c>
      <c r="CO3" s="92">
        <v>2018</v>
      </c>
      <c r="CP3" s="92">
        <v>2020</v>
      </c>
      <c r="CQ3" s="92">
        <v>2022</v>
      </c>
      <c r="CR3" s="92">
        <v>2016</v>
      </c>
      <c r="CS3" s="92">
        <v>2018</v>
      </c>
      <c r="CT3" s="92">
        <v>2020</v>
      </c>
      <c r="CU3" s="92">
        <v>2022</v>
      </c>
      <c r="CV3" s="92">
        <v>2016</v>
      </c>
      <c r="CW3" s="92">
        <v>2018</v>
      </c>
      <c r="CX3" s="92">
        <v>2020</v>
      </c>
      <c r="CY3" s="92">
        <v>2022</v>
      </c>
      <c r="CZ3" s="92">
        <v>2016</v>
      </c>
      <c r="DA3" s="92">
        <v>2018</v>
      </c>
      <c r="DB3" s="92">
        <v>2020</v>
      </c>
      <c r="DC3" s="92">
        <v>2022</v>
      </c>
      <c r="DD3" s="92">
        <v>2016</v>
      </c>
      <c r="DE3" s="92">
        <v>2018</v>
      </c>
      <c r="DF3" s="92">
        <v>2020</v>
      </c>
      <c r="DG3" s="92">
        <v>2022</v>
      </c>
      <c r="DH3" s="92">
        <v>2016</v>
      </c>
      <c r="DI3" s="92">
        <v>2018</v>
      </c>
    </row>
    <row r="4" spans="2:113" ht="19.7" customHeight="1" x14ac:dyDescent="0.5">
      <c r="B4" s="6" t="s">
        <v>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03"/>
      <c r="AA4" s="138"/>
      <c r="AB4" s="121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</row>
    <row r="5" spans="2:113" ht="18" customHeight="1" x14ac:dyDescent="0.5">
      <c r="B5" s="7" t="s">
        <v>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04"/>
      <c r="AA5" s="139"/>
      <c r="AB5" s="122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</row>
    <row r="6" spans="2:113" ht="22.85" customHeight="1" x14ac:dyDescent="0.5">
      <c r="B6" s="163" t="s">
        <v>3</v>
      </c>
      <c r="C6" s="8" t="s">
        <v>4</v>
      </c>
      <c r="D6" s="16" t="s">
        <v>137</v>
      </c>
      <c r="E6" s="17" t="s">
        <v>137</v>
      </c>
      <c r="F6" s="17" t="s">
        <v>137</v>
      </c>
      <c r="G6" s="17" t="s">
        <v>137</v>
      </c>
      <c r="H6" s="16">
        <v>0</v>
      </c>
      <c r="I6" s="17" t="s">
        <v>137</v>
      </c>
      <c r="J6" s="17" t="s">
        <v>137</v>
      </c>
      <c r="K6" s="17" t="s">
        <v>137</v>
      </c>
      <c r="L6" s="16">
        <v>2251.2199999999998</v>
      </c>
      <c r="M6" s="16">
        <v>2213.29</v>
      </c>
      <c r="N6" s="16">
        <v>2304.6260000000002</v>
      </c>
      <c r="O6" s="16">
        <v>1321.346</v>
      </c>
      <c r="P6" s="16">
        <v>1975.06</v>
      </c>
      <c r="Q6" s="16">
        <v>2485.08</v>
      </c>
      <c r="R6" s="16">
        <v>1975.79</v>
      </c>
      <c r="S6" s="16">
        <v>2488.29</v>
      </c>
      <c r="T6" s="16">
        <v>272.83999999999997</v>
      </c>
      <c r="U6" s="16">
        <v>293</v>
      </c>
      <c r="V6" s="16">
        <v>311.6832</v>
      </c>
      <c r="W6" s="16">
        <v>458.75907100000001</v>
      </c>
      <c r="X6" s="16">
        <v>0</v>
      </c>
      <c r="Y6" s="17" t="s">
        <v>137</v>
      </c>
      <c r="Z6" s="105" t="s">
        <v>137</v>
      </c>
      <c r="AA6" s="140" t="s">
        <v>137</v>
      </c>
      <c r="AB6" s="123" t="s">
        <v>137</v>
      </c>
      <c r="AC6" s="17" t="s">
        <v>137</v>
      </c>
      <c r="AD6" s="17" t="s">
        <v>137</v>
      </c>
      <c r="AE6" s="17" t="s">
        <v>137</v>
      </c>
      <c r="AF6" s="16">
        <v>53.64</v>
      </c>
      <c r="AG6" s="17" t="s">
        <v>137</v>
      </c>
      <c r="AH6" s="17">
        <v>0</v>
      </c>
      <c r="AI6" s="17" t="s">
        <v>137</v>
      </c>
      <c r="AJ6" s="16">
        <v>0</v>
      </c>
      <c r="AK6" s="17" t="s">
        <v>137</v>
      </c>
      <c r="AL6" s="17" t="s">
        <v>137</v>
      </c>
      <c r="AM6" s="17" t="s">
        <v>137</v>
      </c>
      <c r="AN6" s="16" t="s">
        <v>137</v>
      </c>
      <c r="AO6" s="17" t="s">
        <v>137</v>
      </c>
      <c r="AP6" s="17">
        <v>39.664588000000002</v>
      </c>
      <c r="AQ6" s="17">
        <v>29.633088000000001</v>
      </c>
      <c r="AR6" s="16" t="s">
        <v>137</v>
      </c>
      <c r="AS6" s="17" t="s">
        <v>137</v>
      </c>
      <c r="AT6" s="17" t="s">
        <v>137</v>
      </c>
      <c r="AU6" s="17" t="s">
        <v>137</v>
      </c>
      <c r="AV6" s="16">
        <v>1324.46</v>
      </c>
      <c r="AW6" s="16">
        <v>1311.02</v>
      </c>
      <c r="AX6" s="17">
        <v>1398.55</v>
      </c>
      <c r="AY6" s="17">
        <v>1012.182</v>
      </c>
      <c r="AZ6" s="16">
        <v>272.83999999999997</v>
      </c>
      <c r="BA6" s="24">
        <v>36.71</v>
      </c>
      <c r="BB6" s="24">
        <v>86.287999999999997</v>
      </c>
      <c r="BC6" s="24">
        <v>28.806100000000001</v>
      </c>
      <c r="BD6" s="16">
        <v>387.88</v>
      </c>
      <c r="BE6" s="16">
        <v>507.83</v>
      </c>
      <c r="BF6" s="16">
        <v>545.20000000000005</v>
      </c>
      <c r="BG6" s="16">
        <v>657.7</v>
      </c>
      <c r="BH6" s="16">
        <v>32691.360000000001</v>
      </c>
      <c r="BI6" s="16">
        <v>1513.42</v>
      </c>
      <c r="BJ6" s="16">
        <v>1004.8419</v>
      </c>
      <c r="BK6" s="16">
        <v>1439.48662825</v>
      </c>
      <c r="BL6" s="16">
        <v>50.09</v>
      </c>
      <c r="BM6" s="16">
        <v>180.02</v>
      </c>
      <c r="BN6" s="16">
        <v>131.65209200000001</v>
      </c>
      <c r="BO6" s="16" t="s">
        <v>137</v>
      </c>
      <c r="BP6" s="16">
        <v>1.08</v>
      </c>
      <c r="BQ6" s="17" t="s">
        <v>137</v>
      </c>
      <c r="BR6" s="17" t="s">
        <v>137</v>
      </c>
      <c r="BS6" s="17">
        <v>0</v>
      </c>
      <c r="BT6" s="16">
        <v>0</v>
      </c>
      <c r="BU6" s="16">
        <v>7.62</v>
      </c>
      <c r="BV6" s="16">
        <v>8</v>
      </c>
      <c r="BW6" s="16" t="s">
        <v>137</v>
      </c>
      <c r="BX6" s="16" t="s">
        <v>137</v>
      </c>
      <c r="BY6" s="17" t="s">
        <v>137</v>
      </c>
      <c r="BZ6" s="17" t="s">
        <v>137</v>
      </c>
      <c r="CA6" s="17" t="s">
        <v>137</v>
      </c>
      <c r="CB6" s="34" t="s">
        <v>139</v>
      </c>
      <c r="CC6" s="34" t="s">
        <v>139</v>
      </c>
      <c r="CD6" s="34" t="s">
        <v>139</v>
      </c>
      <c r="CE6" s="34" t="s">
        <v>137</v>
      </c>
      <c r="CF6" s="16">
        <v>3464.7782003000002</v>
      </c>
      <c r="CG6" s="17" t="s">
        <v>137</v>
      </c>
      <c r="CH6" s="17">
        <v>519.85</v>
      </c>
      <c r="CI6" s="17">
        <v>473.35500000000002</v>
      </c>
      <c r="CJ6" s="16">
        <v>0</v>
      </c>
      <c r="CK6" s="17">
        <v>0</v>
      </c>
      <c r="CL6" s="17" t="s">
        <v>137</v>
      </c>
      <c r="CM6" s="17" t="s">
        <v>137</v>
      </c>
      <c r="CN6" s="16">
        <v>5118.01</v>
      </c>
      <c r="CO6" s="16">
        <v>4643.9799999999996</v>
      </c>
      <c r="CP6" s="16">
        <v>5715.6546484</v>
      </c>
      <c r="CQ6" s="16" t="s">
        <v>137</v>
      </c>
      <c r="CR6" s="16">
        <v>526.57000000000005</v>
      </c>
      <c r="CS6" s="16">
        <v>607.41</v>
      </c>
      <c r="CT6" s="16">
        <v>489.29756600000002</v>
      </c>
      <c r="CU6" s="16">
        <v>360.07481899999999</v>
      </c>
      <c r="CV6" s="16">
        <v>405.96</v>
      </c>
      <c r="CW6" s="16">
        <v>296.12</v>
      </c>
      <c r="CX6" s="16">
        <v>111.952</v>
      </c>
      <c r="CY6" s="16" t="s">
        <v>137</v>
      </c>
      <c r="CZ6" s="16">
        <v>2044.33</v>
      </c>
      <c r="DA6" s="16">
        <v>999.08</v>
      </c>
      <c r="DB6" s="16">
        <v>1403.69</v>
      </c>
      <c r="DC6" s="16">
        <v>243.44499999999999</v>
      </c>
      <c r="DD6" s="16" t="s">
        <v>137</v>
      </c>
      <c r="DE6" s="17" t="s">
        <v>137</v>
      </c>
      <c r="DF6" s="17">
        <v>8.84</v>
      </c>
      <c r="DG6" s="17">
        <v>27.7</v>
      </c>
      <c r="DH6" s="16">
        <v>12302.64</v>
      </c>
      <c r="DI6" s="16">
        <v>12276.12</v>
      </c>
    </row>
    <row r="7" spans="2:113" ht="14.45" customHeight="1" x14ac:dyDescent="0.5">
      <c r="B7" s="163"/>
      <c r="C7" s="8" t="s">
        <v>216</v>
      </c>
      <c r="D7" s="16" t="s">
        <v>137</v>
      </c>
      <c r="E7" s="17" t="s">
        <v>137</v>
      </c>
      <c r="F7" s="17" t="s">
        <v>137</v>
      </c>
      <c r="G7" s="17" t="s">
        <v>137</v>
      </c>
      <c r="H7" s="16">
        <v>0</v>
      </c>
      <c r="I7" s="17" t="s">
        <v>137</v>
      </c>
      <c r="J7" s="17" t="s">
        <v>137</v>
      </c>
      <c r="K7" s="17" t="s">
        <v>137</v>
      </c>
      <c r="L7" s="16">
        <v>581.88</v>
      </c>
      <c r="M7" s="16">
        <v>565.64</v>
      </c>
      <c r="N7" s="17">
        <v>667.3125</v>
      </c>
      <c r="O7" s="17">
        <v>63.45</v>
      </c>
      <c r="P7" s="16">
        <v>1318.4</v>
      </c>
      <c r="Q7" s="16">
        <v>1542.02</v>
      </c>
      <c r="R7" s="16">
        <v>1233.47</v>
      </c>
      <c r="S7" s="16">
        <v>1588.28</v>
      </c>
      <c r="T7" s="16">
        <v>12.04</v>
      </c>
      <c r="U7" s="16">
        <v>10.86</v>
      </c>
      <c r="V7" s="16">
        <v>11.2</v>
      </c>
      <c r="W7" s="16">
        <v>57.671999999999997</v>
      </c>
      <c r="X7" s="16">
        <v>0</v>
      </c>
      <c r="Y7" s="17" t="s">
        <v>137</v>
      </c>
      <c r="Z7" s="105" t="s">
        <v>137</v>
      </c>
      <c r="AA7" s="140" t="s">
        <v>137</v>
      </c>
      <c r="AB7" s="123" t="s">
        <v>137</v>
      </c>
      <c r="AC7" s="17" t="s">
        <v>137</v>
      </c>
      <c r="AD7" s="17" t="s">
        <v>137</v>
      </c>
      <c r="AE7" s="17" t="s">
        <v>137</v>
      </c>
      <c r="AF7" s="16">
        <v>44.67</v>
      </c>
      <c r="AG7" s="17" t="s">
        <v>137</v>
      </c>
      <c r="AH7" s="17">
        <v>0</v>
      </c>
      <c r="AI7" s="17" t="s">
        <v>137</v>
      </c>
      <c r="AJ7" s="16">
        <v>0</v>
      </c>
      <c r="AK7" s="17" t="s">
        <v>137</v>
      </c>
      <c r="AL7" s="17" t="s">
        <v>137</v>
      </c>
      <c r="AM7" s="17" t="s">
        <v>137</v>
      </c>
      <c r="AN7" s="16" t="s">
        <v>137</v>
      </c>
      <c r="AO7" s="17" t="s">
        <v>137</v>
      </c>
      <c r="AP7" s="17">
        <v>0</v>
      </c>
      <c r="AQ7" s="17" t="s">
        <v>137</v>
      </c>
      <c r="AR7" s="16" t="s">
        <v>137</v>
      </c>
      <c r="AS7" s="17" t="s">
        <v>137</v>
      </c>
      <c r="AT7" s="17" t="s">
        <v>137</v>
      </c>
      <c r="AU7" s="17" t="s">
        <v>137</v>
      </c>
      <c r="AV7" s="16">
        <v>1125.8900000000001</v>
      </c>
      <c r="AW7" s="16">
        <v>1103.21</v>
      </c>
      <c r="AX7" s="17">
        <v>1168.558</v>
      </c>
      <c r="AY7" s="17">
        <v>860.35469999999998</v>
      </c>
      <c r="AZ7" s="16">
        <v>12.04</v>
      </c>
      <c r="BA7" s="24">
        <v>26.15</v>
      </c>
      <c r="BB7" s="24">
        <v>39.706400000000002</v>
      </c>
      <c r="BC7" s="24">
        <v>24.359400000000001</v>
      </c>
      <c r="BD7" s="16" t="s">
        <v>137</v>
      </c>
      <c r="BE7" s="16">
        <v>0</v>
      </c>
      <c r="BF7" s="16">
        <v>0</v>
      </c>
      <c r="BG7" s="16" t="s">
        <v>137</v>
      </c>
      <c r="BH7" s="16" t="s">
        <v>137</v>
      </c>
      <c r="BI7" s="16">
        <v>160.43</v>
      </c>
      <c r="BJ7" s="16">
        <v>260.24</v>
      </c>
      <c r="BK7" s="16">
        <v>638.52298474999998</v>
      </c>
      <c r="BL7" s="16">
        <v>35.46</v>
      </c>
      <c r="BM7" s="16">
        <v>90.02</v>
      </c>
      <c r="BN7" s="16">
        <v>90.776180999999994</v>
      </c>
      <c r="BO7" s="16" t="s">
        <v>137</v>
      </c>
      <c r="BP7" s="16">
        <v>1.08</v>
      </c>
      <c r="BQ7" s="17" t="s">
        <v>137</v>
      </c>
      <c r="BR7" s="17" t="s">
        <v>137</v>
      </c>
      <c r="BS7" s="17" t="s">
        <v>137</v>
      </c>
      <c r="BT7" s="16">
        <v>0</v>
      </c>
      <c r="BU7" s="16">
        <v>0</v>
      </c>
      <c r="BV7" s="16">
        <v>0</v>
      </c>
      <c r="BW7" s="16" t="s">
        <v>137</v>
      </c>
      <c r="BX7" s="16" t="s">
        <v>137</v>
      </c>
      <c r="BY7" s="17" t="s">
        <v>137</v>
      </c>
      <c r="BZ7" s="17" t="s">
        <v>137</v>
      </c>
      <c r="CA7" s="17" t="s">
        <v>137</v>
      </c>
      <c r="CB7" s="34" t="s">
        <v>139</v>
      </c>
      <c r="CC7" s="34" t="s">
        <v>139</v>
      </c>
      <c r="CD7" s="34" t="s">
        <v>139</v>
      </c>
      <c r="CE7" s="34" t="s">
        <v>137</v>
      </c>
      <c r="CF7" s="16" t="s">
        <v>137</v>
      </c>
      <c r="CG7" s="17" t="s">
        <v>137</v>
      </c>
      <c r="CH7" s="17">
        <v>0</v>
      </c>
      <c r="CI7" s="17" t="s">
        <v>137</v>
      </c>
      <c r="CJ7" s="16">
        <v>0</v>
      </c>
      <c r="CK7" s="17">
        <v>0</v>
      </c>
      <c r="CL7" s="17" t="s">
        <v>137</v>
      </c>
      <c r="CM7" s="17" t="s">
        <v>137</v>
      </c>
      <c r="CN7" s="16">
        <v>2533.59</v>
      </c>
      <c r="CO7" s="16">
        <v>2340.94</v>
      </c>
      <c r="CP7" s="16">
        <v>3270.5237000000002</v>
      </c>
      <c r="CQ7" s="16" t="s">
        <v>137</v>
      </c>
      <c r="CR7" s="16">
        <v>442.1</v>
      </c>
      <c r="CS7" s="16">
        <v>508.28</v>
      </c>
      <c r="CT7" s="16">
        <v>396.92126300000001</v>
      </c>
      <c r="CU7" s="16">
        <v>306.06359900000001</v>
      </c>
      <c r="CV7" s="16">
        <v>160.08000000000001</v>
      </c>
      <c r="CW7" s="16">
        <v>82.87</v>
      </c>
      <c r="CX7" s="16">
        <v>55.293399999999998</v>
      </c>
      <c r="CY7" s="16" t="s">
        <v>137</v>
      </c>
      <c r="CZ7" s="16">
        <v>35.86</v>
      </c>
      <c r="DA7" s="16">
        <v>593</v>
      </c>
      <c r="DB7" s="16">
        <v>0</v>
      </c>
      <c r="DC7" s="16">
        <v>0</v>
      </c>
      <c r="DD7" s="16" t="s">
        <v>137</v>
      </c>
      <c r="DE7" s="17" t="s">
        <v>137</v>
      </c>
      <c r="DF7" s="17">
        <v>0</v>
      </c>
      <c r="DG7" s="17" t="s">
        <v>137</v>
      </c>
      <c r="DH7" s="16">
        <v>0</v>
      </c>
      <c r="DI7" s="16">
        <v>0</v>
      </c>
    </row>
    <row r="8" spans="2:113" ht="14.45" customHeight="1" x14ac:dyDescent="0.5">
      <c r="B8" s="163"/>
      <c r="C8" s="8" t="s">
        <v>5</v>
      </c>
      <c r="D8" s="16" t="s">
        <v>137</v>
      </c>
      <c r="E8" s="17" t="s">
        <v>137</v>
      </c>
      <c r="F8" s="17" t="s">
        <v>137</v>
      </c>
      <c r="G8" s="17" t="s">
        <v>137</v>
      </c>
      <c r="H8" s="16">
        <v>0</v>
      </c>
      <c r="I8" s="17" t="s">
        <v>137</v>
      </c>
      <c r="J8" s="17" t="s">
        <v>137</v>
      </c>
      <c r="K8" s="17" t="s">
        <v>137</v>
      </c>
      <c r="L8" s="16" t="s">
        <v>230</v>
      </c>
      <c r="M8" s="16" t="s">
        <v>142</v>
      </c>
      <c r="N8" s="17" t="s">
        <v>290</v>
      </c>
      <c r="O8" s="17" t="s">
        <v>351</v>
      </c>
      <c r="P8" s="16" t="s">
        <v>231</v>
      </c>
      <c r="Q8" s="16" t="s">
        <v>143</v>
      </c>
      <c r="R8" s="16" t="s">
        <v>336</v>
      </c>
      <c r="S8" s="16" t="s">
        <v>354</v>
      </c>
      <c r="T8" s="16" t="s">
        <v>232</v>
      </c>
      <c r="U8" s="16" t="s">
        <v>144</v>
      </c>
      <c r="V8" s="16" t="s">
        <v>307</v>
      </c>
      <c r="W8" s="16" t="s">
        <v>379</v>
      </c>
      <c r="X8" s="16">
        <v>0</v>
      </c>
      <c r="Y8" s="17" t="s">
        <v>137</v>
      </c>
      <c r="Z8" s="105" t="s">
        <v>137</v>
      </c>
      <c r="AA8" s="140" t="s">
        <v>137</v>
      </c>
      <c r="AB8" s="123" t="s">
        <v>137</v>
      </c>
      <c r="AC8" s="17" t="s">
        <v>137</v>
      </c>
      <c r="AD8" s="17" t="s">
        <v>137</v>
      </c>
      <c r="AE8" s="17" t="s">
        <v>137</v>
      </c>
      <c r="AF8" s="16" t="s">
        <v>187</v>
      </c>
      <c r="AG8" s="17" t="s">
        <v>137</v>
      </c>
      <c r="AH8" s="17">
        <v>0</v>
      </c>
      <c r="AI8" s="17" t="s">
        <v>137</v>
      </c>
      <c r="AJ8" s="16">
        <v>0</v>
      </c>
      <c r="AK8" s="17" t="s">
        <v>137</v>
      </c>
      <c r="AL8" s="17" t="s">
        <v>137</v>
      </c>
      <c r="AM8" s="17" t="s">
        <v>137</v>
      </c>
      <c r="AN8" s="16" t="s">
        <v>137</v>
      </c>
      <c r="AO8" s="17" t="s">
        <v>137</v>
      </c>
      <c r="AP8" s="17" t="s">
        <v>283</v>
      </c>
      <c r="AQ8" s="17" t="s">
        <v>353</v>
      </c>
      <c r="AR8" s="16" t="s">
        <v>137</v>
      </c>
      <c r="AS8" s="17" t="s">
        <v>137</v>
      </c>
      <c r="AT8" s="17" t="s">
        <v>137</v>
      </c>
      <c r="AU8" s="17" t="s">
        <v>137</v>
      </c>
      <c r="AV8" s="16" t="s">
        <v>192</v>
      </c>
      <c r="AW8" s="16" t="s">
        <v>143</v>
      </c>
      <c r="AX8" s="17" t="s">
        <v>292</v>
      </c>
      <c r="AY8" s="17" t="s">
        <v>352</v>
      </c>
      <c r="AZ8" s="16" t="s">
        <v>232</v>
      </c>
      <c r="BA8" s="24" t="s">
        <v>135</v>
      </c>
      <c r="BB8" s="24" t="s">
        <v>337</v>
      </c>
      <c r="BC8" s="24" t="s">
        <v>381</v>
      </c>
      <c r="BD8" s="16" t="s">
        <v>154</v>
      </c>
      <c r="BE8" s="16" t="s">
        <v>145</v>
      </c>
      <c r="BF8" s="16" t="s">
        <v>290</v>
      </c>
      <c r="BG8" s="16" t="s">
        <v>355</v>
      </c>
      <c r="BH8" s="16" t="s">
        <v>233</v>
      </c>
      <c r="BI8" s="16" t="s">
        <v>142</v>
      </c>
      <c r="BJ8" s="16" t="s">
        <v>290</v>
      </c>
      <c r="BK8" s="16" t="s">
        <v>382</v>
      </c>
      <c r="BL8" s="16" t="s">
        <v>181</v>
      </c>
      <c r="BM8" s="16" t="s">
        <v>146</v>
      </c>
      <c r="BN8" s="16" t="s">
        <v>335</v>
      </c>
      <c r="BO8" s="16" t="s">
        <v>137</v>
      </c>
      <c r="BP8" s="16" t="s">
        <v>153</v>
      </c>
      <c r="BQ8" s="17" t="s">
        <v>137</v>
      </c>
      <c r="BR8" s="17" t="s">
        <v>137</v>
      </c>
      <c r="BS8" s="17" t="s">
        <v>356</v>
      </c>
      <c r="BT8" s="16">
        <v>0</v>
      </c>
      <c r="BU8" s="16" t="s">
        <v>147</v>
      </c>
      <c r="BV8" s="16" t="s">
        <v>286</v>
      </c>
      <c r="BW8" s="16" t="s">
        <v>137</v>
      </c>
      <c r="BX8" s="16" t="s">
        <v>137</v>
      </c>
      <c r="BY8" s="17" t="s">
        <v>137</v>
      </c>
      <c r="BZ8" s="17" t="s">
        <v>137</v>
      </c>
      <c r="CA8" s="17" t="s">
        <v>137</v>
      </c>
      <c r="CB8" s="34" t="s">
        <v>139</v>
      </c>
      <c r="CC8" s="34" t="s">
        <v>139</v>
      </c>
      <c r="CD8" s="34" t="s">
        <v>139</v>
      </c>
      <c r="CE8" s="34" t="s">
        <v>137</v>
      </c>
      <c r="CF8" s="16" t="s">
        <v>187</v>
      </c>
      <c r="CG8" s="17" t="s">
        <v>137</v>
      </c>
      <c r="CH8" s="17" t="s">
        <v>292</v>
      </c>
      <c r="CI8" s="17" t="s">
        <v>357</v>
      </c>
      <c r="CJ8" s="16" t="s">
        <v>234</v>
      </c>
      <c r="CK8" s="17">
        <v>0</v>
      </c>
      <c r="CL8" s="17" t="s">
        <v>137</v>
      </c>
      <c r="CM8" s="17" t="s">
        <v>137</v>
      </c>
      <c r="CN8" s="16" t="s">
        <v>194</v>
      </c>
      <c r="CO8" s="16" t="s">
        <v>143</v>
      </c>
      <c r="CP8" s="16" t="s">
        <v>292</v>
      </c>
      <c r="CQ8" s="16" t="s">
        <v>137</v>
      </c>
      <c r="CR8" s="16" t="s">
        <v>181</v>
      </c>
      <c r="CS8" s="16" t="s">
        <v>143</v>
      </c>
      <c r="CT8" s="16" t="s">
        <v>307</v>
      </c>
      <c r="CU8" s="16" t="s">
        <v>358</v>
      </c>
      <c r="CV8" s="16" t="s">
        <v>235</v>
      </c>
      <c r="CW8" s="16" t="s">
        <v>142</v>
      </c>
      <c r="CX8" s="16" t="s">
        <v>340</v>
      </c>
      <c r="CY8" s="16" t="s">
        <v>137</v>
      </c>
      <c r="CZ8" s="16" t="s">
        <v>236</v>
      </c>
      <c r="DA8" s="16" t="s">
        <v>142</v>
      </c>
      <c r="DB8" s="16" t="s">
        <v>290</v>
      </c>
      <c r="DC8" s="16" t="s">
        <v>380</v>
      </c>
      <c r="DD8" s="16" t="s">
        <v>137</v>
      </c>
      <c r="DE8" s="17" t="s">
        <v>137</v>
      </c>
      <c r="DF8" s="17" t="s">
        <v>312</v>
      </c>
      <c r="DG8" s="17" t="s">
        <v>357</v>
      </c>
      <c r="DH8" s="16" t="s">
        <v>181</v>
      </c>
      <c r="DI8" s="16" t="s">
        <v>154</v>
      </c>
    </row>
    <row r="9" spans="2:113" ht="22.85" customHeight="1" x14ac:dyDescent="0.5">
      <c r="B9" s="168" t="s">
        <v>6</v>
      </c>
      <c r="C9" s="8" t="s">
        <v>7</v>
      </c>
      <c r="D9" s="16" t="s">
        <v>137</v>
      </c>
      <c r="E9" s="17" t="s">
        <v>137</v>
      </c>
      <c r="F9" s="17" t="s">
        <v>137</v>
      </c>
      <c r="G9" s="17" t="s">
        <v>137</v>
      </c>
      <c r="H9" s="16">
        <v>5.75</v>
      </c>
      <c r="I9" s="16">
        <v>5.75</v>
      </c>
      <c r="J9" s="17">
        <v>28.388000000000002</v>
      </c>
      <c r="K9" s="17">
        <v>81.823999999999998</v>
      </c>
      <c r="L9" s="16">
        <v>732</v>
      </c>
      <c r="M9" s="16">
        <v>615.03</v>
      </c>
      <c r="N9" s="16">
        <v>582.11</v>
      </c>
      <c r="O9" s="16">
        <v>533.46969999999999</v>
      </c>
      <c r="P9" s="16">
        <v>836.43</v>
      </c>
      <c r="Q9" s="16">
        <v>957.24</v>
      </c>
      <c r="R9" s="17">
        <v>931.76</v>
      </c>
      <c r="S9" s="17">
        <v>1147.75</v>
      </c>
      <c r="T9" s="16">
        <v>145.44</v>
      </c>
      <c r="U9" s="16">
        <v>134.99</v>
      </c>
      <c r="V9" s="16">
        <v>131</v>
      </c>
      <c r="W9" s="16">
        <v>122.78712</v>
      </c>
      <c r="X9" s="16">
        <v>0</v>
      </c>
      <c r="Y9" s="17" t="s">
        <v>137</v>
      </c>
      <c r="Z9" s="105">
        <v>245.1</v>
      </c>
      <c r="AA9" s="140" t="s">
        <v>137</v>
      </c>
      <c r="AB9" s="123" t="s">
        <v>137</v>
      </c>
      <c r="AC9" s="17" t="s">
        <v>137</v>
      </c>
      <c r="AD9" s="17" t="s">
        <v>137</v>
      </c>
      <c r="AE9" s="17" t="s">
        <v>137</v>
      </c>
      <c r="AF9" s="16">
        <v>6.5</v>
      </c>
      <c r="AG9" s="16">
        <v>4.34</v>
      </c>
      <c r="AH9" s="17">
        <v>0</v>
      </c>
      <c r="AI9" s="17">
        <v>0.3</v>
      </c>
      <c r="AJ9" s="16">
        <v>27</v>
      </c>
      <c r="AK9" s="17" t="s">
        <v>137</v>
      </c>
      <c r="AL9" s="17">
        <v>12.4</v>
      </c>
      <c r="AM9" s="17">
        <v>0.6</v>
      </c>
      <c r="AN9" s="16">
        <v>228</v>
      </c>
      <c r="AO9" s="16">
        <v>541.19000000000005</v>
      </c>
      <c r="AP9" s="16">
        <v>758.95111699999995</v>
      </c>
      <c r="AQ9" s="16">
        <v>901.59135901000002</v>
      </c>
      <c r="AR9" s="16" t="s">
        <v>137</v>
      </c>
      <c r="AS9" s="17" t="s">
        <v>137</v>
      </c>
      <c r="AT9" s="17" t="s">
        <v>137</v>
      </c>
      <c r="AU9" s="17" t="s">
        <v>137</v>
      </c>
      <c r="AV9" s="16">
        <v>0</v>
      </c>
      <c r="AW9" s="16">
        <v>678.19</v>
      </c>
      <c r="AX9" s="17">
        <v>696.01</v>
      </c>
      <c r="AY9" s="17">
        <v>411.03149999999999</v>
      </c>
      <c r="AZ9" s="16">
        <v>145.44</v>
      </c>
      <c r="BA9" s="24">
        <v>372.53</v>
      </c>
      <c r="BB9" s="24">
        <v>140.65</v>
      </c>
      <c r="BC9" s="24">
        <v>126.06979699999999</v>
      </c>
      <c r="BD9" s="16">
        <v>603.33000000000004</v>
      </c>
      <c r="BE9" s="16">
        <v>813.91</v>
      </c>
      <c r="BF9" s="16">
        <v>732.7</v>
      </c>
      <c r="BG9" s="94">
        <v>244.1</v>
      </c>
      <c r="BH9" s="16">
        <v>151350.82</v>
      </c>
      <c r="BI9" s="16">
        <v>6126.52</v>
      </c>
      <c r="BJ9" s="16">
        <v>3326.6045600000002</v>
      </c>
      <c r="BK9" s="16">
        <v>2209.4706684900002</v>
      </c>
      <c r="BL9" s="16">
        <v>0.74</v>
      </c>
      <c r="BM9" s="16">
        <v>1.5</v>
      </c>
      <c r="BN9" s="17" t="s">
        <v>137</v>
      </c>
      <c r="BO9" s="17" t="s">
        <v>137</v>
      </c>
      <c r="BP9" s="16">
        <v>3.12</v>
      </c>
      <c r="BQ9" s="16">
        <v>3.84</v>
      </c>
      <c r="BR9" s="17" t="s">
        <v>137</v>
      </c>
      <c r="BS9" s="17">
        <v>5.2</v>
      </c>
      <c r="BT9" s="16">
        <v>0</v>
      </c>
      <c r="BU9" s="17" t="s">
        <v>137</v>
      </c>
      <c r="BV9" s="17" t="s">
        <v>137</v>
      </c>
      <c r="BW9" s="17" t="s">
        <v>137</v>
      </c>
      <c r="BX9" s="16">
        <v>4.25</v>
      </c>
      <c r="BY9" s="17" t="s">
        <v>137</v>
      </c>
      <c r="BZ9" s="17">
        <v>23</v>
      </c>
      <c r="CA9" s="17">
        <v>40</v>
      </c>
      <c r="CB9" s="34" t="s">
        <v>139</v>
      </c>
      <c r="CC9" s="34" t="s">
        <v>139</v>
      </c>
      <c r="CD9" s="34" t="s">
        <v>139</v>
      </c>
      <c r="CE9" s="34" t="s">
        <v>137</v>
      </c>
      <c r="CF9" s="16">
        <v>4269.5336500000003</v>
      </c>
      <c r="CG9" s="17" t="s">
        <v>137</v>
      </c>
      <c r="CH9" s="17">
        <v>221.42</v>
      </c>
      <c r="CI9" s="17">
        <v>543.01020000000005</v>
      </c>
      <c r="CJ9" s="16">
        <v>111.33</v>
      </c>
      <c r="CK9" s="17">
        <v>114.82</v>
      </c>
      <c r="CL9" s="17">
        <v>124.947</v>
      </c>
      <c r="CM9" s="17">
        <v>115.746</v>
      </c>
      <c r="CN9" s="16">
        <v>1917.43</v>
      </c>
      <c r="CO9" s="16">
        <v>1992.5</v>
      </c>
      <c r="CP9" s="16">
        <v>2231.37844</v>
      </c>
      <c r="CQ9" s="16" t="s">
        <v>137</v>
      </c>
      <c r="CR9" s="16">
        <v>170.65</v>
      </c>
      <c r="CS9" s="16">
        <v>148.59</v>
      </c>
      <c r="CT9" s="16">
        <v>132.619598</v>
      </c>
      <c r="CU9" s="16">
        <v>72.474705999999998</v>
      </c>
      <c r="CV9" s="16">
        <v>96.76</v>
      </c>
      <c r="CW9" s="16">
        <v>94.59</v>
      </c>
      <c r="CX9" s="16">
        <v>8.9067319999999999</v>
      </c>
      <c r="CY9" s="16" t="s">
        <v>137</v>
      </c>
      <c r="CZ9" s="16">
        <v>4450.6400000000003</v>
      </c>
      <c r="DA9" s="16">
        <v>6010.6</v>
      </c>
      <c r="DB9" s="16">
        <v>2494.4960000000001</v>
      </c>
      <c r="DC9" s="16">
        <v>2165.0889999999999</v>
      </c>
      <c r="DD9" s="16">
        <v>101</v>
      </c>
      <c r="DE9" s="16">
        <v>17.25</v>
      </c>
      <c r="DF9" s="16">
        <v>8.84</v>
      </c>
      <c r="DG9" s="16">
        <v>33.56</v>
      </c>
      <c r="DH9" s="16">
        <v>128.51</v>
      </c>
      <c r="DI9" s="16">
        <v>483.87</v>
      </c>
    </row>
    <row r="10" spans="2:113" ht="13.85" customHeight="1" x14ac:dyDescent="0.5">
      <c r="B10" s="169"/>
      <c r="C10" s="8" t="s">
        <v>216</v>
      </c>
      <c r="D10" s="16" t="s">
        <v>137</v>
      </c>
      <c r="E10" s="17" t="s">
        <v>137</v>
      </c>
      <c r="F10" s="17" t="s">
        <v>137</v>
      </c>
      <c r="G10" s="17" t="s">
        <v>137</v>
      </c>
      <c r="H10" s="16">
        <v>0</v>
      </c>
      <c r="I10" s="16">
        <v>0</v>
      </c>
      <c r="J10" s="17">
        <v>0</v>
      </c>
      <c r="K10" s="17" t="s">
        <v>137</v>
      </c>
      <c r="L10" s="16">
        <v>205</v>
      </c>
      <c r="M10" s="16">
        <v>104.12</v>
      </c>
      <c r="N10" s="16">
        <v>113.21</v>
      </c>
      <c r="O10" s="16">
        <v>61.478299999999997</v>
      </c>
      <c r="P10" s="16">
        <v>565.53</v>
      </c>
      <c r="Q10" s="16">
        <v>615.59</v>
      </c>
      <c r="R10" s="17">
        <v>630.07000000000005</v>
      </c>
      <c r="S10" s="17">
        <v>763.37</v>
      </c>
      <c r="T10" s="16">
        <v>30.07</v>
      </c>
      <c r="U10" s="16">
        <v>24.01</v>
      </c>
      <c r="V10" s="16">
        <v>28</v>
      </c>
      <c r="W10" s="16">
        <v>9.7250519999999998</v>
      </c>
      <c r="X10" s="16">
        <v>0</v>
      </c>
      <c r="Y10" s="17" t="s">
        <v>137</v>
      </c>
      <c r="Z10" s="105">
        <v>0</v>
      </c>
      <c r="AA10" s="140" t="s">
        <v>137</v>
      </c>
      <c r="AB10" s="123" t="s">
        <v>137</v>
      </c>
      <c r="AC10" s="17" t="s">
        <v>137</v>
      </c>
      <c r="AD10" s="17" t="s">
        <v>137</v>
      </c>
      <c r="AE10" s="17" t="s">
        <v>137</v>
      </c>
      <c r="AF10" s="16" t="s">
        <v>137</v>
      </c>
      <c r="AG10" s="16">
        <v>0</v>
      </c>
      <c r="AH10" s="17">
        <v>0</v>
      </c>
      <c r="AI10" s="17" t="s">
        <v>137</v>
      </c>
      <c r="AJ10" s="16">
        <v>0</v>
      </c>
      <c r="AK10" s="17" t="s">
        <v>137</v>
      </c>
      <c r="AL10" s="17">
        <v>0</v>
      </c>
      <c r="AM10" s="17" t="s">
        <v>137</v>
      </c>
      <c r="AN10" s="16">
        <v>32</v>
      </c>
      <c r="AO10" s="16">
        <v>23.5</v>
      </c>
      <c r="AP10" s="16">
        <v>62.28</v>
      </c>
      <c r="AQ10" s="16">
        <v>66.081999999999994</v>
      </c>
      <c r="AR10" s="16" t="s">
        <v>137</v>
      </c>
      <c r="AS10" s="17" t="s">
        <v>137</v>
      </c>
      <c r="AT10" s="17" t="s">
        <v>137</v>
      </c>
      <c r="AU10" s="17" t="s">
        <v>137</v>
      </c>
      <c r="AV10" s="16">
        <v>0</v>
      </c>
      <c r="AW10" s="16">
        <v>549.51</v>
      </c>
      <c r="AX10" s="17">
        <v>563.52949999999998</v>
      </c>
      <c r="AY10" s="17">
        <v>335.28394500000002</v>
      </c>
      <c r="AZ10" s="16">
        <v>30.07</v>
      </c>
      <c r="BA10" s="24">
        <v>326.04000000000002</v>
      </c>
      <c r="BB10" s="24">
        <v>114.42</v>
      </c>
      <c r="BC10" s="24">
        <v>101.34254300000001</v>
      </c>
      <c r="BD10" s="16">
        <v>112.86</v>
      </c>
      <c r="BE10" s="16">
        <v>54.9</v>
      </c>
      <c r="BF10" s="16">
        <v>54.2</v>
      </c>
      <c r="BG10" s="94" t="s">
        <v>137</v>
      </c>
      <c r="BH10" s="16" t="s">
        <v>137</v>
      </c>
      <c r="BI10" s="16">
        <v>149.91999999999999</v>
      </c>
      <c r="BJ10" s="16">
        <v>144.7867</v>
      </c>
      <c r="BK10" s="16">
        <v>203.87224155999999</v>
      </c>
      <c r="BL10" s="16" t="s">
        <v>137</v>
      </c>
      <c r="BM10" s="16">
        <v>0</v>
      </c>
      <c r="BN10" s="17" t="s">
        <v>137</v>
      </c>
      <c r="BO10" s="17" t="s">
        <v>137</v>
      </c>
      <c r="BP10" s="16">
        <v>1.56</v>
      </c>
      <c r="BQ10" s="16">
        <v>3.08</v>
      </c>
      <c r="BR10" s="17" t="s">
        <v>137</v>
      </c>
      <c r="BS10" s="17" t="s">
        <v>137</v>
      </c>
      <c r="BT10" s="16">
        <v>0</v>
      </c>
      <c r="BU10" s="17" t="s">
        <v>137</v>
      </c>
      <c r="BV10" s="17" t="s">
        <v>137</v>
      </c>
      <c r="BW10" s="17" t="s">
        <v>137</v>
      </c>
      <c r="BX10" s="16">
        <v>4.25</v>
      </c>
      <c r="BY10" s="17" t="s">
        <v>137</v>
      </c>
      <c r="BZ10" s="17">
        <v>0</v>
      </c>
      <c r="CA10" s="17" t="s">
        <v>137</v>
      </c>
      <c r="CB10" s="34" t="s">
        <v>139</v>
      </c>
      <c r="CC10" s="34" t="s">
        <v>139</v>
      </c>
      <c r="CD10" s="34" t="s">
        <v>139</v>
      </c>
      <c r="CE10" s="34" t="s">
        <v>137</v>
      </c>
      <c r="CF10" s="16" t="s">
        <v>137</v>
      </c>
      <c r="CG10" s="17" t="s">
        <v>137</v>
      </c>
      <c r="CH10" s="17">
        <v>0</v>
      </c>
      <c r="CI10" s="17" t="s">
        <v>137</v>
      </c>
      <c r="CJ10" s="16" t="s">
        <v>237</v>
      </c>
      <c r="CK10" s="17">
        <v>60</v>
      </c>
      <c r="CL10" s="17">
        <v>39.066000000000003</v>
      </c>
      <c r="CM10" s="17">
        <v>34.93</v>
      </c>
      <c r="CN10" s="16">
        <v>898.38999999999896</v>
      </c>
      <c r="CO10" s="16">
        <v>985.20998999999995</v>
      </c>
      <c r="CP10" s="16">
        <v>1267.164</v>
      </c>
      <c r="CQ10" s="16" t="s">
        <v>137</v>
      </c>
      <c r="CR10" s="16">
        <v>107.11</v>
      </c>
      <c r="CS10" s="16">
        <v>126.55</v>
      </c>
      <c r="CT10" s="16">
        <v>110.03530000000001</v>
      </c>
      <c r="CU10" s="16">
        <v>61.603501000000001</v>
      </c>
      <c r="CV10" s="16">
        <v>47.35</v>
      </c>
      <c r="CW10" s="16">
        <v>42.82</v>
      </c>
      <c r="CX10" s="16">
        <v>5.084352</v>
      </c>
      <c r="CY10" s="16" t="s">
        <v>137</v>
      </c>
      <c r="CZ10" s="16">
        <v>99.71</v>
      </c>
      <c r="DA10" s="16">
        <v>538.29999999999995</v>
      </c>
      <c r="DB10" s="16">
        <v>52.3</v>
      </c>
      <c r="DC10" s="16">
        <v>310</v>
      </c>
      <c r="DD10" s="16" t="s">
        <v>137</v>
      </c>
      <c r="DE10" s="16">
        <v>0.2</v>
      </c>
      <c r="DF10" s="16">
        <v>0</v>
      </c>
      <c r="DG10" s="16" t="s">
        <v>137</v>
      </c>
      <c r="DH10" s="16" t="s">
        <v>137</v>
      </c>
      <c r="DI10" s="16">
        <v>0</v>
      </c>
    </row>
    <row r="11" spans="2:113" ht="14.45" customHeight="1" x14ac:dyDescent="0.5">
      <c r="B11" s="170"/>
      <c r="C11" s="8" t="s">
        <v>5</v>
      </c>
      <c r="D11" s="16" t="s">
        <v>137</v>
      </c>
      <c r="E11" s="17" t="s">
        <v>137</v>
      </c>
      <c r="F11" s="17" t="s">
        <v>137</v>
      </c>
      <c r="G11" s="17" t="s">
        <v>137</v>
      </c>
      <c r="H11" s="16" t="s">
        <v>238</v>
      </c>
      <c r="I11" s="16" t="s">
        <v>149</v>
      </c>
      <c r="J11" s="17" t="s">
        <v>341</v>
      </c>
      <c r="K11" s="17" t="s">
        <v>354</v>
      </c>
      <c r="L11" s="16" t="s">
        <v>239</v>
      </c>
      <c r="M11" s="16" t="s">
        <v>142</v>
      </c>
      <c r="N11" s="16" t="s">
        <v>290</v>
      </c>
      <c r="O11" s="16" t="s">
        <v>354</v>
      </c>
      <c r="P11" s="16" t="s">
        <v>196</v>
      </c>
      <c r="Q11" s="16" t="s">
        <v>150</v>
      </c>
      <c r="R11" s="17" t="s">
        <v>330</v>
      </c>
      <c r="S11" s="17" t="s">
        <v>385</v>
      </c>
      <c r="T11" s="16" t="s">
        <v>231</v>
      </c>
      <c r="U11" s="16" t="s">
        <v>151</v>
      </c>
      <c r="V11" s="16" t="s">
        <v>307</v>
      </c>
      <c r="W11" s="16" t="s">
        <v>380</v>
      </c>
      <c r="X11" s="16">
        <v>0</v>
      </c>
      <c r="Y11" s="17" t="s">
        <v>137</v>
      </c>
      <c r="Z11" s="105" t="s">
        <v>342</v>
      </c>
      <c r="AA11" s="140" t="s">
        <v>137</v>
      </c>
      <c r="AB11" s="123" t="s">
        <v>137</v>
      </c>
      <c r="AC11" s="17" t="s">
        <v>137</v>
      </c>
      <c r="AD11" s="17" t="s">
        <v>137</v>
      </c>
      <c r="AE11" s="17" t="s">
        <v>137</v>
      </c>
      <c r="AF11" s="16" t="s">
        <v>174</v>
      </c>
      <c r="AG11" s="16" t="s">
        <v>148</v>
      </c>
      <c r="AH11" s="17">
        <v>0</v>
      </c>
      <c r="AI11" s="17" t="s">
        <v>359</v>
      </c>
      <c r="AJ11" s="16" t="s">
        <v>191</v>
      </c>
      <c r="AK11" s="17" t="s">
        <v>137</v>
      </c>
      <c r="AL11" s="17" t="s">
        <v>312</v>
      </c>
      <c r="AM11" s="17" t="s">
        <v>341</v>
      </c>
      <c r="AN11" s="16" t="s">
        <v>240</v>
      </c>
      <c r="AO11" s="16" t="s">
        <v>152</v>
      </c>
      <c r="AP11" s="16" t="s">
        <v>332</v>
      </c>
      <c r="AQ11" s="16" t="s">
        <v>384</v>
      </c>
      <c r="AR11" s="16" t="s">
        <v>137</v>
      </c>
      <c r="AS11" s="17" t="s">
        <v>137</v>
      </c>
      <c r="AT11" s="17" t="s">
        <v>137</v>
      </c>
      <c r="AU11" s="17" t="s">
        <v>137</v>
      </c>
      <c r="AV11" s="16">
        <v>0</v>
      </c>
      <c r="AW11" s="16" t="s">
        <v>143</v>
      </c>
      <c r="AX11" s="17" t="s">
        <v>292</v>
      </c>
      <c r="AY11" s="17" t="s">
        <v>382</v>
      </c>
      <c r="AZ11" s="16" t="s">
        <v>231</v>
      </c>
      <c r="BA11" s="24" t="s">
        <v>136</v>
      </c>
      <c r="BB11" s="24" t="s">
        <v>309</v>
      </c>
      <c r="BC11" s="24" t="s">
        <v>357</v>
      </c>
      <c r="BD11" s="16" t="s">
        <v>231</v>
      </c>
      <c r="BE11" s="16" t="s">
        <v>150</v>
      </c>
      <c r="BF11" s="16" t="s">
        <v>333</v>
      </c>
      <c r="BG11" s="16" t="s">
        <v>386</v>
      </c>
      <c r="BH11" s="16" t="s">
        <v>193</v>
      </c>
      <c r="BI11" s="16" t="s">
        <v>142</v>
      </c>
      <c r="BJ11" s="16" t="s">
        <v>332</v>
      </c>
      <c r="BK11" s="16" t="s">
        <v>386</v>
      </c>
      <c r="BL11" s="16" t="s">
        <v>172</v>
      </c>
      <c r="BM11" s="16" t="s">
        <v>148</v>
      </c>
      <c r="BN11" s="17" t="s">
        <v>137</v>
      </c>
      <c r="BO11" s="17" t="s">
        <v>137</v>
      </c>
      <c r="BP11" s="16" t="s">
        <v>193</v>
      </c>
      <c r="BQ11" s="16" t="s">
        <v>153</v>
      </c>
      <c r="BR11" s="17" t="s">
        <v>137</v>
      </c>
      <c r="BS11" s="17" t="s">
        <v>342</v>
      </c>
      <c r="BT11" s="16">
        <v>0</v>
      </c>
      <c r="BU11" s="17" t="s">
        <v>137</v>
      </c>
      <c r="BV11" s="17" t="s">
        <v>137</v>
      </c>
      <c r="BW11" s="17" t="s">
        <v>137</v>
      </c>
      <c r="BX11" s="16" t="s">
        <v>169</v>
      </c>
      <c r="BY11" s="17" t="s">
        <v>137</v>
      </c>
      <c r="BZ11" s="17" t="s">
        <v>334</v>
      </c>
      <c r="CA11" s="17" t="s">
        <v>334</v>
      </c>
      <c r="CB11" s="34" t="s">
        <v>139</v>
      </c>
      <c r="CC11" s="34" t="s">
        <v>139</v>
      </c>
      <c r="CD11" s="34" t="s">
        <v>139</v>
      </c>
      <c r="CE11" s="34" t="s">
        <v>137</v>
      </c>
      <c r="CF11" s="16" t="s">
        <v>187</v>
      </c>
      <c r="CG11" s="17" t="s">
        <v>137</v>
      </c>
      <c r="CH11" s="17" t="s">
        <v>287</v>
      </c>
      <c r="CI11" s="17" t="s">
        <v>383</v>
      </c>
      <c r="CJ11" s="16" t="s">
        <v>188</v>
      </c>
      <c r="CK11" s="17" t="s">
        <v>204</v>
      </c>
      <c r="CL11" s="17" t="s">
        <v>292</v>
      </c>
      <c r="CM11" s="17" t="s">
        <v>383</v>
      </c>
      <c r="CN11" s="16" t="s">
        <v>194</v>
      </c>
      <c r="CO11" s="16" t="s">
        <v>143</v>
      </c>
      <c r="CP11" s="16" t="s">
        <v>292</v>
      </c>
      <c r="CQ11" s="16" t="s">
        <v>137</v>
      </c>
      <c r="CR11" s="16" t="s">
        <v>192</v>
      </c>
      <c r="CS11" s="16" t="s">
        <v>151</v>
      </c>
      <c r="CT11" s="16" t="s">
        <v>290</v>
      </c>
      <c r="CU11" s="16" t="s">
        <v>360</v>
      </c>
      <c r="CV11" s="16" t="s">
        <v>193</v>
      </c>
      <c r="CW11" s="16" t="s">
        <v>210</v>
      </c>
      <c r="CX11" s="16" t="s">
        <v>335</v>
      </c>
      <c r="CY11" s="16" t="s">
        <v>137</v>
      </c>
      <c r="CZ11" s="16" t="s">
        <v>236</v>
      </c>
      <c r="DA11" s="16" t="s">
        <v>202</v>
      </c>
      <c r="DB11" s="16" t="s">
        <v>287</v>
      </c>
      <c r="DC11" s="16" t="s">
        <v>383</v>
      </c>
      <c r="DD11" s="16" t="s">
        <v>192</v>
      </c>
      <c r="DE11" s="16" t="s">
        <v>154</v>
      </c>
      <c r="DF11" s="16" t="s">
        <v>343</v>
      </c>
      <c r="DG11" s="16" t="s">
        <v>353</v>
      </c>
      <c r="DH11" s="16" t="s">
        <v>241</v>
      </c>
      <c r="DI11" s="16" t="s">
        <v>154</v>
      </c>
    </row>
    <row r="12" spans="2:113" ht="14.45" customHeight="1" x14ac:dyDescent="0.5">
      <c r="B12" s="166" t="s">
        <v>8</v>
      </c>
      <c r="C12" s="167"/>
      <c r="D12" s="21">
        <f t="shared" ref="D12:BO12" si="0">IF(D6="n/a",0,IF(D6="no data",0,D6))+IF(D9="n/a",0,IF(D9="no data",0,D9))</f>
        <v>0</v>
      </c>
      <c r="E12" s="21">
        <f t="shared" si="0"/>
        <v>0</v>
      </c>
      <c r="F12" s="16">
        <f t="shared" si="0"/>
        <v>0</v>
      </c>
      <c r="G12" s="16">
        <f t="shared" si="0"/>
        <v>0</v>
      </c>
      <c r="H12" s="16">
        <f t="shared" si="0"/>
        <v>5.75</v>
      </c>
      <c r="I12" s="16">
        <f t="shared" si="0"/>
        <v>5.75</v>
      </c>
      <c r="J12" s="16">
        <f t="shared" si="0"/>
        <v>28.388000000000002</v>
      </c>
      <c r="K12" s="16">
        <f t="shared" si="0"/>
        <v>81.823999999999998</v>
      </c>
      <c r="L12" s="16">
        <f t="shared" si="0"/>
        <v>2983.22</v>
      </c>
      <c r="M12" s="16">
        <f t="shared" si="0"/>
        <v>2828.3199999999997</v>
      </c>
      <c r="N12" s="16">
        <f t="shared" si="0"/>
        <v>2886.7360000000003</v>
      </c>
      <c r="O12" s="16">
        <f t="shared" si="0"/>
        <v>1854.8157000000001</v>
      </c>
      <c r="P12" s="16">
        <f t="shared" si="0"/>
        <v>2811.49</v>
      </c>
      <c r="Q12" s="16">
        <f t="shared" si="0"/>
        <v>3442.3199999999997</v>
      </c>
      <c r="R12" s="16">
        <f t="shared" si="0"/>
        <v>2907.55</v>
      </c>
      <c r="S12" s="16">
        <f t="shared" si="0"/>
        <v>3636.04</v>
      </c>
      <c r="T12" s="16">
        <f t="shared" si="0"/>
        <v>418.28</v>
      </c>
      <c r="U12" s="16">
        <f t="shared" si="0"/>
        <v>427.99</v>
      </c>
      <c r="V12" s="16">
        <f t="shared" si="0"/>
        <v>442.6832</v>
      </c>
      <c r="W12" s="16">
        <f t="shared" si="0"/>
        <v>581.54619100000002</v>
      </c>
      <c r="X12" s="16">
        <f t="shared" si="0"/>
        <v>0</v>
      </c>
      <c r="Y12" s="16">
        <f t="shared" si="0"/>
        <v>0</v>
      </c>
      <c r="Z12" s="106">
        <f t="shared" si="0"/>
        <v>245.1</v>
      </c>
      <c r="AA12" s="141">
        <f t="shared" si="0"/>
        <v>0</v>
      </c>
      <c r="AB12" s="123">
        <f t="shared" si="0"/>
        <v>0</v>
      </c>
      <c r="AC12" s="16">
        <f t="shared" si="0"/>
        <v>0</v>
      </c>
      <c r="AD12" s="16">
        <f t="shared" si="0"/>
        <v>0</v>
      </c>
      <c r="AE12" s="16">
        <f t="shared" si="0"/>
        <v>0</v>
      </c>
      <c r="AF12" s="16">
        <f t="shared" si="0"/>
        <v>60.14</v>
      </c>
      <c r="AG12" s="16">
        <f t="shared" si="0"/>
        <v>4.34</v>
      </c>
      <c r="AH12" s="16">
        <f t="shared" si="0"/>
        <v>0</v>
      </c>
      <c r="AI12" s="16">
        <f t="shared" si="0"/>
        <v>0.3</v>
      </c>
      <c r="AJ12" s="16">
        <f t="shared" si="0"/>
        <v>27</v>
      </c>
      <c r="AK12" s="16">
        <f t="shared" si="0"/>
        <v>0</v>
      </c>
      <c r="AL12" s="16">
        <f t="shared" si="0"/>
        <v>12.4</v>
      </c>
      <c r="AM12" s="16">
        <f t="shared" si="0"/>
        <v>0.6</v>
      </c>
      <c r="AN12" s="16">
        <f t="shared" si="0"/>
        <v>228</v>
      </c>
      <c r="AO12" s="16">
        <f t="shared" si="0"/>
        <v>541.19000000000005</v>
      </c>
      <c r="AP12" s="16">
        <f t="shared" si="0"/>
        <v>798.61570499999993</v>
      </c>
      <c r="AQ12" s="16">
        <f t="shared" si="0"/>
        <v>931.22444701000006</v>
      </c>
      <c r="AR12" s="16">
        <f t="shared" si="0"/>
        <v>0</v>
      </c>
      <c r="AS12" s="16">
        <f t="shared" si="0"/>
        <v>0</v>
      </c>
      <c r="AT12" s="16">
        <f t="shared" si="0"/>
        <v>0</v>
      </c>
      <c r="AU12" s="16">
        <f t="shared" si="0"/>
        <v>0</v>
      </c>
      <c r="AV12" s="16">
        <f t="shared" si="0"/>
        <v>1324.46</v>
      </c>
      <c r="AW12" s="16">
        <f t="shared" si="0"/>
        <v>1989.21</v>
      </c>
      <c r="AX12" s="16">
        <f t="shared" si="0"/>
        <v>2094.56</v>
      </c>
      <c r="AY12" s="16">
        <f t="shared" si="0"/>
        <v>1423.2135000000001</v>
      </c>
      <c r="AZ12" s="16">
        <f t="shared" si="0"/>
        <v>418.28</v>
      </c>
      <c r="BA12" s="16">
        <f t="shared" si="0"/>
        <v>409.23999999999995</v>
      </c>
      <c r="BB12" s="16">
        <f t="shared" si="0"/>
        <v>226.93799999999999</v>
      </c>
      <c r="BC12" s="16">
        <f t="shared" si="0"/>
        <v>154.87589700000001</v>
      </c>
      <c r="BD12" s="16">
        <f t="shared" si="0"/>
        <v>991.21</v>
      </c>
      <c r="BE12" s="16">
        <f t="shared" si="0"/>
        <v>1321.74</v>
      </c>
      <c r="BF12" s="16">
        <f t="shared" si="0"/>
        <v>1277.9000000000001</v>
      </c>
      <c r="BG12" s="16">
        <f t="shared" si="0"/>
        <v>901.80000000000007</v>
      </c>
      <c r="BH12" s="16">
        <f t="shared" si="0"/>
        <v>184042.18</v>
      </c>
      <c r="BI12" s="16">
        <f t="shared" si="0"/>
        <v>7639.9400000000005</v>
      </c>
      <c r="BJ12" s="16">
        <f t="shared" si="0"/>
        <v>4331.4464600000001</v>
      </c>
      <c r="BK12" s="16">
        <f t="shared" si="0"/>
        <v>3648.9572967399999</v>
      </c>
      <c r="BL12" s="16">
        <f t="shared" si="0"/>
        <v>50.830000000000005</v>
      </c>
      <c r="BM12" s="16">
        <f t="shared" si="0"/>
        <v>181.52</v>
      </c>
      <c r="BN12" s="16">
        <f t="shared" si="0"/>
        <v>131.65209200000001</v>
      </c>
      <c r="BO12" s="16">
        <f t="shared" si="0"/>
        <v>0</v>
      </c>
      <c r="BP12" s="16">
        <f t="shared" ref="BP12:DI12" si="1">IF(BP6="n/a",0,IF(BP6="no data",0,BP6))+IF(BP9="n/a",0,IF(BP9="no data",0,BP9))</f>
        <v>4.2</v>
      </c>
      <c r="BQ12" s="16">
        <f t="shared" si="1"/>
        <v>3.84</v>
      </c>
      <c r="BR12" s="16">
        <f t="shared" si="1"/>
        <v>0</v>
      </c>
      <c r="BS12" s="16">
        <f t="shared" si="1"/>
        <v>5.2</v>
      </c>
      <c r="BT12" s="16">
        <f t="shared" si="1"/>
        <v>0</v>
      </c>
      <c r="BU12" s="16">
        <f t="shared" si="1"/>
        <v>7.62</v>
      </c>
      <c r="BV12" s="16">
        <f t="shared" si="1"/>
        <v>8</v>
      </c>
      <c r="BW12" s="16">
        <f t="shared" si="1"/>
        <v>0</v>
      </c>
      <c r="BX12" s="16">
        <f t="shared" si="1"/>
        <v>4.25</v>
      </c>
      <c r="BY12" s="16">
        <f t="shared" si="1"/>
        <v>0</v>
      </c>
      <c r="BZ12" s="16">
        <f t="shared" si="1"/>
        <v>23</v>
      </c>
      <c r="CA12" s="16">
        <f t="shared" si="1"/>
        <v>40</v>
      </c>
      <c r="CB12" s="34" t="s">
        <v>139</v>
      </c>
      <c r="CC12" s="34" t="s">
        <v>139</v>
      </c>
      <c r="CD12" s="34" t="s">
        <v>139</v>
      </c>
      <c r="CE12" s="34" t="s">
        <v>139</v>
      </c>
      <c r="CF12" s="16">
        <f t="shared" si="1"/>
        <v>7734.3118503000005</v>
      </c>
      <c r="CG12" s="16">
        <f t="shared" si="1"/>
        <v>0</v>
      </c>
      <c r="CH12" s="16">
        <f t="shared" si="1"/>
        <v>741.27</v>
      </c>
      <c r="CI12" s="16">
        <f t="shared" si="1"/>
        <v>1016.3652000000001</v>
      </c>
      <c r="CJ12" s="16">
        <f t="shared" si="1"/>
        <v>111.33</v>
      </c>
      <c r="CK12" s="16">
        <f t="shared" si="1"/>
        <v>114.82</v>
      </c>
      <c r="CL12" s="16">
        <f t="shared" si="1"/>
        <v>124.947</v>
      </c>
      <c r="CM12" s="16">
        <f t="shared" si="1"/>
        <v>115.746</v>
      </c>
      <c r="CN12" s="16">
        <f t="shared" si="1"/>
        <v>7035.4400000000005</v>
      </c>
      <c r="CO12" s="16">
        <f t="shared" si="1"/>
        <v>6636.48</v>
      </c>
      <c r="CP12" s="16">
        <f t="shared" si="1"/>
        <v>7947.0330883999995</v>
      </c>
      <c r="CQ12" s="16">
        <f t="shared" si="1"/>
        <v>0</v>
      </c>
      <c r="CR12" s="16">
        <f t="shared" si="1"/>
        <v>697.22</v>
      </c>
      <c r="CS12" s="16">
        <f t="shared" si="1"/>
        <v>756</v>
      </c>
      <c r="CT12" s="16">
        <f t="shared" si="1"/>
        <v>621.91716399999996</v>
      </c>
      <c r="CU12" s="16">
        <f t="shared" si="1"/>
        <v>432.54952500000002</v>
      </c>
      <c r="CV12" s="16">
        <f t="shared" si="1"/>
        <v>502.71999999999997</v>
      </c>
      <c r="CW12" s="16">
        <f t="shared" si="1"/>
        <v>390.71000000000004</v>
      </c>
      <c r="CX12" s="16">
        <f t="shared" si="1"/>
        <v>120.858732</v>
      </c>
      <c r="CY12" s="16">
        <f t="shared" si="1"/>
        <v>0</v>
      </c>
      <c r="CZ12" s="16">
        <f t="shared" si="1"/>
        <v>6494.97</v>
      </c>
      <c r="DA12" s="16">
        <f t="shared" si="1"/>
        <v>7009.68</v>
      </c>
      <c r="DB12" s="16">
        <f t="shared" si="1"/>
        <v>3898.1860000000001</v>
      </c>
      <c r="DC12" s="16">
        <f t="shared" si="1"/>
        <v>2408.5340000000001</v>
      </c>
      <c r="DD12" s="16">
        <f t="shared" si="1"/>
        <v>101</v>
      </c>
      <c r="DE12" s="16">
        <f t="shared" si="1"/>
        <v>17.25</v>
      </c>
      <c r="DF12" s="16">
        <f t="shared" si="1"/>
        <v>17.68</v>
      </c>
      <c r="DG12" s="16">
        <f t="shared" si="1"/>
        <v>61.260000000000005</v>
      </c>
      <c r="DH12" s="16">
        <f t="shared" si="1"/>
        <v>12431.15</v>
      </c>
      <c r="DI12" s="16">
        <f t="shared" si="1"/>
        <v>12759.990000000002</v>
      </c>
    </row>
    <row r="13" spans="2:113" ht="14.45" customHeight="1" x14ac:dyDescent="0.5">
      <c r="B13" s="166" t="s">
        <v>9</v>
      </c>
      <c r="C13" s="167"/>
      <c r="D13" s="9" t="s">
        <v>137</v>
      </c>
      <c r="E13" s="17" t="s">
        <v>137</v>
      </c>
      <c r="F13" s="17" t="s">
        <v>137</v>
      </c>
      <c r="G13" s="17" t="s">
        <v>137</v>
      </c>
      <c r="H13" s="17" t="s">
        <v>137</v>
      </c>
      <c r="I13" s="17" t="s">
        <v>137</v>
      </c>
      <c r="J13" s="17" t="s">
        <v>341</v>
      </c>
      <c r="K13" s="17" t="s">
        <v>373</v>
      </c>
      <c r="L13" s="9" t="s">
        <v>140</v>
      </c>
      <c r="M13" s="9" t="s">
        <v>142</v>
      </c>
      <c r="N13" s="9" t="s">
        <v>290</v>
      </c>
      <c r="O13" s="9" t="s">
        <v>373</v>
      </c>
      <c r="P13" s="9" t="s">
        <v>141</v>
      </c>
      <c r="Q13" s="9" t="s">
        <v>150</v>
      </c>
      <c r="R13" s="9" t="s">
        <v>330</v>
      </c>
      <c r="S13" s="9" t="s">
        <v>388</v>
      </c>
      <c r="T13" s="32" t="s">
        <v>196</v>
      </c>
      <c r="U13" s="9" t="s">
        <v>144</v>
      </c>
      <c r="V13" s="9" t="s">
        <v>307</v>
      </c>
      <c r="W13" s="9" t="s">
        <v>387</v>
      </c>
      <c r="X13" s="17" t="s">
        <v>137</v>
      </c>
      <c r="Y13" s="17" t="s">
        <v>137</v>
      </c>
      <c r="Z13" s="105" t="s">
        <v>342</v>
      </c>
      <c r="AA13" s="140" t="s">
        <v>137</v>
      </c>
      <c r="AB13" s="124" t="s">
        <v>137</v>
      </c>
      <c r="AC13" s="17" t="s">
        <v>137</v>
      </c>
      <c r="AD13" s="17" t="s">
        <v>137</v>
      </c>
      <c r="AE13" s="17" t="s">
        <v>137</v>
      </c>
      <c r="AF13" s="9" t="s">
        <v>187</v>
      </c>
      <c r="AG13" s="9" t="s">
        <v>148</v>
      </c>
      <c r="AH13" s="17">
        <v>0</v>
      </c>
      <c r="AI13" s="17" t="s">
        <v>374</v>
      </c>
      <c r="AJ13" s="9" t="s">
        <v>191</v>
      </c>
      <c r="AK13" s="17" t="s">
        <v>137</v>
      </c>
      <c r="AL13" s="17" t="s">
        <v>312</v>
      </c>
      <c r="AM13" s="17" t="s">
        <v>392</v>
      </c>
      <c r="AN13" s="16" t="s">
        <v>240</v>
      </c>
      <c r="AO13" s="16" t="s">
        <v>152</v>
      </c>
      <c r="AP13" s="16" t="s">
        <v>332</v>
      </c>
      <c r="AQ13" s="16" t="s">
        <v>393</v>
      </c>
      <c r="AR13" s="17" t="s">
        <v>137</v>
      </c>
      <c r="AS13" s="17" t="s">
        <v>137</v>
      </c>
      <c r="AT13" s="17" t="s">
        <v>137</v>
      </c>
      <c r="AU13" s="17" t="s">
        <v>137</v>
      </c>
      <c r="AV13" s="9" t="s">
        <v>192</v>
      </c>
      <c r="AW13" s="9" t="s">
        <v>143</v>
      </c>
      <c r="AX13" s="17" t="s">
        <v>292</v>
      </c>
      <c r="AY13" s="17" t="s">
        <v>391</v>
      </c>
      <c r="AZ13" s="9" t="s">
        <v>195</v>
      </c>
      <c r="BA13" s="26" t="s">
        <v>136</v>
      </c>
      <c r="BB13" s="26" t="s">
        <v>309</v>
      </c>
      <c r="BC13" s="26" t="s">
        <v>389</v>
      </c>
      <c r="BD13" s="9" t="s">
        <v>177</v>
      </c>
      <c r="BE13" s="9" t="s">
        <v>142</v>
      </c>
      <c r="BF13" s="9" t="s">
        <v>290</v>
      </c>
      <c r="BG13" s="9" t="s">
        <v>394</v>
      </c>
      <c r="BH13" s="9" t="s">
        <v>183</v>
      </c>
      <c r="BI13" s="9" t="s">
        <v>142</v>
      </c>
      <c r="BJ13" s="9" t="s">
        <v>332</v>
      </c>
      <c r="BK13" s="9" t="s">
        <v>395</v>
      </c>
      <c r="BL13" s="9" t="s">
        <v>181</v>
      </c>
      <c r="BM13" s="9" t="s">
        <v>154</v>
      </c>
      <c r="BN13" s="9" t="s">
        <v>335</v>
      </c>
      <c r="BO13" s="9" t="s">
        <v>137</v>
      </c>
      <c r="BP13" s="9" t="s">
        <v>193</v>
      </c>
      <c r="BQ13" s="9" t="s">
        <v>153</v>
      </c>
      <c r="BR13" s="17" t="s">
        <v>137</v>
      </c>
      <c r="BS13" s="17" t="s">
        <v>375</v>
      </c>
      <c r="BT13" s="17" t="s">
        <v>137</v>
      </c>
      <c r="BU13" s="9" t="s">
        <v>147</v>
      </c>
      <c r="BV13" s="9" t="s">
        <v>286</v>
      </c>
      <c r="BW13" s="9" t="s">
        <v>137</v>
      </c>
      <c r="BX13" s="9" t="s">
        <v>169</v>
      </c>
      <c r="BY13" s="17" t="s">
        <v>137</v>
      </c>
      <c r="BZ13" s="17" t="s">
        <v>334</v>
      </c>
      <c r="CA13" s="17" t="s">
        <v>376</v>
      </c>
      <c r="CB13" s="34" t="s">
        <v>139</v>
      </c>
      <c r="CC13" s="34" t="s">
        <v>139</v>
      </c>
      <c r="CD13" s="34" t="s">
        <v>139</v>
      </c>
      <c r="CE13" s="34" t="s">
        <v>137</v>
      </c>
      <c r="CF13" s="9" t="s">
        <v>187</v>
      </c>
      <c r="CG13" s="17" t="s">
        <v>137</v>
      </c>
      <c r="CH13" s="17" t="s">
        <v>287</v>
      </c>
      <c r="CI13" s="17" t="s">
        <v>390</v>
      </c>
      <c r="CJ13" s="17" t="s">
        <v>188</v>
      </c>
      <c r="CK13" s="17" t="s">
        <v>204</v>
      </c>
      <c r="CL13" s="17" t="s">
        <v>292</v>
      </c>
      <c r="CM13" s="17" t="s">
        <v>390</v>
      </c>
      <c r="CN13" s="9" t="s">
        <v>194</v>
      </c>
      <c r="CO13" s="9" t="s">
        <v>143</v>
      </c>
      <c r="CP13" s="9" t="s">
        <v>292</v>
      </c>
      <c r="CQ13" s="9" t="s">
        <v>137</v>
      </c>
      <c r="CR13" s="9" t="s">
        <v>192</v>
      </c>
      <c r="CS13" s="9" t="s">
        <v>150</v>
      </c>
      <c r="CT13" s="9" t="s">
        <v>290</v>
      </c>
      <c r="CU13" s="9" t="s">
        <v>377</v>
      </c>
      <c r="CV13" s="9" t="s">
        <v>193</v>
      </c>
      <c r="CW13" s="9" t="s">
        <v>142</v>
      </c>
      <c r="CX13" s="9" t="s">
        <v>340</v>
      </c>
      <c r="CY13" s="9" t="s">
        <v>137</v>
      </c>
      <c r="CZ13" s="9" t="s">
        <v>194</v>
      </c>
      <c r="DA13" s="9" t="s">
        <v>142</v>
      </c>
      <c r="DB13" s="9" t="s">
        <v>290</v>
      </c>
      <c r="DC13" s="9" t="s">
        <v>390</v>
      </c>
      <c r="DD13" s="9" t="s">
        <v>192</v>
      </c>
      <c r="DE13" s="9" t="s">
        <v>154</v>
      </c>
      <c r="DF13" s="16" t="s">
        <v>309</v>
      </c>
      <c r="DG13" s="16" t="s">
        <v>396</v>
      </c>
      <c r="DH13" s="9" t="s">
        <v>192</v>
      </c>
      <c r="DI13" s="9" t="s">
        <v>148</v>
      </c>
    </row>
    <row r="14" spans="2:113" ht="17.350000000000001" customHeight="1" x14ac:dyDescent="0.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104"/>
      <c r="AA14" s="139"/>
      <c r="AB14" s="122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</row>
    <row r="15" spans="2:113" ht="22.85" customHeight="1" x14ac:dyDescent="0.5">
      <c r="B15" s="163" t="s">
        <v>3</v>
      </c>
      <c r="C15" s="8" t="s">
        <v>11</v>
      </c>
      <c r="D15" s="17" t="s">
        <v>137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272</v>
      </c>
      <c r="M15" s="17">
        <v>264</v>
      </c>
      <c r="N15" s="17">
        <v>163</v>
      </c>
      <c r="O15" s="17">
        <v>159</v>
      </c>
      <c r="P15" s="17" t="s">
        <v>137</v>
      </c>
      <c r="Q15" s="17">
        <v>54</v>
      </c>
      <c r="R15" s="17">
        <v>52</v>
      </c>
      <c r="S15" s="17">
        <v>61</v>
      </c>
      <c r="T15" s="17">
        <v>18</v>
      </c>
      <c r="U15" s="17">
        <v>18</v>
      </c>
      <c r="V15" s="17">
        <v>17</v>
      </c>
      <c r="W15" s="17">
        <v>17</v>
      </c>
      <c r="X15" s="17">
        <v>0</v>
      </c>
      <c r="Y15" s="17">
        <v>0</v>
      </c>
      <c r="Z15" s="105">
        <v>0</v>
      </c>
      <c r="AA15" s="140">
        <v>0</v>
      </c>
      <c r="AB15" s="124" t="s">
        <v>137</v>
      </c>
      <c r="AC15" s="17">
        <v>0</v>
      </c>
      <c r="AD15" s="17">
        <v>0</v>
      </c>
      <c r="AE15" s="17">
        <v>0</v>
      </c>
      <c r="AF15" s="17">
        <v>5</v>
      </c>
      <c r="AG15" s="17">
        <v>0</v>
      </c>
      <c r="AH15" s="17">
        <v>0</v>
      </c>
      <c r="AI15" s="17">
        <v>0</v>
      </c>
      <c r="AJ15" s="17" t="s">
        <v>137</v>
      </c>
      <c r="AK15" s="17">
        <v>0</v>
      </c>
      <c r="AL15" s="17">
        <v>0</v>
      </c>
      <c r="AM15" s="17">
        <v>0</v>
      </c>
      <c r="AN15" s="17" t="s">
        <v>137</v>
      </c>
      <c r="AO15" s="17">
        <v>0</v>
      </c>
      <c r="AP15" s="17">
        <v>6</v>
      </c>
      <c r="AQ15" s="17">
        <v>6</v>
      </c>
      <c r="AR15" s="17" t="s">
        <v>137</v>
      </c>
      <c r="AS15" s="17">
        <v>0</v>
      </c>
      <c r="AT15" s="17">
        <v>0</v>
      </c>
      <c r="AU15" s="17">
        <v>0</v>
      </c>
      <c r="AV15" s="17">
        <v>204</v>
      </c>
      <c r="AW15" s="17">
        <v>194</v>
      </c>
      <c r="AX15" s="17">
        <v>190</v>
      </c>
      <c r="AY15" s="17">
        <v>184</v>
      </c>
      <c r="AZ15" s="17">
        <v>18</v>
      </c>
      <c r="BA15" s="27">
        <v>1</v>
      </c>
      <c r="BB15" s="27">
        <v>6</v>
      </c>
      <c r="BC15" s="27">
        <v>11</v>
      </c>
      <c r="BD15" s="17">
        <v>11</v>
      </c>
      <c r="BE15" s="17">
        <v>7</v>
      </c>
      <c r="BF15" s="17">
        <v>6</v>
      </c>
      <c r="BG15" s="17">
        <v>5</v>
      </c>
      <c r="BH15" s="17">
        <v>276</v>
      </c>
      <c r="BI15" s="17">
        <v>258</v>
      </c>
      <c r="BJ15" s="17">
        <v>162</v>
      </c>
      <c r="BK15" s="17">
        <v>317</v>
      </c>
      <c r="BL15" s="17">
        <v>31</v>
      </c>
      <c r="BM15" s="17">
        <v>36</v>
      </c>
      <c r="BN15" s="17">
        <v>31</v>
      </c>
      <c r="BO15" s="17">
        <v>31</v>
      </c>
      <c r="BP15" s="17">
        <v>54</v>
      </c>
      <c r="BQ15" s="17">
        <v>0</v>
      </c>
      <c r="BR15" s="17">
        <v>1</v>
      </c>
      <c r="BS15" s="17">
        <v>1</v>
      </c>
      <c r="BT15" s="17" t="s">
        <v>137</v>
      </c>
      <c r="BU15" s="17">
        <v>1</v>
      </c>
      <c r="BV15" s="17">
        <v>1</v>
      </c>
      <c r="BW15" s="17">
        <v>1</v>
      </c>
      <c r="BX15" s="17" t="s">
        <v>137</v>
      </c>
      <c r="BY15" s="17">
        <v>0</v>
      </c>
      <c r="BZ15" s="17">
        <v>0</v>
      </c>
      <c r="CA15" s="17">
        <v>0</v>
      </c>
      <c r="CB15" s="34" t="s">
        <v>139</v>
      </c>
      <c r="CC15" s="34" t="s">
        <v>139</v>
      </c>
      <c r="CD15" s="34">
        <v>0</v>
      </c>
      <c r="CE15" s="34">
        <v>0</v>
      </c>
      <c r="CF15" s="17">
        <v>1056</v>
      </c>
      <c r="CG15" s="17" t="s">
        <v>137</v>
      </c>
      <c r="CH15" s="17">
        <v>92</v>
      </c>
      <c r="CI15" s="17">
        <v>344</v>
      </c>
      <c r="CJ15" s="17">
        <v>0</v>
      </c>
      <c r="CK15" s="17">
        <v>0</v>
      </c>
      <c r="CL15" s="17">
        <v>0</v>
      </c>
      <c r="CM15" s="17">
        <v>0</v>
      </c>
      <c r="CN15" s="17">
        <v>785</v>
      </c>
      <c r="CO15" s="17">
        <v>1550</v>
      </c>
      <c r="CP15" s="17">
        <v>1613</v>
      </c>
      <c r="CQ15" s="17">
        <v>0</v>
      </c>
      <c r="CR15" s="17">
        <v>92</v>
      </c>
      <c r="CS15" s="17">
        <v>115</v>
      </c>
      <c r="CT15" s="17">
        <v>58</v>
      </c>
      <c r="CU15" s="17">
        <v>52</v>
      </c>
      <c r="CV15" s="17">
        <v>93</v>
      </c>
      <c r="CW15" s="17">
        <v>97</v>
      </c>
      <c r="CX15" s="17">
        <v>2</v>
      </c>
      <c r="CY15" s="17">
        <v>0</v>
      </c>
      <c r="CZ15" s="17">
        <v>89</v>
      </c>
      <c r="DA15" s="17">
        <v>66</v>
      </c>
      <c r="DB15" s="17">
        <v>5</v>
      </c>
      <c r="DC15" s="17">
        <v>6</v>
      </c>
      <c r="DD15" s="17" t="s">
        <v>137</v>
      </c>
      <c r="DE15" s="17">
        <v>0</v>
      </c>
      <c r="DF15" s="17">
        <v>5</v>
      </c>
      <c r="DG15" s="17">
        <v>6</v>
      </c>
      <c r="DH15" s="17">
        <v>5</v>
      </c>
      <c r="DI15" s="17">
        <v>4</v>
      </c>
    </row>
    <row r="16" spans="2:113" ht="22.85" customHeight="1" x14ac:dyDescent="0.5">
      <c r="B16" s="163"/>
      <c r="C16" s="8" t="s">
        <v>12</v>
      </c>
      <c r="D16" s="17" t="s">
        <v>137</v>
      </c>
      <c r="E16" s="17">
        <v>0</v>
      </c>
      <c r="F16" s="17">
        <v>0</v>
      </c>
      <c r="G16" s="17">
        <v>0</v>
      </c>
      <c r="H16" s="17" t="s">
        <v>137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252</v>
      </c>
      <c r="Q16" s="17">
        <v>199</v>
      </c>
      <c r="R16" s="17">
        <v>165</v>
      </c>
      <c r="S16" s="17">
        <v>169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05">
        <v>0</v>
      </c>
      <c r="AA16" s="140">
        <v>0</v>
      </c>
      <c r="AB16" s="124" t="s">
        <v>137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 t="s">
        <v>137</v>
      </c>
      <c r="AS16" s="17">
        <v>0</v>
      </c>
      <c r="AT16" s="17">
        <v>0</v>
      </c>
      <c r="AU16" s="17">
        <v>0</v>
      </c>
      <c r="AV16" s="17" t="s">
        <v>137</v>
      </c>
      <c r="AW16" s="17">
        <v>0</v>
      </c>
      <c r="AX16" s="17">
        <v>0</v>
      </c>
      <c r="AY16" s="17">
        <v>0</v>
      </c>
      <c r="AZ16" s="17">
        <v>0</v>
      </c>
      <c r="BA16" s="27">
        <v>95</v>
      </c>
      <c r="BB16" s="27">
        <v>53</v>
      </c>
      <c r="BC16" s="27">
        <v>13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0</v>
      </c>
      <c r="BR16" s="17">
        <v>0</v>
      </c>
      <c r="BS16" s="17">
        <v>0</v>
      </c>
      <c r="BT16" s="17">
        <v>0</v>
      </c>
      <c r="BU16" s="17">
        <v>0</v>
      </c>
      <c r="BV16" s="17">
        <v>0</v>
      </c>
      <c r="BW16" s="17">
        <v>0</v>
      </c>
      <c r="BX16" s="17" t="s">
        <v>137</v>
      </c>
      <c r="BY16" s="17">
        <v>0</v>
      </c>
      <c r="BZ16" s="17">
        <v>0</v>
      </c>
      <c r="CA16" s="17">
        <v>0</v>
      </c>
      <c r="CB16" s="34" t="s">
        <v>139</v>
      </c>
      <c r="CC16" s="34" t="s">
        <v>139</v>
      </c>
      <c r="CD16" s="34">
        <v>0</v>
      </c>
      <c r="CE16" s="34">
        <v>0</v>
      </c>
      <c r="CF16" s="17">
        <v>0</v>
      </c>
      <c r="CG16" s="17" t="s">
        <v>137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1017</v>
      </c>
      <c r="CO16" s="17">
        <v>0</v>
      </c>
      <c r="CP16" s="17">
        <v>0</v>
      </c>
      <c r="CQ16" s="17">
        <v>0</v>
      </c>
      <c r="CR16" s="17">
        <v>0</v>
      </c>
      <c r="CS16" s="17">
        <v>0</v>
      </c>
      <c r="CT16" s="17">
        <v>0</v>
      </c>
      <c r="CU16" s="17">
        <v>0</v>
      </c>
      <c r="CV16" s="17">
        <v>0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0</v>
      </c>
      <c r="DE16" s="17">
        <v>0</v>
      </c>
      <c r="DF16" s="17">
        <v>0</v>
      </c>
      <c r="DG16" s="17">
        <v>0</v>
      </c>
      <c r="DH16" s="17">
        <v>0</v>
      </c>
      <c r="DI16" s="17">
        <v>0</v>
      </c>
    </row>
    <row r="17" spans="2:113" ht="22.85" customHeight="1" x14ac:dyDescent="0.5">
      <c r="B17" s="163" t="s">
        <v>6</v>
      </c>
      <c r="C17" s="8" t="s">
        <v>13</v>
      </c>
      <c r="D17" s="17" t="s">
        <v>137</v>
      </c>
      <c r="E17" s="17">
        <v>0</v>
      </c>
      <c r="F17" s="17">
        <v>0</v>
      </c>
      <c r="G17" s="17">
        <v>0</v>
      </c>
      <c r="H17" s="17">
        <v>3</v>
      </c>
      <c r="I17" s="17">
        <v>2</v>
      </c>
      <c r="J17" s="17">
        <v>2</v>
      </c>
      <c r="K17" s="17">
        <v>12</v>
      </c>
      <c r="L17" s="17">
        <v>211</v>
      </c>
      <c r="M17" s="17">
        <v>212</v>
      </c>
      <c r="N17" s="17">
        <v>195</v>
      </c>
      <c r="O17" s="17">
        <v>192</v>
      </c>
      <c r="P17" s="17">
        <v>0</v>
      </c>
      <c r="Q17" s="17">
        <v>54</v>
      </c>
      <c r="R17" s="17">
        <v>60</v>
      </c>
      <c r="S17" s="17">
        <v>56</v>
      </c>
      <c r="T17" s="17">
        <v>7</v>
      </c>
      <c r="U17" s="17">
        <v>6</v>
      </c>
      <c r="V17" s="17">
        <v>6</v>
      </c>
      <c r="W17" s="17">
        <v>4</v>
      </c>
      <c r="X17" s="17">
        <v>6</v>
      </c>
      <c r="Y17" s="17">
        <v>0</v>
      </c>
      <c r="Z17" s="105">
        <v>1</v>
      </c>
      <c r="AA17" s="140">
        <v>0</v>
      </c>
      <c r="AB17" s="124" t="s">
        <v>137</v>
      </c>
      <c r="AC17" s="17">
        <v>0</v>
      </c>
      <c r="AD17" s="17">
        <v>0</v>
      </c>
      <c r="AE17" s="17">
        <v>0</v>
      </c>
      <c r="AF17" s="17">
        <v>4</v>
      </c>
      <c r="AG17" s="17">
        <v>2</v>
      </c>
      <c r="AH17" s="17">
        <v>0</v>
      </c>
      <c r="AI17" s="17">
        <v>1</v>
      </c>
      <c r="AJ17" s="17">
        <v>3</v>
      </c>
      <c r="AK17" s="17">
        <v>0</v>
      </c>
      <c r="AL17" s="17">
        <v>3</v>
      </c>
      <c r="AM17" s="17">
        <v>1</v>
      </c>
      <c r="AN17" s="17">
        <v>140</v>
      </c>
      <c r="AO17" s="17">
        <v>203</v>
      </c>
      <c r="AP17" s="17">
        <v>336</v>
      </c>
      <c r="AQ17" s="17">
        <v>350</v>
      </c>
      <c r="AR17" s="17" t="s">
        <v>137</v>
      </c>
      <c r="AS17" s="17">
        <v>0</v>
      </c>
      <c r="AT17" s="17">
        <v>0</v>
      </c>
      <c r="AU17" s="17">
        <v>0</v>
      </c>
      <c r="AV17" s="17" t="s">
        <v>137</v>
      </c>
      <c r="AW17" s="17">
        <v>153</v>
      </c>
      <c r="AX17" s="17">
        <v>123</v>
      </c>
      <c r="AY17" s="17">
        <v>81</v>
      </c>
      <c r="AZ17" s="17">
        <v>7</v>
      </c>
      <c r="BA17" s="27">
        <v>32</v>
      </c>
      <c r="BB17" s="27">
        <v>6</v>
      </c>
      <c r="BC17" s="27">
        <v>9</v>
      </c>
      <c r="BD17" s="17">
        <v>29</v>
      </c>
      <c r="BE17" s="17">
        <v>13</v>
      </c>
      <c r="BF17" s="17">
        <v>6</v>
      </c>
      <c r="BG17" s="17">
        <v>9</v>
      </c>
      <c r="BH17" s="17">
        <v>1860</v>
      </c>
      <c r="BI17" s="17">
        <v>1612</v>
      </c>
      <c r="BJ17" s="17">
        <v>1292</v>
      </c>
      <c r="BK17" s="17">
        <v>895</v>
      </c>
      <c r="BL17" s="17">
        <v>1</v>
      </c>
      <c r="BM17" s="17">
        <v>1</v>
      </c>
      <c r="BN17" s="17">
        <v>0</v>
      </c>
      <c r="BO17" s="17">
        <v>0</v>
      </c>
      <c r="BP17" s="17">
        <v>1</v>
      </c>
      <c r="BQ17" s="17">
        <v>1</v>
      </c>
      <c r="BR17" s="17">
        <v>0</v>
      </c>
      <c r="BS17" s="17">
        <v>1</v>
      </c>
      <c r="BT17" s="17">
        <v>0</v>
      </c>
      <c r="BU17" s="17">
        <v>0</v>
      </c>
      <c r="BV17" s="17">
        <v>0</v>
      </c>
      <c r="BW17" s="17">
        <v>0</v>
      </c>
      <c r="BX17" s="17">
        <v>3</v>
      </c>
      <c r="BY17" s="17">
        <v>0</v>
      </c>
      <c r="BZ17" s="17">
        <v>2</v>
      </c>
      <c r="CA17" s="17">
        <v>2</v>
      </c>
      <c r="CB17" s="34" t="s">
        <v>139</v>
      </c>
      <c r="CC17" s="34" t="s">
        <v>139</v>
      </c>
      <c r="CD17" s="34">
        <v>0</v>
      </c>
      <c r="CE17" s="34">
        <v>0</v>
      </c>
      <c r="CF17" s="17">
        <v>592</v>
      </c>
      <c r="CG17" s="17" t="s">
        <v>137</v>
      </c>
      <c r="CH17" s="17">
        <v>163</v>
      </c>
      <c r="CI17" s="17">
        <v>119</v>
      </c>
      <c r="CJ17" s="17">
        <v>49</v>
      </c>
      <c r="CK17" s="17">
        <v>39</v>
      </c>
      <c r="CL17" s="17">
        <v>22</v>
      </c>
      <c r="CM17" s="17">
        <v>21</v>
      </c>
      <c r="CN17" s="17">
        <v>650</v>
      </c>
      <c r="CO17" s="17">
        <v>1568</v>
      </c>
      <c r="CP17" s="17">
        <v>1537</v>
      </c>
      <c r="CQ17" s="17">
        <v>0</v>
      </c>
      <c r="CR17" s="17">
        <v>72</v>
      </c>
      <c r="CS17" s="17">
        <v>66</v>
      </c>
      <c r="CT17" s="17">
        <v>31</v>
      </c>
      <c r="CU17" s="17">
        <v>28</v>
      </c>
      <c r="CV17" s="17">
        <v>35</v>
      </c>
      <c r="CW17" s="17">
        <v>29</v>
      </c>
      <c r="CX17" s="17">
        <v>2</v>
      </c>
      <c r="CY17" s="17">
        <v>0</v>
      </c>
      <c r="CZ17" s="17">
        <v>536</v>
      </c>
      <c r="DA17" s="17">
        <v>505</v>
      </c>
      <c r="DB17" s="17">
        <v>388</v>
      </c>
      <c r="DC17" s="17">
        <v>335</v>
      </c>
      <c r="DD17" s="17">
        <v>12</v>
      </c>
      <c r="DE17" s="17">
        <v>9</v>
      </c>
      <c r="DF17" s="17">
        <v>5</v>
      </c>
      <c r="DG17" s="17">
        <v>5</v>
      </c>
      <c r="DH17" s="17">
        <v>34</v>
      </c>
      <c r="DI17" s="17">
        <v>21</v>
      </c>
    </row>
    <row r="18" spans="2:113" ht="22.85" customHeight="1" x14ac:dyDescent="0.5">
      <c r="B18" s="163"/>
      <c r="C18" s="8" t="s">
        <v>14</v>
      </c>
      <c r="D18" s="17" t="s">
        <v>137</v>
      </c>
      <c r="E18" s="17">
        <v>0</v>
      </c>
      <c r="F18" s="17">
        <v>0</v>
      </c>
      <c r="G18" s="17">
        <v>0</v>
      </c>
      <c r="H18" s="17" t="s">
        <v>137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239</v>
      </c>
      <c r="Q18" s="17">
        <v>184</v>
      </c>
      <c r="R18" s="17">
        <v>152</v>
      </c>
      <c r="S18" s="17">
        <v>148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05">
        <v>0</v>
      </c>
      <c r="AA18" s="140">
        <v>0</v>
      </c>
      <c r="AB18" s="124" t="s">
        <v>137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 t="s">
        <v>137</v>
      </c>
      <c r="AS18" s="17">
        <v>0</v>
      </c>
      <c r="AT18" s="17">
        <v>0</v>
      </c>
      <c r="AU18" s="17">
        <v>0</v>
      </c>
      <c r="AV18" s="17" t="s">
        <v>137</v>
      </c>
      <c r="AW18" s="17">
        <v>0</v>
      </c>
      <c r="AX18" s="17">
        <v>0</v>
      </c>
      <c r="AY18" s="17">
        <v>0</v>
      </c>
      <c r="AZ18" s="17">
        <v>0</v>
      </c>
      <c r="BA18" s="27">
        <v>100</v>
      </c>
      <c r="BB18" s="27">
        <v>52</v>
      </c>
      <c r="BC18" s="27">
        <v>20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0</v>
      </c>
      <c r="BW18" s="17">
        <v>0</v>
      </c>
      <c r="BX18" s="17" t="s">
        <v>137</v>
      </c>
      <c r="BY18" s="17">
        <v>0</v>
      </c>
      <c r="BZ18" s="17">
        <v>0</v>
      </c>
      <c r="CA18" s="17">
        <v>0</v>
      </c>
      <c r="CB18" s="34" t="s">
        <v>139</v>
      </c>
      <c r="CC18" s="34" t="s">
        <v>139</v>
      </c>
      <c r="CD18" s="34">
        <v>0</v>
      </c>
      <c r="CE18" s="34">
        <v>0</v>
      </c>
      <c r="CF18" s="17">
        <v>0</v>
      </c>
      <c r="CG18" s="17" t="s">
        <v>137</v>
      </c>
      <c r="CH18" s="17">
        <v>0</v>
      </c>
      <c r="CI18" s="17">
        <v>0</v>
      </c>
      <c r="CJ18" s="17">
        <v>0</v>
      </c>
      <c r="CK18" s="17">
        <v>2</v>
      </c>
      <c r="CL18" s="17">
        <v>1</v>
      </c>
      <c r="CM18" s="17">
        <v>17</v>
      </c>
      <c r="CN18" s="17">
        <v>979</v>
      </c>
      <c r="CO18" s="17">
        <v>0</v>
      </c>
      <c r="CP18" s="17">
        <v>0</v>
      </c>
      <c r="CQ18" s="17">
        <v>0</v>
      </c>
      <c r="CR18" s="17">
        <v>0</v>
      </c>
      <c r="CS18" s="17">
        <v>0</v>
      </c>
      <c r="CT18" s="17">
        <v>0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1</v>
      </c>
      <c r="DA18" s="17">
        <v>0</v>
      </c>
      <c r="DB18" s="17">
        <v>0</v>
      </c>
      <c r="DC18" s="17">
        <v>0</v>
      </c>
      <c r="DD18" s="17">
        <v>0</v>
      </c>
      <c r="DE18" s="17">
        <v>0</v>
      </c>
      <c r="DF18" s="17">
        <v>0</v>
      </c>
      <c r="DG18" s="17">
        <v>0</v>
      </c>
      <c r="DH18" s="17">
        <v>0</v>
      </c>
      <c r="DI18" s="17">
        <v>0</v>
      </c>
    </row>
    <row r="19" spans="2:113" ht="17.350000000000001" customHeight="1" x14ac:dyDescent="0.5">
      <c r="B19" s="7" t="s">
        <v>15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104"/>
      <c r="AA19" s="139"/>
      <c r="AB19" s="122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</row>
    <row r="20" spans="2:113" ht="22" x14ac:dyDescent="0.5">
      <c r="B20" s="163" t="s">
        <v>3</v>
      </c>
      <c r="C20" s="8" t="s">
        <v>16</v>
      </c>
      <c r="D20" s="10">
        <v>0</v>
      </c>
      <c r="E20" s="17">
        <v>0</v>
      </c>
      <c r="F20" s="17">
        <f>'Feuil3-2020'!L3</f>
        <v>0</v>
      </c>
      <c r="G20" s="17" t="s">
        <v>137</v>
      </c>
      <c r="H20" s="17">
        <v>0</v>
      </c>
      <c r="I20" s="17">
        <v>0</v>
      </c>
      <c r="J20" s="17">
        <f>'Feuil3-2020'!L4</f>
        <v>0</v>
      </c>
      <c r="K20" s="17" t="s">
        <v>137</v>
      </c>
      <c r="L20" s="17">
        <v>6382180.0399999972</v>
      </c>
      <c r="M20" s="17">
        <v>5606428.3880000003</v>
      </c>
      <c r="N20" s="17">
        <v>78905.679999999993</v>
      </c>
      <c r="O20" s="17">
        <v>585881.24</v>
      </c>
      <c r="P20" s="17">
        <v>4311717</v>
      </c>
      <c r="Q20" s="17">
        <v>4996483</v>
      </c>
      <c r="R20" s="17">
        <v>4550439</v>
      </c>
      <c r="S20" s="17">
        <v>4355729</v>
      </c>
      <c r="T20" s="17">
        <v>114600</v>
      </c>
      <c r="U20" s="17">
        <v>114600</v>
      </c>
      <c r="V20" s="17">
        <v>114600</v>
      </c>
      <c r="W20" s="17">
        <v>156200</v>
      </c>
      <c r="X20" s="17">
        <v>0</v>
      </c>
      <c r="Y20" s="17">
        <v>0</v>
      </c>
      <c r="Z20" s="105">
        <f>'Feuil3-2020'!L8</f>
        <v>0</v>
      </c>
      <c r="AA20" s="140" t="s">
        <v>137</v>
      </c>
      <c r="AB20" s="124">
        <v>0</v>
      </c>
      <c r="AC20" s="17">
        <v>0</v>
      </c>
      <c r="AD20" s="17">
        <f>'Feuil3-2020'!L9</f>
        <v>0</v>
      </c>
      <c r="AE20" s="17" t="s">
        <v>137</v>
      </c>
      <c r="AF20" s="17">
        <v>13271.368399999999</v>
      </c>
      <c r="AG20" s="17">
        <v>0</v>
      </c>
      <c r="AH20" s="17">
        <f>'Feuil3-2020'!L10</f>
        <v>0</v>
      </c>
      <c r="AI20" s="17" t="s">
        <v>137</v>
      </c>
      <c r="AJ20" s="17">
        <v>0</v>
      </c>
      <c r="AK20" s="17">
        <v>0</v>
      </c>
      <c r="AL20" s="17">
        <f>'Feuil3-2020'!L11</f>
        <v>0</v>
      </c>
      <c r="AM20" s="17" t="s">
        <v>137</v>
      </c>
      <c r="AN20" s="17">
        <v>0</v>
      </c>
      <c r="AO20" s="17">
        <v>0</v>
      </c>
      <c r="AP20" s="17">
        <f>'Feuil3-2020'!L12</f>
        <v>129972.5</v>
      </c>
      <c r="AQ20" s="17">
        <v>129972.5</v>
      </c>
      <c r="AR20" s="17">
        <v>0</v>
      </c>
      <c r="AS20" s="17">
        <v>0</v>
      </c>
      <c r="AT20" s="17">
        <f>'Feuil3-2020'!L13</f>
        <v>0</v>
      </c>
      <c r="AU20" s="17" t="s">
        <v>137</v>
      </c>
      <c r="AV20" s="17">
        <v>1161609.68</v>
      </c>
      <c r="AW20" s="17">
        <v>1077582</v>
      </c>
      <c r="AX20" s="17">
        <f>'Feuil3-2020'!L14</f>
        <v>1102228</v>
      </c>
      <c r="AY20" s="17">
        <v>1049183</v>
      </c>
      <c r="AZ20" s="17">
        <v>5630573</v>
      </c>
      <c r="BA20" s="17">
        <v>5017217</v>
      </c>
      <c r="BB20" s="17">
        <f>'Feuil3-2020'!L15</f>
        <v>3766528</v>
      </c>
      <c r="BC20" s="17">
        <v>431360</v>
      </c>
      <c r="BD20" s="17">
        <v>582110</v>
      </c>
      <c r="BE20" s="17">
        <v>415869</v>
      </c>
      <c r="BF20" s="17">
        <f>'Feuil3-2020'!L16</f>
        <v>343674</v>
      </c>
      <c r="BG20" s="17">
        <v>316138</v>
      </c>
      <c r="BH20" s="17">
        <v>9193209.879999999</v>
      </c>
      <c r="BI20" s="17">
        <v>11850567.879999999</v>
      </c>
      <c r="BJ20" s="17">
        <f>'Feuil3-2020'!L17</f>
        <v>11913153</v>
      </c>
      <c r="BK20" s="17">
        <v>11652543.154999999</v>
      </c>
      <c r="BL20" s="17">
        <v>286697</v>
      </c>
      <c r="BM20" s="17">
        <v>1036711</v>
      </c>
      <c r="BN20" s="17">
        <f>'Feuil3-2020'!L18</f>
        <v>996766</v>
      </c>
      <c r="BO20" s="17">
        <v>894454</v>
      </c>
      <c r="BP20" s="17">
        <v>2699600</v>
      </c>
      <c r="BQ20" s="17">
        <v>0</v>
      </c>
      <c r="BR20" s="17">
        <f>'Feuil3-2020'!L19</f>
        <v>16973</v>
      </c>
      <c r="BS20" s="17">
        <v>10000</v>
      </c>
      <c r="BT20" s="17">
        <v>326467</v>
      </c>
      <c r="BU20" s="17">
        <v>4893</v>
      </c>
      <c r="BV20" s="17">
        <f>'Feuil3-2020'!L20</f>
        <v>2643</v>
      </c>
      <c r="BW20" s="17">
        <v>2676</v>
      </c>
      <c r="BX20" s="17">
        <v>0</v>
      </c>
      <c r="BY20" s="17">
        <v>0</v>
      </c>
      <c r="BZ20" s="17">
        <f>'Feuil3-2020'!L21</f>
        <v>0</v>
      </c>
      <c r="CA20" s="17" t="s">
        <v>137</v>
      </c>
      <c r="CB20" s="34" t="s">
        <v>139</v>
      </c>
      <c r="CC20" s="34" t="s">
        <v>139</v>
      </c>
      <c r="CD20" s="34">
        <f>'Feuil3-2020'!L22</f>
        <v>0</v>
      </c>
      <c r="CE20" s="34" t="s">
        <v>137</v>
      </c>
      <c r="CF20" s="17">
        <v>34312250.631899998</v>
      </c>
      <c r="CG20" s="17">
        <v>0</v>
      </c>
      <c r="CH20" s="17">
        <f>'Feuil3-2020'!L23</f>
        <v>3520791.0301999999</v>
      </c>
      <c r="CI20" s="17">
        <v>14231020</v>
      </c>
      <c r="CJ20" s="17">
        <v>128600</v>
      </c>
      <c r="CK20" s="17">
        <v>3000</v>
      </c>
      <c r="CL20" s="17">
        <f>'Feuil3-2020'!L24</f>
        <v>0</v>
      </c>
      <c r="CM20" s="17" t="s">
        <v>137</v>
      </c>
      <c r="CN20" s="17">
        <v>19577825.596199989</v>
      </c>
      <c r="CO20" s="17">
        <v>19388707.051499993</v>
      </c>
      <c r="CP20" s="17">
        <f>'Feuil3-2020'!L25</f>
        <v>16214311.431129999</v>
      </c>
      <c r="CQ20" s="17" t="s">
        <v>137</v>
      </c>
      <c r="CR20" s="17">
        <v>218766.55499999996</v>
      </c>
      <c r="CS20" s="17">
        <v>907710</v>
      </c>
      <c r="CT20" s="17">
        <f>'Feuil3-2020'!L26</f>
        <v>206130</v>
      </c>
      <c r="CU20" s="17">
        <v>186170</v>
      </c>
      <c r="CV20" s="17">
        <v>1379708</v>
      </c>
      <c r="CW20" s="17">
        <v>1369285</v>
      </c>
      <c r="CX20" s="17">
        <v>868426</v>
      </c>
      <c r="CY20" s="17" t="s">
        <v>137</v>
      </c>
      <c r="CZ20" s="17">
        <v>5656506.7399999993</v>
      </c>
      <c r="DA20" s="17">
        <v>2239526.63</v>
      </c>
      <c r="DB20" s="17">
        <f>'Feuil3-2020'!L28</f>
        <v>1013226.01</v>
      </c>
      <c r="DC20" s="17">
        <v>1015916.68</v>
      </c>
      <c r="DD20" s="17">
        <v>0</v>
      </c>
      <c r="DE20" s="17">
        <v>0</v>
      </c>
      <c r="DF20" s="17">
        <v>42100</v>
      </c>
      <c r="DG20" s="17">
        <v>22800</v>
      </c>
      <c r="DH20" s="17">
        <f>'Feuil3-2020'!J30</f>
        <v>4905321</v>
      </c>
      <c r="DI20" s="17">
        <f>'Feuil3-2020'!K30</f>
        <v>4897873</v>
      </c>
    </row>
    <row r="21" spans="2:113" ht="22" x14ac:dyDescent="0.5">
      <c r="B21" s="163"/>
      <c r="C21" s="8" t="s">
        <v>17</v>
      </c>
      <c r="D21" s="17">
        <f>'Feuil3-2020'!D3</f>
        <v>0</v>
      </c>
      <c r="E21" s="17">
        <f>'Feuil3-2020'!E3</f>
        <v>0</v>
      </c>
      <c r="F21" s="17">
        <f>'Feuil3-2020'!F3</f>
        <v>0</v>
      </c>
      <c r="G21" s="17" t="s">
        <v>137</v>
      </c>
      <c r="H21" s="17">
        <f>'Feuil3-2020'!D4</f>
        <v>0</v>
      </c>
      <c r="I21" s="17">
        <f>'Feuil3-2020'!E4</f>
        <v>0</v>
      </c>
      <c r="J21" s="17">
        <f>'Feuil3-2020'!F4</f>
        <v>0</v>
      </c>
      <c r="K21" s="17" t="s">
        <v>137</v>
      </c>
      <c r="L21" s="17">
        <f>'Feuil3-2020'!D5</f>
        <v>64068.959999999992</v>
      </c>
      <c r="M21" s="17">
        <f>'Feuil3-2020'!E5</f>
        <v>48731.611999999979</v>
      </c>
      <c r="N21" s="17">
        <v>1610.32</v>
      </c>
      <c r="O21" s="17">
        <v>11956.76</v>
      </c>
      <c r="P21" s="17">
        <f>'Feuil3-2020'!D6</f>
        <v>0</v>
      </c>
      <c r="Q21" s="17">
        <f>'Feuil3-2020'!E6</f>
        <v>0</v>
      </c>
      <c r="R21" s="17">
        <f>'Feuil3-2020'!F6</f>
        <v>0</v>
      </c>
      <c r="S21" s="17" t="s">
        <v>137</v>
      </c>
      <c r="T21" s="17">
        <f>'Feuil3-2020'!D7</f>
        <v>0</v>
      </c>
      <c r="U21" s="17">
        <f>'Feuil3-2020'!E7</f>
        <v>0</v>
      </c>
      <c r="V21" s="17">
        <f>'Feuil3-2020'!F7</f>
        <v>0</v>
      </c>
      <c r="W21" s="17">
        <v>0</v>
      </c>
      <c r="X21" s="17">
        <f>'Feuil3-2020'!D8</f>
        <v>0</v>
      </c>
      <c r="Y21" s="17">
        <f>'Feuil3-2020'!E8</f>
        <v>0</v>
      </c>
      <c r="Z21" s="105">
        <f>'Feuil3-2020'!F8</f>
        <v>0</v>
      </c>
      <c r="AA21" s="140" t="s">
        <v>137</v>
      </c>
      <c r="AB21" s="124">
        <f>'Feuil3-2020'!D9</f>
        <v>0</v>
      </c>
      <c r="AC21" s="17">
        <f>'Feuil3-2020'!E9</f>
        <v>0</v>
      </c>
      <c r="AD21" s="17">
        <f>'Feuil3-2020'!F9</f>
        <v>0</v>
      </c>
      <c r="AE21" s="17" t="s">
        <v>137</v>
      </c>
      <c r="AF21" s="17">
        <f>'Feuil3-2020'!D10</f>
        <v>3.2115999999999998</v>
      </c>
      <c r="AG21" s="17">
        <f>'Feuil3-2020'!E10</f>
        <v>0</v>
      </c>
      <c r="AH21" s="17">
        <f>'Feuil3-2020'!F10</f>
        <v>0</v>
      </c>
      <c r="AI21" s="17" t="s">
        <v>137</v>
      </c>
      <c r="AJ21" s="17">
        <f>'Feuil3-2020'!D11</f>
        <v>0</v>
      </c>
      <c r="AK21" s="17">
        <f>'Feuil3-2020'!E11</f>
        <v>0</v>
      </c>
      <c r="AL21" s="17">
        <f>'Feuil3-2020'!F11</f>
        <v>0</v>
      </c>
      <c r="AM21" s="17" t="s">
        <v>137</v>
      </c>
      <c r="AN21" s="17">
        <f>'Feuil3-2020'!D12</f>
        <v>0</v>
      </c>
      <c r="AO21" s="17">
        <f>'Feuil3-2020'!E12</f>
        <v>0</v>
      </c>
      <c r="AP21" s="17">
        <f>'Feuil3-2020'!F12</f>
        <v>2652.5</v>
      </c>
      <c r="AQ21" s="17">
        <v>2652.5</v>
      </c>
      <c r="AR21" s="17">
        <f>'Feuil3-2020'!D13</f>
        <v>0</v>
      </c>
      <c r="AS21" s="17">
        <f>'Feuil3-2020'!E13</f>
        <v>0</v>
      </c>
      <c r="AT21" s="17">
        <f>'Feuil3-2020'!F13</f>
        <v>0</v>
      </c>
      <c r="AU21" s="17" t="s">
        <v>137</v>
      </c>
      <c r="AV21" s="17">
        <f>'Feuil3-2020'!D14</f>
        <v>24832.180000000015</v>
      </c>
      <c r="AW21" s="17">
        <f>'Feuil3-2020'!E14</f>
        <v>0</v>
      </c>
      <c r="AX21" s="17">
        <f>'Feuil3-2020'!F14</f>
        <v>0</v>
      </c>
      <c r="AY21" s="17">
        <v>0</v>
      </c>
      <c r="AZ21" s="17">
        <f>'Feuil3-2020'!D15</f>
        <v>0</v>
      </c>
      <c r="BA21" s="17">
        <f>'Feuil3-2020'!E15</f>
        <v>0</v>
      </c>
      <c r="BB21" s="17">
        <f>'Feuil3-2020'!F15</f>
        <v>0</v>
      </c>
      <c r="BC21" s="17" t="s">
        <v>137</v>
      </c>
      <c r="BD21" s="17">
        <f>'Feuil3-2020'!D16</f>
        <v>0</v>
      </c>
      <c r="BE21" s="17">
        <f>'Feuil3-2020'!E16</f>
        <v>0</v>
      </c>
      <c r="BF21" s="17">
        <f>'Feuil3-2020'!F16</f>
        <v>0</v>
      </c>
      <c r="BG21" s="17" t="s">
        <v>137</v>
      </c>
      <c r="BH21" s="17">
        <f>'Feuil3-2020'!D17</f>
        <v>1853.12</v>
      </c>
      <c r="BI21" s="17">
        <f>'Feuil3-2020'!E17</f>
        <v>1853.12</v>
      </c>
      <c r="BJ21" s="17">
        <f>'Feuil3-2020'!F17</f>
        <v>0</v>
      </c>
      <c r="BK21" s="17">
        <v>159.845</v>
      </c>
      <c r="BL21" s="17">
        <f>'Feuil3-2020'!D18</f>
        <v>0</v>
      </c>
      <c r="BM21" s="17">
        <f>'Feuil3-2020'!E18</f>
        <v>0</v>
      </c>
      <c r="BN21" s="17">
        <f>'Feuil3-2020'!F18</f>
        <v>0</v>
      </c>
      <c r="BO21" s="17" t="s">
        <v>137</v>
      </c>
      <c r="BP21" s="17">
        <f>'Feuil3-2020'!D19</f>
        <v>0</v>
      </c>
      <c r="BQ21" s="17">
        <f>'Feuil3-2020'!E19</f>
        <v>0</v>
      </c>
      <c r="BR21" s="17">
        <f>'Feuil3-2020'!F19</f>
        <v>0</v>
      </c>
      <c r="BS21" s="17" t="s">
        <v>137</v>
      </c>
      <c r="BT21" s="17">
        <f>'Feuil3-2020'!D20</f>
        <v>0</v>
      </c>
      <c r="BU21" s="17">
        <f>'Feuil3-2020'!E20</f>
        <v>0</v>
      </c>
      <c r="BV21" s="17">
        <f>'Feuil3-2020'!F20</f>
        <v>0</v>
      </c>
      <c r="BW21" s="17">
        <v>0</v>
      </c>
      <c r="BX21" s="17">
        <f>'Feuil3-2020'!D21</f>
        <v>0</v>
      </c>
      <c r="BY21" s="17">
        <f>'Feuil3-2020'!E21</f>
        <v>0</v>
      </c>
      <c r="BZ21" s="17">
        <f>'Feuil3-2020'!F21</f>
        <v>0</v>
      </c>
      <c r="CA21" s="17" t="s">
        <v>137</v>
      </c>
      <c r="CB21" s="34">
        <f>'Feuil3-2020'!D22</f>
        <v>0</v>
      </c>
      <c r="CC21" s="34">
        <f>'Feuil3-2020'!E22</f>
        <v>0</v>
      </c>
      <c r="CD21" s="34">
        <f>'Feuil3-2020'!F22</f>
        <v>0</v>
      </c>
      <c r="CE21" s="34" t="s">
        <v>137</v>
      </c>
      <c r="CF21" s="17">
        <f>'Feuil3-2020'!D23</f>
        <v>91540.076399999962</v>
      </c>
      <c r="CG21" s="17">
        <f>'Feuil3-2020'!E23</f>
        <v>0</v>
      </c>
      <c r="CH21" s="17">
        <f>'Feuil3-2020'!F23</f>
        <v>61715.97</v>
      </c>
      <c r="CI21" s="17" t="s">
        <v>137</v>
      </c>
      <c r="CJ21" s="17">
        <f>'Feuil3-2020'!D24</f>
        <v>0</v>
      </c>
      <c r="CK21" s="17">
        <f>'Feuil3-2020'!E24</f>
        <v>0</v>
      </c>
      <c r="CL21" s="17">
        <f>'Feuil3-2020'!F24</f>
        <v>0</v>
      </c>
      <c r="CM21" s="17" t="s">
        <v>137</v>
      </c>
      <c r="CN21" s="17">
        <f>'Feuil3-2020'!D25</f>
        <v>226025.64719999998</v>
      </c>
      <c r="CO21" s="17">
        <f>'Feuil3-2020'!E25</f>
        <v>106319.65190000004</v>
      </c>
      <c r="CP21" s="17">
        <f>'Feuil3-2020'!F25</f>
        <v>62182</v>
      </c>
      <c r="CQ21" s="17" t="s">
        <v>137</v>
      </c>
      <c r="CR21" s="17">
        <f>'Feuil3-2020'!D26</f>
        <v>223772.23199999999</v>
      </c>
      <c r="CS21" s="17">
        <f>'Feuil3-2020'!E26</f>
        <v>0</v>
      </c>
      <c r="CT21" s="17">
        <f>'Feuil3-2020'!F26</f>
        <v>0</v>
      </c>
      <c r="CU21" s="17" t="s">
        <v>137</v>
      </c>
      <c r="CV21" s="17">
        <f>'Feuil3-2020'!D27</f>
        <v>0</v>
      </c>
      <c r="CW21" s="17">
        <f>'Feuil3-2020'!E27</f>
        <v>0</v>
      </c>
      <c r="CX21" s="17">
        <f>'Feuil3-2020'!F27</f>
        <v>0</v>
      </c>
      <c r="CY21" s="17" t="s">
        <v>137</v>
      </c>
      <c r="CZ21" s="17">
        <f>'Feuil3-2020'!D28</f>
        <v>856216.25999999989</v>
      </c>
      <c r="DA21" s="17">
        <f>'Feuil3-2020'!E28</f>
        <v>189238.18</v>
      </c>
      <c r="DB21" s="17">
        <f>'Feuil3-2020'!F28</f>
        <v>5596.29</v>
      </c>
      <c r="DC21" s="17">
        <v>5544.72</v>
      </c>
      <c r="DD21" s="17">
        <f>'Feuil3-2020'!D29</f>
        <v>0</v>
      </c>
      <c r="DE21" s="17">
        <f>'Feuil3-2020'!E29</f>
        <v>0</v>
      </c>
      <c r="DF21" s="17">
        <f>'Feuil3-2020'!F29</f>
        <v>0</v>
      </c>
      <c r="DG21" s="17" t="s">
        <v>137</v>
      </c>
      <c r="DH21" s="17">
        <f>'Feuil3-2020'!D30</f>
        <v>0</v>
      </c>
      <c r="DI21" s="17">
        <f>'Feuil3-2020'!E30</f>
        <v>0</v>
      </c>
    </row>
    <row r="22" spans="2:113" ht="22" x14ac:dyDescent="0.5">
      <c r="B22" s="164" t="s">
        <v>6</v>
      </c>
      <c r="C22" s="8" t="s">
        <v>18</v>
      </c>
      <c r="D22" s="17" t="s">
        <v>137</v>
      </c>
      <c r="E22" s="17" t="s">
        <v>137</v>
      </c>
      <c r="F22" s="17" t="s">
        <v>137</v>
      </c>
      <c r="G22" s="17" t="s">
        <v>137</v>
      </c>
      <c r="H22" s="17">
        <v>11900</v>
      </c>
      <c r="I22" s="17">
        <v>7900</v>
      </c>
      <c r="J22" s="17">
        <v>42700</v>
      </c>
      <c r="K22" s="17">
        <v>205600</v>
      </c>
      <c r="L22" s="17">
        <v>11900</v>
      </c>
      <c r="M22" s="17">
        <v>7900</v>
      </c>
      <c r="N22" s="17">
        <v>1401317</v>
      </c>
      <c r="O22" s="17">
        <v>1377147</v>
      </c>
      <c r="P22" s="17">
        <v>4637571</v>
      </c>
      <c r="Q22" s="17">
        <v>4678925</v>
      </c>
      <c r="R22" s="17">
        <v>3926259</v>
      </c>
      <c r="S22" s="17">
        <v>3790565</v>
      </c>
      <c r="T22" s="17">
        <v>263467</v>
      </c>
      <c r="U22" s="17">
        <v>231467</v>
      </c>
      <c r="V22" s="17">
        <v>231467</v>
      </c>
      <c r="W22" s="17">
        <v>74900</v>
      </c>
      <c r="X22" s="17">
        <v>0</v>
      </c>
      <c r="Y22" s="17" t="s">
        <v>137</v>
      </c>
      <c r="Z22" s="105">
        <v>1641600</v>
      </c>
      <c r="AA22" s="140" t="s">
        <v>137</v>
      </c>
      <c r="AB22" s="124" t="s">
        <v>137</v>
      </c>
      <c r="AC22" s="17" t="s">
        <v>137</v>
      </c>
      <c r="AD22" s="17" t="s">
        <v>137</v>
      </c>
      <c r="AE22" s="17" t="s">
        <v>137</v>
      </c>
      <c r="AF22" s="17">
        <v>47750</v>
      </c>
      <c r="AG22" s="17">
        <v>7970</v>
      </c>
      <c r="AH22" s="17">
        <v>0</v>
      </c>
      <c r="AI22" s="17">
        <v>0</v>
      </c>
      <c r="AJ22" s="17">
        <v>166500</v>
      </c>
      <c r="AK22" s="17" t="s">
        <v>137</v>
      </c>
      <c r="AL22" s="17">
        <v>51100</v>
      </c>
      <c r="AM22" s="17">
        <v>120000</v>
      </c>
      <c r="AN22" s="17">
        <v>3690214</v>
      </c>
      <c r="AO22" s="17">
        <v>3200018</v>
      </c>
      <c r="AP22" s="17">
        <v>4406823</v>
      </c>
      <c r="AQ22" s="17">
        <v>16031758</v>
      </c>
      <c r="AR22" s="17" t="s">
        <v>137</v>
      </c>
      <c r="AS22" s="17" t="s">
        <v>137</v>
      </c>
      <c r="AT22" s="17" t="s">
        <v>137</v>
      </c>
      <c r="AU22" s="17" t="s">
        <v>137</v>
      </c>
      <c r="AV22" s="17">
        <v>0</v>
      </c>
      <c r="AW22" s="17">
        <v>2045565</v>
      </c>
      <c r="AX22" s="17">
        <v>837430</v>
      </c>
      <c r="AY22" s="17">
        <v>516110</v>
      </c>
      <c r="AZ22" s="17">
        <v>263467</v>
      </c>
      <c r="BA22" s="27">
        <v>1728944</v>
      </c>
      <c r="BB22" s="17">
        <v>766167</v>
      </c>
      <c r="BC22" s="17">
        <v>208006</v>
      </c>
      <c r="BD22" s="17">
        <v>2813393</v>
      </c>
      <c r="BE22" s="17">
        <v>2876974</v>
      </c>
      <c r="BF22" s="17">
        <v>2353294</v>
      </c>
      <c r="BG22" s="17">
        <v>66582</v>
      </c>
      <c r="BH22" s="17">
        <v>58939277</v>
      </c>
      <c r="BI22" s="17">
        <v>52546515</v>
      </c>
      <c r="BJ22" s="17">
        <v>42762321</v>
      </c>
      <c r="BK22" s="17">
        <v>30573497</v>
      </c>
      <c r="BL22" s="17">
        <v>21000</v>
      </c>
      <c r="BM22" s="17">
        <v>13832</v>
      </c>
      <c r="BN22" s="17" t="s">
        <v>137</v>
      </c>
      <c r="BO22" s="17" t="s">
        <v>137</v>
      </c>
      <c r="BP22" s="17">
        <v>71363</v>
      </c>
      <c r="BQ22" s="17">
        <v>71000</v>
      </c>
      <c r="BR22" s="17">
        <v>9000</v>
      </c>
      <c r="BS22" s="17">
        <v>10000</v>
      </c>
      <c r="BT22" s="17" t="s">
        <v>137</v>
      </c>
      <c r="BU22" s="17" t="s">
        <v>137</v>
      </c>
      <c r="BV22" s="17" t="s">
        <v>137</v>
      </c>
      <c r="BW22" s="17" t="s">
        <v>137</v>
      </c>
      <c r="BX22" s="17">
        <v>620000</v>
      </c>
      <c r="BY22" s="17" t="s">
        <v>137</v>
      </c>
      <c r="BZ22" s="17">
        <v>694000</v>
      </c>
      <c r="CA22" s="17">
        <v>695000</v>
      </c>
      <c r="CB22" s="34" t="s">
        <v>139</v>
      </c>
      <c r="CC22" s="34" t="s">
        <v>139</v>
      </c>
      <c r="CD22" s="17" t="s">
        <v>139</v>
      </c>
      <c r="CE22" s="17" t="s">
        <v>137</v>
      </c>
      <c r="CF22" s="17">
        <v>15166066</v>
      </c>
      <c r="CG22" s="17" t="s">
        <v>137</v>
      </c>
      <c r="CH22" s="17">
        <v>6578245</v>
      </c>
      <c r="CI22" s="17">
        <v>5342536</v>
      </c>
      <c r="CJ22" s="17">
        <v>1498130</v>
      </c>
      <c r="CK22" s="17">
        <v>943005</v>
      </c>
      <c r="CL22" s="17">
        <v>754349</v>
      </c>
      <c r="CM22" s="17">
        <v>1126430</v>
      </c>
      <c r="CN22" s="17">
        <v>15990026</v>
      </c>
      <c r="CO22" s="17">
        <v>16819342</v>
      </c>
      <c r="CP22" s="17">
        <v>14601223</v>
      </c>
      <c r="CQ22" s="17" t="s">
        <v>137</v>
      </c>
      <c r="CR22" s="17">
        <v>354520</v>
      </c>
      <c r="CS22" s="17">
        <v>270140</v>
      </c>
      <c r="CT22" s="34">
        <v>128150</v>
      </c>
      <c r="CU22" s="34">
        <v>223670</v>
      </c>
      <c r="CV22" s="17">
        <v>1012596</v>
      </c>
      <c r="CW22" s="17">
        <v>837817</v>
      </c>
      <c r="CX22" s="17">
        <v>9030</v>
      </c>
      <c r="CY22" s="17" t="s">
        <v>137</v>
      </c>
      <c r="CZ22" s="17">
        <v>13517013</v>
      </c>
      <c r="DA22" s="17">
        <v>15335125</v>
      </c>
      <c r="DB22" s="17">
        <v>8123195</v>
      </c>
      <c r="DC22" s="17">
        <v>6832489</v>
      </c>
      <c r="DD22" s="17">
        <v>251500</v>
      </c>
      <c r="DE22" s="17">
        <v>84800</v>
      </c>
      <c r="DF22" s="17">
        <v>22900</v>
      </c>
      <c r="DG22" s="17">
        <v>22200</v>
      </c>
      <c r="DH22" s="17">
        <v>1880299</v>
      </c>
      <c r="DI22" s="17">
        <v>1600830</v>
      </c>
    </row>
    <row r="23" spans="2:113" x14ac:dyDescent="0.5">
      <c r="B23" s="164"/>
      <c r="C23" s="8" t="s">
        <v>19</v>
      </c>
      <c r="D23" s="17" t="s">
        <v>137</v>
      </c>
      <c r="E23" s="17" t="s">
        <v>137</v>
      </c>
      <c r="F23" s="17" t="s">
        <v>137</v>
      </c>
      <c r="G23" s="17" t="s">
        <v>137</v>
      </c>
      <c r="H23" s="17">
        <v>13650</v>
      </c>
      <c r="I23" s="17">
        <v>8700</v>
      </c>
      <c r="J23" s="17">
        <v>46000</v>
      </c>
      <c r="K23" s="17">
        <v>236160</v>
      </c>
      <c r="L23" s="17">
        <v>2338976</v>
      </c>
      <c r="M23" s="17">
        <v>2444628</v>
      </c>
      <c r="N23" s="17">
        <v>1745075</v>
      </c>
      <c r="O23" s="17">
        <v>1657981</v>
      </c>
      <c r="P23" s="17">
        <v>6296115</v>
      </c>
      <c r="Q23" s="17">
        <v>6100254</v>
      </c>
      <c r="R23" s="17">
        <v>5475174</v>
      </c>
      <c r="S23" s="17">
        <v>5142329</v>
      </c>
      <c r="T23" s="17">
        <v>337883</v>
      </c>
      <c r="U23" s="17">
        <v>305833</v>
      </c>
      <c r="V23" s="17">
        <v>452850</v>
      </c>
      <c r="W23" s="17">
        <v>260300</v>
      </c>
      <c r="X23" s="17">
        <v>0</v>
      </c>
      <c r="Y23" s="17" t="s">
        <v>137</v>
      </c>
      <c r="Z23" s="105">
        <v>1750000</v>
      </c>
      <c r="AA23" s="140" t="s">
        <v>137</v>
      </c>
      <c r="AB23" s="124" t="s">
        <v>137</v>
      </c>
      <c r="AC23" s="17" t="s">
        <v>137</v>
      </c>
      <c r="AD23" s="17" t="s">
        <v>137</v>
      </c>
      <c r="AE23" s="17" t="s">
        <v>137</v>
      </c>
      <c r="AF23" s="17">
        <v>49350</v>
      </c>
      <c r="AG23" s="17">
        <v>124000</v>
      </c>
      <c r="AH23" s="17">
        <v>0</v>
      </c>
      <c r="AI23" s="17">
        <v>0</v>
      </c>
      <c r="AJ23" s="17">
        <v>174000</v>
      </c>
      <c r="AK23" s="17" t="s">
        <v>137</v>
      </c>
      <c r="AL23" s="17">
        <v>49100</v>
      </c>
      <c r="AM23" s="17">
        <v>135000</v>
      </c>
      <c r="AN23" s="17">
        <v>3835707</v>
      </c>
      <c r="AO23" s="17">
        <v>4595282</v>
      </c>
      <c r="AP23" s="17">
        <v>5754232</v>
      </c>
      <c r="AQ23" s="17">
        <v>19634054</v>
      </c>
      <c r="AR23" s="17" t="s">
        <v>137</v>
      </c>
      <c r="AS23" s="17" t="s">
        <v>137</v>
      </c>
      <c r="AT23" s="17" t="s">
        <v>137</v>
      </c>
      <c r="AU23" s="17" t="s">
        <v>137</v>
      </c>
      <c r="AV23" s="17">
        <v>0</v>
      </c>
      <c r="AW23" s="17">
        <v>2838170</v>
      </c>
      <c r="AX23" s="17">
        <v>1184699</v>
      </c>
      <c r="AY23" s="17">
        <v>753603</v>
      </c>
      <c r="AZ23" s="17">
        <v>337883</v>
      </c>
      <c r="BA23" s="27">
        <v>1782988</v>
      </c>
      <c r="BB23" s="27">
        <v>762033</v>
      </c>
      <c r="BC23" s="27">
        <v>226017</v>
      </c>
      <c r="BD23" s="17">
        <v>3331911</v>
      </c>
      <c r="BE23" s="17">
        <v>3129300</v>
      </c>
      <c r="BF23" s="17">
        <v>2482300</v>
      </c>
      <c r="BG23" s="17">
        <v>91650</v>
      </c>
      <c r="BH23" s="17">
        <v>132272023</v>
      </c>
      <c r="BI23" s="17">
        <v>108357993</v>
      </c>
      <c r="BJ23" s="17">
        <v>106565049</v>
      </c>
      <c r="BK23" s="17">
        <v>44239665</v>
      </c>
      <c r="BL23" s="17">
        <v>28317</v>
      </c>
      <c r="BM23" s="17">
        <v>28317</v>
      </c>
      <c r="BN23" s="17">
        <v>0</v>
      </c>
      <c r="BO23" s="17" t="s">
        <v>137</v>
      </c>
      <c r="BP23" s="17">
        <v>72000</v>
      </c>
      <c r="BQ23" s="17">
        <v>72000</v>
      </c>
      <c r="BR23" s="17">
        <v>0</v>
      </c>
      <c r="BS23" s="17">
        <v>10000</v>
      </c>
      <c r="BT23" s="17" t="s">
        <v>137</v>
      </c>
      <c r="BU23" s="17" t="s">
        <v>137</v>
      </c>
      <c r="BV23" s="17" t="s">
        <v>137</v>
      </c>
      <c r="BW23" s="17" t="s">
        <v>137</v>
      </c>
      <c r="BX23" s="17">
        <v>626000</v>
      </c>
      <c r="BY23" s="17" t="s">
        <v>137</v>
      </c>
      <c r="BZ23" s="17">
        <v>743000</v>
      </c>
      <c r="CA23" s="17">
        <v>743000</v>
      </c>
      <c r="CB23" s="34" t="s">
        <v>139</v>
      </c>
      <c r="CC23" s="34" t="s">
        <v>139</v>
      </c>
      <c r="CD23" s="17" t="s">
        <v>139</v>
      </c>
      <c r="CE23" s="17" t="s">
        <v>137</v>
      </c>
      <c r="CF23" s="17">
        <v>17718377</v>
      </c>
      <c r="CG23" s="17" t="s">
        <v>137</v>
      </c>
      <c r="CH23" s="17">
        <v>11913043</v>
      </c>
      <c r="CI23" s="17">
        <v>6904042</v>
      </c>
      <c r="CJ23" s="17">
        <v>2019037</v>
      </c>
      <c r="CK23" s="17">
        <v>1419940</v>
      </c>
      <c r="CL23" s="17">
        <v>1206456</v>
      </c>
      <c r="CM23" s="17">
        <v>1425937</v>
      </c>
      <c r="CN23" s="17">
        <v>20301297</v>
      </c>
      <c r="CO23" s="17">
        <v>20762090</v>
      </c>
      <c r="CP23" s="17">
        <v>17986147</v>
      </c>
      <c r="CQ23" s="17" t="s">
        <v>137</v>
      </c>
      <c r="CR23" s="17">
        <v>415617</v>
      </c>
      <c r="CS23" s="17">
        <v>315666</v>
      </c>
      <c r="CT23" s="17">
        <v>108171</v>
      </c>
      <c r="CU23" s="17">
        <v>117729</v>
      </c>
      <c r="CV23" s="17">
        <v>1188920</v>
      </c>
      <c r="CW23" s="17">
        <v>1002750</v>
      </c>
      <c r="CX23" s="17">
        <v>11500</v>
      </c>
      <c r="CY23" s="17" t="s">
        <v>137</v>
      </c>
      <c r="CZ23" s="17">
        <v>19657354</v>
      </c>
      <c r="DA23" s="17">
        <v>19817512</v>
      </c>
      <c r="DB23" s="17">
        <v>9354671</v>
      </c>
      <c r="DC23" s="17">
        <v>8426069</v>
      </c>
      <c r="DD23" s="17">
        <v>307500</v>
      </c>
      <c r="DE23" s="17">
        <v>108900</v>
      </c>
      <c r="DF23" s="17">
        <v>27770</v>
      </c>
      <c r="DG23" s="17">
        <v>30000</v>
      </c>
      <c r="DH23" s="17">
        <v>2251527</v>
      </c>
      <c r="DI23" s="17">
        <v>1852018</v>
      </c>
    </row>
    <row r="24" spans="2:113" ht="14.45" customHeight="1" x14ac:dyDescent="0.5"/>
    <row r="25" spans="2:113" ht="14.45" customHeight="1" x14ac:dyDescent="0.5">
      <c r="B25" s="156" t="s">
        <v>0</v>
      </c>
      <c r="C25" s="156"/>
      <c r="D25" s="5">
        <f>D$3</f>
        <v>2016</v>
      </c>
      <c r="E25" s="5">
        <f>E$3</f>
        <v>2018</v>
      </c>
      <c r="F25" s="5">
        <f t="shared" ref="F25:BQ25" si="2">F$3</f>
        <v>2020</v>
      </c>
      <c r="G25" s="5">
        <f t="shared" si="2"/>
        <v>2022</v>
      </c>
      <c r="H25" s="5">
        <f t="shared" si="2"/>
        <v>2016</v>
      </c>
      <c r="I25" s="5">
        <f t="shared" si="2"/>
        <v>2018</v>
      </c>
      <c r="J25" s="5">
        <f t="shared" si="2"/>
        <v>2020</v>
      </c>
      <c r="K25" s="5">
        <f t="shared" si="2"/>
        <v>2022</v>
      </c>
      <c r="L25" s="5">
        <f t="shared" si="2"/>
        <v>2016</v>
      </c>
      <c r="M25" s="5">
        <f t="shared" si="2"/>
        <v>2018</v>
      </c>
      <c r="N25" s="5">
        <f t="shared" si="2"/>
        <v>2020</v>
      </c>
      <c r="O25" s="5">
        <f t="shared" si="2"/>
        <v>2022</v>
      </c>
      <c r="P25" s="5">
        <f t="shared" si="2"/>
        <v>2016</v>
      </c>
      <c r="Q25" s="5">
        <f t="shared" si="2"/>
        <v>2018</v>
      </c>
      <c r="R25" s="5">
        <f t="shared" si="2"/>
        <v>2020</v>
      </c>
      <c r="S25" s="5">
        <f t="shared" si="2"/>
        <v>2022</v>
      </c>
      <c r="T25" s="5">
        <f t="shared" si="2"/>
        <v>2016</v>
      </c>
      <c r="U25" s="5">
        <f t="shared" si="2"/>
        <v>2018</v>
      </c>
      <c r="V25" s="5">
        <f t="shared" si="2"/>
        <v>2020</v>
      </c>
      <c r="W25" s="5">
        <f t="shared" si="2"/>
        <v>2022</v>
      </c>
      <c r="X25" s="5">
        <f t="shared" si="2"/>
        <v>2016</v>
      </c>
      <c r="Y25" s="5">
        <f t="shared" si="2"/>
        <v>2018</v>
      </c>
      <c r="Z25" s="107">
        <f t="shared" si="2"/>
        <v>2020</v>
      </c>
      <c r="AA25" s="143">
        <f t="shared" si="2"/>
        <v>2022</v>
      </c>
      <c r="AB25" s="125">
        <f t="shared" si="2"/>
        <v>2016</v>
      </c>
      <c r="AC25" s="5">
        <f t="shared" si="2"/>
        <v>2018</v>
      </c>
      <c r="AD25" s="5">
        <f t="shared" si="2"/>
        <v>2020</v>
      </c>
      <c r="AE25" s="5">
        <f t="shared" si="2"/>
        <v>2022</v>
      </c>
      <c r="AF25" s="5">
        <f t="shared" si="2"/>
        <v>2016</v>
      </c>
      <c r="AG25" s="5">
        <f t="shared" si="2"/>
        <v>2018</v>
      </c>
      <c r="AH25" s="5">
        <f t="shared" si="2"/>
        <v>2020</v>
      </c>
      <c r="AI25" s="5">
        <f t="shared" si="2"/>
        <v>2022</v>
      </c>
      <c r="AJ25" s="5">
        <f t="shared" si="2"/>
        <v>2016</v>
      </c>
      <c r="AK25" s="5">
        <f t="shared" si="2"/>
        <v>2018</v>
      </c>
      <c r="AL25" s="5">
        <f t="shared" si="2"/>
        <v>2020</v>
      </c>
      <c r="AM25" s="5">
        <f t="shared" si="2"/>
        <v>2022</v>
      </c>
      <c r="AN25" s="5">
        <f t="shared" si="2"/>
        <v>2016</v>
      </c>
      <c r="AO25" s="5">
        <f t="shared" si="2"/>
        <v>2018</v>
      </c>
      <c r="AP25" s="5">
        <f t="shared" si="2"/>
        <v>2020</v>
      </c>
      <c r="AQ25" s="5">
        <f t="shared" si="2"/>
        <v>2022</v>
      </c>
      <c r="AR25" s="5">
        <f t="shared" si="2"/>
        <v>2016</v>
      </c>
      <c r="AS25" s="5">
        <f t="shared" si="2"/>
        <v>2018</v>
      </c>
      <c r="AT25" s="5">
        <f t="shared" si="2"/>
        <v>2020</v>
      </c>
      <c r="AU25" s="5">
        <f t="shared" si="2"/>
        <v>2022</v>
      </c>
      <c r="AV25" s="5">
        <f t="shared" si="2"/>
        <v>2016</v>
      </c>
      <c r="AW25" s="5">
        <f t="shared" si="2"/>
        <v>2018</v>
      </c>
      <c r="AX25" s="5">
        <f t="shared" si="2"/>
        <v>2020</v>
      </c>
      <c r="AY25" s="5">
        <f t="shared" si="2"/>
        <v>2022</v>
      </c>
      <c r="AZ25" s="5">
        <f t="shared" si="2"/>
        <v>2016</v>
      </c>
      <c r="BA25" s="5">
        <f t="shared" si="2"/>
        <v>2018</v>
      </c>
      <c r="BB25" s="5">
        <f t="shared" si="2"/>
        <v>2020</v>
      </c>
      <c r="BC25" s="5">
        <f t="shared" si="2"/>
        <v>2022</v>
      </c>
      <c r="BD25" s="5">
        <f t="shared" si="2"/>
        <v>2016</v>
      </c>
      <c r="BE25" s="5">
        <f t="shared" si="2"/>
        <v>2018</v>
      </c>
      <c r="BF25" s="5">
        <f t="shared" si="2"/>
        <v>2020</v>
      </c>
      <c r="BG25" s="5">
        <f t="shared" si="2"/>
        <v>2022</v>
      </c>
      <c r="BH25" s="5">
        <f t="shared" si="2"/>
        <v>2016</v>
      </c>
      <c r="BI25" s="5">
        <f t="shared" si="2"/>
        <v>2018</v>
      </c>
      <c r="BJ25" s="5">
        <f t="shared" si="2"/>
        <v>2020</v>
      </c>
      <c r="BK25" s="5">
        <f t="shared" si="2"/>
        <v>2022</v>
      </c>
      <c r="BL25" s="5">
        <f t="shared" si="2"/>
        <v>2016</v>
      </c>
      <c r="BM25" s="5">
        <f t="shared" si="2"/>
        <v>2018</v>
      </c>
      <c r="BN25" s="5">
        <f t="shared" si="2"/>
        <v>2020</v>
      </c>
      <c r="BO25" s="5">
        <f t="shared" si="2"/>
        <v>2022</v>
      </c>
      <c r="BP25" s="5">
        <f t="shared" si="2"/>
        <v>2016</v>
      </c>
      <c r="BQ25" s="5">
        <f t="shared" si="2"/>
        <v>2018</v>
      </c>
      <c r="BR25" s="5">
        <f t="shared" ref="BR25:DI25" si="3">BR$3</f>
        <v>2020</v>
      </c>
      <c r="BS25" s="5">
        <f t="shared" si="3"/>
        <v>2022</v>
      </c>
      <c r="BT25" s="5">
        <f t="shared" si="3"/>
        <v>2016</v>
      </c>
      <c r="BU25" s="5">
        <f t="shared" si="3"/>
        <v>2018</v>
      </c>
      <c r="BV25" s="5">
        <f t="shared" si="3"/>
        <v>2020</v>
      </c>
      <c r="BW25" s="5">
        <f t="shared" si="3"/>
        <v>2022</v>
      </c>
      <c r="BX25" s="5">
        <f t="shared" si="3"/>
        <v>2016</v>
      </c>
      <c r="BY25" s="5">
        <f t="shared" si="3"/>
        <v>2018</v>
      </c>
      <c r="BZ25" s="5">
        <f t="shared" si="3"/>
        <v>2020</v>
      </c>
      <c r="CA25" s="5">
        <f t="shared" si="3"/>
        <v>2022</v>
      </c>
      <c r="CB25" s="5">
        <f t="shared" si="3"/>
        <v>2016</v>
      </c>
      <c r="CC25" s="5">
        <f t="shared" si="3"/>
        <v>2018</v>
      </c>
      <c r="CD25" s="5">
        <f t="shared" si="3"/>
        <v>2020</v>
      </c>
      <c r="CE25" s="5">
        <f t="shared" si="3"/>
        <v>2022</v>
      </c>
      <c r="CF25" s="5">
        <f t="shared" si="3"/>
        <v>2016</v>
      </c>
      <c r="CG25" s="5">
        <f t="shared" si="3"/>
        <v>2018</v>
      </c>
      <c r="CH25" s="5">
        <f t="shared" si="3"/>
        <v>2020</v>
      </c>
      <c r="CI25" s="5">
        <f t="shared" si="3"/>
        <v>2022</v>
      </c>
      <c r="CJ25" s="5">
        <f t="shared" si="3"/>
        <v>2016</v>
      </c>
      <c r="CK25" s="5">
        <f t="shared" si="3"/>
        <v>2018</v>
      </c>
      <c r="CL25" s="5">
        <f t="shared" si="3"/>
        <v>2020</v>
      </c>
      <c r="CM25" s="5">
        <f t="shared" si="3"/>
        <v>2022</v>
      </c>
      <c r="CN25" s="5">
        <f t="shared" si="3"/>
        <v>2016</v>
      </c>
      <c r="CO25" s="5">
        <f t="shared" si="3"/>
        <v>2018</v>
      </c>
      <c r="CP25" s="5">
        <f t="shared" si="3"/>
        <v>2020</v>
      </c>
      <c r="CQ25" s="5">
        <f t="shared" si="3"/>
        <v>2022</v>
      </c>
      <c r="CR25" s="5">
        <f t="shared" si="3"/>
        <v>2016</v>
      </c>
      <c r="CS25" s="5">
        <f t="shared" si="3"/>
        <v>2018</v>
      </c>
      <c r="CT25" s="5">
        <f t="shared" si="3"/>
        <v>2020</v>
      </c>
      <c r="CU25" s="5">
        <f t="shared" si="3"/>
        <v>2022</v>
      </c>
      <c r="CV25" s="5">
        <f t="shared" si="3"/>
        <v>2016</v>
      </c>
      <c r="CW25" s="5">
        <f t="shared" si="3"/>
        <v>2018</v>
      </c>
      <c r="CX25" s="5">
        <f t="shared" si="3"/>
        <v>2020</v>
      </c>
      <c r="CY25" s="5">
        <f t="shared" si="3"/>
        <v>2022</v>
      </c>
      <c r="CZ25" s="5">
        <f t="shared" si="3"/>
        <v>2016</v>
      </c>
      <c r="DA25" s="5">
        <f t="shared" si="3"/>
        <v>2018</v>
      </c>
      <c r="DB25" s="5">
        <f t="shared" si="3"/>
        <v>2020</v>
      </c>
      <c r="DC25" s="5">
        <f t="shared" si="3"/>
        <v>2022</v>
      </c>
      <c r="DD25" s="5">
        <f t="shared" si="3"/>
        <v>2016</v>
      </c>
      <c r="DE25" s="5">
        <f t="shared" si="3"/>
        <v>2018</v>
      </c>
      <c r="DF25" s="5">
        <f t="shared" si="3"/>
        <v>2020</v>
      </c>
      <c r="DG25" s="5">
        <f t="shared" si="3"/>
        <v>2022</v>
      </c>
      <c r="DH25" s="5">
        <f t="shared" si="3"/>
        <v>2016</v>
      </c>
      <c r="DI25" s="5">
        <f t="shared" si="3"/>
        <v>2018</v>
      </c>
    </row>
    <row r="26" spans="2:113" ht="25" customHeight="1" x14ac:dyDescent="0.5">
      <c r="B26" s="162" t="s">
        <v>20</v>
      </c>
      <c r="C26" s="16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08"/>
      <c r="AA26" s="144"/>
      <c r="AB26" s="126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</row>
    <row r="27" spans="2:113" ht="22" x14ac:dyDescent="0.5">
      <c r="B27" s="160" t="s">
        <v>3</v>
      </c>
      <c r="C27" s="12" t="s">
        <v>21</v>
      </c>
      <c r="D27" s="18" t="s">
        <v>137</v>
      </c>
      <c r="E27" s="28" t="s">
        <v>137</v>
      </c>
      <c r="F27" s="28" t="s">
        <v>137</v>
      </c>
      <c r="G27" s="28">
        <v>0</v>
      </c>
      <c r="H27" s="18">
        <v>122</v>
      </c>
      <c r="I27" s="31" t="s">
        <v>155</v>
      </c>
      <c r="J27" s="28">
        <v>156.66</v>
      </c>
      <c r="K27" s="28">
        <v>163.4</v>
      </c>
      <c r="L27" s="18" t="s">
        <v>137</v>
      </c>
      <c r="M27" s="28" t="s">
        <v>137</v>
      </c>
      <c r="N27" s="28" t="s">
        <v>137</v>
      </c>
      <c r="O27" s="28">
        <v>0</v>
      </c>
      <c r="P27" s="18" t="s">
        <v>137</v>
      </c>
      <c r="Q27" s="28" t="s">
        <v>137</v>
      </c>
      <c r="R27" s="28" t="s">
        <v>137</v>
      </c>
      <c r="S27" s="28">
        <v>0</v>
      </c>
      <c r="T27" s="18">
        <v>26.775000000000002</v>
      </c>
      <c r="U27" s="18">
        <v>22.895700000000001</v>
      </c>
      <c r="V27" s="18">
        <v>32.743699999999997</v>
      </c>
      <c r="W27" s="18">
        <v>26.2</v>
      </c>
      <c r="X27" s="18" t="s">
        <v>244</v>
      </c>
      <c r="Y27" s="18" t="s">
        <v>205</v>
      </c>
      <c r="Z27" s="109" t="s">
        <v>137</v>
      </c>
      <c r="AA27" s="145">
        <v>325</v>
      </c>
      <c r="AB27" s="127">
        <v>413.33333333333331</v>
      </c>
      <c r="AC27" s="18">
        <v>413.33330000000001</v>
      </c>
      <c r="AD27" s="18">
        <v>413.33330000000001</v>
      </c>
      <c r="AE27" s="18">
        <v>413.3</v>
      </c>
      <c r="AF27" s="18">
        <v>6.63</v>
      </c>
      <c r="AG27" s="18">
        <v>15.244999999999999</v>
      </c>
      <c r="AH27" s="18">
        <v>24.3</v>
      </c>
      <c r="AI27" s="18">
        <v>25</v>
      </c>
      <c r="AJ27" s="18">
        <v>51.25</v>
      </c>
      <c r="AK27" s="18">
        <v>322.5</v>
      </c>
      <c r="AL27" s="18">
        <v>331.5</v>
      </c>
      <c r="AM27" s="18">
        <v>341</v>
      </c>
      <c r="AN27" s="18" t="s">
        <v>137</v>
      </c>
      <c r="AO27" s="28" t="s">
        <v>137</v>
      </c>
      <c r="AP27" s="28" t="s">
        <v>137</v>
      </c>
      <c r="AQ27" s="28">
        <v>0</v>
      </c>
      <c r="AR27" s="28" t="s">
        <v>137</v>
      </c>
      <c r="AS27" s="28" t="s">
        <v>137</v>
      </c>
      <c r="AT27" s="28" t="s">
        <v>137</v>
      </c>
      <c r="AU27" s="28">
        <v>2641</v>
      </c>
      <c r="AV27" s="28">
        <v>0</v>
      </c>
      <c r="AW27" s="28" t="s">
        <v>137</v>
      </c>
      <c r="AX27" s="28" t="s">
        <v>137</v>
      </c>
      <c r="AY27" s="28">
        <v>0</v>
      </c>
      <c r="AZ27" s="18">
        <v>26.775000000000002</v>
      </c>
      <c r="BA27" s="28" t="s">
        <v>137</v>
      </c>
      <c r="BB27" s="28" t="s">
        <v>137</v>
      </c>
      <c r="BC27" s="28">
        <v>0</v>
      </c>
      <c r="BD27" s="18" t="s">
        <v>137</v>
      </c>
      <c r="BE27" s="28" t="s">
        <v>137</v>
      </c>
      <c r="BF27" s="28" t="s">
        <v>137</v>
      </c>
      <c r="BG27" s="28">
        <v>0</v>
      </c>
      <c r="BH27" s="18">
        <v>193.2681818181818</v>
      </c>
      <c r="BI27" s="18">
        <v>189.43</v>
      </c>
      <c r="BJ27" s="18">
        <v>237.4187</v>
      </c>
      <c r="BK27" s="18">
        <v>347.1</v>
      </c>
      <c r="BL27" s="18">
        <v>35.903333333333336</v>
      </c>
      <c r="BM27" s="18">
        <v>25.425999999999998</v>
      </c>
      <c r="BN27" s="18">
        <v>21.552700000000002</v>
      </c>
      <c r="BO27" s="18">
        <v>21.6</v>
      </c>
      <c r="BP27" s="18">
        <v>14.75</v>
      </c>
      <c r="BQ27" s="18">
        <v>25.236660000000001</v>
      </c>
      <c r="BR27" s="18">
        <v>0</v>
      </c>
      <c r="BS27" s="18">
        <v>0</v>
      </c>
      <c r="BT27" s="18">
        <v>64.75</v>
      </c>
      <c r="BU27" s="18">
        <v>60.666600000000003</v>
      </c>
      <c r="BV27" s="18">
        <v>60.571399999999997</v>
      </c>
      <c r="BW27" s="18">
        <v>56</v>
      </c>
      <c r="BX27" s="18">
        <v>4.3499999999999996</v>
      </c>
      <c r="BY27" s="18" t="s">
        <v>137</v>
      </c>
      <c r="BZ27" s="18">
        <v>7.0321999999999996</v>
      </c>
      <c r="CA27" s="18">
        <v>7.4</v>
      </c>
      <c r="CB27" s="18">
        <v>1045.3333333333333</v>
      </c>
      <c r="CC27" s="18">
        <v>976</v>
      </c>
      <c r="CD27" s="18">
        <v>954.57140000000004</v>
      </c>
      <c r="CE27" s="18">
        <v>950.9</v>
      </c>
      <c r="CF27" s="18" t="s">
        <v>137</v>
      </c>
      <c r="CG27" s="18" t="s">
        <v>137</v>
      </c>
      <c r="CH27" s="28" t="s">
        <v>137</v>
      </c>
      <c r="CI27" s="28">
        <v>0</v>
      </c>
      <c r="CJ27" s="18" t="s">
        <v>139</v>
      </c>
      <c r="CK27" s="18" t="s">
        <v>139</v>
      </c>
      <c r="CL27" s="28" t="s">
        <v>137</v>
      </c>
      <c r="CM27" s="28">
        <v>0</v>
      </c>
      <c r="CN27" s="18">
        <v>82.872</v>
      </c>
      <c r="CO27" s="18">
        <v>103.378</v>
      </c>
      <c r="CP27" s="18">
        <v>130.44110000000001</v>
      </c>
      <c r="CQ27" s="18">
        <v>0</v>
      </c>
      <c r="CR27" s="18">
        <v>114.52000000000001</v>
      </c>
      <c r="CS27" s="18">
        <v>102.4285</v>
      </c>
      <c r="CT27" s="18">
        <v>102.428571428571</v>
      </c>
      <c r="CU27" s="18">
        <v>101</v>
      </c>
      <c r="CV27" s="18">
        <v>65.36363636363636</v>
      </c>
      <c r="CW27" s="18">
        <v>64.308000000000007</v>
      </c>
      <c r="CX27" s="18">
        <v>65.285700000000006</v>
      </c>
      <c r="CY27" s="18">
        <v>0</v>
      </c>
      <c r="CZ27" s="18" t="s">
        <v>137</v>
      </c>
      <c r="DA27" s="28" t="s">
        <v>137</v>
      </c>
      <c r="DB27" s="28" t="s">
        <v>137</v>
      </c>
      <c r="DC27" s="28">
        <v>0</v>
      </c>
      <c r="DD27" s="18" t="s">
        <v>137</v>
      </c>
      <c r="DE27" s="28" t="s">
        <v>137</v>
      </c>
      <c r="DF27" s="28" t="s">
        <v>137</v>
      </c>
      <c r="DG27" s="28">
        <v>0</v>
      </c>
      <c r="DH27" s="18">
        <v>327.38600000000002</v>
      </c>
      <c r="DI27" s="18">
        <v>665.21857</v>
      </c>
    </row>
    <row r="28" spans="2:113" x14ac:dyDescent="0.5">
      <c r="B28" s="160"/>
      <c r="C28" s="12" t="s">
        <v>22</v>
      </c>
      <c r="D28" s="18" t="s">
        <v>137</v>
      </c>
      <c r="E28" s="28" t="s">
        <v>137</v>
      </c>
      <c r="F28" s="28" t="s">
        <v>137</v>
      </c>
      <c r="G28" s="28" t="s">
        <v>137</v>
      </c>
      <c r="H28" s="18" t="s">
        <v>245</v>
      </c>
      <c r="I28" s="18"/>
      <c r="J28" s="18" t="s">
        <v>291</v>
      </c>
      <c r="K28" s="18" t="s">
        <v>361</v>
      </c>
      <c r="L28" s="18" t="s">
        <v>137</v>
      </c>
      <c r="M28" s="28" t="s">
        <v>137</v>
      </c>
      <c r="N28" s="28" t="s">
        <v>137</v>
      </c>
      <c r="O28" s="28" t="s">
        <v>137</v>
      </c>
      <c r="P28" s="18" t="s">
        <v>137</v>
      </c>
      <c r="Q28" s="28" t="s">
        <v>137</v>
      </c>
      <c r="R28" s="28" t="s">
        <v>137</v>
      </c>
      <c r="S28" s="28" t="s">
        <v>137</v>
      </c>
      <c r="T28" s="18" t="s">
        <v>246</v>
      </c>
      <c r="U28" s="18" t="s">
        <v>156</v>
      </c>
      <c r="V28" s="18" t="s">
        <v>300</v>
      </c>
      <c r="W28" s="18" t="s">
        <v>362</v>
      </c>
      <c r="X28" s="18" t="s">
        <v>247</v>
      </c>
      <c r="Y28" s="18" t="s">
        <v>190</v>
      </c>
      <c r="Z28" s="109" t="s">
        <v>137</v>
      </c>
      <c r="AA28" s="145" t="s">
        <v>363</v>
      </c>
      <c r="AB28" s="127" t="s">
        <v>248</v>
      </c>
      <c r="AC28" s="18" t="s">
        <v>158</v>
      </c>
      <c r="AD28" s="18" t="s">
        <v>299</v>
      </c>
      <c r="AE28" s="18" t="s">
        <v>299</v>
      </c>
      <c r="AF28" s="18" t="s">
        <v>249</v>
      </c>
      <c r="AG28" s="18" t="s">
        <v>159</v>
      </c>
      <c r="AH28" s="18" t="s">
        <v>298</v>
      </c>
      <c r="AI28" s="18" t="s">
        <v>285</v>
      </c>
      <c r="AJ28" s="18" t="s">
        <v>250</v>
      </c>
      <c r="AK28" s="18" t="s">
        <v>160</v>
      </c>
      <c r="AL28" s="18" t="s">
        <v>297</v>
      </c>
      <c r="AM28" s="18" t="s">
        <v>364</v>
      </c>
      <c r="AN28" s="18" t="s">
        <v>137</v>
      </c>
      <c r="AO28" s="28" t="s">
        <v>137</v>
      </c>
      <c r="AP28" s="28" t="s">
        <v>137</v>
      </c>
      <c r="AQ28" s="28" t="s">
        <v>137</v>
      </c>
      <c r="AR28" s="28" t="s">
        <v>137</v>
      </c>
      <c r="AS28" s="28" t="s">
        <v>137</v>
      </c>
      <c r="AT28" s="28" t="s">
        <v>137</v>
      </c>
      <c r="AU28" s="28" t="s">
        <v>302</v>
      </c>
      <c r="AV28" s="28">
        <v>0</v>
      </c>
      <c r="AW28" s="28" t="s">
        <v>137</v>
      </c>
      <c r="AX28" s="28" t="s">
        <v>137</v>
      </c>
      <c r="AY28" s="28" t="s">
        <v>137</v>
      </c>
      <c r="AZ28" s="18" t="s">
        <v>246</v>
      </c>
      <c r="BA28" s="28" t="s">
        <v>137</v>
      </c>
      <c r="BB28" s="28" t="s">
        <v>137</v>
      </c>
      <c r="BC28" s="28" t="s">
        <v>137</v>
      </c>
      <c r="BD28" s="18" t="s">
        <v>137</v>
      </c>
      <c r="BE28" s="28" t="s">
        <v>137</v>
      </c>
      <c r="BF28" s="28" t="s">
        <v>137</v>
      </c>
      <c r="BG28" s="28" t="s">
        <v>137</v>
      </c>
      <c r="BH28" s="18" t="s">
        <v>251</v>
      </c>
      <c r="BI28" s="18" t="s">
        <v>161</v>
      </c>
      <c r="BJ28" s="18" t="s">
        <v>296</v>
      </c>
      <c r="BK28" s="18" t="s">
        <v>365</v>
      </c>
      <c r="BL28" s="18" t="s">
        <v>252</v>
      </c>
      <c r="BM28" s="18" t="s">
        <v>162</v>
      </c>
      <c r="BN28" s="18" t="s">
        <v>295</v>
      </c>
      <c r="BO28" s="18" t="s">
        <v>295</v>
      </c>
      <c r="BP28" s="18" t="s">
        <v>250</v>
      </c>
      <c r="BQ28" s="18" t="s">
        <v>163</v>
      </c>
      <c r="BR28" s="18" t="s">
        <v>285</v>
      </c>
      <c r="BS28" s="18" t="s">
        <v>366</v>
      </c>
      <c r="BT28" s="18" t="s">
        <v>165</v>
      </c>
      <c r="BU28" s="18" t="s">
        <v>164</v>
      </c>
      <c r="BV28" s="18" t="s">
        <v>156</v>
      </c>
      <c r="BW28" s="18" t="s">
        <v>295</v>
      </c>
      <c r="BX28" s="18" t="s">
        <v>165</v>
      </c>
      <c r="BY28" s="18" t="s">
        <v>137</v>
      </c>
      <c r="BZ28" s="18" t="s">
        <v>295</v>
      </c>
      <c r="CA28" s="18" t="s">
        <v>362</v>
      </c>
      <c r="CB28" s="18" t="s">
        <v>253</v>
      </c>
      <c r="CC28" s="18" t="s">
        <v>166</v>
      </c>
      <c r="CD28" s="18" t="s">
        <v>273</v>
      </c>
      <c r="CE28" s="18" t="s">
        <v>367</v>
      </c>
      <c r="CF28" s="18" t="s">
        <v>137</v>
      </c>
      <c r="CG28" s="18" t="s">
        <v>137</v>
      </c>
      <c r="CH28" s="28" t="s">
        <v>137</v>
      </c>
      <c r="CI28" s="28" t="s">
        <v>137</v>
      </c>
      <c r="CJ28" s="18" t="s">
        <v>139</v>
      </c>
      <c r="CK28" s="18" t="s">
        <v>139</v>
      </c>
      <c r="CL28" s="28" t="s">
        <v>137</v>
      </c>
      <c r="CM28" s="28" t="s">
        <v>368</v>
      </c>
      <c r="CN28" s="18" t="s">
        <v>246</v>
      </c>
      <c r="CO28" s="18" t="s">
        <v>165</v>
      </c>
      <c r="CP28" s="18" t="s">
        <v>156</v>
      </c>
      <c r="CQ28" s="18" t="s">
        <v>137</v>
      </c>
      <c r="CR28" s="18" t="s">
        <v>246</v>
      </c>
      <c r="CS28" s="18" t="s">
        <v>167</v>
      </c>
      <c r="CT28" s="18" t="s">
        <v>156</v>
      </c>
      <c r="CU28" s="18" t="s">
        <v>300</v>
      </c>
      <c r="CV28" s="18" t="s">
        <v>254</v>
      </c>
      <c r="CW28" s="18" t="s">
        <v>168</v>
      </c>
      <c r="CX28" s="18" t="s">
        <v>294</v>
      </c>
      <c r="CY28" s="18" t="s">
        <v>137</v>
      </c>
      <c r="CZ28" s="18" t="s">
        <v>137</v>
      </c>
      <c r="DA28" s="28" t="s">
        <v>137</v>
      </c>
      <c r="DB28" s="28" t="s">
        <v>137</v>
      </c>
      <c r="DC28" s="28" t="s">
        <v>137</v>
      </c>
      <c r="DD28" s="18" t="s">
        <v>137</v>
      </c>
      <c r="DE28" s="28" t="s">
        <v>137</v>
      </c>
      <c r="DF28" s="28" t="s">
        <v>137</v>
      </c>
      <c r="DG28" s="28" t="s">
        <v>137</v>
      </c>
      <c r="DH28" s="18" t="s">
        <v>246</v>
      </c>
      <c r="DI28" s="18" t="s">
        <v>167</v>
      </c>
    </row>
    <row r="29" spans="2:113" ht="22" x14ac:dyDescent="0.5">
      <c r="B29" s="160"/>
      <c r="C29" s="12" t="s">
        <v>23</v>
      </c>
      <c r="D29" s="18">
        <v>221</v>
      </c>
      <c r="E29" s="18">
        <v>229</v>
      </c>
      <c r="F29" s="18">
        <v>201</v>
      </c>
      <c r="G29" s="18">
        <v>301</v>
      </c>
      <c r="H29" s="18">
        <v>121.88</v>
      </c>
      <c r="I29" s="18"/>
      <c r="J29" s="18">
        <v>192.64</v>
      </c>
      <c r="K29" s="18">
        <v>183.8</v>
      </c>
      <c r="L29" s="18">
        <v>100.94285714285715</v>
      </c>
      <c r="M29" s="18">
        <v>4.2324999999999999</v>
      </c>
      <c r="N29" s="18" t="s">
        <v>347</v>
      </c>
      <c r="O29" s="18">
        <v>49.6</v>
      </c>
      <c r="P29" s="18" t="s">
        <v>137</v>
      </c>
      <c r="Q29" s="28" t="s">
        <v>137</v>
      </c>
      <c r="R29" s="28" t="s">
        <v>137</v>
      </c>
      <c r="S29" s="28">
        <v>0</v>
      </c>
      <c r="T29" s="18">
        <v>48.195</v>
      </c>
      <c r="U29" s="28">
        <v>0</v>
      </c>
      <c r="V29" s="28">
        <v>0</v>
      </c>
      <c r="W29" s="28">
        <v>6.1</v>
      </c>
      <c r="X29" s="18" t="s">
        <v>255</v>
      </c>
      <c r="Y29" s="18" t="s">
        <v>206</v>
      </c>
      <c r="Z29" s="110">
        <v>300</v>
      </c>
      <c r="AA29" s="146">
        <v>325</v>
      </c>
      <c r="AB29" s="127">
        <v>540.5</v>
      </c>
      <c r="AC29" s="18">
        <v>521.66600000000005</v>
      </c>
      <c r="AD29" s="18">
        <v>535.25</v>
      </c>
      <c r="AE29" s="18">
        <v>542.29999999999995</v>
      </c>
      <c r="AF29" s="18">
        <v>16.489999999999998</v>
      </c>
      <c r="AG29" s="18">
        <v>25</v>
      </c>
      <c r="AH29" s="18">
        <v>32.409999999999997</v>
      </c>
      <c r="AI29" s="18">
        <v>31.8</v>
      </c>
      <c r="AJ29" s="18">
        <v>55</v>
      </c>
      <c r="AK29" s="18">
        <v>334</v>
      </c>
      <c r="AL29" s="18">
        <v>343</v>
      </c>
      <c r="AM29" s="18">
        <v>356</v>
      </c>
      <c r="AN29" s="18" t="s">
        <v>256</v>
      </c>
      <c r="AO29" s="18" t="s">
        <v>208</v>
      </c>
      <c r="AP29" s="18" t="s">
        <v>316</v>
      </c>
      <c r="AQ29" s="18" t="s">
        <v>378</v>
      </c>
      <c r="AR29" s="28">
        <v>1989</v>
      </c>
      <c r="AS29" s="18">
        <v>2637</v>
      </c>
      <c r="AT29" s="18">
        <v>2479</v>
      </c>
      <c r="AU29" s="18">
        <v>0</v>
      </c>
      <c r="AV29" s="28">
        <v>0</v>
      </c>
      <c r="AW29" s="28" t="s">
        <v>137</v>
      </c>
      <c r="AX29" s="28" t="s">
        <v>137</v>
      </c>
      <c r="AY29" s="28">
        <v>0</v>
      </c>
      <c r="AZ29" s="18">
        <v>48.195</v>
      </c>
      <c r="BA29" s="28">
        <v>46.557499999999997</v>
      </c>
      <c r="BB29" s="28">
        <v>31.323699999999999</v>
      </c>
      <c r="BC29" s="28">
        <v>30.9</v>
      </c>
      <c r="BD29" s="18" t="s">
        <v>137</v>
      </c>
      <c r="BE29" s="28" t="s">
        <v>137</v>
      </c>
      <c r="BF29" s="28">
        <v>165</v>
      </c>
      <c r="BG29" s="28">
        <v>197.6</v>
      </c>
      <c r="BH29" s="18">
        <v>633.36</v>
      </c>
      <c r="BI29" s="18">
        <v>462.04</v>
      </c>
      <c r="BJ29" s="18">
        <v>516.06079999999997</v>
      </c>
      <c r="BK29" s="18">
        <v>700.7</v>
      </c>
      <c r="BL29" s="18">
        <v>51.274999999999999</v>
      </c>
      <c r="BM29" s="18">
        <v>51.274999999999999</v>
      </c>
      <c r="BN29" s="18">
        <v>0</v>
      </c>
      <c r="BO29" s="18">
        <v>0</v>
      </c>
      <c r="BP29" s="18" t="s">
        <v>137</v>
      </c>
      <c r="BQ29" s="28" t="s">
        <v>137</v>
      </c>
      <c r="BR29" s="28" t="s">
        <v>137</v>
      </c>
      <c r="BS29" s="28">
        <v>0</v>
      </c>
      <c r="BT29" s="18">
        <v>52.5</v>
      </c>
      <c r="BU29" s="18">
        <v>40</v>
      </c>
      <c r="BV29" s="18">
        <v>40</v>
      </c>
      <c r="BW29" s="18">
        <v>32.5</v>
      </c>
      <c r="BX29" s="18">
        <v>5.5600000000000005</v>
      </c>
      <c r="BY29" s="18" t="s">
        <v>137</v>
      </c>
      <c r="BZ29" s="18">
        <v>9.6649999999999991</v>
      </c>
      <c r="CA29" s="18">
        <v>9.1</v>
      </c>
      <c r="CB29" s="18">
        <v>857.5</v>
      </c>
      <c r="CC29" s="18">
        <v>885.5</v>
      </c>
      <c r="CD29" s="18">
        <v>913.5</v>
      </c>
      <c r="CE29" s="18">
        <v>1006</v>
      </c>
      <c r="CF29" s="18" t="s">
        <v>137</v>
      </c>
      <c r="CG29" s="18" t="s">
        <v>137</v>
      </c>
      <c r="CH29" s="28" t="s">
        <v>137</v>
      </c>
      <c r="CI29" s="28">
        <v>0</v>
      </c>
      <c r="CJ29" s="18">
        <v>2</v>
      </c>
      <c r="CK29" s="28">
        <v>2</v>
      </c>
      <c r="CL29" s="28" t="s">
        <v>137</v>
      </c>
      <c r="CM29" s="28">
        <v>0</v>
      </c>
      <c r="CN29" s="18">
        <v>156.86500000000001</v>
      </c>
      <c r="CO29" s="18">
        <v>198</v>
      </c>
      <c r="CP29" s="18">
        <v>31.969000000000001</v>
      </c>
      <c r="CQ29" s="18">
        <v>0</v>
      </c>
      <c r="CR29" s="18">
        <v>70</v>
      </c>
      <c r="CS29" s="18">
        <v>58</v>
      </c>
      <c r="CT29" s="18">
        <v>61.5</v>
      </c>
      <c r="CU29" s="18">
        <v>24.7</v>
      </c>
      <c r="CV29" s="18">
        <v>59</v>
      </c>
      <c r="CW29" s="18">
        <v>76.5</v>
      </c>
      <c r="CX29" s="18">
        <v>75</v>
      </c>
      <c r="CY29" s="18">
        <v>0</v>
      </c>
      <c r="CZ29" s="18" t="s">
        <v>137</v>
      </c>
      <c r="DA29" s="28">
        <v>4.2324999999999999</v>
      </c>
      <c r="DB29" s="28" t="s">
        <v>137</v>
      </c>
      <c r="DC29" s="28">
        <v>0</v>
      </c>
      <c r="DD29" s="18">
        <v>441</v>
      </c>
      <c r="DE29" s="18">
        <v>200</v>
      </c>
      <c r="DF29" s="18">
        <v>760</v>
      </c>
      <c r="DG29" s="18">
        <v>845</v>
      </c>
      <c r="DH29" s="18">
        <v>228.14</v>
      </c>
      <c r="DI29" s="18">
        <v>741.43</v>
      </c>
    </row>
    <row r="30" spans="2:113" x14ac:dyDescent="0.5">
      <c r="B30" s="160"/>
      <c r="C30" s="12" t="s">
        <v>24</v>
      </c>
      <c r="D30" s="18" t="s">
        <v>157</v>
      </c>
      <c r="E30" s="18" t="s">
        <v>169</v>
      </c>
      <c r="F30" s="18" t="s">
        <v>285</v>
      </c>
      <c r="G30" s="18" t="s">
        <v>335</v>
      </c>
      <c r="H30" s="18" t="s">
        <v>175</v>
      </c>
      <c r="I30" s="18"/>
      <c r="J30" s="18" t="s">
        <v>289</v>
      </c>
      <c r="K30" s="18" t="s">
        <v>286</v>
      </c>
      <c r="L30" s="18" t="s">
        <v>257</v>
      </c>
      <c r="M30" s="18" t="s">
        <v>170</v>
      </c>
      <c r="N30" s="18" t="s">
        <v>305</v>
      </c>
      <c r="O30" s="18" t="s">
        <v>337</v>
      </c>
      <c r="P30" s="18" t="s">
        <v>137</v>
      </c>
      <c r="Q30" s="28" t="s">
        <v>137</v>
      </c>
      <c r="R30" s="28" t="s">
        <v>137</v>
      </c>
      <c r="S30" s="28" t="s">
        <v>137</v>
      </c>
      <c r="T30" s="18" t="s">
        <v>199</v>
      </c>
      <c r="U30" s="28" t="s">
        <v>197</v>
      </c>
      <c r="V30" s="28" t="s">
        <v>305</v>
      </c>
      <c r="W30" s="28" t="s">
        <v>369</v>
      </c>
      <c r="X30" s="18" t="s">
        <v>199</v>
      </c>
      <c r="Y30" s="18" t="s">
        <v>199</v>
      </c>
      <c r="Z30" s="110" t="s">
        <v>302</v>
      </c>
      <c r="AA30" s="146" t="s">
        <v>286</v>
      </c>
      <c r="AB30" s="127" t="s">
        <v>165</v>
      </c>
      <c r="AC30" s="18" t="s">
        <v>164</v>
      </c>
      <c r="AD30" s="18" t="s">
        <v>303</v>
      </c>
      <c r="AE30" s="18" t="s">
        <v>370</v>
      </c>
      <c r="AF30" s="18" t="s">
        <v>199</v>
      </c>
      <c r="AG30" s="18" t="s">
        <v>172</v>
      </c>
      <c r="AH30" s="18" t="s">
        <v>302</v>
      </c>
      <c r="AI30" s="18" t="s">
        <v>289</v>
      </c>
      <c r="AJ30" s="18" t="s">
        <v>199</v>
      </c>
      <c r="AK30" s="18" t="s">
        <v>172</v>
      </c>
      <c r="AL30" s="18" t="s">
        <v>289</v>
      </c>
      <c r="AM30" s="18" t="s">
        <v>286</v>
      </c>
      <c r="AN30" s="18" t="s">
        <v>172</v>
      </c>
      <c r="AO30" s="18" t="s">
        <v>199</v>
      </c>
      <c r="AP30" s="18" t="s">
        <v>302</v>
      </c>
      <c r="AQ30" s="18" t="s">
        <v>289</v>
      </c>
      <c r="AR30" s="28" t="s">
        <v>258</v>
      </c>
      <c r="AS30" s="18" t="s">
        <v>171</v>
      </c>
      <c r="AT30" s="18" t="s">
        <v>298</v>
      </c>
      <c r="AU30" s="18" t="s">
        <v>137</v>
      </c>
      <c r="AV30" s="28">
        <v>0</v>
      </c>
      <c r="AW30" s="28" t="s">
        <v>137</v>
      </c>
      <c r="AX30" s="28" t="s">
        <v>137</v>
      </c>
      <c r="AY30" s="28" t="s">
        <v>137</v>
      </c>
      <c r="AZ30" s="18" t="s">
        <v>199</v>
      </c>
      <c r="BA30" s="28" t="s">
        <v>138</v>
      </c>
      <c r="BB30" s="28" t="s">
        <v>304</v>
      </c>
      <c r="BC30" s="28" t="s">
        <v>371</v>
      </c>
      <c r="BD30" s="18" t="s">
        <v>137</v>
      </c>
      <c r="BE30" s="28" t="s">
        <v>137</v>
      </c>
      <c r="BF30" s="28" t="s">
        <v>305</v>
      </c>
      <c r="BG30" s="28" t="s">
        <v>369</v>
      </c>
      <c r="BH30" s="18" t="s">
        <v>259</v>
      </c>
      <c r="BI30" s="18" t="s">
        <v>171</v>
      </c>
      <c r="BJ30" s="18" t="s">
        <v>289</v>
      </c>
      <c r="BK30" s="18" t="s">
        <v>286</v>
      </c>
      <c r="BL30" s="18" t="s">
        <v>173</v>
      </c>
      <c r="BM30" s="18" t="s">
        <v>173</v>
      </c>
      <c r="BN30" s="18" t="s">
        <v>135</v>
      </c>
      <c r="BO30" s="18" t="s">
        <v>135</v>
      </c>
      <c r="BP30" s="18" t="s">
        <v>137</v>
      </c>
      <c r="BQ30" s="28" t="s">
        <v>137</v>
      </c>
      <c r="BR30" s="28" t="s">
        <v>137</v>
      </c>
      <c r="BS30" s="28" t="s">
        <v>137</v>
      </c>
      <c r="BT30" s="18" t="s">
        <v>259</v>
      </c>
      <c r="BU30" s="18" t="s">
        <v>174</v>
      </c>
      <c r="BV30" s="18" t="s">
        <v>197</v>
      </c>
      <c r="BW30" s="18" t="s">
        <v>135</v>
      </c>
      <c r="BX30" s="18" t="s">
        <v>199</v>
      </c>
      <c r="BY30" s="18" t="s">
        <v>137</v>
      </c>
      <c r="BZ30" s="18" t="s">
        <v>135</v>
      </c>
      <c r="CA30" s="18" t="s">
        <v>363</v>
      </c>
      <c r="CB30" s="18" t="s">
        <v>260</v>
      </c>
      <c r="CC30" s="18" t="s">
        <v>174</v>
      </c>
      <c r="CD30" s="18" t="s">
        <v>135</v>
      </c>
      <c r="CE30" s="18" t="s">
        <v>337</v>
      </c>
      <c r="CF30" s="18" t="s">
        <v>137</v>
      </c>
      <c r="CG30" s="18" t="s">
        <v>137</v>
      </c>
      <c r="CH30" s="28" t="s">
        <v>137</v>
      </c>
      <c r="CI30" s="28" t="s">
        <v>137</v>
      </c>
      <c r="CJ30" s="18" t="s">
        <v>199</v>
      </c>
      <c r="CK30" s="18" t="s">
        <v>174</v>
      </c>
      <c r="CL30" s="28" t="s">
        <v>137</v>
      </c>
      <c r="CM30" s="28" t="s">
        <v>369</v>
      </c>
      <c r="CN30" s="18" t="s">
        <v>259</v>
      </c>
      <c r="CO30" s="18" t="s">
        <v>199</v>
      </c>
      <c r="CP30" s="18" t="s">
        <v>197</v>
      </c>
      <c r="CQ30" s="18" t="s">
        <v>137</v>
      </c>
      <c r="CR30" s="18" t="s">
        <v>259</v>
      </c>
      <c r="CS30" s="18" t="s">
        <v>174</v>
      </c>
      <c r="CT30" s="18" t="s">
        <v>197</v>
      </c>
      <c r="CU30" s="18" t="s">
        <v>305</v>
      </c>
      <c r="CV30" s="18" t="s">
        <v>199</v>
      </c>
      <c r="CW30" s="18" t="s">
        <v>174</v>
      </c>
      <c r="CX30" s="18" t="s">
        <v>302</v>
      </c>
      <c r="CY30" s="18" t="s">
        <v>137</v>
      </c>
      <c r="CZ30" s="18" t="s">
        <v>137</v>
      </c>
      <c r="DA30" s="28" t="s">
        <v>170</v>
      </c>
      <c r="DB30" s="28" t="s">
        <v>137</v>
      </c>
      <c r="DC30" s="28" t="s">
        <v>137</v>
      </c>
      <c r="DD30" s="18" t="s">
        <v>173</v>
      </c>
      <c r="DE30" s="18" t="s">
        <v>171</v>
      </c>
      <c r="DF30" s="18" t="s">
        <v>302</v>
      </c>
      <c r="DG30" s="18" t="s">
        <v>369</v>
      </c>
      <c r="DH30" s="18" t="s">
        <v>259</v>
      </c>
      <c r="DI30" s="18" t="s">
        <v>174</v>
      </c>
    </row>
    <row r="31" spans="2:113" ht="22" x14ac:dyDescent="0.5">
      <c r="B31" s="160"/>
      <c r="C31" s="12" t="s">
        <v>25</v>
      </c>
      <c r="D31" s="18">
        <v>262</v>
      </c>
      <c r="E31" s="18">
        <v>218.5</v>
      </c>
      <c r="F31" s="18">
        <v>223</v>
      </c>
      <c r="G31" s="18">
        <v>227</v>
      </c>
      <c r="H31" s="18">
        <v>63</v>
      </c>
      <c r="I31" s="18"/>
      <c r="J31" s="18">
        <v>71.680000000000007</v>
      </c>
      <c r="K31" s="18">
        <v>204.8</v>
      </c>
      <c r="L31" s="18">
        <v>218.41285714285715</v>
      </c>
      <c r="M31" s="18">
        <v>221.32900000000001</v>
      </c>
      <c r="N31" s="18" t="s">
        <v>346</v>
      </c>
      <c r="O31" s="18">
        <v>193.5</v>
      </c>
      <c r="P31" s="18">
        <v>249.125</v>
      </c>
      <c r="Q31" s="18">
        <v>311.41624999999999</v>
      </c>
      <c r="R31" s="18">
        <v>196.45</v>
      </c>
      <c r="S31" s="18">
        <v>299.39999999999998</v>
      </c>
      <c r="T31" s="18">
        <v>34.107500000000002</v>
      </c>
      <c r="U31" s="18">
        <v>32.547778000000001</v>
      </c>
      <c r="V31" s="18">
        <v>44.522849999999998</v>
      </c>
      <c r="W31" s="18">
        <v>96.4</v>
      </c>
      <c r="X31" s="18" t="s">
        <v>261</v>
      </c>
      <c r="Y31" s="18" t="s">
        <v>207</v>
      </c>
      <c r="Z31" s="110">
        <v>284.28570999999999</v>
      </c>
      <c r="AA31" s="146">
        <v>325</v>
      </c>
      <c r="AB31" s="127">
        <v>510</v>
      </c>
      <c r="AC31" s="18">
        <v>457</v>
      </c>
      <c r="AD31" s="18">
        <v>502</v>
      </c>
      <c r="AE31" s="18">
        <v>502</v>
      </c>
      <c r="AF31" s="18">
        <v>23.052</v>
      </c>
      <c r="AG31" s="18">
        <v>25.293330000000001</v>
      </c>
      <c r="AH31" s="18">
        <v>37.8033</v>
      </c>
      <c r="AI31" s="18">
        <v>30</v>
      </c>
      <c r="AJ31" s="18">
        <v>55</v>
      </c>
      <c r="AK31" s="18">
        <v>346.5</v>
      </c>
      <c r="AL31" s="18">
        <v>359.5</v>
      </c>
      <c r="AM31" s="18">
        <v>376</v>
      </c>
      <c r="AN31" s="18" t="s">
        <v>262</v>
      </c>
      <c r="AO31" s="28" t="s">
        <v>137</v>
      </c>
      <c r="AP31" s="28">
        <v>3549.4285</v>
      </c>
      <c r="AQ31" s="28">
        <v>3567.8</v>
      </c>
      <c r="AR31" s="28" t="s">
        <v>137</v>
      </c>
      <c r="AS31" s="28" t="s">
        <v>137</v>
      </c>
      <c r="AT31" s="28" t="s">
        <v>137</v>
      </c>
      <c r="AU31" s="28">
        <v>0</v>
      </c>
      <c r="AV31" s="28">
        <v>177</v>
      </c>
      <c r="AW31" s="18">
        <v>109.94916600000001</v>
      </c>
      <c r="AX31" s="18">
        <v>118.4816</v>
      </c>
      <c r="AY31" s="18">
        <v>92.6</v>
      </c>
      <c r="AZ31" s="18">
        <v>34.107500000000002</v>
      </c>
      <c r="BA31" s="28" t="s">
        <v>137</v>
      </c>
      <c r="BB31" s="28" t="s">
        <v>137</v>
      </c>
      <c r="BC31" s="28">
        <v>0</v>
      </c>
      <c r="BD31" s="18">
        <v>117.55999999999999</v>
      </c>
      <c r="BE31" s="18">
        <v>157.41999999999999</v>
      </c>
      <c r="BF31" s="18">
        <v>337.6</v>
      </c>
      <c r="BG31" s="18">
        <v>362.5</v>
      </c>
      <c r="BH31" s="18">
        <v>353.53000000000003</v>
      </c>
      <c r="BI31" s="18">
        <v>175.33665999999999</v>
      </c>
      <c r="BJ31" s="18">
        <v>2323.5169000000001</v>
      </c>
      <c r="BK31" s="18">
        <v>312.89999999999998</v>
      </c>
      <c r="BL31" s="18">
        <v>22.444285714285716</v>
      </c>
      <c r="BM31" s="18">
        <v>21.0685714</v>
      </c>
      <c r="BN31" s="18">
        <v>0</v>
      </c>
      <c r="BO31" s="18">
        <v>0</v>
      </c>
      <c r="BP31" s="18">
        <v>71</v>
      </c>
      <c r="BQ31" s="18">
        <v>8.4849999999999994</v>
      </c>
      <c r="BR31" s="28" t="s">
        <v>137</v>
      </c>
      <c r="BS31" s="28">
        <v>0</v>
      </c>
      <c r="BT31" s="18">
        <v>42.5</v>
      </c>
      <c r="BU31" s="18">
        <v>42.5</v>
      </c>
      <c r="BV31" s="18">
        <v>31</v>
      </c>
      <c r="BW31" s="18">
        <v>28</v>
      </c>
      <c r="BX31" s="18">
        <v>7.65</v>
      </c>
      <c r="BY31" s="18" t="s">
        <v>137</v>
      </c>
      <c r="BZ31" s="18">
        <v>12</v>
      </c>
      <c r="CA31" s="18">
        <v>13.3</v>
      </c>
      <c r="CB31" s="18">
        <v>853.83333333333337</v>
      </c>
      <c r="CC31" s="18">
        <v>779.4</v>
      </c>
      <c r="CD31" s="18">
        <v>779.33330000000001</v>
      </c>
      <c r="CE31" s="18">
        <v>1087</v>
      </c>
      <c r="CF31" s="18">
        <v>627.6</v>
      </c>
      <c r="CG31" s="18" t="s">
        <v>137</v>
      </c>
      <c r="CH31" s="18">
        <v>452.54750000000001</v>
      </c>
      <c r="CI31" s="18">
        <v>1166.2</v>
      </c>
      <c r="CJ31" s="18">
        <v>0</v>
      </c>
      <c r="CK31" s="18">
        <v>15.805333299999999</v>
      </c>
      <c r="CL31" s="18">
        <v>0</v>
      </c>
      <c r="CM31" s="18">
        <v>0</v>
      </c>
      <c r="CN31" s="18">
        <v>545.48555555555549</v>
      </c>
      <c r="CO31" s="18">
        <v>504</v>
      </c>
      <c r="CP31" s="18" t="s">
        <v>318</v>
      </c>
      <c r="CQ31" s="18">
        <v>0</v>
      </c>
      <c r="CR31" s="18">
        <v>139.74</v>
      </c>
      <c r="CS31" s="18">
        <v>86.771428499999999</v>
      </c>
      <c r="CT31" s="18">
        <v>55.887</v>
      </c>
      <c r="CU31" s="18">
        <v>75.400000000000006</v>
      </c>
      <c r="CV31" s="18">
        <v>20.9</v>
      </c>
      <c r="CW31" s="18">
        <v>7.6</v>
      </c>
      <c r="CX31" s="18">
        <v>7.6</v>
      </c>
      <c r="CY31" s="18">
        <v>0</v>
      </c>
      <c r="CZ31" s="18" t="s">
        <v>263</v>
      </c>
      <c r="DA31" s="18" t="s">
        <v>209</v>
      </c>
      <c r="DB31" s="18" t="s">
        <v>319</v>
      </c>
      <c r="DC31" s="18">
        <v>258.39999999999998</v>
      </c>
      <c r="DD31" s="18">
        <v>372</v>
      </c>
      <c r="DE31" s="18">
        <v>181.57</v>
      </c>
      <c r="DF31" s="18">
        <v>850.5</v>
      </c>
      <c r="DG31" s="18">
        <v>1054</v>
      </c>
      <c r="DH31" s="18">
        <v>575.61800000000005</v>
      </c>
      <c r="DI31" s="18">
        <v>682.56399999999996</v>
      </c>
    </row>
    <row r="32" spans="2:113" x14ac:dyDescent="0.5">
      <c r="B32" s="160"/>
      <c r="C32" s="12" t="s">
        <v>22</v>
      </c>
      <c r="D32" s="18" t="s">
        <v>264</v>
      </c>
      <c r="E32" s="18" t="s">
        <v>176</v>
      </c>
      <c r="F32" s="18" t="s">
        <v>293</v>
      </c>
      <c r="G32" s="18" t="s">
        <v>333</v>
      </c>
      <c r="H32" s="18" t="s">
        <v>240</v>
      </c>
      <c r="I32" s="18"/>
      <c r="J32" s="18" t="s">
        <v>292</v>
      </c>
      <c r="K32" s="18" t="s">
        <v>352</v>
      </c>
      <c r="L32" s="18" t="s">
        <v>265</v>
      </c>
      <c r="M32" s="18" t="s">
        <v>142</v>
      </c>
      <c r="N32" s="18" t="s">
        <v>307</v>
      </c>
      <c r="O32" s="18" t="s">
        <v>355</v>
      </c>
      <c r="P32" s="18" t="s">
        <v>266</v>
      </c>
      <c r="Q32" s="18" t="s">
        <v>189</v>
      </c>
      <c r="R32" s="18" t="s">
        <v>345</v>
      </c>
      <c r="S32" s="18" t="s">
        <v>372</v>
      </c>
      <c r="T32" s="18" t="s">
        <v>195</v>
      </c>
      <c r="U32" s="18" t="s">
        <v>152</v>
      </c>
      <c r="V32" s="18" t="s">
        <v>307</v>
      </c>
      <c r="W32" s="18" t="s">
        <v>352</v>
      </c>
      <c r="X32" s="18" t="s">
        <v>200</v>
      </c>
      <c r="Y32" s="18" t="s">
        <v>200</v>
      </c>
      <c r="Z32" s="110" t="s">
        <v>284</v>
      </c>
      <c r="AA32" s="146" t="s">
        <v>357</v>
      </c>
      <c r="AB32" s="127" t="s">
        <v>160</v>
      </c>
      <c r="AC32" s="18" t="s">
        <v>187</v>
      </c>
      <c r="AD32" s="18" t="s">
        <v>308</v>
      </c>
      <c r="AE32" s="18" t="s">
        <v>335</v>
      </c>
      <c r="AF32" s="18" t="s">
        <v>267</v>
      </c>
      <c r="AG32" s="18" t="s">
        <v>154</v>
      </c>
      <c r="AH32" s="18" t="s">
        <v>308</v>
      </c>
      <c r="AI32" s="18" t="s">
        <v>312</v>
      </c>
      <c r="AJ32" s="18" t="s">
        <v>200</v>
      </c>
      <c r="AK32" s="18" t="s">
        <v>186</v>
      </c>
      <c r="AL32" s="18" t="s">
        <v>309</v>
      </c>
      <c r="AM32" s="18" t="s">
        <v>353</v>
      </c>
      <c r="AN32" s="18" t="s">
        <v>213</v>
      </c>
      <c r="AO32" s="28" t="s">
        <v>137</v>
      </c>
      <c r="AP32" s="28" t="s">
        <v>284</v>
      </c>
      <c r="AQ32" s="28" t="s">
        <v>307</v>
      </c>
      <c r="AR32" s="28" t="s">
        <v>137</v>
      </c>
      <c r="AS32" s="28" t="s">
        <v>137</v>
      </c>
      <c r="AT32" s="28" t="s">
        <v>137</v>
      </c>
      <c r="AU32" s="28" t="s">
        <v>137</v>
      </c>
      <c r="AV32" s="28" t="s">
        <v>138</v>
      </c>
      <c r="AW32" s="18" t="s">
        <v>185</v>
      </c>
      <c r="AX32" s="18" t="s">
        <v>310</v>
      </c>
      <c r="AY32" s="18" t="s">
        <v>310</v>
      </c>
      <c r="AZ32" s="18" t="s">
        <v>195</v>
      </c>
      <c r="BA32" s="28" t="s">
        <v>137</v>
      </c>
      <c r="BB32" s="28" t="s">
        <v>137</v>
      </c>
      <c r="BC32" s="28" t="s">
        <v>137</v>
      </c>
      <c r="BD32" s="18" t="s">
        <v>268</v>
      </c>
      <c r="BE32" s="18" t="s">
        <v>184</v>
      </c>
      <c r="BF32" s="18" t="s">
        <v>292</v>
      </c>
      <c r="BG32" s="18" t="s">
        <v>352</v>
      </c>
      <c r="BH32" s="18" t="s">
        <v>267</v>
      </c>
      <c r="BI32" s="18" t="s">
        <v>183</v>
      </c>
      <c r="BJ32" s="18" t="s">
        <v>292</v>
      </c>
      <c r="BK32" s="18" t="s">
        <v>352</v>
      </c>
      <c r="BL32" s="18" t="s">
        <v>182</v>
      </c>
      <c r="BM32" s="18" t="s">
        <v>182</v>
      </c>
      <c r="BN32" s="18" t="s">
        <v>307</v>
      </c>
      <c r="BO32" s="18" t="s">
        <v>307</v>
      </c>
      <c r="BP32" s="18" t="s">
        <v>170</v>
      </c>
      <c r="BQ32" s="18" t="s">
        <v>181</v>
      </c>
      <c r="BR32" s="28" t="s">
        <v>137</v>
      </c>
      <c r="BS32" s="28" t="s">
        <v>137</v>
      </c>
      <c r="BT32" s="18" t="s">
        <v>269</v>
      </c>
      <c r="BU32" s="18" t="s">
        <v>180</v>
      </c>
      <c r="BV32" s="18" t="s">
        <v>311</v>
      </c>
      <c r="BW32" s="18" t="s">
        <v>292</v>
      </c>
      <c r="BX32" s="18" t="s">
        <v>192</v>
      </c>
      <c r="BY32" s="18" t="s">
        <v>137</v>
      </c>
      <c r="BZ32" s="18" t="s">
        <v>292</v>
      </c>
      <c r="CA32" s="18" t="s">
        <v>333</v>
      </c>
      <c r="CB32" s="18" t="s">
        <v>270</v>
      </c>
      <c r="CC32" s="18" t="s">
        <v>179</v>
      </c>
      <c r="CD32" s="18" t="s">
        <v>312</v>
      </c>
      <c r="CE32" s="18" t="s">
        <v>357</v>
      </c>
      <c r="CF32" s="18" t="s">
        <v>271</v>
      </c>
      <c r="CG32" s="18" t="s">
        <v>137</v>
      </c>
      <c r="CH32" s="18" t="s">
        <v>288</v>
      </c>
      <c r="CI32" s="18" t="s">
        <v>289</v>
      </c>
      <c r="CJ32" s="18" t="s">
        <v>187</v>
      </c>
      <c r="CK32" s="18" t="s">
        <v>154</v>
      </c>
      <c r="CL32" s="18" t="s">
        <v>313</v>
      </c>
      <c r="CM32" s="18" t="s">
        <v>352</v>
      </c>
      <c r="CN32" s="18" t="s">
        <v>272</v>
      </c>
      <c r="CO32" s="18" t="s">
        <v>194</v>
      </c>
      <c r="CP32" s="18" t="s">
        <v>284</v>
      </c>
      <c r="CQ32" s="18" t="s">
        <v>137</v>
      </c>
      <c r="CR32" s="18" t="s">
        <v>267</v>
      </c>
      <c r="CS32" s="18" t="s">
        <v>143</v>
      </c>
      <c r="CT32" s="18" t="s">
        <v>202</v>
      </c>
      <c r="CU32" s="18" t="s">
        <v>290</v>
      </c>
      <c r="CV32" s="18" t="s">
        <v>235</v>
      </c>
      <c r="CW32" s="18" t="s">
        <v>142</v>
      </c>
      <c r="CX32" s="18" t="s">
        <v>202</v>
      </c>
      <c r="CY32" s="18" t="s">
        <v>137</v>
      </c>
      <c r="CZ32" s="18" t="s">
        <v>178</v>
      </c>
      <c r="DA32" s="18" t="s">
        <v>201</v>
      </c>
      <c r="DB32" s="18" t="s">
        <v>314</v>
      </c>
      <c r="DC32" s="18" t="s">
        <v>314</v>
      </c>
      <c r="DD32" s="18" t="s">
        <v>247</v>
      </c>
      <c r="DE32" s="18" t="s">
        <v>177</v>
      </c>
      <c r="DF32" s="18" t="s">
        <v>232</v>
      </c>
      <c r="DG32" s="18" t="s">
        <v>352</v>
      </c>
      <c r="DH32" s="18" t="s">
        <v>267</v>
      </c>
      <c r="DI32" s="18" t="s">
        <v>179</v>
      </c>
    </row>
    <row r="33" spans="2:113" ht="22" x14ac:dyDescent="0.5">
      <c r="B33" s="160" t="s">
        <v>6</v>
      </c>
      <c r="C33" s="12" t="s">
        <v>21</v>
      </c>
      <c r="D33" s="18" t="s">
        <v>137</v>
      </c>
      <c r="E33" s="28" t="s">
        <v>137</v>
      </c>
      <c r="F33" s="28" t="s">
        <v>137</v>
      </c>
      <c r="G33" s="28" t="s">
        <v>137</v>
      </c>
      <c r="H33" s="18">
        <v>169</v>
      </c>
      <c r="I33" s="31" t="s">
        <v>155</v>
      </c>
      <c r="J33" s="28">
        <v>176.60079999999999</v>
      </c>
      <c r="K33" s="28">
        <v>174.9</v>
      </c>
      <c r="L33" s="18" t="s">
        <v>137</v>
      </c>
      <c r="M33" s="28" t="s">
        <v>137</v>
      </c>
      <c r="N33" s="28" t="s">
        <v>137</v>
      </c>
      <c r="O33" s="28" t="s">
        <v>137</v>
      </c>
      <c r="P33" s="18" t="s">
        <v>137</v>
      </c>
      <c r="Q33" s="28" t="s">
        <v>137</v>
      </c>
      <c r="R33" s="28" t="s">
        <v>137</v>
      </c>
      <c r="S33" s="28" t="s">
        <v>137</v>
      </c>
      <c r="T33" s="18">
        <v>0</v>
      </c>
      <c r="U33" s="18">
        <v>0.68</v>
      </c>
      <c r="V33" s="18">
        <v>12.185</v>
      </c>
      <c r="W33" s="18">
        <v>9.6999999999999993</v>
      </c>
      <c r="X33" s="18">
        <v>115</v>
      </c>
      <c r="Y33" s="18">
        <v>130</v>
      </c>
      <c r="Z33" s="109" t="s">
        <v>137</v>
      </c>
      <c r="AA33" s="145">
        <v>199</v>
      </c>
      <c r="AB33" s="127">
        <v>206.66666666666666</v>
      </c>
      <c r="AC33" s="18">
        <v>206.66659999999999</v>
      </c>
      <c r="AD33" s="18">
        <v>206.66659999999999</v>
      </c>
      <c r="AE33" s="18">
        <v>206.7</v>
      </c>
      <c r="AF33" s="18">
        <v>1.8800000000000001</v>
      </c>
      <c r="AG33" s="18">
        <v>3.98</v>
      </c>
      <c r="AH33" s="28">
        <v>0</v>
      </c>
      <c r="AI33" s="28">
        <v>0</v>
      </c>
      <c r="AJ33" s="18">
        <v>313.5</v>
      </c>
      <c r="AK33" s="18">
        <v>53.75</v>
      </c>
      <c r="AL33" s="18">
        <v>55</v>
      </c>
      <c r="AM33" s="18">
        <v>55</v>
      </c>
      <c r="AN33" s="18" t="s">
        <v>137</v>
      </c>
      <c r="AO33" s="28" t="s">
        <v>137</v>
      </c>
      <c r="AP33" s="28" t="s">
        <v>137</v>
      </c>
      <c r="AQ33" s="28" t="s">
        <v>137</v>
      </c>
      <c r="AR33" s="28" t="s">
        <v>137</v>
      </c>
      <c r="AS33" s="28" t="s">
        <v>137</v>
      </c>
      <c r="AT33" s="28" t="s">
        <v>137</v>
      </c>
      <c r="AU33" s="28">
        <v>1355</v>
      </c>
      <c r="AV33" s="28" t="s">
        <v>137</v>
      </c>
      <c r="AW33" s="28" t="s">
        <v>137</v>
      </c>
      <c r="AX33" s="28" t="s">
        <v>137</v>
      </c>
      <c r="AY33" s="28" t="s">
        <v>137</v>
      </c>
      <c r="AZ33" s="28" t="s">
        <v>137</v>
      </c>
      <c r="BA33" s="28" t="s">
        <v>137</v>
      </c>
      <c r="BB33" s="28" t="s">
        <v>137</v>
      </c>
      <c r="BC33" s="28" t="s">
        <v>137</v>
      </c>
      <c r="BD33" s="28" t="s">
        <v>137</v>
      </c>
      <c r="BE33" s="28" t="s">
        <v>137</v>
      </c>
      <c r="BF33" s="28" t="s">
        <v>137</v>
      </c>
      <c r="BG33" s="28" t="s">
        <v>137</v>
      </c>
      <c r="BH33" s="28" t="s">
        <v>137</v>
      </c>
      <c r="BI33" s="28" t="s">
        <v>137</v>
      </c>
      <c r="BJ33" s="28">
        <v>204.84746999999999</v>
      </c>
      <c r="BK33" s="28">
        <v>290.10000000000002</v>
      </c>
      <c r="BL33" s="18">
        <v>10.937777777777777</v>
      </c>
      <c r="BM33" s="18">
        <v>10.087999999999999</v>
      </c>
      <c r="BN33" s="18">
        <v>0.5212</v>
      </c>
      <c r="BO33" s="18">
        <v>0.5</v>
      </c>
      <c r="BP33" s="18">
        <v>5</v>
      </c>
      <c r="BQ33" s="18">
        <v>6.9116660000000003</v>
      </c>
      <c r="BR33" s="28">
        <v>0</v>
      </c>
      <c r="BS33" s="28">
        <v>1.3</v>
      </c>
      <c r="BT33" s="18">
        <v>18.25</v>
      </c>
      <c r="BU33" s="18">
        <v>23</v>
      </c>
      <c r="BV33" s="18">
        <v>21.857099999999999</v>
      </c>
      <c r="BW33" s="18">
        <v>25.3</v>
      </c>
      <c r="BX33" s="18">
        <v>0.35199999999999998</v>
      </c>
      <c r="BY33" s="18" t="s">
        <v>137</v>
      </c>
      <c r="BZ33" s="18">
        <v>1.4433</v>
      </c>
      <c r="CA33" s="18">
        <v>1.5</v>
      </c>
      <c r="CB33" s="18">
        <v>242.66666666666666</v>
      </c>
      <c r="CC33" s="18">
        <v>265.39999999999998</v>
      </c>
      <c r="CD33" s="18">
        <v>285.42856999999998</v>
      </c>
      <c r="CE33" s="18">
        <v>298.3</v>
      </c>
      <c r="CF33" s="18" t="s">
        <v>137</v>
      </c>
      <c r="CG33" s="18" t="s">
        <v>137</v>
      </c>
      <c r="CH33" s="28" t="s">
        <v>137</v>
      </c>
      <c r="CI33" s="28" t="s">
        <v>137</v>
      </c>
      <c r="CJ33" s="28" t="s">
        <v>137</v>
      </c>
      <c r="CK33" s="28" t="s">
        <v>137</v>
      </c>
      <c r="CL33" s="28" t="s">
        <v>137</v>
      </c>
      <c r="CM33" s="28">
        <v>8</v>
      </c>
      <c r="CN33" s="18">
        <v>56.176000000000002</v>
      </c>
      <c r="CO33" s="18">
        <v>29.22</v>
      </c>
      <c r="CP33" s="18">
        <v>26.854800000000001</v>
      </c>
      <c r="CQ33" s="18" t="s">
        <v>137</v>
      </c>
      <c r="CR33" s="18">
        <v>49.08</v>
      </c>
      <c r="CS33" s="18">
        <v>43.857140000000001</v>
      </c>
      <c r="CT33" s="18">
        <v>43.857100000000003</v>
      </c>
      <c r="CU33" s="18">
        <v>43.2</v>
      </c>
      <c r="CV33" s="18">
        <v>42.272727272727273</v>
      </c>
      <c r="CW33" s="18">
        <v>37.615383999999999</v>
      </c>
      <c r="CX33" s="18">
        <v>37.428570000000001</v>
      </c>
      <c r="CY33" s="18" t="s">
        <v>137</v>
      </c>
      <c r="CZ33" s="18" t="s">
        <v>137</v>
      </c>
      <c r="DA33" s="28" t="s">
        <v>137</v>
      </c>
      <c r="DB33" s="28" t="s">
        <v>137</v>
      </c>
      <c r="DC33" s="28" t="s">
        <v>137</v>
      </c>
      <c r="DD33" s="28" t="s">
        <v>137</v>
      </c>
      <c r="DE33" s="28" t="s">
        <v>137</v>
      </c>
      <c r="DF33" s="28" t="s">
        <v>137</v>
      </c>
      <c r="DG33" s="28" t="s">
        <v>137</v>
      </c>
      <c r="DH33" s="18">
        <v>1069.7339999999999</v>
      </c>
      <c r="DI33" s="18">
        <v>377.04142849999999</v>
      </c>
    </row>
    <row r="34" spans="2:113" x14ac:dyDescent="0.5">
      <c r="B34" s="160"/>
      <c r="C34" s="12" t="s">
        <v>24</v>
      </c>
      <c r="D34" s="18" t="s">
        <v>137</v>
      </c>
      <c r="E34" s="28" t="s">
        <v>137</v>
      </c>
      <c r="F34" s="28" t="s">
        <v>137</v>
      </c>
      <c r="G34" s="28" t="s">
        <v>137</v>
      </c>
      <c r="H34" s="18" t="s">
        <v>245</v>
      </c>
      <c r="I34" s="18"/>
      <c r="J34" s="18" t="s">
        <v>291</v>
      </c>
      <c r="K34" s="18" t="s">
        <v>361</v>
      </c>
      <c r="L34" s="18" t="s">
        <v>137</v>
      </c>
      <c r="M34" s="28" t="s">
        <v>137</v>
      </c>
      <c r="N34" s="28" t="s">
        <v>137</v>
      </c>
      <c r="O34" s="28" t="s">
        <v>137</v>
      </c>
      <c r="P34" s="18" t="s">
        <v>137</v>
      </c>
      <c r="Q34" s="28" t="s">
        <v>137</v>
      </c>
      <c r="R34" s="28" t="s">
        <v>137</v>
      </c>
      <c r="S34" s="28" t="s">
        <v>137</v>
      </c>
      <c r="T34" s="18" t="s">
        <v>246</v>
      </c>
      <c r="U34" s="18" t="s">
        <v>167</v>
      </c>
      <c r="V34" s="18" t="s">
        <v>300</v>
      </c>
      <c r="W34" s="18" t="s">
        <v>362</v>
      </c>
      <c r="X34" s="18" t="s">
        <v>247</v>
      </c>
      <c r="Y34" s="18" t="s">
        <v>157</v>
      </c>
      <c r="Z34" s="109" t="s">
        <v>137</v>
      </c>
      <c r="AA34" s="145" t="s">
        <v>363</v>
      </c>
      <c r="AB34" s="127" t="s">
        <v>248</v>
      </c>
      <c r="AC34" s="18" t="s">
        <v>158</v>
      </c>
      <c r="AD34" s="18" t="s">
        <v>299</v>
      </c>
      <c r="AE34" s="18" t="s">
        <v>299</v>
      </c>
      <c r="AF34" s="18" t="s">
        <v>249</v>
      </c>
      <c r="AG34" s="18" t="s">
        <v>159</v>
      </c>
      <c r="AH34" s="28" t="s">
        <v>298</v>
      </c>
      <c r="AI34" s="28" t="s">
        <v>285</v>
      </c>
      <c r="AJ34" s="18" t="s">
        <v>250</v>
      </c>
      <c r="AK34" s="18" t="s">
        <v>160</v>
      </c>
      <c r="AL34" s="18" t="s">
        <v>297</v>
      </c>
      <c r="AM34" s="18" t="s">
        <v>364</v>
      </c>
      <c r="AN34" s="18" t="s">
        <v>137</v>
      </c>
      <c r="AO34" s="28" t="s">
        <v>137</v>
      </c>
      <c r="AP34" s="28" t="s">
        <v>137</v>
      </c>
      <c r="AQ34" s="28" t="s">
        <v>137</v>
      </c>
      <c r="AR34" s="28" t="s">
        <v>137</v>
      </c>
      <c r="AS34" s="28" t="s">
        <v>137</v>
      </c>
      <c r="AT34" s="28" t="s">
        <v>137</v>
      </c>
      <c r="AU34" s="28" t="s">
        <v>302</v>
      </c>
      <c r="AV34" s="28" t="s">
        <v>137</v>
      </c>
      <c r="AW34" s="28" t="s">
        <v>137</v>
      </c>
      <c r="AX34" s="28" t="s">
        <v>137</v>
      </c>
      <c r="AY34" s="28" t="s">
        <v>137</v>
      </c>
      <c r="AZ34" s="28" t="s">
        <v>137</v>
      </c>
      <c r="BA34" s="28" t="s">
        <v>137</v>
      </c>
      <c r="BB34" s="28" t="s">
        <v>137</v>
      </c>
      <c r="BC34" s="28" t="s">
        <v>137</v>
      </c>
      <c r="BD34" s="28" t="s">
        <v>137</v>
      </c>
      <c r="BE34" s="28" t="s">
        <v>137</v>
      </c>
      <c r="BF34" s="28" t="s">
        <v>137</v>
      </c>
      <c r="BG34" s="28" t="s">
        <v>137</v>
      </c>
      <c r="BH34" s="28" t="s">
        <v>137</v>
      </c>
      <c r="BI34" s="28" t="s">
        <v>137</v>
      </c>
      <c r="BJ34" s="28" t="s">
        <v>296</v>
      </c>
      <c r="BK34" s="28" t="s">
        <v>365</v>
      </c>
      <c r="BL34" s="18" t="s">
        <v>252</v>
      </c>
      <c r="BM34" s="18" t="s">
        <v>162</v>
      </c>
      <c r="BN34" s="18" t="s">
        <v>295</v>
      </c>
      <c r="BO34" s="18" t="s">
        <v>295</v>
      </c>
      <c r="BP34" s="18" t="s">
        <v>250</v>
      </c>
      <c r="BQ34" s="18" t="s">
        <v>163</v>
      </c>
      <c r="BR34" s="28" t="s">
        <v>285</v>
      </c>
      <c r="BS34" s="28" t="s">
        <v>366</v>
      </c>
      <c r="BT34" s="18" t="s">
        <v>165</v>
      </c>
      <c r="BU34" s="18" t="s">
        <v>164</v>
      </c>
      <c r="BV34" s="18" t="s">
        <v>156</v>
      </c>
      <c r="BW34" s="18" t="s">
        <v>295</v>
      </c>
      <c r="BX34" s="18" t="s">
        <v>165</v>
      </c>
      <c r="BY34" s="18" t="s">
        <v>137</v>
      </c>
      <c r="BZ34" s="18" t="s">
        <v>295</v>
      </c>
      <c r="CA34" s="18" t="s">
        <v>362</v>
      </c>
      <c r="CB34" s="18" t="s">
        <v>253</v>
      </c>
      <c r="CC34" s="18" t="s">
        <v>166</v>
      </c>
      <c r="CD34" s="18" t="s">
        <v>273</v>
      </c>
      <c r="CE34" s="18" t="s">
        <v>367</v>
      </c>
      <c r="CF34" s="18" t="s">
        <v>137</v>
      </c>
      <c r="CG34" s="18" t="s">
        <v>137</v>
      </c>
      <c r="CH34" s="28" t="s">
        <v>137</v>
      </c>
      <c r="CI34" s="28" t="s">
        <v>137</v>
      </c>
      <c r="CJ34" s="28" t="s">
        <v>137</v>
      </c>
      <c r="CK34" s="28" t="s">
        <v>137</v>
      </c>
      <c r="CL34" s="28" t="s">
        <v>137</v>
      </c>
      <c r="CM34" s="28" t="s">
        <v>368</v>
      </c>
      <c r="CN34" s="18" t="s">
        <v>246</v>
      </c>
      <c r="CO34" s="18" t="s">
        <v>165</v>
      </c>
      <c r="CP34" s="18" t="s">
        <v>156</v>
      </c>
      <c r="CQ34" s="18" t="s">
        <v>137</v>
      </c>
      <c r="CR34" s="18" t="s">
        <v>246</v>
      </c>
      <c r="CS34" s="18" t="s">
        <v>167</v>
      </c>
      <c r="CT34" s="18" t="s">
        <v>156</v>
      </c>
      <c r="CU34" s="18" t="s">
        <v>300</v>
      </c>
      <c r="CV34" s="18" t="s">
        <v>254</v>
      </c>
      <c r="CW34" s="18" t="s">
        <v>168</v>
      </c>
      <c r="CX34" s="18" t="s">
        <v>294</v>
      </c>
      <c r="CY34" s="18" t="s">
        <v>137</v>
      </c>
      <c r="CZ34" s="18" t="s">
        <v>137</v>
      </c>
      <c r="DA34" s="28" t="s">
        <v>137</v>
      </c>
      <c r="DB34" s="28" t="s">
        <v>137</v>
      </c>
      <c r="DC34" s="28" t="s">
        <v>137</v>
      </c>
      <c r="DD34" s="28" t="s">
        <v>137</v>
      </c>
      <c r="DE34" s="28" t="s">
        <v>137</v>
      </c>
      <c r="DF34" s="28" t="s">
        <v>137</v>
      </c>
      <c r="DG34" s="28" t="s">
        <v>137</v>
      </c>
      <c r="DH34" s="18" t="s">
        <v>246</v>
      </c>
      <c r="DI34" s="18" t="s">
        <v>167</v>
      </c>
    </row>
    <row r="35" spans="2:113" ht="22" x14ac:dyDescent="0.5">
      <c r="B35" s="160"/>
      <c r="C35" s="12" t="s">
        <v>26</v>
      </c>
      <c r="D35" s="18">
        <v>105</v>
      </c>
      <c r="E35" s="18">
        <v>87</v>
      </c>
      <c r="F35" s="18">
        <v>19</v>
      </c>
      <c r="G35" s="18">
        <v>86</v>
      </c>
      <c r="H35" s="18">
        <v>29</v>
      </c>
      <c r="I35" s="18"/>
      <c r="J35" s="18">
        <v>155.79</v>
      </c>
      <c r="K35" s="18">
        <v>166.2</v>
      </c>
      <c r="L35" s="18">
        <v>49.097142857142856</v>
      </c>
      <c r="M35" s="18">
        <v>14.157500000000001</v>
      </c>
      <c r="N35" s="18">
        <v>31.786660000000001</v>
      </c>
      <c r="O35" s="18">
        <v>9.9</v>
      </c>
      <c r="P35" s="18" t="s">
        <v>137</v>
      </c>
      <c r="Q35" s="28" t="s">
        <v>137</v>
      </c>
      <c r="R35" s="28" t="s">
        <v>137</v>
      </c>
      <c r="S35" s="28" t="s">
        <v>137</v>
      </c>
      <c r="T35" s="18">
        <v>5.2650000000000006</v>
      </c>
      <c r="U35" s="28">
        <v>0</v>
      </c>
      <c r="V35" s="28">
        <v>15.93</v>
      </c>
      <c r="W35" s="28">
        <v>26.7</v>
      </c>
      <c r="X35" s="18">
        <v>116</v>
      </c>
      <c r="Y35" s="18">
        <v>130</v>
      </c>
      <c r="Z35" s="110">
        <v>190</v>
      </c>
      <c r="AA35" s="146">
        <v>199</v>
      </c>
      <c r="AB35" s="127">
        <v>270</v>
      </c>
      <c r="AC35" s="18">
        <v>260.66660000000002</v>
      </c>
      <c r="AD35" s="18">
        <v>267.375</v>
      </c>
      <c r="AE35" s="18">
        <v>270.89999999999998</v>
      </c>
      <c r="AF35" s="18">
        <v>4.12</v>
      </c>
      <c r="AG35" s="18">
        <v>3.75</v>
      </c>
      <c r="AH35" s="18">
        <v>0</v>
      </c>
      <c r="AI35" s="18">
        <v>0.3</v>
      </c>
      <c r="AJ35" s="18">
        <v>325</v>
      </c>
      <c r="AK35" s="18">
        <v>55</v>
      </c>
      <c r="AL35" s="18">
        <v>55</v>
      </c>
      <c r="AM35" s="18">
        <v>55</v>
      </c>
      <c r="AN35" s="18">
        <v>1270</v>
      </c>
      <c r="AO35" s="18">
        <v>1270</v>
      </c>
      <c r="AP35" s="18">
        <v>1992</v>
      </c>
      <c r="AQ35" s="18">
        <v>2020.5</v>
      </c>
      <c r="AR35" s="28">
        <v>940</v>
      </c>
      <c r="AS35" s="18">
        <v>1265</v>
      </c>
      <c r="AT35" s="18">
        <v>1330</v>
      </c>
      <c r="AU35" s="18" t="s">
        <v>137</v>
      </c>
      <c r="AV35" s="28">
        <v>0</v>
      </c>
      <c r="AW35" s="28" t="s">
        <v>137</v>
      </c>
      <c r="AX35" s="28" t="s">
        <v>137</v>
      </c>
      <c r="AY35" s="28" t="s">
        <v>137</v>
      </c>
      <c r="AZ35" s="18">
        <v>5.2650000000000006</v>
      </c>
      <c r="BA35" s="28">
        <v>47.89</v>
      </c>
      <c r="BB35" s="28">
        <v>107.6647</v>
      </c>
      <c r="BC35" s="28">
        <v>31.5</v>
      </c>
      <c r="BD35" s="18" t="s">
        <v>137</v>
      </c>
      <c r="BE35" s="28" t="s">
        <v>137</v>
      </c>
      <c r="BF35" s="28">
        <v>254.66659999999999</v>
      </c>
      <c r="BG35" s="28">
        <v>354</v>
      </c>
      <c r="BH35" s="18">
        <v>600.36500000000001</v>
      </c>
      <c r="BI35" s="18">
        <v>526.02</v>
      </c>
      <c r="BJ35" s="18">
        <v>930.92169999999999</v>
      </c>
      <c r="BK35" s="18">
        <v>764.1</v>
      </c>
      <c r="BL35" s="18">
        <v>5.04</v>
      </c>
      <c r="BM35" s="18">
        <v>5.04</v>
      </c>
      <c r="BN35" s="18">
        <v>0</v>
      </c>
      <c r="BO35" s="18">
        <v>0</v>
      </c>
      <c r="BP35" s="18" t="s">
        <v>137</v>
      </c>
      <c r="BQ35" s="28" t="s">
        <v>137</v>
      </c>
      <c r="BR35" s="28" t="s">
        <v>137</v>
      </c>
      <c r="BS35" s="28" t="s">
        <v>137</v>
      </c>
      <c r="BT35" s="18">
        <v>32.5</v>
      </c>
      <c r="BU35" s="18">
        <v>37.5</v>
      </c>
      <c r="BV35" s="18">
        <v>37.5</v>
      </c>
      <c r="BW35" s="18">
        <v>27.5</v>
      </c>
      <c r="BX35" s="18">
        <v>3.81</v>
      </c>
      <c r="BY35" s="18" t="s">
        <v>137</v>
      </c>
      <c r="BZ35" s="18">
        <v>1.65</v>
      </c>
      <c r="CA35" s="18">
        <v>2.6</v>
      </c>
      <c r="CB35" s="18">
        <v>339.5</v>
      </c>
      <c r="CC35" s="18">
        <v>407</v>
      </c>
      <c r="CD35" s="18">
        <v>373</v>
      </c>
      <c r="CE35" s="18">
        <v>598.5</v>
      </c>
      <c r="CF35" s="18" t="s">
        <v>137</v>
      </c>
      <c r="CG35" s="18" t="s">
        <v>137</v>
      </c>
      <c r="CH35" s="28" t="s">
        <v>137</v>
      </c>
      <c r="CI35" s="28" t="s">
        <v>137</v>
      </c>
      <c r="CJ35" s="28" t="s">
        <v>137</v>
      </c>
      <c r="CK35" s="28" t="s">
        <v>137</v>
      </c>
      <c r="CL35" s="28" t="s">
        <v>137</v>
      </c>
      <c r="CM35" s="28">
        <v>19.3</v>
      </c>
      <c r="CN35" s="18">
        <v>25.515000000000001</v>
      </c>
      <c r="CO35" s="18">
        <v>21</v>
      </c>
      <c r="CP35" s="18">
        <v>5.6840000000000002</v>
      </c>
      <c r="CQ35" s="18" t="s">
        <v>137</v>
      </c>
      <c r="CR35" s="18">
        <v>30</v>
      </c>
      <c r="CS35" s="18">
        <v>25</v>
      </c>
      <c r="CT35" s="18">
        <v>26.5</v>
      </c>
      <c r="CU35" s="18">
        <v>10.7</v>
      </c>
      <c r="CV35" s="18">
        <v>17.5</v>
      </c>
      <c r="CW35" s="18">
        <v>25</v>
      </c>
      <c r="CX35" s="18">
        <v>15</v>
      </c>
      <c r="CY35" s="18" t="s">
        <v>137</v>
      </c>
      <c r="CZ35" s="18" t="s">
        <v>137</v>
      </c>
      <c r="DA35" s="28">
        <v>14.157500000000001</v>
      </c>
      <c r="DB35" s="28" t="s">
        <v>137</v>
      </c>
      <c r="DC35" s="28" t="s">
        <v>137</v>
      </c>
      <c r="DD35" s="18">
        <v>138</v>
      </c>
      <c r="DE35" s="18">
        <v>202</v>
      </c>
      <c r="DF35" s="18">
        <v>236</v>
      </c>
      <c r="DG35" s="18">
        <v>675.7</v>
      </c>
      <c r="DH35" s="18">
        <v>912.98</v>
      </c>
      <c r="DI35" s="18">
        <v>353.83</v>
      </c>
    </row>
    <row r="36" spans="2:113" x14ac:dyDescent="0.5">
      <c r="B36" s="160"/>
      <c r="C36" s="12" t="s">
        <v>22</v>
      </c>
      <c r="D36" s="18" t="s">
        <v>157</v>
      </c>
      <c r="E36" s="18" t="s">
        <v>169</v>
      </c>
      <c r="F36" s="18" t="s">
        <v>285</v>
      </c>
      <c r="G36" s="18" t="s">
        <v>335</v>
      </c>
      <c r="H36" s="18" t="s">
        <v>273</v>
      </c>
      <c r="I36" s="18"/>
      <c r="J36" s="18" t="s">
        <v>289</v>
      </c>
      <c r="K36" s="18" t="s">
        <v>286</v>
      </c>
      <c r="L36" s="18" t="s">
        <v>257</v>
      </c>
      <c r="M36" s="18" t="s">
        <v>170</v>
      </c>
      <c r="N36" s="18" t="s">
        <v>135</v>
      </c>
      <c r="O36" s="18" t="s">
        <v>337</v>
      </c>
      <c r="P36" s="18" t="s">
        <v>137</v>
      </c>
      <c r="Q36" s="28" t="s">
        <v>137</v>
      </c>
      <c r="R36" s="28" t="s">
        <v>137</v>
      </c>
      <c r="S36" s="28" t="s">
        <v>137</v>
      </c>
      <c r="T36" s="18" t="s">
        <v>199</v>
      </c>
      <c r="U36" s="28" t="s">
        <v>197</v>
      </c>
      <c r="V36" s="28" t="s">
        <v>305</v>
      </c>
      <c r="W36" s="28" t="s">
        <v>369</v>
      </c>
      <c r="X36" s="18" t="s">
        <v>199</v>
      </c>
      <c r="Y36" s="18" t="s">
        <v>171</v>
      </c>
      <c r="Z36" s="110" t="s">
        <v>302</v>
      </c>
      <c r="AA36" s="146" t="s">
        <v>286</v>
      </c>
      <c r="AB36" s="127" t="s">
        <v>165</v>
      </c>
      <c r="AC36" s="18" t="s">
        <v>164</v>
      </c>
      <c r="AD36" s="18" t="s">
        <v>303</v>
      </c>
      <c r="AE36" s="18" t="s">
        <v>370</v>
      </c>
      <c r="AF36" s="18" t="s">
        <v>199</v>
      </c>
      <c r="AG36" s="18" t="s">
        <v>172</v>
      </c>
      <c r="AH36" s="18" t="s">
        <v>302</v>
      </c>
      <c r="AI36" s="18" t="s">
        <v>289</v>
      </c>
      <c r="AJ36" s="18" t="s">
        <v>199</v>
      </c>
      <c r="AK36" s="18" t="s">
        <v>172</v>
      </c>
      <c r="AL36" s="18" t="s">
        <v>289</v>
      </c>
      <c r="AM36" s="18" t="s">
        <v>286</v>
      </c>
      <c r="AN36" s="18" t="s">
        <v>274</v>
      </c>
      <c r="AO36" s="18" t="s">
        <v>171</v>
      </c>
      <c r="AP36" s="18" t="s">
        <v>302</v>
      </c>
      <c r="AQ36" s="18" t="s">
        <v>289</v>
      </c>
      <c r="AR36" s="28" t="s">
        <v>258</v>
      </c>
      <c r="AS36" s="18" t="s">
        <v>171</v>
      </c>
      <c r="AT36" s="18" t="s">
        <v>298</v>
      </c>
      <c r="AU36" s="18" t="s">
        <v>137</v>
      </c>
      <c r="AV36" s="28">
        <v>0</v>
      </c>
      <c r="AW36" s="28" t="s">
        <v>137</v>
      </c>
      <c r="AX36" s="28" t="s">
        <v>137</v>
      </c>
      <c r="AY36" s="28" t="s">
        <v>137</v>
      </c>
      <c r="AZ36" s="18" t="s">
        <v>199</v>
      </c>
      <c r="BA36" s="28" t="s">
        <v>138</v>
      </c>
      <c r="BB36" s="28" t="s">
        <v>304</v>
      </c>
      <c r="BC36" s="28" t="s">
        <v>371</v>
      </c>
      <c r="BD36" s="18" t="s">
        <v>137</v>
      </c>
      <c r="BE36" s="28" t="s">
        <v>137</v>
      </c>
      <c r="BF36" s="28" t="s">
        <v>305</v>
      </c>
      <c r="BG36" s="28" t="s">
        <v>369</v>
      </c>
      <c r="BH36" s="18" t="s">
        <v>259</v>
      </c>
      <c r="BI36" s="18" t="s">
        <v>171</v>
      </c>
      <c r="BJ36" s="18" t="s">
        <v>289</v>
      </c>
      <c r="BK36" s="18" t="s">
        <v>286</v>
      </c>
      <c r="BL36" s="18" t="s">
        <v>173</v>
      </c>
      <c r="BM36" s="18" t="s">
        <v>173</v>
      </c>
      <c r="BN36" s="18" t="s">
        <v>135</v>
      </c>
      <c r="BO36" s="18" t="s">
        <v>135</v>
      </c>
      <c r="BP36" s="18" t="s">
        <v>137</v>
      </c>
      <c r="BQ36" s="28" t="s">
        <v>137</v>
      </c>
      <c r="BR36" s="28" t="s">
        <v>137</v>
      </c>
      <c r="BS36" s="28" t="s">
        <v>137</v>
      </c>
      <c r="BT36" s="18" t="s">
        <v>259</v>
      </c>
      <c r="BU36" s="18" t="s">
        <v>174</v>
      </c>
      <c r="BV36" s="18" t="s">
        <v>197</v>
      </c>
      <c r="BW36" s="18" t="s">
        <v>135</v>
      </c>
      <c r="BX36" s="18" t="s">
        <v>199</v>
      </c>
      <c r="BY36" s="18" t="s">
        <v>137</v>
      </c>
      <c r="BZ36" s="18" t="s">
        <v>135</v>
      </c>
      <c r="CA36" s="18" t="s">
        <v>363</v>
      </c>
      <c r="CB36" s="18" t="s">
        <v>199</v>
      </c>
      <c r="CC36" s="18" t="s">
        <v>174</v>
      </c>
      <c r="CD36" s="18" t="s">
        <v>135</v>
      </c>
      <c r="CE36" s="18" t="s">
        <v>337</v>
      </c>
      <c r="CF36" s="18" t="s">
        <v>137</v>
      </c>
      <c r="CG36" s="18" t="s">
        <v>137</v>
      </c>
      <c r="CH36" s="28" t="s">
        <v>137</v>
      </c>
      <c r="CI36" s="28" t="s">
        <v>137</v>
      </c>
      <c r="CJ36" s="28" t="s">
        <v>137</v>
      </c>
      <c r="CK36" s="28" t="s">
        <v>137</v>
      </c>
      <c r="CL36" s="28" t="s">
        <v>137</v>
      </c>
      <c r="CM36" s="28" t="s">
        <v>369</v>
      </c>
      <c r="CN36" s="18" t="s">
        <v>259</v>
      </c>
      <c r="CO36" s="18" t="s">
        <v>214</v>
      </c>
      <c r="CP36" s="18" t="s">
        <v>197</v>
      </c>
      <c r="CQ36" s="18" t="s">
        <v>137</v>
      </c>
      <c r="CR36" s="18" t="s">
        <v>197</v>
      </c>
      <c r="CS36" s="18" t="s">
        <v>197</v>
      </c>
      <c r="CT36" s="18" t="s">
        <v>197</v>
      </c>
      <c r="CU36" s="18" t="s">
        <v>305</v>
      </c>
      <c r="CV36" s="18" t="s">
        <v>174</v>
      </c>
      <c r="CW36" s="18" t="s">
        <v>174</v>
      </c>
      <c r="CX36" s="18" t="s">
        <v>302</v>
      </c>
      <c r="CY36" s="18" t="s">
        <v>137</v>
      </c>
      <c r="CZ36" s="18" t="s">
        <v>137</v>
      </c>
      <c r="DA36" s="28" t="s">
        <v>170</v>
      </c>
      <c r="DB36" s="28" t="s">
        <v>137</v>
      </c>
      <c r="DC36" s="28" t="s">
        <v>137</v>
      </c>
      <c r="DD36" s="18" t="s">
        <v>173</v>
      </c>
      <c r="DE36" s="18" t="s">
        <v>171</v>
      </c>
      <c r="DF36" s="18" t="s">
        <v>302</v>
      </c>
      <c r="DG36" s="18" t="s">
        <v>369</v>
      </c>
      <c r="DH36" s="18" t="s">
        <v>259</v>
      </c>
      <c r="DI36" s="18" t="s">
        <v>174</v>
      </c>
    </row>
    <row r="37" spans="2:113" ht="22" x14ac:dyDescent="0.5">
      <c r="B37" s="160"/>
      <c r="C37" s="12" t="s">
        <v>27</v>
      </c>
      <c r="D37" s="18">
        <v>50.5</v>
      </c>
      <c r="E37" s="18">
        <v>41.5</v>
      </c>
      <c r="F37" s="18">
        <v>46</v>
      </c>
      <c r="G37" s="18">
        <v>53.5</v>
      </c>
      <c r="H37" s="18">
        <v>89.666666666666671</v>
      </c>
      <c r="I37" s="18"/>
      <c r="J37" s="18">
        <v>103.46</v>
      </c>
      <c r="K37" s="18">
        <v>138</v>
      </c>
      <c r="L37" s="18">
        <v>65.114285714285714</v>
      </c>
      <c r="M37" s="18">
        <v>68.721000000000004</v>
      </c>
      <c r="N37" s="18">
        <v>81.01285</v>
      </c>
      <c r="O37" s="18">
        <v>51.9</v>
      </c>
      <c r="P37" s="18">
        <v>104.75</v>
      </c>
      <c r="Q37" s="18">
        <v>119.6675</v>
      </c>
      <c r="R37" s="18">
        <v>85.545400000000001</v>
      </c>
      <c r="S37" s="18">
        <v>128.4</v>
      </c>
      <c r="T37" s="18">
        <v>17.63</v>
      </c>
      <c r="U37" s="18">
        <v>14.997778</v>
      </c>
      <c r="V37" s="18">
        <v>18.7257</v>
      </c>
      <c r="W37" s="18">
        <v>24.6</v>
      </c>
      <c r="X37" s="18">
        <v>116.5</v>
      </c>
      <c r="Y37" s="18">
        <v>130</v>
      </c>
      <c r="Z37" s="110">
        <v>190</v>
      </c>
      <c r="AA37" s="146">
        <v>199</v>
      </c>
      <c r="AB37" s="127">
        <v>255</v>
      </c>
      <c r="AC37" s="18">
        <v>228</v>
      </c>
      <c r="AD37" s="18">
        <v>250</v>
      </c>
      <c r="AE37" s="18">
        <v>250</v>
      </c>
      <c r="AF37" s="18">
        <v>3.2280000000000002</v>
      </c>
      <c r="AG37" s="18">
        <v>3.56</v>
      </c>
      <c r="AH37" s="18">
        <v>0</v>
      </c>
      <c r="AI37" s="18">
        <v>0</v>
      </c>
      <c r="AJ37" s="18">
        <v>336</v>
      </c>
      <c r="AK37" s="18">
        <v>55</v>
      </c>
      <c r="AL37" s="18">
        <v>55</v>
      </c>
      <c r="AM37" s="18">
        <v>55</v>
      </c>
      <c r="AN37" s="18">
        <v>1550</v>
      </c>
      <c r="AO37" s="28" t="s">
        <v>137</v>
      </c>
      <c r="AP37" s="28">
        <v>2175.4285</v>
      </c>
      <c r="AQ37" s="28">
        <v>2186.6999999999998</v>
      </c>
      <c r="AR37" s="28" t="s">
        <v>137</v>
      </c>
      <c r="AS37" s="28" t="s">
        <v>137</v>
      </c>
      <c r="AT37" s="28" t="s">
        <v>137</v>
      </c>
      <c r="AU37" s="28" t="s">
        <v>137</v>
      </c>
      <c r="AV37" s="28">
        <v>0.2</v>
      </c>
      <c r="AW37" s="18">
        <v>57.955832999999998</v>
      </c>
      <c r="AX37" s="18">
        <v>60.948300000000003</v>
      </c>
      <c r="AY37" s="18">
        <v>41</v>
      </c>
      <c r="AZ37" s="18">
        <v>17.63</v>
      </c>
      <c r="BA37" s="28" t="s">
        <v>137</v>
      </c>
      <c r="BB37" s="28" t="s">
        <v>137</v>
      </c>
      <c r="BC37" s="28" t="s">
        <v>137</v>
      </c>
      <c r="BD37" s="18">
        <v>205.34</v>
      </c>
      <c r="BE37" s="18">
        <v>382.20600000000002</v>
      </c>
      <c r="BF37" s="18">
        <v>429</v>
      </c>
      <c r="BG37" s="18">
        <v>558.70000000000005</v>
      </c>
      <c r="BH37" s="18">
        <v>397.08199999999999</v>
      </c>
      <c r="BI37" s="18">
        <v>207.59</v>
      </c>
      <c r="BJ37" s="18">
        <v>406.85520000000002</v>
      </c>
      <c r="BK37" s="18">
        <v>304</v>
      </c>
      <c r="BL37" s="18" t="s">
        <v>137</v>
      </c>
      <c r="BM37" s="28">
        <v>0</v>
      </c>
      <c r="BN37" s="28">
        <v>9.3479679999999998</v>
      </c>
      <c r="BO37" s="28">
        <v>10.6</v>
      </c>
      <c r="BP37" s="18">
        <v>19</v>
      </c>
      <c r="BQ37" s="18">
        <v>10.31</v>
      </c>
      <c r="BR37" s="28" t="s">
        <v>137</v>
      </c>
      <c r="BS37" s="28" t="s">
        <v>137</v>
      </c>
      <c r="BT37" s="18">
        <v>45</v>
      </c>
      <c r="BU37" s="18">
        <v>40</v>
      </c>
      <c r="BV37" s="18">
        <v>38</v>
      </c>
      <c r="BW37" s="18">
        <v>53</v>
      </c>
      <c r="BX37" s="18">
        <v>1.292</v>
      </c>
      <c r="BY37" s="18" t="s">
        <v>137</v>
      </c>
      <c r="BZ37" s="18">
        <v>15.6</v>
      </c>
      <c r="CA37" s="18">
        <v>15.2</v>
      </c>
      <c r="CB37" s="18">
        <v>366.66666666666669</v>
      </c>
      <c r="CC37" s="18">
        <v>447</v>
      </c>
      <c r="CD37" s="18">
        <v>561.33333000000005</v>
      </c>
      <c r="CE37" s="18">
        <v>932.3</v>
      </c>
      <c r="CF37" s="18">
        <v>416.08333333333331</v>
      </c>
      <c r="CG37" s="18" t="s">
        <v>137</v>
      </c>
      <c r="CH37" s="18">
        <v>321.12625000000003</v>
      </c>
      <c r="CI37" s="18">
        <v>1711</v>
      </c>
      <c r="CJ37" s="18">
        <v>21.094000000000001</v>
      </c>
      <c r="CK37" s="41">
        <v>25</v>
      </c>
      <c r="CL37" s="41">
        <v>19.77026</v>
      </c>
      <c r="CM37" s="41">
        <v>27.9</v>
      </c>
      <c r="CN37" s="18">
        <v>197.89333333333332</v>
      </c>
      <c r="CO37" s="18">
        <v>213</v>
      </c>
      <c r="CP37" s="18">
        <v>321.19528000000003</v>
      </c>
      <c r="CQ37" s="18" t="s">
        <v>137</v>
      </c>
      <c r="CR37" s="18">
        <v>34.260000000000005</v>
      </c>
      <c r="CS37" s="18">
        <v>21.228570999999999</v>
      </c>
      <c r="CT37" s="18">
        <v>16.181999999999999</v>
      </c>
      <c r="CU37" s="18">
        <v>21.6</v>
      </c>
      <c r="CV37" s="18">
        <v>6.6</v>
      </c>
      <c r="CW37" s="18">
        <v>1.65</v>
      </c>
      <c r="CX37" s="18">
        <v>1.65</v>
      </c>
      <c r="CY37" s="18" t="s">
        <v>137</v>
      </c>
      <c r="CZ37" s="18">
        <v>489.19999999999987</v>
      </c>
      <c r="DA37" s="18">
        <v>547.05062499999997</v>
      </c>
      <c r="DB37" s="18">
        <v>607.45881999999995</v>
      </c>
      <c r="DC37" s="18">
        <v>505.7</v>
      </c>
      <c r="DD37" s="18">
        <v>291.39999999999998</v>
      </c>
      <c r="DE37" s="18">
        <v>202.71</v>
      </c>
      <c r="DF37" s="18">
        <v>517.83333000000005</v>
      </c>
      <c r="DG37" s="18">
        <v>969</v>
      </c>
      <c r="DH37" s="18">
        <v>903.74</v>
      </c>
      <c r="DI37" s="18">
        <v>445.99200000000002</v>
      </c>
    </row>
    <row r="38" spans="2:113" x14ac:dyDescent="0.5">
      <c r="B38" s="160"/>
      <c r="C38" s="12" t="s">
        <v>22</v>
      </c>
      <c r="D38" s="18" t="s">
        <v>264</v>
      </c>
      <c r="E38" s="18" t="s">
        <v>176</v>
      </c>
      <c r="F38" s="18" t="s">
        <v>293</v>
      </c>
      <c r="G38" s="18" t="s">
        <v>333</v>
      </c>
      <c r="H38" s="18" t="s">
        <v>187</v>
      </c>
      <c r="I38" s="18"/>
      <c r="J38" s="18" t="s">
        <v>292</v>
      </c>
      <c r="K38" s="18" t="s">
        <v>352</v>
      </c>
      <c r="L38" s="18" t="s">
        <v>265</v>
      </c>
      <c r="M38" s="18" t="s">
        <v>142</v>
      </c>
      <c r="N38" s="18" t="s">
        <v>307</v>
      </c>
      <c r="O38" s="18" t="s">
        <v>355</v>
      </c>
      <c r="P38" s="18" t="s">
        <v>266</v>
      </c>
      <c r="Q38" s="18" t="s">
        <v>189</v>
      </c>
      <c r="R38" s="18" t="s">
        <v>345</v>
      </c>
      <c r="S38" s="18" t="s">
        <v>372</v>
      </c>
      <c r="T38" s="18" t="s">
        <v>195</v>
      </c>
      <c r="U38" s="18" t="s">
        <v>152</v>
      </c>
      <c r="V38" s="18" t="s">
        <v>307</v>
      </c>
      <c r="W38" s="18" t="s">
        <v>352</v>
      </c>
      <c r="X38" s="18" t="s">
        <v>200</v>
      </c>
      <c r="Y38" s="18" t="s">
        <v>188</v>
      </c>
      <c r="Z38" s="109" t="s">
        <v>284</v>
      </c>
      <c r="AA38" s="145" t="s">
        <v>357</v>
      </c>
      <c r="AB38" s="127" t="s">
        <v>160</v>
      </c>
      <c r="AC38" s="18" t="s">
        <v>187</v>
      </c>
      <c r="AD38" s="18" t="s">
        <v>308</v>
      </c>
      <c r="AE38" s="18" t="s">
        <v>335</v>
      </c>
      <c r="AF38" s="18" t="s">
        <v>267</v>
      </c>
      <c r="AG38" s="18" t="s">
        <v>154</v>
      </c>
      <c r="AH38" s="18" t="s">
        <v>308</v>
      </c>
      <c r="AI38" s="18" t="s">
        <v>312</v>
      </c>
      <c r="AJ38" s="18" t="s">
        <v>200</v>
      </c>
      <c r="AK38" s="18" t="s">
        <v>186</v>
      </c>
      <c r="AL38" s="18" t="s">
        <v>309</v>
      </c>
      <c r="AM38" s="18" t="s">
        <v>353</v>
      </c>
      <c r="AN38" s="18" t="s">
        <v>213</v>
      </c>
      <c r="AO38" s="28" t="s">
        <v>137</v>
      </c>
      <c r="AP38" s="28" t="s">
        <v>284</v>
      </c>
      <c r="AQ38" s="28" t="s">
        <v>307</v>
      </c>
      <c r="AR38" s="28" t="s">
        <v>137</v>
      </c>
      <c r="AS38" s="28" t="s">
        <v>137</v>
      </c>
      <c r="AT38" s="28" t="s">
        <v>137</v>
      </c>
      <c r="AU38" s="28" t="s">
        <v>137</v>
      </c>
      <c r="AV38" s="28" t="s">
        <v>138</v>
      </c>
      <c r="AW38" s="18" t="s">
        <v>185</v>
      </c>
      <c r="AX38" s="18" t="s">
        <v>310</v>
      </c>
      <c r="AY38" s="18" t="s">
        <v>310</v>
      </c>
      <c r="AZ38" s="18" t="s">
        <v>195</v>
      </c>
      <c r="BA38" s="28" t="s">
        <v>137</v>
      </c>
      <c r="BB38" s="28" t="s">
        <v>137</v>
      </c>
      <c r="BC38" s="28" t="s">
        <v>137</v>
      </c>
      <c r="BD38" s="18" t="s">
        <v>268</v>
      </c>
      <c r="BE38" s="18" t="s">
        <v>184</v>
      </c>
      <c r="BF38" s="18" t="s">
        <v>292</v>
      </c>
      <c r="BG38" s="18" t="s">
        <v>352</v>
      </c>
      <c r="BH38" s="18" t="s">
        <v>267</v>
      </c>
      <c r="BI38" s="18" t="s">
        <v>183</v>
      </c>
      <c r="BJ38" s="18" t="s">
        <v>292</v>
      </c>
      <c r="BK38" s="18" t="s">
        <v>352</v>
      </c>
      <c r="BL38" s="18" t="s">
        <v>137</v>
      </c>
      <c r="BM38" s="28" t="s">
        <v>198</v>
      </c>
      <c r="BN38" s="28" t="s">
        <v>307</v>
      </c>
      <c r="BO38" s="28" t="s">
        <v>307</v>
      </c>
      <c r="BP38" s="18" t="s">
        <v>170</v>
      </c>
      <c r="BQ38" s="18" t="s">
        <v>181</v>
      </c>
      <c r="BR38" s="28" t="s">
        <v>137</v>
      </c>
      <c r="BS38" s="28" t="s">
        <v>137</v>
      </c>
      <c r="BT38" s="18" t="s">
        <v>269</v>
      </c>
      <c r="BU38" s="18" t="s">
        <v>180</v>
      </c>
      <c r="BV38" s="18" t="s">
        <v>311</v>
      </c>
      <c r="BW38" s="18" t="s">
        <v>292</v>
      </c>
      <c r="BX38" s="18" t="s">
        <v>192</v>
      </c>
      <c r="BY38" s="18" t="s">
        <v>137</v>
      </c>
      <c r="BZ38" s="18" t="s">
        <v>292</v>
      </c>
      <c r="CA38" s="18" t="s">
        <v>333</v>
      </c>
      <c r="CB38" s="18" t="s">
        <v>270</v>
      </c>
      <c r="CC38" s="18" t="s">
        <v>179</v>
      </c>
      <c r="CD38" s="18" t="s">
        <v>312</v>
      </c>
      <c r="CE38" s="18" t="s">
        <v>357</v>
      </c>
      <c r="CF38" s="18" t="s">
        <v>271</v>
      </c>
      <c r="CG38" s="18"/>
      <c r="CH38" s="18" t="s">
        <v>288</v>
      </c>
      <c r="CI38" s="18" t="s">
        <v>289</v>
      </c>
      <c r="CJ38" s="18" t="s">
        <v>187</v>
      </c>
      <c r="CK38" s="18" t="s">
        <v>154</v>
      </c>
      <c r="CL38" s="18" t="s">
        <v>313</v>
      </c>
      <c r="CM38" s="18" t="s">
        <v>352</v>
      </c>
      <c r="CN38" s="18" t="s">
        <v>272</v>
      </c>
      <c r="CO38" s="18" t="s">
        <v>194</v>
      </c>
      <c r="CP38" s="18" t="s">
        <v>284</v>
      </c>
      <c r="CQ38" s="18" t="s">
        <v>137</v>
      </c>
      <c r="CR38" s="18" t="s">
        <v>267</v>
      </c>
      <c r="CS38" s="18" t="s">
        <v>143</v>
      </c>
      <c r="CT38" s="18" t="s">
        <v>202</v>
      </c>
      <c r="CU38" s="18" t="s">
        <v>290</v>
      </c>
      <c r="CV38" s="18" t="s">
        <v>235</v>
      </c>
      <c r="CW38" s="18" t="s">
        <v>142</v>
      </c>
      <c r="CX38" s="18" t="s">
        <v>202</v>
      </c>
      <c r="CY38" s="18" t="s">
        <v>137</v>
      </c>
      <c r="CZ38" s="18" t="s">
        <v>178</v>
      </c>
      <c r="DA38" s="18" t="s">
        <v>178</v>
      </c>
      <c r="DB38" s="18" t="s">
        <v>314</v>
      </c>
      <c r="DC38" s="18" t="s">
        <v>314</v>
      </c>
      <c r="DD38" s="18" t="s">
        <v>271</v>
      </c>
      <c r="DE38" s="18" t="s">
        <v>177</v>
      </c>
      <c r="DF38" s="18" t="s">
        <v>232</v>
      </c>
      <c r="DG38" s="18" t="s">
        <v>352</v>
      </c>
      <c r="DH38" s="18" t="s">
        <v>267</v>
      </c>
      <c r="DI38" s="18" t="s">
        <v>179</v>
      </c>
    </row>
    <row r="39" spans="2:113" x14ac:dyDescent="0.5">
      <c r="B39" s="13"/>
      <c r="C39" s="12" t="s">
        <v>28</v>
      </c>
      <c r="D39" s="2" t="s">
        <v>275</v>
      </c>
      <c r="E39" s="2" t="s">
        <v>275</v>
      </c>
      <c r="F39" s="2" t="str">
        <f>IF(F27&lt;&gt;"no data",IF(F33&lt;&gt;"no data",IF(F29&lt;&gt;"no data",IF(F35&lt;&gt;"no data",(F29+F35)-(F27+F33),""),""),""),"")</f>
        <v/>
      </c>
      <c r="G39" s="2">
        <v>387</v>
      </c>
      <c r="H39" s="2">
        <v>-140.12</v>
      </c>
      <c r="I39" s="2"/>
      <c r="J39" s="2">
        <f>IF(J27&lt;&gt;"no data",IF(J33&lt;&gt;"no data",IF(J29&lt;&gt;"no data",IF(J35&lt;&gt;"no data",(J29+J35)-(J27+J33),""),""),""),"")</f>
        <v>15.169199999999933</v>
      </c>
      <c r="K39" s="2">
        <v>12</v>
      </c>
      <c r="L39" s="2" t="s">
        <v>275</v>
      </c>
      <c r="M39" s="2" t="s">
        <v>275</v>
      </c>
      <c r="N39" s="2" t="str">
        <f>IF(N27&lt;&gt;"no data",IF(N33&lt;&gt;"no data",IF(N29&lt;&gt;"no data",IF(N35&lt;&gt;"no data",(N29+N35)-(N27+N33),""),""),""),"")</f>
        <v/>
      </c>
      <c r="O39" s="2">
        <v>60</v>
      </c>
      <c r="P39" s="2" t="s">
        <v>275</v>
      </c>
      <c r="Q39" s="2" t="s">
        <v>275</v>
      </c>
      <c r="R39" s="2" t="str">
        <f>IF(R27&lt;&gt;"no data",IF(R33&lt;&gt;"no data",IF(R29&lt;&gt;"no data",IF(R35&lt;&gt;"no data",(R29+R35)-(R27+R33),""),""),""),"")</f>
        <v/>
      </c>
      <c r="S39" s="2">
        <v>0</v>
      </c>
      <c r="T39" s="2">
        <v>26</v>
      </c>
      <c r="U39" s="2">
        <v>-23.575700000000001</v>
      </c>
      <c r="V39" s="2">
        <f>IF(V27&lt;&gt;"no data",IF(V33&lt;&gt;"no data",IF(V29&lt;&gt;"no data",IF(V35&lt;&gt;"no data",(V29+V35)-(V27+V33),""),""),""),"")</f>
        <v>-28.998699999999999</v>
      </c>
      <c r="W39" s="2">
        <v>-3</v>
      </c>
      <c r="X39" s="2">
        <v>-4.5</v>
      </c>
      <c r="Y39" s="2">
        <v>-10.25</v>
      </c>
      <c r="Z39" s="111" t="str">
        <f>IF(Z27&lt;&gt;"no data",IF(Z33&lt;&gt;"no data",IF(Z29&lt;&gt;"no data",IF(Z35&lt;&gt;"no data",(Z29+Z35)-(Z27+Z33),""),""),""),"")</f>
        <v/>
      </c>
      <c r="AA39" s="147">
        <v>0</v>
      </c>
      <c r="AB39" s="128">
        <v>190.5</v>
      </c>
      <c r="AC39" s="2">
        <v>162.33270000000005</v>
      </c>
      <c r="AD39" s="2">
        <f>IF(AD27&lt;&gt;"no data",IF(AD33&lt;&gt;"no data",IF(AD29&lt;&gt;"no data",IF(AD35&lt;&gt;"no data",(AD29+AD35)-(AD27+AD33),""),""),""),"")</f>
        <v>182.62509999999997</v>
      </c>
      <c r="AE39" s="2">
        <v>193</v>
      </c>
      <c r="AF39" s="2">
        <v>12.1</v>
      </c>
      <c r="AG39" s="2">
        <v>9.5250000000000021</v>
      </c>
      <c r="AH39" s="2">
        <f>IF(AH27&lt;&gt;"no data",IF(AH33&lt;&gt;"no data",IF(AH29&lt;&gt;"no data",IF(AH35&lt;&gt;"no data",(AH29+AH35)-(AH27+AH33),""),""),""),"")</f>
        <v>8.1099999999999959</v>
      </c>
      <c r="AI39" s="2">
        <v>7</v>
      </c>
      <c r="AJ39" s="2">
        <v>15.25</v>
      </c>
      <c r="AK39" s="2">
        <v>12.75</v>
      </c>
      <c r="AL39" s="2">
        <f>IF(AL27&lt;&gt;"no data",IF(AL33&lt;&gt;"no data",IF(AL29&lt;&gt;"no data",IF(AL35&lt;&gt;"no data",(AL29+AL35)-(AL27+AL33),""),""),""),"")</f>
        <v>11.5</v>
      </c>
      <c r="AM39" s="2">
        <v>15</v>
      </c>
      <c r="AN39" s="2" t="str">
        <f t="shared" ref="AN39:AP39" si="4">IF(AN27&lt;&gt;"no data",IF(AN33&lt;&gt;"no data",IF(AN29&lt;&gt;"no data",IF(AN35&lt;&gt;"no data",(AN29+AN35)-(AN27+AN33),""),""),""),"")</f>
        <v/>
      </c>
      <c r="AO39" s="2" t="str">
        <f t="shared" si="4"/>
        <v/>
      </c>
      <c r="AP39" s="2" t="str">
        <f t="shared" si="4"/>
        <v/>
      </c>
      <c r="AQ39" s="2">
        <v>5840</v>
      </c>
      <c r="AR39" s="2" t="str">
        <f t="shared" ref="AR39:AT39" si="5">IF(AR27&lt;&gt;"no data",IF(AR33&lt;&gt;"no data",IF(AR29&lt;&gt;"no data",IF(AR35&lt;&gt;"no data",(AR29+AR35)-(AR27+AR33),""),""),""),"")</f>
        <v/>
      </c>
      <c r="AS39" s="2" t="str">
        <f t="shared" si="5"/>
        <v/>
      </c>
      <c r="AT39" s="2" t="str">
        <f t="shared" si="5"/>
        <v/>
      </c>
      <c r="AU39" s="2">
        <v>-3996</v>
      </c>
      <c r="AV39" s="2">
        <v>0</v>
      </c>
      <c r="AW39" s="2" t="s">
        <v>275</v>
      </c>
      <c r="AX39" s="2" t="str">
        <f>IF(AX27&lt;&gt;"no data",IF(AX33&lt;&gt;"no data",IF(AX29&lt;&gt;"no data",IF(AX35&lt;&gt;"no data",(AX29+AX35)-(AX27+AX33),""),""),""),"")</f>
        <v/>
      </c>
      <c r="AY39" s="2">
        <v>0</v>
      </c>
      <c r="AZ39" s="2">
        <v>26.684999999999999</v>
      </c>
      <c r="BA39" s="2">
        <v>-23.575700000000001</v>
      </c>
      <c r="BB39" s="2" t="str">
        <f>IF(BB27&lt;&gt;"no data",IF(BB33&lt;&gt;"no data",IF(BB29&lt;&gt;"no data",IF(BB35&lt;&gt;"no data",(BB29+BB35)-(BB27+BB33),""),""),""),"")</f>
        <v/>
      </c>
      <c r="BC39" s="2">
        <v>62</v>
      </c>
      <c r="BD39" s="2" t="s">
        <v>275</v>
      </c>
      <c r="BE39" s="2" t="s">
        <v>275</v>
      </c>
      <c r="BF39" s="2" t="str">
        <f>IF(BF27&lt;&gt;"no data",IF(BF33&lt;&gt;"no data",IF(BF29&lt;&gt;"no data",IF(BF35&lt;&gt;"no data",(BF29+BF35)-(BF27+BF33),""),""),""),"")</f>
        <v/>
      </c>
      <c r="BG39" s="2">
        <v>552</v>
      </c>
      <c r="BH39" s="2">
        <v>909.83863636363628</v>
      </c>
      <c r="BI39" s="2">
        <v>666.70666999999992</v>
      </c>
      <c r="BJ39" s="2">
        <f>IF(BJ27&lt;&gt;"no data",IF(BJ33&lt;&gt;"no data",IF(BJ29&lt;&gt;"no data",IF(BJ35&lt;&gt;"no data",(BJ29+BJ35)-(BJ27+BJ33),""),""),""),"")</f>
        <v>1004.7163300000001</v>
      </c>
      <c r="BK39" s="2">
        <v>828</v>
      </c>
      <c r="BL39" s="2">
        <v>9.4738888888888866</v>
      </c>
      <c r="BM39" s="2">
        <v>20.801000000000002</v>
      </c>
      <c r="BN39" s="2">
        <f>IF(BN27&lt;&gt;"no data",IF(BN33&lt;&gt;"no data",IF(BN29&lt;&gt;"no data",IF(BN35&lt;&gt;"no data",(BN29+BN35)-(BN27+BN33),""),""),""),"")</f>
        <v>-22.073900000000002</v>
      </c>
      <c r="BO39" s="2">
        <v>-22</v>
      </c>
      <c r="BP39" s="2" t="s">
        <v>275</v>
      </c>
      <c r="BQ39" s="2" t="s">
        <v>275</v>
      </c>
      <c r="BR39" s="2" t="str">
        <f>IF(BR27&lt;&gt;"no data",IF(BR33&lt;&gt;"no data",IF(BR29&lt;&gt;"no data",IF(BR35&lt;&gt;"no data",(BR29+BR35)-(BR27+BR33),""),""),""),"")</f>
        <v/>
      </c>
      <c r="BS39" s="2">
        <v>-1</v>
      </c>
      <c r="BT39" s="2">
        <v>2</v>
      </c>
      <c r="BU39" s="2">
        <v>-6.1666000000000025</v>
      </c>
      <c r="BV39" s="2">
        <f>IF(BV27&lt;&gt;"no data",IF(BV33&lt;&gt;"no data",IF(BV29&lt;&gt;"no data",IF(BV35&lt;&gt;"no data",(BV29+BV35)-(BV27+BV33),""),""),""),"")</f>
        <v>-4.9284999999999997</v>
      </c>
      <c r="BW39" s="2">
        <v>-21</v>
      </c>
      <c r="BX39" s="2">
        <v>4.668000000000001</v>
      </c>
      <c r="BY39" s="2" t="s">
        <v>275</v>
      </c>
      <c r="BZ39" s="2">
        <f>IF(BZ27&lt;&gt;"no data",IF(BZ33&lt;&gt;"no data",IF(BZ29&lt;&gt;"no data",IF(BZ35&lt;&gt;"no data",(BZ29+BZ35)-(BZ27+BZ33),""),""),""),"")</f>
        <v>2.8394999999999992</v>
      </c>
      <c r="CA39" s="2">
        <v>3</v>
      </c>
      <c r="CB39" s="2">
        <v>-91</v>
      </c>
      <c r="CC39" s="2">
        <v>51.099999999999909</v>
      </c>
      <c r="CD39" s="2">
        <f>IF(CD27&lt;&gt;"no data",IF(CD33&lt;&gt;"no data",IF(CD29&lt;&gt;"no data",IF(CD35&lt;&gt;"no data",(CD29+CD35)-(CD27+CD33),""),""),""),"")</f>
        <v>46.500029999999924</v>
      </c>
      <c r="CE39" s="2">
        <v>355</v>
      </c>
      <c r="CF39" s="2" t="s">
        <v>275</v>
      </c>
      <c r="CG39" s="2" t="s">
        <v>275</v>
      </c>
      <c r="CH39" s="2" t="str">
        <f>IF(CH27&lt;&gt;"no data",IF(CH33&lt;&gt;"no data",IF(CH29&lt;&gt;"no data",IF(CH35&lt;&gt;"no data",(CH29+CH35)-(CH27+CH33),""),""),""),"")</f>
        <v/>
      </c>
      <c r="CI39" s="2">
        <v>0</v>
      </c>
      <c r="CJ39" s="2" t="s">
        <v>275</v>
      </c>
      <c r="CK39" s="2" t="s">
        <v>275</v>
      </c>
      <c r="CL39" s="2" t="str">
        <f>IF(CL27&lt;&gt;"no data",IF(CL33&lt;&gt;"no data",IF(CL29&lt;&gt;"no data",IF(CL35&lt;&gt;"no data",(CL29+CL35)-(CL27+CL33),""),""),""),"")</f>
        <v/>
      </c>
      <c r="CM39" s="2">
        <v>11</v>
      </c>
      <c r="CN39" s="2">
        <v>43.331999999999994</v>
      </c>
      <c r="CO39" s="2">
        <v>86.401999999999987</v>
      </c>
      <c r="CP39" s="2">
        <f>IF(CP27&lt;&gt;"no data",IF(CP33&lt;&gt;"no data",IF(CP29&lt;&gt;"no data",IF(CP35&lt;&gt;"no data",(CP29+CP35)-(CP27+CP33),""),""),""),"")</f>
        <v>-119.64290000000003</v>
      </c>
      <c r="CQ39" s="2">
        <v>0</v>
      </c>
      <c r="CR39" s="2">
        <v>-63.600000000000023</v>
      </c>
      <c r="CS39" s="2">
        <v>-63.285640000000001</v>
      </c>
      <c r="CT39" s="2">
        <f>IF(CT27&lt;&gt;"no data",IF(CT33&lt;&gt;"no data",IF(CT29&lt;&gt;"no data",IF(CT35&lt;&gt;"no data",(CT29+CT35)-(CT27+CT33),""),""),""),"")</f>
        <v>-58.285671428570993</v>
      </c>
      <c r="CU39" s="2">
        <v>-109</v>
      </c>
      <c r="CV39" s="2">
        <v>-31.136363636363626</v>
      </c>
      <c r="CW39" s="2">
        <v>-0.42338399999999865</v>
      </c>
      <c r="CX39" s="2">
        <f>IF(CX27&lt;&gt;"no data",IF(CX33&lt;&gt;"no data",IF(CX29&lt;&gt;"no data",IF(CX35&lt;&gt;"no data",(CX29+CX35)-(CX27+CX33),""),""),""),"")</f>
        <v>-12.714269999999999</v>
      </c>
      <c r="CY39" s="2">
        <v>0</v>
      </c>
      <c r="CZ39" s="2" t="s">
        <v>275</v>
      </c>
      <c r="DA39" s="2" t="s">
        <v>275</v>
      </c>
      <c r="DB39" s="2" t="str">
        <f>IF(DB27&lt;&gt;"no data",IF(DB33&lt;&gt;"no data",IF(DB29&lt;&gt;"no data",IF(DB35&lt;&gt;"no data",(DB29+DB35)-(DB27+DB33),""),""),""),"")</f>
        <v/>
      </c>
      <c r="DC39" s="2">
        <v>0</v>
      </c>
      <c r="DD39" s="2" t="s">
        <v>275</v>
      </c>
      <c r="DE39" s="2" t="s">
        <v>275</v>
      </c>
      <c r="DF39" s="2" t="str">
        <f>IF(DF27&lt;&gt;"no data",IF(DF33&lt;&gt;"no data",IF(DF29&lt;&gt;"no data",IF(DF35&lt;&gt;"no data",(DF29+DF35)-(DF27+DF33),""),""),""),"")</f>
        <v/>
      </c>
      <c r="DG39" s="2">
        <v>1521</v>
      </c>
      <c r="DH39" s="2">
        <v>-256</v>
      </c>
      <c r="DI39" s="2">
        <v>53.000001500000053</v>
      </c>
    </row>
    <row r="40" spans="2:113" x14ac:dyDescent="0.5">
      <c r="B40" s="13"/>
      <c r="C40" s="12" t="s">
        <v>29</v>
      </c>
      <c r="D40" s="2">
        <v>-13.5</v>
      </c>
      <c r="E40" s="2">
        <v>-56</v>
      </c>
      <c r="F40" s="2">
        <f>IF(F29&lt;&gt;"no data",IF(F37&lt;&gt;"no data",IF(F31&lt;&gt;"no data",IF(F35&lt;&gt;"no data",(F31+F37)-(F29+F35),""),""),""),"")</f>
        <v>49</v>
      </c>
      <c r="G40" s="2">
        <v>-32</v>
      </c>
      <c r="H40" s="2">
        <v>1.7866666666666902</v>
      </c>
      <c r="I40" s="2">
        <v>0</v>
      </c>
      <c r="J40" s="2">
        <f>IF(J29&lt;&gt;"no data",IF(J37&lt;&gt;"no data",IF(J31&lt;&gt;"no data",IF(J35&lt;&gt;"no data",(J31+J37)-(J29+J35),""),""),""),"")</f>
        <v>-173.28999999999996</v>
      </c>
      <c r="K40" s="2">
        <v>-8</v>
      </c>
      <c r="L40" s="2">
        <v>133.48714285714283</v>
      </c>
      <c r="M40" s="2">
        <v>271.66000000000003</v>
      </c>
      <c r="N40" s="2">
        <f>IF(N29&lt;&gt;"no data",IF(N37&lt;&gt;"no data",IF(N31&lt;&gt;"no data",IF(N35&lt;&gt;"no data",(479.43+N37)-(10.23+N35),""),""),""),"")</f>
        <v>518.42619000000002</v>
      </c>
      <c r="O40" s="2">
        <v>186</v>
      </c>
      <c r="P40" s="2" t="s">
        <v>275</v>
      </c>
      <c r="Q40" s="2" t="s">
        <v>275</v>
      </c>
      <c r="R40" s="2" t="str">
        <f>IF(R29&lt;&gt;"no data",IF(R37&lt;&gt;"no data",IF(R31&lt;&gt;"no data",IF(R35&lt;&gt;"no data",(R31+R37)-(R29+R35),""),""),""),"")</f>
        <v/>
      </c>
      <c r="S40" s="2">
        <v>128</v>
      </c>
      <c r="T40" s="2">
        <v>-1</v>
      </c>
      <c r="U40" s="2">
        <v>47.545556000000005</v>
      </c>
      <c r="V40" s="2">
        <f>IF(V29&lt;&gt;"no data",IF(V37&lt;&gt;"no data",IF(V31&lt;&gt;"no data",IF(V35&lt;&gt;"no data",(V31+V37)-(V29+V35),""),""),""),"")</f>
        <v>47.318549999999995</v>
      </c>
      <c r="W40" s="2">
        <v>-22</v>
      </c>
      <c r="X40" s="2">
        <v>0.10000000000002274</v>
      </c>
      <c r="Y40" s="2">
        <v>-7.875</v>
      </c>
      <c r="Z40" s="111">
        <f>IF(Z29&lt;&gt;"no data",IF(Z37&lt;&gt;"no data",IF(Z31&lt;&gt;"no data",IF(Z35&lt;&gt;"no data",(Z31+Z37)-(Z29+Z35),""),""),""),"")</f>
        <v>-15.714290000000005</v>
      </c>
      <c r="AA40" s="147">
        <v>0</v>
      </c>
      <c r="AB40" s="128">
        <v>-45.5</v>
      </c>
      <c r="AC40" s="2">
        <v>-97.33260000000007</v>
      </c>
      <c r="AD40" s="2">
        <f>IF(AD29&lt;&gt;"no data",IF(AD37&lt;&gt;"no data",IF(AD31&lt;&gt;"no data",IF(AD35&lt;&gt;"no data",(AD31+AD37)-(AD29+AD35),""),""),""),"")</f>
        <v>-50.625</v>
      </c>
      <c r="AE40" s="2">
        <v>19</v>
      </c>
      <c r="AF40" s="2">
        <v>5.6700000000000017</v>
      </c>
      <c r="AG40" s="2">
        <v>0.1033299999999997</v>
      </c>
      <c r="AH40" s="2">
        <f>IF(AH29&lt;&gt;"no data",IF(AH37&lt;&gt;"no data",IF(AH31&lt;&gt;"no data",IF(AH35&lt;&gt;"no data",(AH31+AH37)-(AH29+AH35),""),""),""),"")</f>
        <v>5.3933000000000035</v>
      </c>
      <c r="AI40" s="2">
        <v>0</v>
      </c>
      <c r="AJ40" s="2">
        <v>11</v>
      </c>
      <c r="AK40" s="2">
        <v>12.5</v>
      </c>
      <c r="AL40" s="2">
        <f>IF(AL29&lt;&gt;"no data",IF(AL37&lt;&gt;"no data",IF(AL31&lt;&gt;"no data",IF(AL35&lt;&gt;"no data",(AL31+AL37)-(AL29+AL35),""),""),""),"")</f>
        <v>16.5</v>
      </c>
      <c r="AM40" s="2">
        <v>0</v>
      </c>
      <c r="AN40" s="2">
        <v>779</v>
      </c>
      <c r="AO40" s="2" t="s">
        <v>275</v>
      </c>
      <c r="AP40" s="2">
        <f>IF(AP29&lt;&gt;"no data",IF(AP37&lt;&gt;"no data",IF(AP31&lt;&gt;"no data",IF(AP35&lt;&gt;"no data",(AP31+AP37)-(3710+AP35),""),""),""),"")</f>
        <v>22.856999999999971</v>
      </c>
      <c r="AQ40" s="2">
        <v>-357</v>
      </c>
      <c r="AR40" s="2" t="str">
        <f t="shared" ref="AR40:AT40" si="6">IF(AR29&lt;&gt;"no data",IF(AR37&lt;&gt;"no data",IF(AR31&lt;&gt;"no data",IF(AR35&lt;&gt;"no data",(AR31+AR37)-(3710+AR35),""),""),""),"")</f>
        <v/>
      </c>
      <c r="AS40" s="2" t="str">
        <f t="shared" si="6"/>
        <v/>
      </c>
      <c r="AT40" s="2" t="str">
        <f t="shared" si="6"/>
        <v/>
      </c>
      <c r="AU40" s="2">
        <v>0</v>
      </c>
      <c r="AV40" s="2">
        <v>177.2</v>
      </c>
      <c r="AW40" s="2" t="s">
        <v>275</v>
      </c>
      <c r="AX40" s="2" t="str">
        <f>IF(AX29&lt;&gt;"no data",IF(AX37&lt;&gt;"no data",IF(AX31&lt;&gt;"no data",IF(AX35&lt;&gt;"no data",(AX31+AX37)-(AX29+AX35),""),""),""),"")</f>
        <v/>
      </c>
      <c r="AY40" s="2">
        <v>41</v>
      </c>
      <c r="AZ40" s="2">
        <v>-1.7225000000000037</v>
      </c>
      <c r="BA40" s="2">
        <v>47.545556000000005</v>
      </c>
      <c r="BB40" s="2" t="str">
        <f>IF(BB29&lt;&gt;"no data",IF(BB37&lt;&gt;"no data",IF(BB31&lt;&gt;"no data",IF(BB35&lt;&gt;"no data",(BB31+BB37)-(BB29+BB35),""),""),""),"")</f>
        <v/>
      </c>
      <c r="BC40" s="2">
        <v>-32</v>
      </c>
      <c r="BD40" s="2" t="s">
        <v>275</v>
      </c>
      <c r="BE40" s="2" t="s">
        <v>275</v>
      </c>
      <c r="BF40" s="2">
        <f>IF(BF29&lt;&gt;"no data",IF(BF37&lt;&gt;"no data",IF(BF31&lt;&gt;"no data",IF(BF35&lt;&gt;"no data",(BF31+BF37)-(BF29+BF35),""),""),""),"")</f>
        <v>346.93340000000001</v>
      </c>
      <c r="BG40" s="2">
        <v>205</v>
      </c>
      <c r="BH40" s="2">
        <v>-483.11299999999983</v>
      </c>
      <c r="BI40" s="2">
        <v>-605.13333999999998</v>
      </c>
      <c r="BJ40" s="2">
        <f>IF(BJ29&lt;&gt;"no data",IF(BJ37&lt;&gt;"no data",IF(BJ31&lt;&gt;"no data",IF(BJ35&lt;&gt;"no data",(BJ31+BJ37)-(BJ29+BJ35),""),""),""),"")</f>
        <v>1283.3896</v>
      </c>
      <c r="BK40" s="2">
        <v>-848</v>
      </c>
      <c r="BL40" s="2" t="s">
        <v>275</v>
      </c>
      <c r="BM40" s="2">
        <v>-35.246428600000002</v>
      </c>
      <c r="BN40" s="2">
        <f>IF(BN29&lt;&gt;"no data",IF(BN37&lt;&gt;"no data",IF(BN31&lt;&gt;"no data",IF(BN35&lt;&gt;"no data",(BN31+BN37)-(BN29+BN35),""),""),""),"")</f>
        <v>9.3479679999999998</v>
      </c>
      <c r="BO40" s="2">
        <v>-11</v>
      </c>
      <c r="BP40" s="2" t="s">
        <v>275</v>
      </c>
      <c r="BQ40" s="2" t="s">
        <v>275</v>
      </c>
      <c r="BR40" s="2" t="str">
        <f>IF(BR29&lt;&gt;"no data",IF(BR37&lt;&gt;"no data",IF(BR31&lt;&gt;"no data",IF(BR35&lt;&gt;"no data",(BR31+BR37)-(BR29+BR35),""),""),""),"")</f>
        <v/>
      </c>
      <c r="BS40" s="2">
        <v>0</v>
      </c>
      <c r="BT40" s="2">
        <v>2.5</v>
      </c>
      <c r="BU40" s="2">
        <v>5</v>
      </c>
      <c r="BV40" s="2">
        <f>IF(BV29&lt;&gt;"no data",IF(BV37&lt;&gt;"no data",IF(BV31&lt;&gt;"no data",IF(BV35&lt;&gt;"no data",(BV31+BV37)-(BV29+BV35),""),""),""),"")</f>
        <v>-8.5</v>
      </c>
      <c r="BW40" s="2">
        <v>26</v>
      </c>
      <c r="BX40" s="2">
        <v>-0.42800000000000082</v>
      </c>
      <c r="BY40" s="2" t="s">
        <v>275</v>
      </c>
      <c r="BZ40" s="2">
        <f>IF(BZ29&lt;&gt;"no data",IF(BZ37&lt;&gt;"no data",IF(BZ31&lt;&gt;"no data",IF(BZ35&lt;&gt;"no data",(BZ31+BZ37)-(BZ29+BZ35),""),""),""),"")</f>
        <v>16.285000000000004</v>
      </c>
      <c r="CA40" s="2">
        <v>8</v>
      </c>
      <c r="CB40" s="2">
        <v>23.5</v>
      </c>
      <c r="CC40" s="2">
        <v>-66.099999999999909</v>
      </c>
      <c r="CD40" s="2">
        <f>IF(CD29&lt;&gt;"no data",IF(CD37&lt;&gt;"no data",IF(CD31&lt;&gt;"no data",IF(CD35&lt;&gt;"no data",(CD31+CD37)-(CD29+CD35),""),""),""),"")</f>
        <v>54.166630000000168</v>
      </c>
      <c r="CE40" s="2">
        <v>389</v>
      </c>
      <c r="CF40" s="2" t="s">
        <v>275</v>
      </c>
      <c r="CG40" s="2" t="s">
        <v>275</v>
      </c>
      <c r="CH40" s="2" t="str">
        <f>IF(CH29&lt;&gt;"no data",IF(CH37&lt;&gt;"no data",IF(CH31&lt;&gt;"no data",IF(CH35&lt;&gt;"no data",(CH31+CH37)-(CH29+CH35),""),""),""),"")</f>
        <v/>
      </c>
      <c r="CI40" s="2">
        <v>1711</v>
      </c>
      <c r="CJ40" s="2">
        <v>-22.905999999999999</v>
      </c>
      <c r="CK40" s="2">
        <v>7.8053333000000009</v>
      </c>
      <c r="CL40" s="2" t="str">
        <f>IF(CL29&lt;&gt;"no data",IF(CL37&lt;&gt;"no data",IF(CL31&lt;&gt;"no data",IF(CL35&lt;&gt;"no data",(CL31+CL37)-(CL29+CL35),""),""),""),"")</f>
        <v/>
      </c>
      <c r="CM40" s="2">
        <v>9</v>
      </c>
      <c r="CN40" s="2">
        <v>560.99888888888881</v>
      </c>
      <c r="CO40" s="2">
        <v>498</v>
      </c>
      <c r="CP40" s="2">
        <f>IF(CP29&lt;&gt;"no data",IF(CP37&lt;&gt;"no data",IF(CP31&lt;&gt;"no data",IF(CP35&lt;&gt;"no data",(747.3+CP37)-(CP29+CP35),""),""),""),"")</f>
        <v>1030.8422800000001</v>
      </c>
      <c r="CQ40" s="2">
        <v>0</v>
      </c>
      <c r="CR40" s="2">
        <v>74</v>
      </c>
      <c r="CS40" s="2">
        <v>24.999999500000001</v>
      </c>
      <c r="CT40" s="2">
        <f>IF(CT29&lt;&gt;"no data",IF(CT37&lt;&gt;"no data",IF(CT31&lt;&gt;"no data",IF(CT35&lt;&gt;"no data",(CT31+CT37)-(CT29+CT35),""),""),""),"")</f>
        <v>-15.930999999999997</v>
      </c>
      <c r="CU40" s="2">
        <v>11</v>
      </c>
      <c r="CV40" s="2">
        <v>-49</v>
      </c>
      <c r="CW40" s="2">
        <v>-92.25</v>
      </c>
      <c r="CX40" s="2">
        <f>IF(CX29&lt;&gt;"no data",IF(CX37&lt;&gt;"no data",IF(CX31&lt;&gt;"no data",IF(CX35&lt;&gt;"no data",(CX31+CX37)-(CX29+CX35),""),""),""),"")</f>
        <v>-80.75</v>
      </c>
      <c r="CY40" s="2">
        <v>0</v>
      </c>
      <c r="CZ40" s="2" t="s">
        <v>275</v>
      </c>
      <c r="DA40" s="2">
        <v>908.45062500000006</v>
      </c>
      <c r="DB40" s="2" t="str">
        <f>IF(DB29&lt;&gt;"no data",IF(DB37&lt;&gt;"no data",IF(DB31&lt;&gt;"no data",IF(DB35&lt;&gt;"no data",(DB31+DB37)-(DB29+DB35),""),""),""),"")</f>
        <v/>
      </c>
      <c r="DC40" s="2">
        <v>506</v>
      </c>
      <c r="DD40" s="2">
        <v>84.399999999999977</v>
      </c>
      <c r="DE40" s="2">
        <v>-1912.72</v>
      </c>
      <c r="DF40" s="2">
        <f>IF(DF29&lt;&gt;"no data",IF(DF37&lt;&gt;"no data",IF(DF31&lt;&gt;"no data",IF(DF35&lt;&gt;"no data",(DF31+DF37)-(DF29+DF35),""),""),""),"")</f>
        <v>372.33332999999993</v>
      </c>
      <c r="DG40" s="2">
        <v>502</v>
      </c>
      <c r="DH40" s="2">
        <v>338.23800000000028</v>
      </c>
      <c r="DI40" s="2">
        <v>33.296000000000049</v>
      </c>
    </row>
    <row r="41" spans="2:113" x14ac:dyDescent="0.5">
      <c r="B41" s="13"/>
      <c r="C41" s="12" t="s">
        <v>226</v>
      </c>
      <c r="D41" s="54">
        <f>IF((D40&lt;&gt;"" &amp; D40 &gt; 0),((D31+D37)-(D29+D35))/(D29+D35),"")</f>
        <v>-4.1411042944785273E-2</v>
      </c>
      <c r="E41" s="54">
        <f t="shared" ref="E41:I41" si="7">IF((E40&lt;&gt;"" &amp; E40 &gt; 0),((E31+E37)-(E29+E35))/(E29+E35),"")</f>
        <v>-0.17721518987341772</v>
      </c>
      <c r="F41" s="54">
        <f>IF((F40&lt;&gt;"" &amp; F40 &gt; 0),((F31+F37)-(F29+F35))/(F29+F35),"")</f>
        <v>0.22272727272727272</v>
      </c>
      <c r="G41" s="54">
        <v>-0.27500000000000002</v>
      </c>
      <c r="H41" s="54">
        <f t="shared" si="7"/>
        <v>1.1841640155532147E-2</v>
      </c>
      <c r="I41" s="54" t="e">
        <f t="shared" si="7"/>
        <v>#DIV/0!</v>
      </c>
      <c r="J41" s="54">
        <f t="shared" ref="J41" si="8">IF(J40&lt;&gt;"",((J31+J37)-(J29+J35))/(J29+J35),"")</f>
        <v>-0.49734523433688255</v>
      </c>
      <c r="K41" s="101">
        <v>-2.1000000000000001E-2</v>
      </c>
      <c r="L41" s="54">
        <v>0.88967703850401769</v>
      </c>
      <c r="M41" s="54">
        <v>14.772158781946711</v>
      </c>
      <c r="N41" s="54">
        <f>((479.43+N37)-(10.23+N35))/(10.23+N35)</f>
        <v>12.338586408343739</v>
      </c>
      <c r="O41" s="54">
        <v>3.1240000000000001</v>
      </c>
      <c r="P41" s="54" t="e">
        <v>#VALUE!</v>
      </c>
      <c r="Q41" s="54" t="e">
        <v>#VALUE!</v>
      </c>
      <c r="R41" s="54" t="str">
        <f>IF(R40&lt;&gt;"",((R31+R37)-(R29+R35))/(R29+R35),"")</f>
        <v/>
      </c>
      <c r="S41" s="54" t="s">
        <v>137</v>
      </c>
      <c r="T41" s="54">
        <v>-3.2220351664796178E-2</v>
      </c>
      <c r="U41" s="54"/>
      <c r="V41" s="54">
        <f t="shared" ref="V41:CG41" si="9">IF(V40&lt;&gt;"",((V31+V37)-(V29+V35))/(V29+V35),"")</f>
        <v>2.9704048964218455</v>
      </c>
      <c r="W41" s="101">
        <v>2.6890000000000001</v>
      </c>
      <c r="X41" s="54" t="e">
        <f t="shared" si="9"/>
        <v>#VALUE!</v>
      </c>
      <c r="Y41" s="54" t="e">
        <f t="shared" si="9"/>
        <v>#VALUE!</v>
      </c>
      <c r="Z41" s="112">
        <f t="shared" si="9"/>
        <v>-3.2069979591836745E-2</v>
      </c>
      <c r="AA41" s="148">
        <v>0</v>
      </c>
      <c r="AB41" s="129">
        <f t="shared" si="9"/>
        <v>-5.6138186304750155E-2</v>
      </c>
      <c r="AC41" s="54">
        <f t="shared" si="9"/>
        <v>-0.12441332497201327</v>
      </c>
      <c r="AD41" s="54">
        <f t="shared" si="9"/>
        <v>-6.3074287494159789E-2</v>
      </c>
      <c r="AE41" s="101">
        <v>-7.4999999999999997E-2</v>
      </c>
      <c r="AF41" s="54">
        <f t="shared" si="9"/>
        <v>0.27510917030567694</v>
      </c>
      <c r="AG41" s="54">
        <f t="shared" si="9"/>
        <v>3.5940869565217288E-3</v>
      </c>
      <c r="AH41" s="54">
        <f t="shared" si="9"/>
        <v>0.16640851589015748</v>
      </c>
      <c r="AI41" s="101">
        <v>-6.5000000000000002E-2</v>
      </c>
      <c r="AJ41" s="54">
        <f t="shared" si="9"/>
        <v>2.8947368421052631E-2</v>
      </c>
      <c r="AK41" s="54">
        <f t="shared" si="9"/>
        <v>3.2133676092544985E-2</v>
      </c>
      <c r="AL41" s="54">
        <f t="shared" si="9"/>
        <v>4.1457286432160803E-2</v>
      </c>
      <c r="AM41" s="101">
        <v>4.9000000000000002E-2</v>
      </c>
      <c r="AN41" s="54" t="e">
        <f t="shared" si="9"/>
        <v>#VALUE!</v>
      </c>
      <c r="AO41" s="54" t="str">
        <f t="shared" si="9"/>
        <v/>
      </c>
      <c r="AP41" s="54">
        <f>IF(AP40&lt;&gt;"",((AP31+AP37)-(3710+AP35))/(3710+AP35),"")</f>
        <v>4.0085934759733375E-3</v>
      </c>
      <c r="AQ41" s="101">
        <v>-1.4999999999999999E-2</v>
      </c>
      <c r="AR41" s="54" t="str">
        <f t="shared" ref="AR41:AT41" si="10">IF(AR40&lt;&gt;"",((AR31+AR37)-(3710+AR35))/(3710+AR35),"")</f>
        <v/>
      </c>
      <c r="AS41" s="54" t="str">
        <f t="shared" si="10"/>
        <v/>
      </c>
      <c r="AT41" s="54" t="str">
        <f t="shared" si="10"/>
        <v/>
      </c>
      <c r="AU41" s="54" t="s">
        <v>137</v>
      </c>
      <c r="AV41" s="54" t="e">
        <f t="shared" si="9"/>
        <v>#DIV/0!</v>
      </c>
      <c r="AW41" s="54" t="str">
        <f t="shared" si="9"/>
        <v/>
      </c>
      <c r="AX41" s="54" t="str">
        <f t="shared" si="9"/>
        <v/>
      </c>
      <c r="AY41" s="54" t="s">
        <v>137</v>
      </c>
      <c r="AZ41" s="54">
        <f t="shared" si="9"/>
        <v>-3.2220351664796178E-2</v>
      </c>
      <c r="BA41" s="54" t="e">
        <f t="shared" si="9"/>
        <v>#VALUE!</v>
      </c>
      <c r="BB41" s="54" t="str">
        <f t="shared" si="9"/>
        <v/>
      </c>
      <c r="BC41" s="54">
        <v>-1</v>
      </c>
      <c r="BD41" s="54" t="str">
        <f t="shared" si="9"/>
        <v/>
      </c>
      <c r="BE41" s="54" t="str">
        <f t="shared" si="9"/>
        <v/>
      </c>
      <c r="BF41" s="54">
        <f t="shared" si="9"/>
        <v>0.82668813767881455</v>
      </c>
      <c r="BG41" s="54">
        <v>0.67</v>
      </c>
      <c r="BH41" s="54">
        <f t="shared" si="9"/>
        <v>-0.39158888731281272</v>
      </c>
      <c r="BI41" s="54">
        <f t="shared" si="9"/>
        <v>-0.61244594457826451</v>
      </c>
      <c r="BJ41" s="54">
        <f t="shared" si="9"/>
        <v>0.88694203281656825</v>
      </c>
      <c r="BK41" s="54">
        <v>-0.57899999999999996</v>
      </c>
      <c r="BL41" s="54" t="str">
        <f t="shared" si="9"/>
        <v/>
      </c>
      <c r="BM41" s="54">
        <f t="shared" si="9"/>
        <v>-0.62587993607387027</v>
      </c>
      <c r="BN41" s="54"/>
      <c r="BO41" s="54" t="s">
        <v>137</v>
      </c>
      <c r="BP41" s="54" t="str">
        <f t="shared" si="9"/>
        <v/>
      </c>
      <c r="BQ41" s="54" t="str">
        <f t="shared" si="9"/>
        <v/>
      </c>
      <c r="BR41" s="54" t="str">
        <f t="shared" si="9"/>
        <v/>
      </c>
      <c r="BS41" s="54" t="s">
        <v>137</v>
      </c>
      <c r="BT41" s="54">
        <f t="shared" si="9"/>
        <v>2.9411764705882353E-2</v>
      </c>
      <c r="BU41" s="54">
        <f t="shared" si="9"/>
        <v>6.4516129032258063E-2</v>
      </c>
      <c r="BV41" s="54">
        <f t="shared" si="9"/>
        <v>-0.10967741935483871</v>
      </c>
      <c r="BW41" s="54">
        <v>0.35</v>
      </c>
      <c r="BX41" s="54">
        <f t="shared" si="9"/>
        <v>-4.5677694770544376E-2</v>
      </c>
      <c r="BY41" s="54" t="str">
        <f t="shared" si="9"/>
        <v/>
      </c>
      <c r="BZ41" s="54">
        <f t="shared" si="9"/>
        <v>1.439239946973045</v>
      </c>
      <c r="CA41" s="54">
        <v>1.4359999999999999</v>
      </c>
      <c r="CB41" s="54">
        <f t="shared" si="9"/>
        <v>1.9632414369256473E-2</v>
      </c>
      <c r="CC41" s="54">
        <f t="shared" si="9"/>
        <v>-5.1141199226305542E-2</v>
      </c>
      <c r="CD41" s="54">
        <f t="shared" si="9"/>
        <v>4.2103870967742069E-2</v>
      </c>
      <c r="CE41" s="54">
        <v>0.25900000000000001</v>
      </c>
      <c r="CF41" s="54" t="str">
        <f t="shared" si="9"/>
        <v/>
      </c>
      <c r="CG41" s="54" t="str">
        <f t="shared" si="9"/>
        <v/>
      </c>
      <c r="CH41" s="54" t="str">
        <f t="shared" ref="CH41:DF41" si="11">IF(CH40&lt;&gt;"",((CH31+CH37)-(CH29+CH35))/(CH29+CH35),"")</f>
        <v/>
      </c>
      <c r="CI41" s="54" t="s">
        <v>137</v>
      </c>
      <c r="CJ41" s="54" t="e">
        <f t="shared" si="11"/>
        <v>#VALUE!</v>
      </c>
      <c r="CK41" s="54" t="e">
        <f t="shared" si="11"/>
        <v>#VALUE!</v>
      </c>
      <c r="CL41" s="54" t="str">
        <f t="shared" si="11"/>
        <v/>
      </c>
      <c r="CM41" s="54">
        <v>0.44600000000000001</v>
      </c>
      <c r="CN41" s="54">
        <f t="shared" si="11"/>
        <v>3.0759890826235816</v>
      </c>
      <c r="CO41" s="54">
        <f t="shared" si="11"/>
        <v>2.2739726027397262</v>
      </c>
      <c r="CP41" s="54">
        <f>IF(CP40&lt;&gt;"",((747.3+CP37)-(CP29+CP35))/(CP29+CP35),"")</f>
        <v>27.377427562212841</v>
      </c>
      <c r="CQ41" s="54" t="s">
        <v>137</v>
      </c>
      <c r="CR41" s="54">
        <f t="shared" si="11"/>
        <v>0.74</v>
      </c>
      <c r="CS41" s="54">
        <f t="shared" si="11"/>
        <v>0.30120481325301207</v>
      </c>
      <c r="CT41" s="54">
        <f t="shared" si="11"/>
        <v>-0.18103409090909087</v>
      </c>
      <c r="CU41" s="54">
        <v>1.74</v>
      </c>
      <c r="CV41" s="54">
        <f t="shared" si="11"/>
        <v>-0.64052287581699341</v>
      </c>
      <c r="CW41" s="54">
        <f t="shared" si="11"/>
        <v>-0.90886699507389157</v>
      </c>
      <c r="CX41" s="54">
        <f t="shared" si="11"/>
        <v>-0.89722222222222225</v>
      </c>
      <c r="CY41" s="54" t="s">
        <v>137</v>
      </c>
      <c r="CZ41" s="54" t="str">
        <f t="shared" si="11"/>
        <v/>
      </c>
      <c r="DA41" s="54" t="e">
        <f t="shared" si="11"/>
        <v>#VALUE!</v>
      </c>
      <c r="DB41" s="54" t="str">
        <f t="shared" si="11"/>
        <v/>
      </c>
      <c r="DC41" s="54" t="s">
        <v>137</v>
      </c>
      <c r="DD41" s="54">
        <f t="shared" si="11"/>
        <v>0.14576856649395506</v>
      </c>
      <c r="DE41" s="54">
        <f t="shared" si="11"/>
        <v>-4.4079601990049816E-2</v>
      </c>
      <c r="DF41" s="54">
        <f t="shared" si="11"/>
        <v>0.37382864457831316</v>
      </c>
      <c r="DG41" s="54">
        <v>0.33</v>
      </c>
      <c r="DH41" s="54">
        <v>0.29640879136287185</v>
      </c>
      <c r="DI41" s="55">
        <v>3.0400087650420949E-2</v>
      </c>
    </row>
    <row r="42" spans="2:113" x14ac:dyDescent="0.5">
      <c r="B42" s="161" t="s">
        <v>30</v>
      </c>
      <c r="C42" s="161"/>
      <c r="D42" s="89">
        <f>Population_eurostat!C4</f>
        <v>8.7004710000000003</v>
      </c>
      <c r="E42" s="89">
        <f>Population_eurostat!D4</f>
        <v>8.8222670000000001</v>
      </c>
      <c r="F42" s="89">
        <f>Population_eurostat!E4</f>
        <v>8.9010639999999999</v>
      </c>
      <c r="G42" s="89">
        <f>Population_eurostat!F4</f>
        <v>9</v>
      </c>
      <c r="H42" s="89">
        <f>Population_eurostat!C5</f>
        <v>11.311116999999999</v>
      </c>
      <c r="I42" s="89">
        <f>Population_eurostat!D5</f>
        <v>11.398588999999999</v>
      </c>
      <c r="J42" s="89">
        <f>Population_eurostat!E5</f>
        <v>11.52244</v>
      </c>
      <c r="K42" s="89">
        <f>Population_eurostat!F5</f>
        <v>11.6</v>
      </c>
      <c r="L42" s="89">
        <f>Population_eurostat!C6</f>
        <v>7.1537839999999999</v>
      </c>
      <c r="M42" s="89">
        <f>Population_eurostat!D6</f>
        <v>7.0500340000000001</v>
      </c>
      <c r="N42" s="89">
        <f>Population_eurostat!E6</f>
        <v>6.9514820000000004</v>
      </c>
      <c r="O42" s="89">
        <f>Population_eurostat!F6</f>
        <v>6.5</v>
      </c>
      <c r="P42" s="89">
        <f>Population_eurostat!C7</f>
        <v>4.1906689999999998</v>
      </c>
      <c r="Q42" s="89">
        <f>Population_eurostat!D7</f>
        <v>4.1054930000000001</v>
      </c>
      <c r="R42" s="89">
        <f>Population_eurostat!E7</f>
        <v>4.0581649999999998</v>
      </c>
      <c r="S42" s="89">
        <f>Population_eurostat!F7</f>
        <v>3.9</v>
      </c>
      <c r="T42" s="89">
        <f>Population_eurostat!C8</f>
        <v>0.84831900000000005</v>
      </c>
      <c r="U42" s="89">
        <f>Population_eurostat!D8</f>
        <v>0.864236</v>
      </c>
      <c r="V42" s="89">
        <f>Population_eurostat!E8</f>
        <v>0.88800500000000004</v>
      </c>
      <c r="W42" s="89">
        <f>Population_eurostat!F8</f>
        <v>0.9</v>
      </c>
      <c r="X42" s="89">
        <f>Population_eurostat!C9</f>
        <v>10.553843000000001</v>
      </c>
      <c r="Y42" s="89">
        <f>Population_eurostat!D9</f>
        <v>10.610054999999999</v>
      </c>
      <c r="Z42" s="113">
        <f>Population_eurostat!E9</f>
        <v>10.693939</v>
      </c>
      <c r="AA42" s="149">
        <f>Population_eurostat!F9</f>
        <v>10.5</v>
      </c>
      <c r="AB42" s="130">
        <f>Population_eurostat!C10</f>
        <v>5.7072510000000003</v>
      </c>
      <c r="AC42" s="89">
        <f>Population_eurostat!D10</f>
        <v>5.7811899999999996</v>
      </c>
      <c r="AD42" s="89">
        <f>Population_eurostat!E10</f>
        <v>5.8227630000000001</v>
      </c>
      <c r="AE42" s="89">
        <f>Population_eurostat!F10</f>
        <v>5.9</v>
      </c>
      <c r="AF42" s="89">
        <f>Population_eurostat!C11</f>
        <v>1.315944</v>
      </c>
      <c r="AG42" s="89">
        <f>Population_eurostat!D11</f>
        <v>1.3191329999999999</v>
      </c>
      <c r="AH42" s="89">
        <f>Population_eurostat!E11</f>
        <v>1.3289759999999999</v>
      </c>
      <c r="AI42" s="89">
        <f>Population_eurostat!F11</f>
        <v>1.3</v>
      </c>
      <c r="AJ42" s="89">
        <f>Population_eurostat!C12</f>
        <v>5.4873079999999996</v>
      </c>
      <c r="AK42" s="89">
        <f>Population_eurostat!D12</f>
        <v>5.5131300000000003</v>
      </c>
      <c r="AL42" s="89">
        <f>Population_eurostat!E12</f>
        <v>5.5252920000000003</v>
      </c>
      <c r="AM42" s="89">
        <f>Population_eurostat!F12</f>
        <v>5.5</v>
      </c>
      <c r="AN42" s="89">
        <f>Population_eurostat!C13</f>
        <v>66.638390999999999</v>
      </c>
      <c r="AO42" s="89">
        <f>Population_eurostat!D13</f>
        <v>66.918941000000004</v>
      </c>
      <c r="AP42" s="89">
        <f>Population_eurostat!E13</f>
        <v>67.485530999999995</v>
      </c>
      <c r="AQ42" s="89">
        <f>Population_eurostat!F13</f>
        <v>68</v>
      </c>
      <c r="AR42" s="89">
        <f>Population_eurostat!C14</f>
        <v>82.175684000000004</v>
      </c>
      <c r="AS42" s="89">
        <f>Population_eurostat!D14</f>
        <v>82.792350999999996</v>
      </c>
      <c r="AT42" s="89">
        <f>Population_eurostat!E14</f>
        <v>83.166711000000006</v>
      </c>
      <c r="AU42" s="89">
        <f>Population_eurostat!F14</f>
        <v>83.2</v>
      </c>
      <c r="AV42" s="89">
        <f>Population_eurostat!C15</f>
        <v>10.783747999999999</v>
      </c>
      <c r="AW42" s="89">
        <f>Population_eurostat!D15</f>
        <v>10.741165000000001</v>
      </c>
      <c r="AX42" s="89">
        <f>Population_eurostat!E15</f>
        <v>10.718565</v>
      </c>
      <c r="AY42" s="89">
        <f>Population_eurostat!F15</f>
        <v>10.5</v>
      </c>
      <c r="AZ42" s="89">
        <f>Population_eurostat!C16</f>
        <v>9.8304849999999995</v>
      </c>
      <c r="BA42" s="89">
        <f>Population_eurostat!D16</f>
        <v>9.7783709999999999</v>
      </c>
      <c r="BB42" s="89">
        <f>Population_eurostat!E16</f>
        <v>9.7695260000000008</v>
      </c>
      <c r="BC42" s="89">
        <f>Population_eurostat!F16</f>
        <v>9.6</v>
      </c>
      <c r="BD42" s="89">
        <f>Population_eurostat!C17</f>
        <v>4.726286</v>
      </c>
      <c r="BE42" s="89">
        <f>Population_eurostat!D17</f>
        <v>4.8303919999999998</v>
      </c>
      <c r="BF42" s="89">
        <f>Population_eurostat!E17</f>
        <v>4.9644399999999997</v>
      </c>
      <c r="BG42" s="89">
        <f>Population_eurostat!F17</f>
        <v>5.2</v>
      </c>
      <c r="BH42" s="89">
        <f>Population_eurostat!C18</f>
        <v>60.665551000000001</v>
      </c>
      <c r="BI42" s="89">
        <f>Population_eurostat!D18</f>
        <v>60.483972999999999</v>
      </c>
      <c r="BJ42" s="89">
        <f>Population_eurostat!E18</f>
        <v>59.641488000000003</v>
      </c>
      <c r="BK42" s="89">
        <f>Population_eurostat!F18</f>
        <v>59</v>
      </c>
      <c r="BL42" s="89">
        <f>Population_eurostat!C19</f>
        <v>1.9689570000000001</v>
      </c>
      <c r="BM42" s="89">
        <f>Population_eurostat!D19</f>
        <v>1.9343790000000001</v>
      </c>
      <c r="BN42" s="89">
        <f>Population_eurostat!E19</f>
        <v>1.907675</v>
      </c>
      <c r="BO42" s="89">
        <f>Population_eurostat!F19</f>
        <v>1.9</v>
      </c>
      <c r="BP42" s="89">
        <f>Population_eurostat!C20</f>
        <v>2.8885580000000002</v>
      </c>
      <c r="BQ42" s="89">
        <f>Population_eurostat!D20</f>
        <v>2.8089010000000001</v>
      </c>
      <c r="BR42" s="89">
        <f>Population_eurostat!E20</f>
        <v>2.7940900000000002</v>
      </c>
      <c r="BS42" s="89">
        <f>Population_eurostat!F20</f>
        <v>2.8</v>
      </c>
      <c r="BT42" s="89">
        <f>Population_eurostat!C21</f>
        <v>0.57624900000000001</v>
      </c>
      <c r="BU42" s="89">
        <f>Population_eurostat!D21</f>
        <v>0.60200500000000001</v>
      </c>
      <c r="BV42" s="89">
        <f>Population_eurostat!E21</f>
        <v>0.626108</v>
      </c>
      <c r="BW42" s="89">
        <f>Population_eurostat!F21</f>
        <v>0.6</v>
      </c>
      <c r="BX42" s="89">
        <f>Population_eurostat!C22</f>
        <v>0.45041500000000001</v>
      </c>
      <c r="BY42" s="89">
        <f>Population_eurostat!D22</f>
        <v>0.47570099999999998</v>
      </c>
      <c r="BZ42" s="89">
        <f>Population_eurostat!E22</f>
        <v>0.51456400000000002</v>
      </c>
      <c r="CA42" s="89">
        <f>Population_eurostat!F22</f>
        <v>0.5</v>
      </c>
      <c r="CB42" s="89">
        <f>Population_eurostat!C23</f>
        <v>16.979120000000002</v>
      </c>
      <c r="CC42" s="89">
        <f>Population_eurostat!D23</f>
        <v>17.181083999999998</v>
      </c>
      <c r="CD42" s="89">
        <f>Population_eurostat!E23</f>
        <v>17.407585000000001</v>
      </c>
      <c r="CE42" s="89">
        <f>Population_eurostat!F23</f>
        <v>17.600000000000001</v>
      </c>
      <c r="CF42" s="89">
        <f>Population_eurostat!C24</f>
        <v>37.967208999999997</v>
      </c>
      <c r="CG42" s="89">
        <f>Population_eurostat!D24</f>
        <v>37.976686999999998</v>
      </c>
      <c r="CH42" s="89">
        <f>Population_eurostat!E24</f>
        <v>37.958137999999998</v>
      </c>
      <c r="CI42" s="89">
        <f>Population_eurostat!F24</f>
        <v>36.9</v>
      </c>
      <c r="CJ42" s="89">
        <f>Population_eurostat!C25</f>
        <v>10.341329999999999</v>
      </c>
      <c r="CK42" s="89">
        <f>Population_eurostat!D25</f>
        <v>10.291027</v>
      </c>
      <c r="CL42" s="89">
        <f>Population_eurostat!E25</f>
        <v>10.295909</v>
      </c>
      <c r="CM42" s="89">
        <f>Population_eurostat!F25</f>
        <v>10.4</v>
      </c>
      <c r="CN42" s="89">
        <f>Population_eurostat!C26</f>
        <v>19.760584999999999</v>
      </c>
      <c r="CO42" s="89">
        <f>Population_eurostat!D26</f>
        <v>19.530631</v>
      </c>
      <c r="CP42" s="89">
        <f>Population_eurostat!E26</f>
        <v>19.328838000000001</v>
      </c>
      <c r="CQ42" s="89">
        <f>Population_eurostat!F26</f>
        <v>19</v>
      </c>
      <c r="CR42" s="89">
        <f>Population_eurostat!C27</f>
        <v>5.4262519999999999</v>
      </c>
      <c r="CS42" s="89">
        <f>Population_eurostat!D27</f>
        <v>5.4431200000000004</v>
      </c>
      <c r="CT42" s="89">
        <f>Population_eurostat!E27</f>
        <v>5.4578730000000002</v>
      </c>
      <c r="CU42" s="89">
        <f>Population_eurostat!F27</f>
        <v>5.4</v>
      </c>
      <c r="CV42" s="89">
        <f>Population_eurostat!C28</f>
        <v>2.0641880000000001</v>
      </c>
      <c r="CW42" s="89">
        <f>Population_eurostat!D28</f>
        <v>2.0668799999999998</v>
      </c>
      <c r="CX42" s="89">
        <f>Population_eurostat!E28</f>
        <v>2.0958610000000002</v>
      </c>
      <c r="CY42" s="89">
        <f>Population_eurostat!F28</f>
        <v>2.1</v>
      </c>
      <c r="CZ42" s="89">
        <f>Population_eurostat!C29</f>
        <v>46.440098999999996</v>
      </c>
      <c r="DA42" s="89">
        <f>Population_eurostat!D29</f>
        <v>46.658447000000002</v>
      </c>
      <c r="DB42" s="89">
        <f>Population_eurostat!E29</f>
        <v>47.332614</v>
      </c>
      <c r="DC42" s="89">
        <f>Population_eurostat!F29</f>
        <v>47.5</v>
      </c>
      <c r="DD42" s="89">
        <f>Population_eurostat!C30</f>
        <v>9.8510170000000006</v>
      </c>
      <c r="DE42" s="89">
        <f>Population_eurostat!D30</f>
        <v>10.120241999999999</v>
      </c>
      <c r="DF42" s="89">
        <f>Population_eurostat!E30</f>
        <v>10.327589</v>
      </c>
      <c r="DG42" s="89">
        <f>Population_eurostat!F30</f>
        <v>10.5</v>
      </c>
      <c r="DH42" s="89">
        <f>Population_eurostat!C31</f>
        <v>65.379043999999993</v>
      </c>
      <c r="DI42" s="89">
        <f>Population_eurostat!D31</f>
        <v>66.273576000000006</v>
      </c>
    </row>
    <row r="43" spans="2:113" x14ac:dyDescent="0.5">
      <c r="B43" s="155" t="s">
        <v>31</v>
      </c>
      <c r="C43" s="155"/>
      <c r="D43" s="33" t="s">
        <v>275</v>
      </c>
      <c r="E43" s="33" t="s">
        <v>275</v>
      </c>
      <c r="F43" s="33" t="str">
        <f>IF(((IF(OR(F27="no data",F27="n/a"),0,F27))+IF(OR(F33="no data",F33="n/a"),0,F33))&gt;0,((IF(OR(F27="no data",F27="n/a"),0,F27))+IF(OR(F33="no data",F33="n/a"),0,F33))/F42,"")</f>
        <v/>
      </c>
      <c r="G43" s="33" t="str">
        <f>IF(((IF(OR(G27="no data",G27="n/a"),0,G27))+IF(OR(G33="no data",G33="n/a"),0,G33))&gt;0,((IF(OR(G27="no data",G27="n/a"),0,G27))+IF(OR(G33="no data",G33="n/a"),0,G33))/G42,"")</f>
        <v/>
      </c>
      <c r="H43" s="33">
        <v>25.726902126465497</v>
      </c>
      <c r="I43" s="33"/>
      <c r="J43" s="33">
        <f>IF(((IF(OR(J27="no data",J27="n/a"),0,J27))+IF(OR(J33="no data",J33="n/a"),0,J33))&gt;0,((IF(OR(J27="no data",J27="n/a"),0,J27))+IF(OR(J33="no data",J33="n/a"),0,J33))/J42,"")</f>
        <v>28.922762887027403</v>
      </c>
      <c r="K43" s="33">
        <f>IF(((IF(OR(K27="no data",K27="n/a"),0,K27))+IF(OR(K33="no data",K33="n/a"),0,K33))&gt;0,((IF(OR(K27="no data",K27="n/a"),0,K27))+IF(OR(K33="no data",K33="n/a"),0,K33))/K42,"")</f>
        <v>29.163793103448278</v>
      </c>
      <c r="L43" s="33" t="s">
        <v>275</v>
      </c>
      <c r="M43" s="33" t="s">
        <v>275</v>
      </c>
      <c r="N43" s="33" t="str">
        <f>IF(((IF(OR(N27="no data",N27="n/a"),0,N27))+IF(OR(N33="no data",N33="n/a"),0,N33))&gt;0,((IF(OR(N27="no data",N27="n/a"),0,N27))+IF(OR(N33="no data",N33="n/a"),0,N33))/N42,"")</f>
        <v/>
      </c>
      <c r="O43" s="33" t="str">
        <f>IF(((IF(OR(O27="no data",O27="n/a"),0,O27))+IF(OR(O33="no data",O33="n/a"),0,O33))&gt;0,((IF(OR(O27="no data",O27="n/a"),0,O27))+IF(OR(O33="no data",O33="n/a"),0,O33))/O42,"")</f>
        <v/>
      </c>
      <c r="P43" s="33" t="s">
        <v>275</v>
      </c>
      <c r="Q43" s="33" t="s">
        <v>275</v>
      </c>
      <c r="R43" s="33" t="str">
        <f>IF(((IF(OR(R27="no data",R27="n/a"),0,R27))+IF(OR(R33="no data",R33="n/a"),0,R33))&gt;0,((IF(OR(R27="no data",R27="n/a"),0,R27))+IF(OR(R33="no data",R33="n/a"),0,R33))/R42,"")</f>
        <v/>
      </c>
      <c r="S43" s="33" t="str">
        <f>IF(((IF(OR(S27="no data",S27="n/a"),0,S27))+IF(OR(S33="no data",S33="n/a"),0,S33))&gt;0,((IF(OR(S27="no data",S27="n/a"),0,S27))+IF(OR(S33="no data",S33="n/a"),0,S33))/S42,"")</f>
        <v/>
      </c>
      <c r="T43" s="33">
        <v>31.562419325748923</v>
      </c>
      <c r="U43" s="33">
        <v>27.279238541324361</v>
      </c>
      <c r="V43" s="33">
        <f>IF(((IF(OR(V27="no data",V27="n/a"),0,V27))+IF(OR(V33="no data",V33="n/a"),0,V33))&gt;0,((IF(OR(V27="no data",V27="n/a"),0,V27))+IF(OR(V33="no data",V33="n/a"),0,V33))/V42,"")</f>
        <v>50.595098000574318</v>
      </c>
      <c r="W43" s="33">
        <f>IF(((IF(OR(W27="no data",W27="n/a"),0,W27))+IF(OR(W33="no data",W33="n/a"),0,W33))&gt;0,((IF(OR(W27="no data",W27="n/a"),0,W27))+IF(OR(W33="no data",W33="n/a"),0,W33))/W42,"")</f>
        <v>39.888888888888886</v>
      </c>
      <c r="X43" s="33">
        <v>39.985434689524944</v>
      </c>
      <c r="Y43" s="33">
        <v>40.716094308653446</v>
      </c>
      <c r="Z43" s="114" t="str">
        <f>IF(((IF(OR(Z27="no data",Z27="n/a"),0,Z27))+IF(OR(Z33="no data",Z33="n/a"),0,Z33))&gt;0,((IF(OR(Z27="no data",Z27="n/a"),0,Z27))+IF(OR(Z33="no data",Z33="n/a"),0,Z33))/Z42,"")</f>
        <v/>
      </c>
      <c r="AA43" s="150">
        <f>IF(((IF(OR(AA27="no data",AA27="n/a"),0,AA27))+IF(OR(AA33="no data",AA33="n/a"),0,AA33))&gt;0,((IF(OR(AA27="no data",AA27="n/a"),0,AA27))+IF(OR(AA33="no data",AA33="n/a"),0,AA33))/AA42,"")</f>
        <v>49.904761904761905</v>
      </c>
      <c r="AB43" s="131">
        <v>108.63373627688706</v>
      </c>
      <c r="AC43" s="33">
        <v>107.2443389682747</v>
      </c>
      <c r="AD43" s="33">
        <f>IF(((IF(OR(AD27="no data",AD27="n/a"),0,AD27))+IF(OR(AD33="no data",AD33="n/a"),0,AD33))&gt;0,((IF(OR(AD27="no data",AD27="n/a"),0,AD27))+IF(OR(AD33="no data",AD33="n/a"),0,AD33))/AD42,"")</f>
        <v>106.47864252761103</v>
      </c>
      <c r="AE43" s="33">
        <f>IF(((IF(OR(AE27="no data",AE27="n/a"),0,AE27))+IF(OR(AE33="no data",AE33="n/a"),0,AE33))&gt;0,((IF(OR(AE27="no data",AE27="n/a"),0,AE27))+IF(OR(AE33="no data",AE33="n/a"),0,AE33))/AE42,"")</f>
        <v>105.08474576271186</v>
      </c>
      <c r="AF43" s="33">
        <v>6.466840534247658</v>
      </c>
      <c r="AG43" s="33">
        <v>14.57396638549714</v>
      </c>
      <c r="AH43" s="33">
        <f>IF(((IF(OR(AH27="no data",AH27="n/a"),0,AH27))+IF(OR(AH33="no data",AH33="n/a"),0,AH33))&gt;0,((IF(OR(AH27="no data",AH27="n/a"),0,AH27))+IF(OR(AH33="no data",AH33="n/a"),0,AH33))/AH42,"")</f>
        <v>18.284754577960776</v>
      </c>
      <c r="AI43" s="33">
        <f>IF(((IF(OR(AI27="no data",AI27="n/a"),0,AI27))+IF(OR(AI33="no data",AI33="n/a"),0,AI33))&gt;0,((IF(OR(AI27="no data",AI27="n/a"),0,AI27))+IF(OR(AI33="no data",AI33="n/a"),0,AI33))/AI42,"")</f>
        <v>19.23076923076923</v>
      </c>
      <c r="AJ43" s="33">
        <v>66.471574039583714</v>
      </c>
      <c r="AK43" s="33">
        <v>68.24616869183204</v>
      </c>
      <c r="AL43" s="33">
        <f>IF(((IF(OR(AL27="no data",AL27="n/a"),0,AL27))+IF(OR(AL33="no data",AL33="n/a"),0,AL33))&gt;0,((IF(OR(AL27="no data",AL27="n/a"),0,AL27))+IF(OR(AL33="no data",AL33="n/a"),0,AL33))/AL42,"")</f>
        <v>69.951054170530711</v>
      </c>
      <c r="AM43" s="33">
        <f>IF(((IF(OR(AM27="no data",AM27="n/a"),0,AM27))+IF(OR(AM33="no data",AM33="n/a"),0,AM33))&gt;0,((IF(OR(AM27="no data",AM27="n/a"),0,AM27))+IF(OR(AM33="no data",AM33="n/a"),0,AM33))/AM42,"")</f>
        <v>72</v>
      </c>
      <c r="AN43" s="33" t="s">
        <v>275</v>
      </c>
      <c r="AO43" s="33" t="s">
        <v>275</v>
      </c>
      <c r="AP43" s="33" t="str">
        <f>IF(((IF(OR(AP27="no data",AP27="n/a"),0,AP27))+IF(OR(AP33="no data",AP33="n/a"),0,AP33))&gt;0,((IF(OR(AP27="no data",AP27="n/a"),0,AP27))+IF(OR(AP33="no data",AP33="n/a"),0,AP33))/AP42,"")</f>
        <v/>
      </c>
      <c r="AQ43" s="33" t="str">
        <f>IF(((IF(OR(AQ27="no data",AQ27="n/a"),0,AQ27))+IF(OR(AQ33="no data",AQ33="n/a"),0,AQ33))&gt;0,((IF(OR(AQ27="no data",AQ27="n/a"),0,AQ27))+IF(OR(AQ33="no data",AQ33="n/a"),0,AQ33))/AQ42,"")</f>
        <v/>
      </c>
      <c r="AR43" s="33" t="s">
        <v>275</v>
      </c>
      <c r="AS43" s="33" t="s">
        <v>275</v>
      </c>
      <c r="AT43" s="33" t="str">
        <f>IF(((IF(OR(AT27="no data",AT27="n/a"),0,AT27))+IF(OR(AT33="no data",AT33="n/a"),0,AT33))&gt;0,((IF(OR(AT27="no data",AT27="n/a"),0,AT27))+IF(OR(AT33="no data",AT33="n/a"),0,AT33))/AT42,"")</f>
        <v/>
      </c>
      <c r="AU43" s="33">
        <f>IF(((IF(OR(AU27="no data",AU27="n/a"),0,AU27))+IF(OR(AU33="no data",AU33="n/a"),0,AU33))&gt;0,((IF(OR(AU27="no data",AU27="n/a"),0,AU27))+IF(OR(AU33="no data",AU33="n/a"),0,AU33))/AU42,"")</f>
        <v>48.028846153846153</v>
      </c>
      <c r="AV43" s="33" t="s">
        <v>275</v>
      </c>
      <c r="AW43" s="33" t="s">
        <v>275</v>
      </c>
      <c r="AX43" s="33" t="str">
        <f>IF(((IF(OR(AX27="no data",AX27="n/a"),0,AX27))+IF(OR(AX33="no data",AX33="n/a"),0,AX33))&gt;0,((IF(OR(AX27="no data",AX27="n/a"),0,AX27))+IF(OR(AX33="no data",AX33="n/a"),0,AX33))/AX42,"")</f>
        <v/>
      </c>
      <c r="AY43" s="33" t="str">
        <f>IF(((IF(OR(AY27="no data",AY27="n/a"),0,AY27))+IF(OR(AY33="no data",AY33="n/a"),0,AY33))&gt;0,((IF(OR(AY27="no data",AY27="n/a"),0,AY27))+IF(OR(AY33="no data",AY33="n/a"),0,AY33))/AY42,"")</f>
        <v/>
      </c>
      <c r="AZ43" s="33">
        <v>2.7236702970402789</v>
      </c>
      <c r="BA43" s="33" t="s">
        <v>275</v>
      </c>
      <c r="BB43" s="33" t="str">
        <f>IF(((IF(OR(BB27="no data",BB27="n/a"),0,BB27))+IF(OR(BB33="no data",BB33="n/a"),0,BB33))&gt;0,((IF(OR(BB27="no data",BB27="n/a"),0,BB27))+IF(OR(BB33="no data",BB33="n/a"),0,BB33))/BB42,"")</f>
        <v/>
      </c>
      <c r="BC43" s="33"/>
      <c r="BD43" s="33" t="s">
        <v>275</v>
      </c>
      <c r="BE43" s="33" t="s">
        <v>275</v>
      </c>
      <c r="BF43" s="33" t="str">
        <f>IF(((IF(OR(BF27="no data",BF27="n/a"),0,BF27))+IF(OR(BF33="no data",BF33="n/a"),0,BF33))&gt;0,((IF(OR(BF27="no data",BF27="n/a"),0,BF27))+IF(OR(BF33="no data",BF33="n/a"),0,BF33))/BF42,"")</f>
        <v/>
      </c>
      <c r="BG43" s="33" t="str">
        <f>IF(((IF(OR(BG27="no data",BG27="n/a"),0,BG27))+IF(OR(BG33="no data",BG33="n/a"),0,BG33))&gt;0,((IF(OR(BG27="no data",BG27="n/a"),0,BG27))+IF(OR(BG33="no data",BG33="n/a"),0,BG33))/BG42,"")</f>
        <v/>
      </c>
      <c r="BH43" s="33">
        <v>5.3388843964569546</v>
      </c>
      <c r="BI43" s="33">
        <v>5.313032759934603</v>
      </c>
      <c r="BJ43" s="33">
        <f>IF(((IF(OR(BJ27="no data",BJ27="n/a"),0,BJ27))+IF(OR(BJ33="no data",BJ33="n/a"),0,BJ33))&gt;0,((IF(OR(BJ27="no data",BJ27="n/a"),0,BJ27))+IF(OR(BJ33="no data",BJ33="n/a"),0,BJ33))/BJ42,"")</f>
        <v>7.415411399527791</v>
      </c>
      <c r="BK43" s="33">
        <f>IF(((IF(OR(BK27="no data",BK27="n/a"),0,BK27))+IF(OR(BK33="no data",BK33="n/a"),0,BK33))&gt;0,((IF(OR(BK27="no data",BK27="n/a"),0,BK27))+IF(OR(BK33="no data",BK33="n/a"),0,BK33))/BK42,"")</f>
        <v>10.8</v>
      </c>
      <c r="BL43" s="33">
        <v>23.789809077146483</v>
      </c>
      <c r="BM43" s="33">
        <v>18.359380452331209</v>
      </c>
      <c r="BN43" s="33">
        <f>IF(((IF(OR(BN27="no data",BN27="n/a"),0,BN27))+IF(OR(BN33="no data",BN33="n/a"),0,BN33))&gt;0,((IF(OR(BN27="no data",BN27="n/a"),0,BN27))+IF(OR(BN33="no data",BN33="n/a"),0,BN33))/BN42,"")</f>
        <v>11.571100947488436</v>
      </c>
      <c r="BO43" s="33">
        <f>IF(((IF(OR(BO27="no data",BO27="n/a"),0,BO27))+IF(OR(BO33="no data",BO33="n/a"),0,BO33))&gt;0,((IF(OR(BO27="no data",BO27="n/a"),0,BO27))+IF(OR(BO33="no data",BO33="n/a"),0,BO33))/BO42,"")</f>
        <v>11.631578947368423</v>
      </c>
      <c r="BP43" s="33">
        <v>6.837321597835321</v>
      </c>
      <c r="BQ43" s="33">
        <v>11.445161648630549</v>
      </c>
      <c r="BR43" s="33" t="str">
        <f>IF(((IF(OR(BR27="no data",BR27="n/a"),0,BR27))+IF(OR(BR33="no data",BR33="n/a"),0,BR33))&gt;0,((IF(OR(BR27="no data",BR27="n/a"),0,BR27))+IF(OR(BR33="no data",BR33="n/a"),0,BR33))/BR42,"")</f>
        <v/>
      </c>
      <c r="BS43" s="33">
        <f>IF(((IF(OR(BS27="no data",BS27="n/a"),0,BS27))+IF(OR(BS33="no data",BS33="n/a"),0,BS33))&gt;0,((IF(OR(BS27="no data",BS27="n/a"),0,BS27))+IF(OR(BS33="no data",BS33="n/a"),0,BS33))/BS42,"")</f>
        <v>0.46428571428571436</v>
      </c>
      <c r="BT43" s="33">
        <v>144.03495711055464</v>
      </c>
      <c r="BU43" s="33">
        <v>138.97990880474416</v>
      </c>
      <c r="BV43" s="33">
        <f>IF(((IF(OR(BV27="no data",BV27="n/a"),0,BV27))+IF(OR(BV33="no data",BV33="n/a"),0,BV33))&gt;0,((IF(OR(BV27="no data",BV27="n/a"),0,BV27))+IF(OR(BV33="no data",BV33="n/a"),0,BV33))/BV42,"")</f>
        <v>131.65220696748804</v>
      </c>
      <c r="BW43" s="33">
        <f>IF(((IF(OR(BW27="no data",BW27="n/a"),0,BW27))+IF(OR(BW33="no data",BW33="n/a"),0,BW33))&gt;0,((IF(OR(BW27="no data",BW27="n/a"),0,BW27))+IF(OR(BW33="no data",BW33="n/a"),0,BW33))/BW42,"")</f>
        <v>135.5</v>
      </c>
      <c r="BX43" s="33">
        <v>10.43926156988555</v>
      </c>
      <c r="BY43" s="33" t="s">
        <v>275</v>
      </c>
      <c r="BZ43" s="33">
        <f>IF(((IF(OR(BZ27="no data",BZ27="n/a"),0,BZ27))+IF(OR(BZ33="no data",BZ33="n/a"),0,BZ33))&gt;0,((IF(OR(BZ27="no data",BZ27="n/a"),0,BZ27))+IF(OR(BZ33="no data",BZ33="n/a"),0,BZ33))/BZ42,"")</f>
        <v>16.471226125418802</v>
      </c>
      <c r="CA43" s="33">
        <f>IF(((IF(OR(CA27="no data",CA27="n/a"),0,CA27))+IF(OR(CA33="no data",CA33="n/a"),0,CA33))&gt;0,((IF(OR(CA27="no data",CA27="n/a"),0,CA27))+IF(OR(CA33="no data",CA33="n/a"),0,CA33))/CA42,"")</f>
        <v>17.8</v>
      </c>
      <c r="CB43" s="33">
        <v>75.857877204472302</v>
      </c>
      <c r="CC43" s="33">
        <v>72.253881070600684</v>
      </c>
      <c r="CD43" s="33">
        <f>IF(((IF(OR(CD27="no data",CD27="n/a"),0,CD27))+IF(OR(CD33="no data",CD33="n/a"),0,CD33))&gt;0,((IF(OR(CD27="no data",CD27="n/a"),0,CD27))+IF(OR(CD33="no data",CD33="n/a"),0,CD33))/CD42,"")</f>
        <v>71.233314098423193</v>
      </c>
      <c r="CE43" s="33">
        <f>IF(((IF(OR(CE27="no data",CE27="n/a"),0,CE27))+IF(OR(CE33="no data",CE33="n/a"),0,CE33))&gt;0,((IF(OR(CE27="no data",CE27="n/a"),0,CE27))+IF(OR(CE33="no data",CE33="n/a"),0,CE33))/CE42,"")</f>
        <v>70.97727272727272</v>
      </c>
      <c r="CF43" s="33" t="s">
        <v>275</v>
      </c>
      <c r="CG43" s="33" t="s">
        <v>275</v>
      </c>
      <c r="CH43" s="33" t="str">
        <f>IF(((IF(OR(CH27="no data",CH27="n/a"),0,CH27))+IF(OR(CH33="no data",CH33="n/a"),0,CH33))&gt;0,((IF(OR(CH27="no data",CH27="n/a"),0,CH27))+IF(OR(CH33="no data",CH33="n/a"),0,CH33))/CH42,"")</f>
        <v/>
      </c>
      <c r="CI43" s="33" t="str">
        <f>IF(((IF(OR(CI27="no data",CI27="n/a"),0,CI27))+IF(OR(CI33="no data",CI33="n/a"),0,CI33))&gt;0,((IF(OR(CI27="no data",CI27="n/a"),0,CI27))+IF(OR(CI33="no data",CI33="n/a"),0,CI33))/CI42,"")</f>
        <v/>
      </c>
      <c r="CJ43" s="33" t="s">
        <v>275</v>
      </c>
      <c r="CK43" s="33" t="s">
        <v>275</v>
      </c>
      <c r="CL43" s="33" t="str">
        <f>IF(((IF(OR(CL27="no data",CL27="n/a"),0,CL27))+IF(OR(CL33="no data",CL33="n/a"),0,CL33))&gt;0,((IF(OR(CL27="no data",CL27="n/a"),0,CL27))+IF(OR(CL33="no data",CL33="n/a"),0,CL33))/CL42,"")</f>
        <v/>
      </c>
      <c r="CM43" s="33">
        <f>IF(((IF(OR(CM27="no data",CM27="n/a"),0,CM27))+IF(OR(CM33="no data",CM33="n/a"),0,CM33))&gt;0,((IF(OR(CM27="no data",CM27="n/a"),0,CM27))+IF(OR(CM33="no data",CM33="n/a"),0,CM33))/CM42,"")</f>
        <v>0.76923076923076916</v>
      </c>
      <c r="CN43" s="33">
        <v>7.0366337838682416</v>
      </c>
      <c r="CO43" s="33">
        <v>6.7892327697963273</v>
      </c>
      <c r="CP43" s="33">
        <f>IF(((IF(OR(CP27="no data",CP27="n/a"),0,CP27))+IF(OR(CP33="no data",CP33="n/a"),0,CP33))&gt;0,((IF(OR(CP27="no data",CP27="n/a"),0,CP27))+IF(OR(CP33="no data",CP33="n/a"),0,CP33))/CP42,"")</f>
        <v>8.1378870266282952</v>
      </c>
      <c r="CQ43" s="33" t="str">
        <f>IF(((IF(OR(CQ27="no data",CQ27="n/a"),0,CQ27))+IF(OR(CQ33="no data",CQ33="n/a"),0,CQ33))&gt;0,((IF(OR(CQ27="no data",CQ27="n/a"),0,CQ27))+IF(OR(CQ33="no data",CQ33="n/a"),0,CQ33))/CQ42,"")</f>
        <v/>
      </c>
      <c r="CR43" s="33">
        <v>30.149723971536897</v>
      </c>
      <c r="CS43" s="33">
        <v>26.875328855509338</v>
      </c>
      <c r="CT43" s="33">
        <f>IF(((IF(OR(CT27="no data",CT27="n/a"),0,CT27))+IF(OR(CT33="no data",CT33="n/a"),0,CT33))&gt;0,((IF(OR(CT27="no data",CT27="n/a"),0,CT27))+IF(OR(CT33="no data",CT33="n/a"),0,CT33))/CT42,"")</f>
        <v>26.802688781613458</v>
      </c>
      <c r="CU43" s="33">
        <f>IF(((IF(OR(CU27="no data",CU27="n/a"),0,CU27))+IF(OR(CU33="no data",CU33="n/a"),0,CU33))&gt;0,((IF(OR(CU27="no data",CU27="n/a"),0,CU27))+IF(OR(CU33="no data",CU33="n/a"),0,CU33))/CU42,"")</f>
        <v>26.703703703703699</v>
      </c>
      <c r="CV43" s="33">
        <v>52.144651376891844</v>
      </c>
      <c r="CW43" s="33">
        <v>49.312676110853076</v>
      </c>
      <c r="CX43" s="33">
        <f>IF(((IF(OR(CX27="no data",CX27="n/a"),0,CX27))+IF(OR(CX33="no data",CX33="n/a"),0,CX33))&gt;0,((IF(OR(CX27="no data",CX27="n/a"),0,CX27))+IF(OR(CX33="no data",CX33="n/a"),0,CX33))/CX42,"")</f>
        <v>49.008149872534482</v>
      </c>
      <c r="CY43" s="33" t="str">
        <f>IF(((IF(OR(CY27="no data",CY27="n/a"),0,CY27))+IF(OR(CY33="no data",CY33="n/a"),0,CY33))&gt;0,((IF(OR(CY27="no data",CY27="n/a"),0,CY27))+IF(OR(CY33="no data",CY33="n/a"),0,CY33))/CY42,"")</f>
        <v/>
      </c>
      <c r="CZ43" s="33" t="s">
        <v>275</v>
      </c>
      <c r="DA43" s="33" t="s">
        <v>275</v>
      </c>
      <c r="DB43" s="33" t="str">
        <f>IF(((IF(OR(DB27="no data",DB27="n/a"),0,DB27))+IF(OR(DB33="no data",DB33="n/a"),0,DB33))&gt;0,((IF(OR(DB27="no data",DB27="n/a"),0,DB27))+IF(OR(DB33="no data",DB33="n/a"),0,DB33))/DB42,"")</f>
        <v/>
      </c>
      <c r="DC43" s="33" t="str">
        <f>IF(((IF(OR(DC27="no data",DC27="n/a"),0,DC27))+IF(OR(DC33="no data",DC33="n/a"),0,DC33))&gt;0,((IF(OR(DC27="no data",DC27="n/a"),0,DC27))+IF(OR(DC33="no data",DC33="n/a"),0,DC33))/DC42,"")</f>
        <v/>
      </c>
      <c r="DD43" s="33" t="s">
        <v>275</v>
      </c>
      <c r="DE43" s="33" t="s">
        <v>275</v>
      </c>
      <c r="DF43" s="33" t="str">
        <f>IF(((IF(OR(DF27="no data",DF27="n/a"),0,DF27))+IF(OR(DF33="no data",DF33="n/a"),0,DF33))&gt;0,((IF(OR(DF27="no data",DF27="n/a"),0,DF27))+IF(OR(DF33="no data",DF33="n/a"),0,DF33))/DF42,"")</f>
        <v/>
      </c>
      <c r="DG43" s="33" t="str">
        <f>IF(((IF(OR(DG27="no data",DG27="n/a"),0,DG27))+IF(OR(DG33="no data",DG33="n/a"),0,DG33))&gt;0,((IF(OR(DG27="no data",DG27="n/a"),0,DG27))+IF(OR(DG33="no data",DG33="n/a"),0,DG33))/DG42,"")</f>
        <v/>
      </c>
      <c r="DH43" s="33">
        <v>21.369538532866894</v>
      </c>
      <c r="DI43" s="33">
        <v>15.726629848674529</v>
      </c>
    </row>
    <row r="44" spans="2:113" x14ac:dyDescent="0.5">
      <c r="B44" s="155" t="s">
        <v>32</v>
      </c>
      <c r="C44" s="155"/>
      <c r="D44" s="33">
        <v>37.469235860909137</v>
      </c>
      <c r="E44" s="33">
        <v>35.81845799951418</v>
      </c>
      <c r="F44" s="33">
        <f>IF(((IF(OR(F29="no data",F29="n/a"),0,F29))+IF(OR(F35="no data",F35="n/a"),0,F35))&gt;0,((IF(OR(F29="no data",F29="n/a"),0,F29))+IF(OR(F35="no data",F35="n/a"),0,F35))/F42,"")</f>
        <v>24.716146294420533</v>
      </c>
      <c r="G44" s="33">
        <f>IF(((IF(OR(G29="no data",G29="n/a"),0,G29))+IF(OR(G35="no data",G35="n/a"),0,G35))&gt;0,((IF(OR(G29="no data",G29="n/a"),0,G29))+IF(OR(G35="no data",G35="n/a"),0,G35))/G42,"")</f>
        <v>43</v>
      </c>
      <c r="H44" s="33">
        <v>13.339089322478054</v>
      </c>
      <c r="I44" s="33" t="s">
        <v>275</v>
      </c>
      <c r="J44" s="33">
        <f>IF(((IF(OR(J29="no data",J29="n/a"),0,J29))+IF(OR(J35="no data",J35="n/a"),0,J35))&gt;0,((IF(OR(J29="no data",J29="n/a"),0,J29))+IF(OR(J35="no data",J35="n/a"),0,J35))/J42,"")</f>
        <v>30.239254880042765</v>
      </c>
      <c r="K44" s="33">
        <f>IF(((IF(OR(K29="no data",K29="n/a"),0,K29))+IF(OR(K35="no data",K35="n/a"),0,K35))&gt;0,((IF(OR(K29="no data",K29="n/a"),0,K29))+IF(OR(K35="no data",K35="n/a"),0,K35))/K42,"")</f>
        <v>30.172413793103448</v>
      </c>
      <c r="L44" s="33">
        <v>20.973515554844823</v>
      </c>
      <c r="M44" s="33">
        <v>2.6084980583072364</v>
      </c>
      <c r="N44" s="33">
        <f>IF(((IF(OR(N29="no data",N29="n/a"),0,7.3733))+IF(OR(N35="no data",N35="n/a"),0,N35))&gt;0,((IF(OR(N29="no data",N29="n/a"),0,7.3733))+IF(OR(N35="no data",N35="n/a"),0,N35))/N42,"")</f>
        <v>5.6333253829902743</v>
      </c>
      <c r="O44" s="33">
        <f>IF(((IF(OR(O29="no data",O29="n/a"),0,7.3733))+IF(OR(O35="no data",O35="n/a"),0,O35))&gt;0,((IF(OR(O29="no data",O29="n/a"),0,7.3733))+IF(OR(O35="no data",O35="n/a"),0,O35))/O42,"")</f>
        <v>2.657430769230769</v>
      </c>
      <c r="P44" s="33" t="s">
        <v>275</v>
      </c>
      <c r="Q44" s="33" t="s">
        <v>275</v>
      </c>
      <c r="R44" s="33" t="str">
        <f>IF(((IF(OR(R29="no data",R29="n/a"),0,R29))+IF(OR(R35="no data",R35="n/a"),0,R35))&gt;0,((IF(OR(R29="no data",R29="n/a"),0,R29))+IF(OR(R35="no data",R35="n/a"),0,R35))/R42,"")</f>
        <v/>
      </c>
      <c r="S44" s="33" t="str">
        <f>IF(((IF(OR(S29="no data",S29="n/a"),0,S29))+IF(OR(S35="no data",S35="n/a"),0,S35))&gt;0,((IF(OR(S29="no data",S29="n/a"),0,S29))+IF(OR(S35="no data",S35="n/a"),0,S35))/S42,"")</f>
        <v/>
      </c>
      <c r="T44" s="33">
        <v>63.018746485697008</v>
      </c>
      <c r="U44" s="33">
        <v>0</v>
      </c>
      <c r="V44" s="33">
        <f>IF(((IF(OR(V29="no data",V29="n/a"),0,V29))+IF(OR(V35="no data",V35="n/a"),0,V35))&gt;0,((IF(OR(V29="no data",V29="n/a"),0,V29))+IF(OR(V35="no data",V35="n/a"),0,V35))/V42,"")</f>
        <v>17.93908818080979</v>
      </c>
      <c r="W44" s="33">
        <f>IF(((IF(OR(W29="no data",W29="n/a"),0,W29))+IF(OR(W35="no data",W35="n/a"),0,W35))&gt;0,((IF(OR(W29="no data",W29="n/a"),0,W29))+IF(OR(W35="no data",W35="n/a"),0,W35))/W42,"")</f>
        <v>36.444444444444443</v>
      </c>
      <c r="X44" s="33">
        <v>39.55904972245655</v>
      </c>
      <c r="Y44" s="33">
        <v>39.726467016429233</v>
      </c>
      <c r="Z44" s="114">
        <f>IF(((IF(OR(Z29="no data",Z29="n/a"),0,Z29))+IF(OR(Z35="no data",Z35="n/a"),0,Z35))&gt;0,((IF(OR(Z29="no data",Z29="n/a"),0,Z29))+IF(OR(Z35="no data",Z35="n/a"),0,Z35))/Z42,"")</f>
        <v>45.820347394912204</v>
      </c>
      <c r="AA44" s="150">
        <f>IF(((IF(OR(AA29="no data",AA29="n/a"),0,AA29))+IF(OR(AA35="no data",AA35="n/a"),0,AA35))&gt;0,((IF(OR(AA29="no data",AA29="n/a"),0,AA29))+IF(OR(AA35="no data",AA35="n/a"),0,AA35))/AA42,"")</f>
        <v>49.904761904761905</v>
      </c>
      <c r="AB44" s="131">
        <v>142.01232782647898</v>
      </c>
      <c r="AC44" s="33">
        <v>135.3238001172769</v>
      </c>
      <c r="AD44" s="33">
        <f>IF(((IF(OR(AD29="no data",AD29="n/a"),0,AD29))+IF(OR(AD35="no data",AD35="n/a"),0,AD35))&gt;0,((IF(OR(AD29="no data",AD29="n/a"),0,AD29))+IF(OR(AD35="no data",AD35="n/a"),0,AD35))/AD42,"")</f>
        <v>137.8426358757861</v>
      </c>
      <c r="AE44" s="33">
        <f>IF(((IF(OR(AE29="no data",AE29="n/a"),0,AE29))+IF(OR(AE35="no data",AE35="n/a"),0,AE35))&gt;0,((IF(OR(AE29="no data",AE29="n/a"),0,AE29))+IF(OR(AE35="no data",AE35="n/a"),0,AE35))/AE42,"")</f>
        <v>137.83050847457625</v>
      </c>
      <c r="AF44" s="33">
        <v>15.661760682825408</v>
      </c>
      <c r="AG44" s="33">
        <v>21.794618131757755</v>
      </c>
      <c r="AH44" s="33">
        <f>IF(((IF(OR(AH29="no data",AH29="n/a"),0,AH29))+IF(OR(AH35="no data",AH35="n/a"),0,AH35))&gt;0,((IF(OR(AH29="no data",AH29="n/a"),0,AH29))+IF(OR(AH35="no data",AH35="n/a"),0,AH35))/AH42,"")</f>
        <v>24.387197360975666</v>
      </c>
      <c r="AI44" s="33">
        <f>IF(((IF(OR(AI29="no data",AI29="n/a"),0,AI29))+IF(OR(AI35="no data",AI35="n/a"),0,AI35))&gt;0,((IF(OR(AI29="no data",AI29="n/a"),0,AI29))+IF(OR(AI35="no data",AI35="n/a"),0,AI35))/AI42,"")</f>
        <v>24.692307692307693</v>
      </c>
      <c r="AJ44" s="33">
        <v>69.250714558031007</v>
      </c>
      <c r="AK44" s="33">
        <v>70.558829557801104</v>
      </c>
      <c r="AL44" s="33">
        <f>IF(((IF(OR(AL29="no data",AL29="n/a"),0,AL29))+IF(OR(AL35="no data",AL35="n/a"),0,AL35))&gt;0,((IF(OR(AL29="no data",AL29="n/a"),0,AL29))+IF(OR(AL35="no data",AL35="n/a"),0,AL35))/AL42,"")</f>
        <v>72.032392134207569</v>
      </c>
      <c r="AM44" s="33">
        <f>IF(((IF(OR(AM29="no data",AM29="n/a"),0,AM29))+IF(OR(AM35="no data",AM35="n/a"),0,AM35))&gt;0,((IF(OR(AM29="no data",AM29="n/a"),0,AM29))+IF(OR(AM35="no data",AM35="n/a"),0,AM35))/AM42,"")</f>
        <v>74.727272727272734</v>
      </c>
      <c r="AN44" s="33">
        <v>62.741610913144648</v>
      </c>
      <c r="AO44" s="33">
        <v>65.553936366088038</v>
      </c>
      <c r="AP44" s="33">
        <f>IF(((IF(OR(AP29="no data",AP29="n/a"),0,3710))+IF(OR(AP35="no data",AP35="n/a"),0,AP35))&gt;0,((IF(OR(AP29="no data",AP29="n/a"),0,3710))+IF(OR(AP35="no data",AP35="n/a"),0,AP35))/AP42,"")</f>
        <v>84.492185443424916</v>
      </c>
      <c r="AQ44" s="33">
        <f>IF(((IF(OR(AQ29="no data",AQ29="n/a"),0,3710))+IF(OR(AQ35="no data",AQ35="n/a"),0,AQ35))&gt;0,((IF(OR(AQ29="no data",AQ29="n/a"),0,3710))+IF(OR(AQ35="no data",AQ35="n/a"),0,AQ35))/AQ42,"")</f>
        <v>84.272058823529406</v>
      </c>
      <c r="AR44" s="33">
        <v>35.643147186946443</v>
      </c>
      <c r="AS44" s="33">
        <v>47.129957693797103</v>
      </c>
      <c r="AT44" s="33">
        <f>IF(((IF(OR(AT29="no data",AT29="n/a"),0,AT29))+IF(OR(AT35="no data",AT35="n/a"),0,AT35))&gt;0,((IF(OR(AT29="no data",AT29="n/a"),0,AT29))+IF(OR(AT35="no data",AT35="n/a"),0,AT35))/AT42,"")</f>
        <v>45.799574784194597</v>
      </c>
      <c r="AU44" s="33" t="str">
        <f>IF(((IF(OR(AU29="no data",AU29="n/a"),0,AU29))+IF(OR(AU35="no data",AU35="n/a"),0,AU35))&gt;0,((IF(OR(AU29="no data",AU29="n/a"),0,AU29))+IF(OR(AU35="no data",AU35="n/a"),0,AU35))/AU42,"")</f>
        <v/>
      </c>
      <c r="AV44" s="33" t="s">
        <v>275</v>
      </c>
      <c r="AW44" s="33" t="s">
        <v>275</v>
      </c>
      <c r="AX44" s="33" t="str">
        <f>IF(((IF(OR(AX29="no data",AX29="n/a"),0,AX29))+IF(OR(AX35="no data",AX35="n/a"),0,AX35))&gt;0,((IF(OR(AX29="no data",AX29="n/a"),0,AX29))+IF(OR(AX35="no data",AX35="n/a"),0,AX35))/AX42,"")</f>
        <v/>
      </c>
      <c r="AY44" s="33" t="str">
        <f>IF(((IF(OR(AY29="no data",AY29="n/a"),0,AY29))+IF(OR(AY35="no data",AY35="n/a"),0,AY35))&gt;0,((IF(OR(AY29="no data",AY29="n/a"),0,AY29))+IF(OR(AY35="no data",AY35="n/a"),0,AY35))/AY42,"")</f>
        <v/>
      </c>
      <c r="AZ44" s="33">
        <v>5.4381853998047909</v>
      </c>
      <c r="BA44" s="33">
        <v>9.6588174042486212</v>
      </c>
      <c r="BB44" s="33">
        <f>IF(((IF(OR(BB29="no data",BB29="n/a"),0,BB29))+IF(OR(BB35="no data",BB35="n/a"),0,BB35))&gt;0,((IF(OR(BB29="no data",BB29="n/a"),0,BB29))+IF(OR(BB35="no data",BB35="n/a"),0,BB35))/BB42,"")</f>
        <v>14.226729116642913</v>
      </c>
      <c r="BC44" s="33"/>
      <c r="BD44" s="33" t="s">
        <v>275</v>
      </c>
      <c r="BE44" s="33" t="s">
        <v>275</v>
      </c>
      <c r="BF44" s="33">
        <f>IF(((IF(OR(BF29="no data",BF29="n/a"),0,BF29))+IF(OR(BF35="no data",BF35="n/a"),0,BF35))&gt;0,((IF(OR(BF29="no data",BF29="n/a"),0,BF29))+IF(OR(BF35="no data",BF35="n/a"),0,BF35))/BF42,"")</f>
        <v>84.534529574332666</v>
      </c>
      <c r="BG44" s="33">
        <f>IF(((IF(OR(BG29="no data",BG29="n/a"),0,BG29))+IF(OR(BG35="no data",BG35="n/a"),0,BG35))&gt;0,((IF(OR(BG29="no data",BG29="n/a"),0,BG29))+IF(OR(BG35="no data",BG35="n/a"),0,BG35))/BG42,"")</f>
        <v>106.07692307692308</v>
      </c>
      <c r="BH44" s="33">
        <v>20.336500364102847</v>
      </c>
      <c r="BI44" s="33">
        <v>16.335897775762845</v>
      </c>
      <c r="BJ44" s="33">
        <f>IF(((IF(OR(BJ29="no data",BJ29="n/a"),0,BJ29))+IF(OR(BJ35="no data",BJ35="n/a"),0,BJ35))&gt;0,((IF(OR(BJ29="no data",BJ29="n/a"),0,BJ29))+IF(OR(BJ35="no data",BJ35="n/a"),0,BJ35))/BJ42,"")</f>
        <v>24.261341366935714</v>
      </c>
      <c r="BK44" s="33">
        <f>IF(((IF(OR(BK29="no data",BK29="n/a"),0,BK29))+IF(OR(BK35="no data",BK35="n/a"),0,BK35))&gt;0,((IF(OR(BK29="no data",BK29="n/a"),0,BK29))+IF(OR(BK35="no data",BK35="n/a"),0,BK35))/BK42,"")</f>
        <v>24.827118644067799</v>
      </c>
      <c r="BL44" s="33">
        <v>28.601437207618041</v>
      </c>
      <c r="BM44" s="33">
        <v>29.112702319452392</v>
      </c>
      <c r="BN44" s="33" t="str">
        <f>IF(((IF(OR(BN29="no data",BN29="n/a"),0,BN29))+IF(OR(BN35="no data",BN35="n/a"),0,BN35))&gt;0,((IF(OR(BN29="no data",BN29="n/a"),0,BN29))+IF(OR(BN35="no data",BN35="n/a"),0,BN35))/BN42,"")</f>
        <v/>
      </c>
      <c r="BO44" s="33" t="str">
        <f>IF(((IF(OR(BO29="no data",BO29="n/a"),0,BO29))+IF(OR(BO35="no data",BO35="n/a"),0,BO35))&gt;0,((IF(OR(BO29="no data",BO29="n/a"),0,BO29))+IF(OR(BO35="no data",BO35="n/a"),0,BO35))/BO42,"")</f>
        <v/>
      </c>
      <c r="BP44" s="33" t="s">
        <v>275</v>
      </c>
      <c r="BQ44" s="33" t="s">
        <v>275</v>
      </c>
      <c r="BR44" s="33" t="str">
        <f>IF(((IF(OR(BR29="no data",BR29="n/a"),0,BR29))+IF(OR(BR35="no data",BR35="n/a"),0,BR35))&gt;0,((IF(OR(BR29="no data",BR29="n/a"),0,BR29))+IF(OR(BR35="no data",BR35="n/a"),0,BR35))/BR42,"")</f>
        <v/>
      </c>
      <c r="BS44" s="33" t="str">
        <f>IF(((IF(OR(BS29="no data",BS29="n/a"),0,BS29))+IF(OR(BS35="no data",BS35="n/a"),0,BS35))&gt;0,((IF(OR(BS29="no data",BS29="n/a"),0,BS29))+IF(OR(BS35="no data",BS35="n/a"),0,BS35))/BS42,"")</f>
        <v/>
      </c>
      <c r="BT44" s="33">
        <v>147.5056789686403</v>
      </c>
      <c r="BU44" s="33">
        <v>128.73647228843615</v>
      </c>
      <c r="BV44" s="33">
        <f>IF(((IF(OR(BV29="no data",BV29="n/a"),0,BV29))+IF(OR(BV35="no data",BV35="n/a"),0,BV35))&gt;0,((IF(OR(BV29="no data",BV29="n/a"),0,BV29))+IF(OR(BV35="no data",BV35="n/a"),0,BV35))/BV42,"")</f>
        <v>123.78056182000549</v>
      </c>
      <c r="BW44" s="33">
        <f>IF(((IF(OR(BW29="no data",BW29="n/a"),0,BW29))+IF(OR(BW35="no data",BW35="n/a"),0,BW35))&gt;0,((IF(OR(BW29="no data",BW29="n/a"),0,BW29))+IF(OR(BW35="no data",BW35="n/a"),0,BW35))/BW42,"")</f>
        <v>100</v>
      </c>
      <c r="BX44" s="33">
        <v>20.803037199027564</v>
      </c>
      <c r="BY44" s="33" t="s">
        <v>275</v>
      </c>
      <c r="BZ44" s="33">
        <f>IF(((IF(OR(BZ29="no data",BZ29="n/a"),0,BZ29))+IF(OR(BZ35="no data",BZ35="n/a"),0,BZ35))&gt;0,((IF(OR(BZ29="no data",BZ29="n/a"),0,BZ29))+IF(OR(BZ35="no data",BZ35="n/a"),0,BZ35))/BZ42,"")</f>
        <v>21.989490131451092</v>
      </c>
      <c r="CA44" s="33">
        <f>IF(((IF(OR(CA29="no data",CA29="n/a"),0,CA29))+IF(OR(CA35="no data",CA35="n/a"),0,CA35))&gt;0,((IF(OR(CA29="no data",CA29="n/a"),0,CA29))+IF(OR(CA35="no data",CA35="n/a"),0,CA35))/CA42,"")</f>
        <v>23.4</v>
      </c>
      <c r="CB44" s="33">
        <v>70.498353271547629</v>
      </c>
      <c r="CC44" s="33">
        <v>75.228082232762503</v>
      </c>
      <c r="CD44" s="33">
        <f>IF(((IF(OR(CD29="no data",CD29="n/a"),0,CD29))+IF(OR(CD35="no data",CD35="n/a"),0,CD35))&gt;0,((IF(OR(CD29="no data",CD29="n/a"),0,CD29))+IF(OR(CD35="no data",CD35="n/a"),0,CD35))/CD42,"")</f>
        <v>73.904565165127721</v>
      </c>
      <c r="CE44" s="33">
        <f>IF(((IF(OR(CE29="no data",CE29="n/a"),0,CE29))+IF(OR(CE35="no data",CE35="n/a"),0,CE35))&gt;0,((IF(OR(CE29="no data",CE29="n/a"),0,CE29))+IF(OR(CE35="no data",CE35="n/a"),0,CE35))/CE42,"")</f>
        <v>91.16477272727272</v>
      </c>
      <c r="CF44" s="33" t="s">
        <v>275</v>
      </c>
      <c r="CG44" s="33" t="s">
        <v>275</v>
      </c>
      <c r="CH44" s="33" t="str">
        <f>IF(((IF(OR(CH29="no data",CH29="n/a"),0,CH29))+IF(OR(CH35="no data",CH35="n/a"),0,CH35))&gt;0,((IF(OR(CH29="no data",CH29="n/a"),0,CH29))+IF(OR(CH35="no data",CH35="n/a"),0,CH35))/CH42,"")</f>
        <v/>
      </c>
      <c r="CI44" s="33" t="str">
        <f>IF(((IF(OR(CI29="no data",CI29="n/a"),0,CI29))+IF(OR(CI35="no data",CI35="n/a"),0,CI35))&gt;0,((IF(OR(CI29="no data",CI29="n/a"),0,CI29))+IF(OR(CI35="no data",CI35="n/a"),0,CI35))/CI42,"")</f>
        <v/>
      </c>
      <c r="CJ44" s="33">
        <v>4.2547718717031566</v>
      </c>
      <c r="CK44" s="33">
        <v>3.206677040104938</v>
      </c>
      <c r="CL44" s="33" t="str">
        <f>IF(((IF(OR(CL29="no data",CL29="n/a"),0,CL29))+IF(OR(CL35="no data",CL35="n/a"),0,CL35))&gt;0,((IF(OR(CL29="no data",CL29="n/a"),0,CL29))+IF(OR(CL35="no data",CL35="n/a"),0,CL35))/CL42,"")</f>
        <v/>
      </c>
      <c r="CM44" s="33">
        <f>IF(((IF(OR(CM29="no data",CM29="n/a"),0,CM29))+IF(OR(CM35="no data",CM35="n/a"),0,CM35))&gt;0,((IF(OR(CM29="no data",CM29="n/a"),0,CM29))+IF(OR(CM35="no data",CM35="n/a"),0,CM35))/CM42,"")</f>
        <v>1.8557692307692308</v>
      </c>
      <c r="CN44" s="33">
        <v>9.2294838437222388</v>
      </c>
      <c r="CO44" s="33">
        <v>11.213155376290709</v>
      </c>
      <c r="CP44" s="33">
        <f>IF(((IF(OR(CP29="no data",CP29="n/a"),0,CP29))+IF(OR(CP35="no data",CP35="n/a"),0,CP35))&gt;0,((IF(OR(CP29="no data",CP29="n/a"),0,CP29))+IF(OR(CP35="no data",CP35="n/a"),0,CP35))/CP42,"")</f>
        <v>1.9480219141988773</v>
      </c>
      <c r="CQ44" s="33" t="str">
        <f>IF(((IF(OR(CQ29="no data",CQ29="n/a"),0,CQ29))+IF(OR(CQ35="no data",CQ35="n/a"),0,CQ35))&gt;0,((IF(OR(CQ29="no data",CQ29="n/a"),0,CQ29))+IF(OR(CQ35="no data",CQ35="n/a"),0,CQ35))/CQ42,"")</f>
        <v/>
      </c>
      <c r="CR44" s="33">
        <v>18.428926632968761</v>
      </c>
      <c r="CS44" s="33">
        <v>15.248607416334748</v>
      </c>
      <c r="CT44" s="33">
        <f>IF(((IF(OR(CT29="no data",CT29="n/a"),0,CT29))+IF(OR(CT35="no data",CT35="n/a"),0,CT35))&gt;0,((IF(OR(CT29="no data",CT29="n/a"),0,CT29))+IF(OR(CT35="no data",CT35="n/a"),0,CT35))/CT42,"")</f>
        <v>16.123497193870211</v>
      </c>
      <c r="CU44" s="33">
        <f>IF(((IF(OR(CU29="no data",CU29="n/a"),0,CU29))+IF(OR(CU35="no data",CU35="n/a"),0,CU35))&gt;0,((IF(OR(CU29="no data",CU29="n/a"),0,CU29))+IF(OR(CU35="no data",CU35="n/a"),0,CU35))/CU42,"")</f>
        <v>6.5555555555555545</v>
      </c>
      <c r="CV44" s="33">
        <v>37.060577815586562</v>
      </c>
      <c r="CW44" s="33">
        <v>49.107834030035612</v>
      </c>
      <c r="CX44" s="33">
        <f>IF(((IF(OR(CX29="no data",CX29="n/a"),0,CX29))+IF(OR(CX35="no data",CX35="n/a"),0,CX35))&gt;0,((IF(OR(CX29="no data",CX29="n/a"),0,CX29))+IF(OR(CX35="no data",CX35="n/a"),0,CX35))/CX42,"")</f>
        <v>42.941779058821169</v>
      </c>
      <c r="CY44" s="33" t="str">
        <f>IF(((IF(OR(CY29="no data",CY29="n/a"),0,CY29))+IF(OR(CY35="no data",CY35="n/a"),0,CY35))&gt;0,((IF(OR(CY29="no data",CY29="n/a"),0,CY29))+IF(OR(CY35="no data",CY35="n/a"),0,CY35))/CY42,"")</f>
        <v/>
      </c>
      <c r="CZ44" s="33" t="s">
        <v>275</v>
      </c>
      <c r="DA44" s="33">
        <v>0.39414085085172251</v>
      </c>
      <c r="DB44" s="33" t="str">
        <f>IF(((IF(OR(DB29="no data",DB29="n/a"),0,DB29))+IF(OR(DB35="no data",DB35="n/a"),0,DB35))&gt;0,((IF(OR(DB29="no data",DB29="n/a"),0,DB29))+IF(OR(DB35="no data",DB35="n/a"),0,DB35))/DB42,"")</f>
        <v/>
      </c>
      <c r="DC44" s="33" t="str">
        <f>IF(((IF(OR(DC29="no data",DC29="n/a"),0,DC29))+IF(OR(DC35="no data",DC35="n/a"),0,DC35))&gt;0,((IF(OR(DC29="no data",DC29="n/a"),0,DC29))+IF(OR(DC35="no data",DC35="n/a"),0,DC35))/DC42,"")</f>
        <v/>
      </c>
      <c r="DD44" s="33">
        <v>58.775657376289168</v>
      </c>
      <c r="DE44" s="33">
        <v>226.97085702100802</v>
      </c>
      <c r="DF44" s="33">
        <f>IF(((IF(OR(DF29="no data",DF29="n/a"),0,DF29))+IF(OR(DF35="no data",DF35="n/a"),0,DF35))&gt;0,((IF(OR(DF29="no data",DF29="n/a"),0,DF29))+IF(OR(DF35="no data",DF35="n/a"),0,DF35))/DF42,"")</f>
        <v>96.440708475133931</v>
      </c>
      <c r="DG44" s="33">
        <f>IF(((IF(OR(DG29="no data",DG29="n/a"),0,DG29))+IF(OR(DG35="no data",DG35="n/a"),0,DG35))&gt;0,((IF(OR(DG29="no data",DG29="n/a"),0,DG29))+IF(OR(DG35="no data",DG35="n/a"),0,DG35))/DG42,"")</f>
        <v>144.82857142857142</v>
      </c>
      <c r="DH44" s="33">
        <v>17.453910766881204</v>
      </c>
      <c r="DI44" s="33">
        <v>16.526345281262625</v>
      </c>
    </row>
    <row r="45" spans="2:113" x14ac:dyDescent="0.5">
      <c r="B45" s="155" t="s">
        <v>33</v>
      </c>
      <c r="C45" s="155"/>
      <c r="D45" s="33">
        <v>35.917595725564745</v>
      </c>
      <c r="E45" s="33">
        <v>29.47088316415724</v>
      </c>
      <c r="F45" s="33">
        <f>IF(((IF(OR(F31="no data",F31="n/a"),0,F31))+IF(OR(F37="no data",F37="n/a"),0,F37))&gt;0,((IF(OR(F31="no data",F31="n/a"),0,F31))+IF(OR(F37="no data",F37="n/a"),0,F37))/F42,"")</f>
        <v>30.221106150905104</v>
      </c>
      <c r="G45" s="33">
        <f>IF(((IF(OR(G31="no data",G31="n/a"),0,G31))+IF(OR(G37="no data",G37="n/a"),0,G37))&gt;0,((IF(OR(G31="no data",G31="n/a"),0,G31))+IF(OR(G37="no data",G37="n/a"),0,G37))/G42,"")</f>
        <v>31.166666666666668</v>
      </c>
      <c r="H45" s="33">
        <v>13.49704601823734</v>
      </c>
      <c r="I45" s="33" t="s">
        <v>275</v>
      </c>
      <c r="J45" s="33">
        <f>IF(((IF(OR(J31="no data",J31="n/a"),0,J31))+IF(OR(J37="no data",J37="n/a"),0,J37))&gt;0,((IF(OR(J31="no data",J31="n/a"),0,J31))+IF(OR(J37="no data",J37="n/a"),0,J37))/J42,"")</f>
        <v>15.199905575555176</v>
      </c>
      <c r="K45" s="33">
        <f>IF(((IF(OR(K31="no data",K31="n/a"),0,K31))+IF(OR(K37="no data",K37="n/a"),0,K37))&gt;0,((IF(OR(K31="no data",K31="n/a"),0,K31))+IF(OR(K37="no data",K37="n/a"),0,K37))/K42,"")</f>
        <v>29.551724137931036</v>
      </c>
      <c r="L45" s="33">
        <v>39.633170760697112</v>
      </c>
      <c r="M45" s="33">
        <v>41.141645558021423</v>
      </c>
      <c r="N45" s="33">
        <f>IF(((IF(OR(N31="no data",N31="n/a"),0,329.2+95.33))+IF(OR(N37="no data",N37="n/a"),0,N37))&gt;0,((IF(OR(N31="no data",N31="n/a"),0,329.2+95.33))+IF(OR(N37="no data",N37="n/a"),0,N37))/N42,"")</f>
        <v>72.72447083945552</v>
      </c>
      <c r="O45" s="33">
        <f>IF(((IF(OR(O31="no data",O31="n/a"),0,329.2+95.33))+IF(OR(O37="no data",O37="n/a"),0,O37))&gt;0,((IF(OR(O31="no data",O31="n/a"),0,329.2+95.33))+IF(OR(O37="no data",O37="n/a"),0,O37))/O42,"")</f>
        <v>73.296923076923065</v>
      </c>
      <c r="P45" s="33">
        <v>84.443557818572643</v>
      </c>
      <c r="Q45" s="33">
        <v>105.00170137910355</v>
      </c>
      <c r="R45" s="33">
        <f>IF(((IF(OR(R31="no data",R31="n/a"),0,R31))+IF(OR(R37="no data",R37="n/a"),0,R37))&gt;0,((IF(OR(R31="no data",R31="n/a"),0,R31))+IF(OR(R37="no data",R37="n/a"),0,R37))/R42,"")</f>
        <v>69.488401777650751</v>
      </c>
      <c r="S45" s="33">
        <f>IF(((IF(OR(S31="no data",S31="n/a"),0,S31))+IF(OR(S37="no data",S37="n/a"),0,S37))&gt;0,((IF(OR(S31="no data",S31="n/a"),0,S31))+IF(OR(S37="no data",S37="n/a"),0,S37))/S42,"")</f>
        <v>109.69230769230768</v>
      </c>
      <c r="T45" s="33">
        <v>60.988260312453207</v>
      </c>
      <c r="U45" s="33">
        <v>55.014551580818207</v>
      </c>
      <c r="V45" s="33">
        <f>IF(((IF(OR(V31="no data",V31="n/a"),0,V31))+IF(OR(V37="no data",V37="n/a"),0,V37))&gt;0,((IF(OR(V31="no data",V31="n/a"),0,V31))+IF(OR(V37="no data",V37="n/a"),0,V37))/V42,"")</f>
        <v>71.225443550430455</v>
      </c>
      <c r="W45" s="33">
        <f>IF(((IF(OR(W31="no data",W31="n/a"),0,W31))+IF(OR(W37="no data",W37="n/a"),0,W37))&gt;0,((IF(OR(W31="no data",W31="n/a"),0,W31))+IF(OR(W37="no data",W37="n/a"),0,W37))/W42,"")</f>
        <v>134.44444444444443</v>
      </c>
      <c r="X45" s="33">
        <v>39.521148836494916</v>
      </c>
      <c r="Y45" s="33">
        <v>38.984246547261066</v>
      </c>
      <c r="Z45" s="114">
        <f>IF(((IF(OR(Z31="no data",Z31="n/a"),0,Z31))+IF(OR(Z37="no data",Z37="n/a"),0,Z37))&gt;0,((IF(OR(Z31="no data",Z31="n/a"),0,Z31))+IF(OR(Z37="no data",Z37="n/a"),0,Z37))/Z42,"")</f>
        <v>44.3508897890665</v>
      </c>
      <c r="AA45" s="150">
        <f>IF(((IF(OR(AA31="no data",AA31="n/a"),0,AA31))+IF(OR(AA37="no data",AA37="n/a"),0,AA37))&gt;0,((IF(OR(AA31="no data",AA31="n/a"),0,AA31))+IF(OR(AA37="no data",AA37="n/a"),0,AA37))/AA42,"")</f>
        <v>49.904761904761905</v>
      </c>
      <c r="AB45" s="131">
        <v>134.04001330938485</v>
      </c>
      <c r="AC45" s="33">
        <v>118.48771619683838</v>
      </c>
      <c r="AD45" s="33">
        <f>IF(((IF(OR(AD31="no data",AD31="n/a"),0,AD31))+IF(OR(AD37="no data",AD37="n/a"),0,AD37))&gt;0,((IF(OR(AD31="no data",AD31="n/a"),0,AD31))+IF(OR(AD37="no data",AD37="n/a"),0,AD37))/AD42,"")</f>
        <v>129.148309831604</v>
      </c>
      <c r="AE45" s="33">
        <f>IF(((IF(OR(AE31="no data",AE31="n/a"),0,AE31))+IF(OR(AE37="no data",AE37="n/a"),0,AE37))&gt;0,((IF(OR(AE31="no data",AE31="n/a"),0,AE31))+IF(OR(AE37="no data",AE37="n/a"),0,AE37))/AE42,"")</f>
        <v>127.45762711864406</v>
      </c>
      <c r="AF45" s="33">
        <v>19.97045466980358</v>
      </c>
      <c r="AG45" s="33">
        <v>21.872949884507477</v>
      </c>
      <c r="AH45" s="33">
        <f>IF(((IF(OR(AH31="no data",AH31="n/a"),0,AH31))+IF(OR(AH37="no data",AH37="n/a"),0,AH37))&gt;0,((IF(OR(AH31="no data",AH31="n/a"),0,AH31))+IF(OR(AH37="no data",AH37="n/a"),0,AH37))/AH42,"")</f>
        <v>28.445434680535993</v>
      </c>
      <c r="AI45" s="33">
        <f>IF(((IF(OR(AI31="no data",AI31="n/a"),0,AI31))+IF(OR(AI37="no data",AI37="n/a"),0,AI37))&gt;0,((IF(OR(AI31="no data",AI31="n/a"),0,AI31))+IF(OR(AI37="no data",AI37="n/a"),0,AI37))/AI42,"")</f>
        <v>23.076923076923077</v>
      </c>
      <c r="AJ45" s="33">
        <v>71.255340505763485</v>
      </c>
      <c r="AK45" s="33">
        <v>72.826144132280575</v>
      </c>
      <c r="AL45" s="33">
        <f>IF(((IF(OR(AL31="no data",AL31="n/a"),0,AL31))+IF(OR(AL37="no data",AL37="n/a"),0,AL37))&gt;0,((IF(OR(AL31="no data",AL31="n/a"),0,AL31))+IF(OR(AL37="no data",AL37="n/a"),0,AL37))/AL42,"")</f>
        <v>75.018659647309136</v>
      </c>
      <c r="AM45" s="33">
        <f>IF(((IF(OR(AM31="no data",AM31="n/a"),0,AM31))+IF(OR(AM37="no data",AM37="n/a"),0,AM37))&gt;0,((IF(OR(AM31="no data",AM31="n/a"),0,AM31))+IF(OR(AM37="no data",AM37="n/a"),0,AM37))/AM42,"")</f>
        <v>78.36363636363636</v>
      </c>
      <c r="AN45" s="33">
        <v>74.431569033532043</v>
      </c>
      <c r="AO45" s="33" t="s">
        <v>275</v>
      </c>
      <c r="AP45" s="33">
        <f>IF(((IF(OR(AP31="no data",AP31="n/a"),0,AP31))+IF(OR(AP37="no data",AP37="n/a"),0,AP37))&gt;0,((IF(OR(AP31="no data",AP31="n/a"),0,AP31))+IF(OR(AP37="no data",AP37="n/a"),0,AP37))/AP42,"")</f>
        <v>84.830880266764154</v>
      </c>
      <c r="AQ45" s="33">
        <f>IF(((IF(OR(AQ31="no data",AQ31="n/a"),0,AQ31))+IF(OR(AQ37="no data",AQ37="n/a"),0,AQ37))&gt;0,((IF(OR(AQ31="no data",AQ31="n/a"),0,AQ31))+IF(OR(AQ37="no data",AQ37="n/a"),0,AQ37))/AQ42,"")</f>
        <v>84.625</v>
      </c>
      <c r="AR45" s="33" t="s">
        <v>275</v>
      </c>
      <c r="AS45" s="33" t="s">
        <v>275</v>
      </c>
      <c r="AT45" s="33" t="str">
        <f>IF(((IF(OR(AT31="no data",AT31="n/a"),0,AT31))+IF(OR(AT37="no data",AT37="n/a"),0,AT37))&gt;0,((IF(OR(AT31="no data",AT31="n/a"),0,AT31))+IF(OR(AT37="no data",AT37="n/a"),0,AT37))/AT42,"")</f>
        <v/>
      </c>
      <c r="AU45" s="33" t="str">
        <f>IF(((IF(OR(AU31="no data",AU31="n/a"),0,AU31))+IF(OR(AU37="no data",AU37="n/a"),0,AU37))&gt;0,((IF(OR(AU31="no data",AU31="n/a"),0,AU31))+IF(OR(AU37="no data",AU37="n/a"),0,AU37))/AU42,"")</f>
        <v/>
      </c>
      <c r="AV45" s="33">
        <v>16.432134727183907</v>
      </c>
      <c r="AW45" s="33">
        <v>15.631916928936478</v>
      </c>
      <c r="AX45" s="33">
        <f>IF(((IF(OR(AX31="no data",AX31="n/a"),0,AX31))+IF(OR(AX37="no data",AX37="n/a"),0,AX37))&gt;0,((IF(OR(AX31="no data",AX31="n/a"),0,AX31))+IF(OR(AX37="no data",AX37="n/a"),0,AX37))/AX42,"")</f>
        <v>16.740104668861925</v>
      </c>
      <c r="AY45" s="33">
        <f>IF(((IF(OR(AY31="no data",AY31="n/a"),0,AY31))+IF(OR(AY37="no data",AY37="n/a"),0,AY37))&gt;0,((IF(OR(AY31="no data",AY31="n/a"),0,AY31))+IF(OR(AY37="no data",AY37="n/a"),0,AY37))/AY42,"")</f>
        <v>12.723809523809523</v>
      </c>
      <c r="AZ45" s="33">
        <v>5.2629651538047204</v>
      </c>
      <c r="BA45" s="33" t="s">
        <v>275</v>
      </c>
      <c r="BB45" s="33" t="str">
        <f>IF(((IF(OR(BB31="no data",BB31="n/a"),0,BB31))+IF(OR(BB37="no data",BB37="n/a"),0,BB37))&gt;0,((IF(OR(BB31="no data",BB31="n/a"),0,BB31))+IF(OR(BB37="no data",BB37="n/a"),0,BB37))/BB42,"")</f>
        <v/>
      </c>
      <c r="BC45" s="33"/>
      <c r="BD45" s="33">
        <v>68.320029723127206</v>
      </c>
      <c r="BE45" s="33">
        <v>111.71474282004442</v>
      </c>
      <c r="BF45" s="33">
        <f>IF(((IF(OR(BF31="no data",BF31="n/a"),0,BF31))+IF(OR(BF37="no data",BF37="n/a"),0,BF37))&gt;0,((IF(OR(BF31="no data",BF31="n/a"),0,BF31))+IF(OR(BF37="no data",BF37="n/a"),0,BF37))/BF42,"")</f>
        <v>154.4182223976924</v>
      </c>
      <c r="BG45" s="33">
        <f>IF(((IF(OR(BG31="no data",BG31="n/a"),0,BG31))+IF(OR(BG37="no data",BG37="n/a"),0,BG37))&gt;0,((IF(OR(BG31="no data",BG31="n/a"),0,BG31))+IF(OR(BG37="no data",BG37="n/a"),0,BG37))/BG42,"")</f>
        <v>177.15384615384616</v>
      </c>
      <c r="BH45" s="33">
        <v>12.372952814687203</v>
      </c>
      <c r="BI45" s="33">
        <v>6.3310434319517999</v>
      </c>
      <c r="BJ45" s="33">
        <f>IF(((IF(OR(BJ31="no data",BJ31="n/a"),0,BJ31))+IF(OR(BJ37="no data",BJ37="n/a"),0,BJ37))&gt;0,((IF(OR(BJ31="no data",BJ31="n/a"),0,BJ31))+IF(OR(BJ37="no data",BJ37="n/a"),0,BJ37))/BJ42,"")</f>
        <v>45.779744797782378</v>
      </c>
      <c r="BK45" s="33">
        <f>IF(((IF(OR(BK31="no data",BK31="n/a"),0,BK31))+IF(OR(BK37="no data",BK37="n/a"),0,BK37))&gt;0,((IF(OR(BK31="no data",BK31="n/a"),0,BK31))+IF(OR(BK37="no data",BK37="n/a"),0,BK37))/BK42,"")</f>
        <v>10.45593220338983</v>
      </c>
      <c r="BL45" s="33">
        <v>11.399073577678799</v>
      </c>
      <c r="BM45" s="33">
        <v>10.891646052815917</v>
      </c>
      <c r="BN45" s="33">
        <f>IF(((IF(OR(BN31="no data",BN31="n/a"),0,BN31))+IF(OR(BN37="no data",BN37="n/a"),0,BN37))&gt;0,((IF(OR(BN31="no data",BN31="n/a"),0,BN31))+IF(OR(BN37="no data",BN37="n/a"),0,BN37))/BN42,"")</f>
        <v>4.900188973488671</v>
      </c>
      <c r="BO45" s="33">
        <f>IF(((IF(OR(BO31="no data",BO31="n/a"),0,BO31))+IF(OR(BO37="no data",BO37="n/a"),0,BO37))&gt;0,((IF(OR(BO31="no data",BO31="n/a"),0,BO31))+IF(OR(BO37="no data",BO37="n/a"),0,BO37))/BO42,"")</f>
        <v>5.5789473684210531</v>
      </c>
      <c r="BP45" s="33">
        <v>31.15741487621159</v>
      </c>
      <c r="BQ45" s="33">
        <v>6.6912290607607749</v>
      </c>
      <c r="BR45" s="33" t="str">
        <f>IF(((IF(OR(BR31="no data",BR31="n/a"),0,BR31))+IF(OR(BR37="no data",BR37="n/a"),0,BR37))&gt;0,((IF(OR(BR31="no data",BR31="n/a"),0,BR31))+IF(OR(BR37="no data",BR37="n/a"),0,BR37))/BR42,"")</f>
        <v/>
      </c>
      <c r="BS45" s="33" t="str">
        <f>IF(((IF(OR(BS31="no data",BS31="n/a"),0,BS31))+IF(OR(BS37="no data",BS37="n/a"),0,BS37))&gt;0,((IF(OR(BS31="no data",BS31="n/a"),0,BS31))+IF(OR(BS37="no data",BS37="n/a"),0,BS37))/BS42,"")</f>
        <v/>
      </c>
      <c r="BT45" s="33">
        <v>151.84408129124736</v>
      </c>
      <c r="BU45" s="33">
        <v>137.04205114575461</v>
      </c>
      <c r="BV45" s="33">
        <f>IF(((IF(OR(BV31="no data",BV31="n/a"),0,BV31))+IF(OR(BV37="no data",BV37="n/a"),0,BV37))&gt;0,((IF(OR(BV31="no data",BV31="n/a"),0,BV31))+IF(OR(BV37="no data",BV37="n/a"),0,BV37))/BV42,"")</f>
        <v>110.20462923329521</v>
      </c>
      <c r="BW45" s="33">
        <f>IF(((IF(OR(BW31="no data",BW31="n/a"),0,BW31))+IF(OR(BW37="no data",BW37="n/a"),0,BW37))&gt;0,((IF(OR(BW31="no data",BW31="n/a"),0,BW31))+IF(OR(BW37="no data",BW37="n/a"),0,BW37))/BW42,"")</f>
        <v>135</v>
      </c>
      <c r="BX45" s="33">
        <v>19.852802415550105</v>
      </c>
      <c r="BY45" s="33" t="s">
        <v>275</v>
      </c>
      <c r="BZ45" s="33">
        <f>IF(((IF(OR(BZ31="no data",BZ31="n/a"),0,BZ31))+IF(OR(BZ37="no data",BZ37="n/a"),0,BZ37))&gt;0,((IF(OR(BZ31="no data",BZ31="n/a"),0,BZ31))+IF(OR(BZ37="no data",BZ37="n/a"),0,BZ37))/BZ42,"")</f>
        <v>53.637642742205053</v>
      </c>
      <c r="CA45" s="33">
        <f>IF(((IF(OR(CA31="no data",CA31="n/a"),0,CA31))+IF(OR(CA37="no data",CA37="n/a"),0,CA37))&gt;0,((IF(OR(CA31="no data",CA31="n/a"),0,CA31))+IF(OR(CA37="no data",CA37="n/a"),0,CA37))/CA42,"")</f>
        <v>57</v>
      </c>
      <c r="CB45" s="33">
        <v>71.882406155324887</v>
      </c>
      <c r="CC45" s="33">
        <v>71.380827891883897</v>
      </c>
      <c r="CD45" s="33">
        <f>IF(((IF(OR(CD31="no data",CD31="n/a"),0,CD31))+IF(OR(CD37="no data",CD37="n/a"),0,CD37))&gt;0,((IF(OR(CD31="no data",CD31="n/a"),0,CD31))+IF(OR(CD37="no data",CD37="n/a"),0,CD37))/CD42,"")</f>
        <v>77.016233440767351</v>
      </c>
      <c r="CE45" s="33">
        <f>IF(((IF(OR(CE31="no data",CE31="n/a"),0,CE31))+IF(OR(CE37="no data",CE37="n/a"),0,CE37))&gt;0,((IF(OR(CE31="no data",CE31="n/a"),0,CE31))+IF(OR(CE37="no data",CE37="n/a"),0,CE37))/CE42,"")</f>
        <v>114.73295454545453</v>
      </c>
      <c r="CF45" s="33">
        <v>27.489071775945749</v>
      </c>
      <c r="CG45" s="33" t="s">
        <v>275</v>
      </c>
      <c r="CH45" s="33">
        <f>IF(((IF(OR(CH31="no data",CH31="n/a"),0,CH31))+IF(OR(CH37="no data",CH37="n/a"),0,CH37))&gt;0,((IF(OR(CH31="no data",CH31="n/a"),0,CH31))+IF(OR(CH37="no data",CH37="n/a"),0,CH37))/CH42,"")</f>
        <v>20.382289299859757</v>
      </c>
      <c r="CI45" s="33">
        <f>IF(((IF(OR(CI31="no data",CI31="n/a"),0,CI31))+IF(OR(CI37="no data",CI37="n/a"),0,CI37))&gt;0,((IF(OR(CI31="no data",CI31="n/a"),0,CI31))+IF(OR(CI37="no data",CI37="n/a"),0,CI37))/CI42,"")</f>
        <v>77.972899728997291</v>
      </c>
      <c r="CJ45" s="33">
        <v>2.0397763150387815</v>
      </c>
      <c r="CK45" s="33">
        <v>3.9651371335436201</v>
      </c>
      <c r="CL45" s="33">
        <f>IF(((IF(OR(CL31="no data",CL31="n/a"),0,CL31))+IF(OR(CL37="no data",CL37="n/a"),0,CL37))&gt;0,((IF(OR(CL31="no data",CL31="n/a"),0,CL31))+IF(OR(CL37="no data",CL37="n/a"),0,CL37))/CL42,"")</f>
        <v>1.9202053942007453</v>
      </c>
      <c r="CM45" s="33">
        <f>IF(((IF(OR(CM31="no data",CM31="n/a"),0,CM31))+IF(OR(CM37="no data",CM37="n/a"),0,CM37))&gt;0,((IF(OR(CM31="no data",CM31="n/a"),0,CM31))+IF(OR(CM37="no data",CM37="n/a"),0,CM37))/CM42,"")</f>
        <v>2.6826923076923075</v>
      </c>
      <c r="CN45" s="33">
        <v>37.619275385262576</v>
      </c>
      <c r="CO45" s="33">
        <v>36.711563492239449</v>
      </c>
      <c r="CP45" s="33">
        <f>IF(((IF(OR(CP31="no data",CP31="n/a"),0,747.3))+IF(OR(CP37="no data",CP37="n/a"),0,CP37))&gt;0,((IF(OR(CP31="no data",CP31="n/a"),0,747.3))+IF(OR(CP37="no data",CP37="n/a"),0,CP37))/CP42,"")</f>
        <v>55.279850759781837</v>
      </c>
      <c r="CQ45" s="33">
        <f>IF(((IF(OR(CQ31="no data",CQ31="n/a"),0,747.3))+IF(OR(CQ37="no data",CQ37="n/a"),0,CQ37))&gt;0,((IF(OR(CQ31="no data",CQ31="n/a"),0,747.3))+IF(OR(CQ37="no data",CQ37="n/a"),0,CQ37))/CQ42,"")</f>
        <v>39.331578947368421</v>
      </c>
      <c r="CR45" s="33">
        <v>32.066332341365644</v>
      </c>
      <c r="CS45" s="33">
        <v>19.84156136554035</v>
      </c>
      <c r="CT45" s="33">
        <f>IF(((IF(OR(CT31="no data",CT31="n/a"),0,CT31))+IF(OR(CT37="no data",CT37="n/a"),0,CT37))&gt;0,((IF(OR(CT31="no data",CT31="n/a"),0,CT31))+IF(OR(CT37="no data",CT37="n/a"),0,CT37))/CT42,"")</f>
        <v>13.20459453710264</v>
      </c>
      <c r="CU45" s="33">
        <f>IF(((IF(OR(CU31="no data",CU31="n/a"),0,CU31))+IF(OR(CU37="no data",CU37="n/a"),0,CU37))&gt;0,((IF(OR(CU31="no data",CU31="n/a"),0,CU31))+IF(OR(CU37="no data",CU37="n/a"),0,CU37))/CU42,"")</f>
        <v>17.962962962962962</v>
      </c>
      <c r="CV45" s="33">
        <v>13.322429933707587</v>
      </c>
      <c r="CW45" s="33">
        <v>4.4753444805697482</v>
      </c>
      <c r="CX45" s="33">
        <f>IF(((IF(OR(CX31="no data",CX31="n/a"),0,CX31))+IF(OR(CX37="no data",CX37="n/a"),0,CX37))&gt;0,((IF(OR(CX31="no data",CX31="n/a"),0,CX31))+IF(OR(CX37="no data",CX37="n/a"),0,CX37))/CX42,"")</f>
        <v>4.4134606254899538</v>
      </c>
      <c r="CY45" s="33" t="str">
        <f>IF(((IF(OR(CY31="no data",CY31="n/a"),0,CY31))+IF(OR(CY37="no data",CY37="n/a"),0,CY37))&gt;0,((IF(OR(CY31="no data",CY31="n/a"),0,CY31))+IF(OR(CY37="no data",CY37="n/a"),0,CY37))/CY42,"")</f>
        <v/>
      </c>
      <c r="CZ45" s="33">
        <v>14.237695746514232</v>
      </c>
      <c r="DA45" s="33">
        <v>19.870075722837495</v>
      </c>
      <c r="DB45" s="33">
        <f>IF(((IF(OR(DB31="no data",DB31="n/a"),0,261.8))+IF(OR(DB37="no data",DB37="n/a"),0,DB37))&gt;0,((IF(OR(DB31="no data",DB31="n/a"),0,261.8))+IF(OR(DB37="no data",DB37="n/a"),0,DB37))/DB42,"")</f>
        <v>18.364902052525558</v>
      </c>
      <c r="DC45" s="33">
        <f>IF(((IF(OR(DC31="no data",DC31="n/a"),0,261.8))+IF(OR(DC37="no data",DC37="n/a"),0,DC37))&gt;0,((IF(OR(DC31="no data",DC31="n/a"),0,261.8))+IF(OR(DC37="no data",DC37="n/a"),0,DC37))/DC42,"")</f>
        <v>16.157894736842106</v>
      </c>
      <c r="DD45" s="33">
        <v>67.343300696770697</v>
      </c>
      <c r="DE45" s="33">
        <v>37.971424003497148</v>
      </c>
      <c r="DF45" s="33">
        <f>IF(((IF(OR(DF31="no data",DF31="n/a"),0,DF31))+IF(OR(DF37="no data",DF37="n/a"),0,DF37))&gt;0,((IF(OR(DF31="no data",DF31="n/a"),0,DF31))+IF(OR(DF37="no data",DF37="n/a"),0,DF37))/DF42,"")</f>
        <v>132.49300780656549</v>
      </c>
      <c r="DG45" s="33">
        <f>IF(((IF(OR(DG31="no data",DG31="n/a"),0,DG31))+IF(OR(DG37="no data",DG37="n/a"),0,DG37))&gt;0,((IF(OR(DG31="no data",DG31="n/a"),0,DG31))+IF(OR(DG37="no data",DG37="n/a"),0,DG37))/DG42,"")</f>
        <v>192.66666666666666</v>
      </c>
      <c r="DH45" s="33">
        <v>22.627403361847879</v>
      </c>
      <c r="DI45" s="33">
        <v>17.028747626354129</v>
      </c>
    </row>
    <row r="46" spans="2:113" x14ac:dyDescent="0.5">
      <c r="D46" s="36"/>
      <c r="E46" s="3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15"/>
      <c r="AA46" s="151"/>
      <c r="AB46" s="132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</row>
    <row r="47" spans="2:113" x14ac:dyDescent="0.5">
      <c r="B47" s="156" t="s">
        <v>0</v>
      </c>
      <c r="C47" s="156"/>
      <c r="D47" s="5">
        <f>D$3</f>
        <v>2016</v>
      </c>
      <c r="E47" s="5">
        <f t="shared" ref="E47:BP47" si="12">E$3</f>
        <v>2018</v>
      </c>
      <c r="F47" s="5">
        <f t="shared" si="12"/>
        <v>2020</v>
      </c>
      <c r="G47" s="5">
        <f t="shared" si="12"/>
        <v>2022</v>
      </c>
      <c r="H47" s="5">
        <f t="shared" si="12"/>
        <v>2016</v>
      </c>
      <c r="I47" s="5">
        <f t="shared" si="12"/>
        <v>2018</v>
      </c>
      <c r="J47" s="5">
        <f t="shared" si="12"/>
        <v>2020</v>
      </c>
      <c r="K47" s="5">
        <f t="shared" si="12"/>
        <v>2022</v>
      </c>
      <c r="L47" s="5">
        <f t="shared" si="12"/>
        <v>2016</v>
      </c>
      <c r="M47" s="5">
        <f t="shared" si="12"/>
        <v>2018</v>
      </c>
      <c r="N47" s="5">
        <f t="shared" si="12"/>
        <v>2020</v>
      </c>
      <c r="O47" s="5">
        <f t="shared" si="12"/>
        <v>2022</v>
      </c>
      <c r="P47" s="5">
        <f t="shared" si="12"/>
        <v>2016</v>
      </c>
      <c r="Q47" s="5">
        <f t="shared" si="12"/>
        <v>2018</v>
      </c>
      <c r="R47" s="5">
        <f t="shared" si="12"/>
        <v>2020</v>
      </c>
      <c r="S47" s="5">
        <f t="shared" si="12"/>
        <v>2022</v>
      </c>
      <c r="T47" s="5">
        <f t="shared" si="12"/>
        <v>2016</v>
      </c>
      <c r="U47" s="5">
        <f t="shared" si="12"/>
        <v>2018</v>
      </c>
      <c r="V47" s="5">
        <f t="shared" si="12"/>
        <v>2020</v>
      </c>
      <c r="W47" s="5">
        <f t="shared" si="12"/>
        <v>2022</v>
      </c>
      <c r="X47" s="5">
        <f t="shared" si="12"/>
        <v>2016</v>
      </c>
      <c r="Y47" s="5">
        <f t="shared" si="12"/>
        <v>2018</v>
      </c>
      <c r="Z47" s="107">
        <f t="shared" si="12"/>
        <v>2020</v>
      </c>
      <c r="AA47" s="143">
        <f t="shared" si="12"/>
        <v>2022</v>
      </c>
      <c r="AB47" s="125">
        <f t="shared" si="12"/>
        <v>2016</v>
      </c>
      <c r="AC47" s="5">
        <f t="shared" si="12"/>
        <v>2018</v>
      </c>
      <c r="AD47" s="5">
        <f t="shared" si="12"/>
        <v>2020</v>
      </c>
      <c r="AE47" s="5">
        <f t="shared" si="12"/>
        <v>2022</v>
      </c>
      <c r="AF47" s="5">
        <f t="shared" si="12"/>
        <v>2016</v>
      </c>
      <c r="AG47" s="5">
        <f t="shared" si="12"/>
        <v>2018</v>
      </c>
      <c r="AH47" s="5">
        <f t="shared" si="12"/>
        <v>2020</v>
      </c>
      <c r="AI47" s="5">
        <f t="shared" si="12"/>
        <v>2022</v>
      </c>
      <c r="AJ47" s="5">
        <f t="shared" si="12"/>
        <v>2016</v>
      </c>
      <c r="AK47" s="5">
        <f t="shared" si="12"/>
        <v>2018</v>
      </c>
      <c r="AL47" s="5">
        <f t="shared" si="12"/>
        <v>2020</v>
      </c>
      <c r="AM47" s="5">
        <f t="shared" si="12"/>
        <v>2022</v>
      </c>
      <c r="AN47" s="5">
        <f t="shared" si="12"/>
        <v>2016</v>
      </c>
      <c r="AO47" s="5">
        <f t="shared" si="12"/>
        <v>2018</v>
      </c>
      <c r="AP47" s="5">
        <f t="shared" si="12"/>
        <v>2020</v>
      </c>
      <c r="AQ47" s="5">
        <f t="shared" si="12"/>
        <v>2022</v>
      </c>
      <c r="AR47" s="5">
        <f t="shared" si="12"/>
        <v>2016</v>
      </c>
      <c r="AS47" s="5">
        <f t="shared" si="12"/>
        <v>2018</v>
      </c>
      <c r="AT47" s="5">
        <f t="shared" si="12"/>
        <v>2020</v>
      </c>
      <c r="AU47" s="5">
        <f t="shared" si="12"/>
        <v>2022</v>
      </c>
      <c r="AV47" s="5">
        <f t="shared" si="12"/>
        <v>2016</v>
      </c>
      <c r="AW47" s="5">
        <f t="shared" si="12"/>
        <v>2018</v>
      </c>
      <c r="AX47" s="5">
        <f t="shared" si="12"/>
        <v>2020</v>
      </c>
      <c r="AY47" s="5">
        <f t="shared" si="12"/>
        <v>2022</v>
      </c>
      <c r="AZ47" s="5">
        <f t="shared" si="12"/>
        <v>2016</v>
      </c>
      <c r="BA47" s="5">
        <f t="shared" si="12"/>
        <v>2018</v>
      </c>
      <c r="BB47" s="5">
        <f t="shared" si="12"/>
        <v>2020</v>
      </c>
      <c r="BC47" s="5">
        <f t="shared" si="12"/>
        <v>2022</v>
      </c>
      <c r="BD47" s="5">
        <f t="shared" si="12"/>
        <v>2016</v>
      </c>
      <c r="BE47" s="5">
        <f t="shared" si="12"/>
        <v>2018</v>
      </c>
      <c r="BF47" s="5">
        <f t="shared" si="12"/>
        <v>2020</v>
      </c>
      <c r="BG47" s="5">
        <f t="shared" si="12"/>
        <v>2022</v>
      </c>
      <c r="BH47" s="5">
        <f t="shared" si="12"/>
        <v>2016</v>
      </c>
      <c r="BI47" s="5">
        <f t="shared" si="12"/>
        <v>2018</v>
      </c>
      <c r="BJ47" s="5">
        <f t="shared" si="12"/>
        <v>2020</v>
      </c>
      <c r="BK47" s="5">
        <f t="shared" si="12"/>
        <v>2022</v>
      </c>
      <c r="BL47" s="5">
        <f t="shared" si="12"/>
        <v>2016</v>
      </c>
      <c r="BM47" s="5">
        <f t="shared" si="12"/>
        <v>2018</v>
      </c>
      <c r="BN47" s="5">
        <f t="shared" si="12"/>
        <v>2020</v>
      </c>
      <c r="BO47" s="5">
        <f t="shared" si="12"/>
        <v>2022</v>
      </c>
      <c r="BP47" s="5">
        <f t="shared" si="12"/>
        <v>2016</v>
      </c>
      <c r="BQ47" s="5">
        <f t="shared" ref="BQ47:DI47" si="13">BQ$3</f>
        <v>2018</v>
      </c>
      <c r="BR47" s="5">
        <f t="shared" si="13"/>
        <v>2020</v>
      </c>
      <c r="BS47" s="5">
        <f t="shared" si="13"/>
        <v>2022</v>
      </c>
      <c r="BT47" s="5">
        <f t="shared" si="13"/>
        <v>2016</v>
      </c>
      <c r="BU47" s="5">
        <f t="shared" si="13"/>
        <v>2018</v>
      </c>
      <c r="BV47" s="5">
        <f t="shared" si="13"/>
        <v>2020</v>
      </c>
      <c r="BW47" s="5">
        <f t="shared" si="13"/>
        <v>2022</v>
      </c>
      <c r="BX47" s="5">
        <f t="shared" si="13"/>
        <v>2016</v>
      </c>
      <c r="BY47" s="5">
        <f t="shared" si="13"/>
        <v>2018</v>
      </c>
      <c r="BZ47" s="5">
        <f t="shared" si="13"/>
        <v>2020</v>
      </c>
      <c r="CA47" s="5">
        <f t="shared" si="13"/>
        <v>2022</v>
      </c>
      <c r="CB47" s="5">
        <f t="shared" si="13"/>
        <v>2016</v>
      </c>
      <c r="CC47" s="5">
        <f t="shared" si="13"/>
        <v>2018</v>
      </c>
      <c r="CD47" s="5">
        <f t="shared" si="13"/>
        <v>2020</v>
      </c>
      <c r="CE47" s="5">
        <f t="shared" si="13"/>
        <v>2022</v>
      </c>
      <c r="CF47" s="5">
        <f t="shared" si="13"/>
        <v>2016</v>
      </c>
      <c r="CG47" s="5">
        <f t="shared" si="13"/>
        <v>2018</v>
      </c>
      <c r="CH47" s="5">
        <f t="shared" si="13"/>
        <v>2020</v>
      </c>
      <c r="CI47" s="5">
        <f t="shared" si="13"/>
        <v>2022</v>
      </c>
      <c r="CJ47" s="5">
        <f t="shared" si="13"/>
        <v>2016</v>
      </c>
      <c r="CK47" s="5">
        <f t="shared" si="13"/>
        <v>2018</v>
      </c>
      <c r="CL47" s="5">
        <f t="shared" si="13"/>
        <v>2020</v>
      </c>
      <c r="CM47" s="5">
        <f t="shared" si="13"/>
        <v>2022</v>
      </c>
      <c r="CN47" s="5">
        <f t="shared" si="13"/>
        <v>2016</v>
      </c>
      <c r="CO47" s="5">
        <f t="shared" si="13"/>
        <v>2018</v>
      </c>
      <c r="CP47" s="5">
        <f t="shared" si="13"/>
        <v>2020</v>
      </c>
      <c r="CQ47" s="5">
        <f t="shared" si="13"/>
        <v>2022</v>
      </c>
      <c r="CR47" s="5">
        <f t="shared" si="13"/>
        <v>2016</v>
      </c>
      <c r="CS47" s="5">
        <f t="shared" si="13"/>
        <v>2018</v>
      </c>
      <c r="CT47" s="5">
        <f t="shared" si="13"/>
        <v>2020</v>
      </c>
      <c r="CU47" s="5">
        <f t="shared" si="13"/>
        <v>2022</v>
      </c>
      <c r="CV47" s="5">
        <f t="shared" si="13"/>
        <v>2016</v>
      </c>
      <c r="CW47" s="5">
        <f t="shared" si="13"/>
        <v>2018</v>
      </c>
      <c r="CX47" s="5">
        <f t="shared" si="13"/>
        <v>2020</v>
      </c>
      <c r="CY47" s="5">
        <f t="shared" si="13"/>
        <v>2022</v>
      </c>
      <c r="CZ47" s="5">
        <f t="shared" si="13"/>
        <v>2016</v>
      </c>
      <c r="DA47" s="5">
        <f t="shared" si="13"/>
        <v>2018</v>
      </c>
      <c r="DB47" s="5">
        <f t="shared" si="13"/>
        <v>2020</v>
      </c>
      <c r="DC47" s="5">
        <f t="shared" si="13"/>
        <v>2022</v>
      </c>
      <c r="DD47" s="5">
        <f t="shared" si="13"/>
        <v>2016</v>
      </c>
      <c r="DE47" s="5">
        <f t="shared" si="13"/>
        <v>2018</v>
      </c>
      <c r="DF47" s="5">
        <f t="shared" si="13"/>
        <v>2020</v>
      </c>
      <c r="DG47" s="5">
        <f t="shared" si="13"/>
        <v>2022</v>
      </c>
      <c r="DH47" s="5">
        <f t="shared" si="13"/>
        <v>2016</v>
      </c>
      <c r="DI47" s="5">
        <f t="shared" si="13"/>
        <v>2018</v>
      </c>
    </row>
    <row r="48" spans="2:113" ht="20.350000000000001" customHeight="1" x14ac:dyDescent="0.5">
      <c r="B48" s="157" t="s">
        <v>34</v>
      </c>
      <c r="C48" s="157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16"/>
      <c r="AA48" s="152"/>
      <c r="AB48" s="133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</row>
    <row r="49" spans="1:211" x14ac:dyDescent="0.5">
      <c r="A49" t="s">
        <v>338</v>
      </c>
      <c r="B49" s="158"/>
      <c r="C49" s="15" t="s">
        <v>35</v>
      </c>
      <c r="D49" s="19">
        <v>21567393</v>
      </c>
      <c r="E49" s="19">
        <v>21579063</v>
      </c>
      <c r="F49" s="19">
        <f>'Feuil3-2020'!T4</f>
        <v>21796853</v>
      </c>
      <c r="G49" s="19">
        <v>21732993</v>
      </c>
      <c r="H49" s="19">
        <v>10521426</v>
      </c>
      <c r="I49" s="19">
        <v>10569711</v>
      </c>
      <c r="J49" s="19">
        <f>'Feuil3-2020'!U4</f>
        <v>10689441</v>
      </c>
      <c r="K49" s="19">
        <v>10705976</v>
      </c>
      <c r="L49" s="19">
        <v>8536001</v>
      </c>
      <c r="M49" s="19">
        <v>8582178</v>
      </c>
      <c r="N49" s="19">
        <v>8337220</v>
      </c>
      <c r="O49" s="19">
        <v>8363825</v>
      </c>
      <c r="P49" s="19">
        <v>3971835</v>
      </c>
      <c r="Q49" s="19">
        <v>4116643</v>
      </c>
      <c r="R49" s="19">
        <f>'Feuil3-2020'!W4</f>
        <v>4151575</v>
      </c>
      <c r="S49" s="19">
        <v>4365420</v>
      </c>
      <c r="T49" s="19">
        <v>1343766</v>
      </c>
      <c r="U49" s="19">
        <v>1352749</v>
      </c>
      <c r="V49" s="19">
        <f>'Feuil3-2020'!X4</f>
        <v>1352749</v>
      </c>
      <c r="W49" s="19">
        <v>1423582</v>
      </c>
      <c r="X49" s="19">
        <v>15459472</v>
      </c>
      <c r="Y49" s="19">
        <v>15461192</v>
      </c>
      <c r="Z49" s="117">
        <f>'Feuil3-2020'!Y4</f>
        <v>14828588</v>
      </c>
      <c r="AA49" s="153">
        <v>14955989</v>
      </c>
      <c r="AB49" s="134">
        <v>11310855</v>
      </c>
      <c r="AC49" s="19">
        <v>11436238</v>
      </c>
      <c r="AD49" s="19">
        <f>'Feuil3-2020'!Z4</f>
        <v>12083334</v>
      </c>
      <c r="AE49" s="19">
        <v>12222847</v>
      </c>
      <c r="AF49" s="19">
        <v>1723373</v>
      </c>
      <c r="AG49" s="19">
        <v>1699255</v>
      </c>
      <c r="AH49" s="19">
        <f>'Feuil3-2020'!AA4</f>
        <v>1829057</v>
      </c>
      <c r="AI49" s="19">
        <v>1822984</v>
      </c>
      <c r="AJ49" s="19">
        <v>7070410</v>
      </c>
      <c r="AK49" s="19">
        <v>7309550</v>
      </c>
      <c r="AL49" s="19">
        <f>'Feuil3-2020'!AB4</f>
        <v>7310250</v>
      </c>
      <c r="AM49" s="19">
        <v>7270100</v>
      </c>
      <c r="AN49" s="19">
        <v>92890636</v>
      </c>
      <c r="AO49" s="19">
        <v>95448164</v>
      </c>
      <c r="AP49" s="19">
        <f>'Feuil3-2020'!AC4</f>
        <v>96447928</v>
      </c>
      <c r="AQ49" s="19">
        <v>96485350</v>
      </c>
      <c r="AR49" s="19">
        <v>146928271</v>
      </c>
      <c r="AS49" s="19">
        <v>147063653</v>
      </c>
      <c r="AT49" s="19">
        <f>'Feuil3-2020'!AD4</f>
        <v>146443865</v>
      </c>
      <c r="AU49" s="19">
        <v>146534153</v>
      </c>
      <c r="AV49" s="19">
        <v>13980026</v>
      </c>
      <c r="AW49" s="19">
        <v>13990661</v>
      </c>
      <c r="AX49" s="19">
        <f>'Feuil3-2020'!AE4</f>
        <v>14269633</v>
      </c>
      <c r="AY49" s="19">
        <v>14221283</v>
      </c>
      <c r="AZ49" s="19">
        <v>14851978</v>
      </c>
      <c r="BA49" s="29">
        <v>15029156</v>
      </c>
      <c r="BB49" s="29">
        <f>'Feuil3-2020'!AF4</f>
        <v>15097092</v>
      </c>
      <c r="BC49" s="29">
        <v>15054988</v>
      </c>
      <c r="BD49" s="19">
        <v>5541664</v>
      </c>
      <c r="BE49" s="19">
        <v>5685917</v>
      </c>
      <c r="BF49" s="19">
        <f>'Feuil3-2020'!AG4</f>
        <v>5628608</v>
      </c>
      <c r="BG49" s="19">
        <v>5646280</v>
      </c>
      <c r="BH49" s="19">
        <v>102359746</v>
      </c>
      <c r="BI49" s="19">
        <v>101918554</v>
      </c>
      <c r="BJ49" s="19">
        <f>'Feuil3-2020'!AH4</f>
        <v>102414205</v>
      </c>
      <c r="BK49" s="19">
        <v>103676580</v>
      </c>
      <c r="BL49" s="19">
        <v>2159259</v>
      </c>
      <c r="BM49" s="19">
        <v>2159059</v>
      </c>
      <c r="BN49" s="19">
        <f>'Feuil3-2020'!AI4</f>
        <v>2089445</v>
      </c>
      <c r="BO49" s="19">
        <v>2038460</v>
      </c>
      <c r="BP49" s="19">
        <v>3548814</v>
      </c>
      <c r="BQ49" s="19">
        <v>3495748</v>
      </c>
      <c r="BR49" s="19">
        <f>'Feuil3-2020'!AJ4</f>
        <v>3490498</v>
      </c>
      <c r="BS49" s="19">
        <v>3502341</v>
      </c>
      <c r="BT49" s="19">
        <v>874500</v>
      </c>
      <c r="BU49" s="19">
        <v>920100</v>
      </c>
      <c r="BV49" s="19">
        <f>'Feuil3-2020'!AK4</f>
        <v>979100</v>
      </c>
      <c r="BW49" s="19">
        <v>1001600</v>
      </c>
      <c r="BX49" s="19">
        <v>726000</v>
      </c>
      <c r="BY49" s="19">
        <v>746000</v>
      </c>
      <c r="BZ49" s="19">
        <f>'Feuil3-2020'!AL4</f>
        <v>739000</v>
      </c>
      <c r="CA49" s="19">
        <v>626000</v>
      </c>
      <c r="CB49" s="19">
        <v>21790222</v>
      </c>
      <c r="CC49" s="19">
        <v>21612490</v>
      </c>
      <c r="CD49" s="19">
        <f>'Feuil3-2020'!AM4</f>
        <v>21542685</v>
      </c>
      <c r="CE49" s="19">
        <v>21294763</v>
      </c>
      <c r="CF49" s="19">
        <v>52608507</v>
      </c>
      <c r="CG49" s="19">
        <v>52627262</v>
      </c>
      <c r="CH49" s="19">
        <f>'Feuil3-2020'!AN4</f>
        <v>53769120</v>
      </c>
      <c r="CI49" s="19">
        <v>53080978</v>
      </c>
      <c r="CJ49" s="19">
        <v>16766307</v>
      </c>
      <c r="CK49" s="19">
        <v>16915282</v>
      </c>
      <c r="CL49" s="19">
        <f>'Feuil3-2020'!AO4</f>
        <v>17451417</v>
      </c>
      <c r="CM49" s="19">
        <v>17150106</v>
      </c>
      <c r="CN49" s="19">
        <v>19790094</v>
      </c>
      <c r="CO49" s="19">
        <v>20596591</v>
      </c>
      <c r="CP49" s="19">
        <f>'Feuil3-2020'!AP4</f>
        <v>27315139</v>
      </c>
      <c r="CQ49" s="19" t="s">
        <v>137</v>
      </c>
      <c r="CR49" s="19">
        <v>6297008</v>
      </c>
      <c r="CS49" s="19">
        <v>6321636</v>
      </c>
      <c r="CT49" s="19">
        <f>'Feuil3-2020'!AQ4</f>
        <v>6538828</v>
      </c>
      <c r="CU49" s="19">
        <v>6564302</v>
      </c>
      <c r="CV49" s="19">
        <v>2321320</v>
      </c>
      <c r="CW49" s="19">
        <v>2342494</v>
      </c>
      <c r="CX49" s="19">
        <f>'Feuil3-2020'!AR4</f>
        <v>2360049</v>
      </c>
      <c r="CY49" s="19" t="s">
        <v>137</v>
      </c>
      <c r="CZ49" s="19">
        <v>97513858</v>
      </c>
      <c r="DA49" s="19">
        <v>100971230</v>
      </c>
      <c r="DB49" s="19">
        <f>'Feuil3-2020'!AS4</f>
        <v>101066273</v>
      </c>
      <c r="DC49" s="19">
        <v>101028595</v>
      </c>
      <c r="DD49" s="19">
        <v>13743215</v>
      </c>
      <c r="DE49" s="19">
        <v>13863377</v>
      </c>
      <c r="DF49" s="19">
        <f>'Feuil3-2020'!AT4</f>
        <v>14514669</v>
      </c>
      <c r="DG49" s="19">
        <v>14472380</v>
      </c>
      <c r="DH49" s="19">
        <v>91126408</v>
      </c>
      <c r="DI49" s="19">
        <v>92147477</v>
      </c>
    </row>
    <row r="50" spans="1:211" ht="33" x14ac:dyDescent="0.5">
      <c r="B50" s="159"/>
      <c r="C50" s="15" t="s">
        <v>36</v>
      </c>
      <c r="D50" s="19">
        <v>22536446</v>
      </c>
      <c r="E50" s="19">
        <v>22246325</v>
      </c>
      <c r="F50" s="19">
        <f>'Feuil3-2020'!T5</f>
        <v>22137770</v>
      </c>
      <c r="G50" s="19">
        <v>22237289</v>
      </c>
      <c r="H50" s="19">
        <v>14080275</v>
      </c>
      <c r="I50" s="31" t="s">
        <v>203</v>
      </c>
      <c r="J50" s="19" t="str">
        <f>'Feuil3-2020'!U5</f>
        <v>e (5637623)</v>
      </c>
      <c r="K50" s="19">
        <v>5735932</v>
      </c>
      <c r="L50" s="19">
        <v>10477826</v>
      </c>
      <c r="M50" s="19">
        <v>2195356</v>
      </c>
      <c r="N50" s="19">
        <f>'Feuil3-2020'!V5</f>
        <v>9125032</v>
      </c>
      <c r="O50" s="19">
        <v>9016889</v>
      </c>
      <c r="P50" s="19">
        <v>7307325</v>
      </c>
      <c r="Q50" s="19">
        <v>6100254</v>
      </c>
      <c r="R50" s="19">
        <f>'Feuil3-2020'!W5</f>
        <v>6015174</v>
      </c>
      <c r="S50" s="19">
        <v>5423394</v>
      </c>
      <c r="T50" s="19">
        <v>1690632</v>
      </c>
      <c r="U50" s="19">
        <v>1690632</v>
      </c>
      <c r="V50" s="19">
        <f>'Feuil3-2020'!X5</f>
        <v>2013932</v>
      </c>
      <c r="W50" s="19">
        <v>1888932</v>
      </c>
      <c r="X50" s="19">
        <v>15507000</v>
      </c>
      <c r="Y50" s="19">
        <v>15471234</v>
      </c>
      <c r="Z50" s="117">
        <f>'Feuil3-2020'!Y5</f>
        <v>14899862</v>
      </c>
      <c r="AA50" s="153">
        <v>15000000</v>
      </c>
      <c r="AB50" s="134">
        <v>11371338</v>
      </c>
      <c r="AC50" s="19">
        <v>11450300</v>
      </c>
      <c r="AD50" s="19">
        <f>'Feuil3-2020'!Z5</f>
        <v>12083334</v>
      </c>
      <c r="AE50" s="19">
        <v>12228744</v>
      </c>
      <c r="AF50" s="19">
        <v>1725542</v>
      </c>
      <c r="AG50" s="19">
        <v>1727272</v>
      </c>
      <c r="AH50" s="19">
        <f>'Feuil3-2020'!AA5</f>
        <v>1726825</v>
      </c>
      <c r="AI50" s="19">
        <v>1837984</v>
      </c>
      <c r="AJ50" s="19">
        <v>7300000</v>
      </c>
      <c r="AK50" s="19">
        <v>7300000</v>
      </c>
      <c r="AL50" s="19">
        <f>'Feuil3-2020'!AB5</f>
        <v>7300000</v>
      </c>
      <c r="AM50" s="19">
        <v>7300000</v>
      </c>
      <c r="AN50" s="19">
        <v>102755974</v>
      </c>
      <c r="AO50" s="19">
        <v>95448164</v>
      </c>
      <c r="AP50" s="19">
        <f>'Feuil3-2020'!AC5</f>
        <v>96447928</v>
      </c>
      <c r="AQ50" s="19">
        <v>97674498</v>
      </c>
      <c r="AR50" s="19">
        <v>156802745</v>
      </c>
      <c r="AS50" s="19">
        <v>151814295</v>
      </c>
      <c r="AT50" s="19">
        <f>'Feuil3-2020'!AD5</f>
        <v>151814295</v>
      </c>
      <c r="AU50" s="30" t="s">
        <v>137</v>
      </c>
      <c r="AV50" s="19">
        <v>15000000</v>
      </c>
      <c r="AW50" s="19">
        <v>150045217</v>
      </c>
      <c r="AX50" s="19">
        <f>'Feuil3-2020'!AE5</f>
        <v>15500000</v>
      </c>
      <c r="AY50" s="19">
        <v>15500000</v>
      </c>
      <c r="AZ50" s="19">
        <v>1690632</v>
      </c>
      <c r="BA50" s="29">
        <v>15063330</v>
      </c>
      <c r="BB50" s="29">
        <f>'Feuil3-2020'!AF5</f>
        <v>15097092</v>
      </c>
      <c r="BC50" s="95" t="s">
        <v>137</v>
      </c>
      <c r="BD50" s="19">
        <v>7048077</v>
      </c>
      <c r="BE50" s="19">
        <v>6937032</v>
      </c>
      <c r="BF50" s="19">
        <f>'Feuil3-2020'!AG5</f>
        <v>6975271</v>
      </c>
      <c r="BG50" s="19">
        <v>7021017</v>
      </c>
      <c r="BH50" s="19">
        <v>50660076</v>
      </c>
      <c r="BI50" s="19">
        <v>150302244</v>
      </c>
      <c r="BJ50" s="19">
        <f>'Feuil3-2020'!AH5</f>
        <v>84685980</v>
      </c>
      <c r="BK50" s="19">
        <v>62006044</v>
      </c>
      <c r="BL50" s="19">
        <v>2249163</v>
      </c>
      <c r="BM50" s="19">
        <v>2249163</v>
      </c>
      <c r="BN50" s="19">
        <f>'Feuil3-2020'!AI5</f>
        <v>2089445</v>
      </c>
      <c r="BO50" s="19">
        <v>2249163</v>
      </c>
      <c r="BP50" s="19" t="s">
        <v>137</v>
      </c>
      <c r="BQ50" s="19">
        <v>3525748</v>
      </c>
      <c r="BR50" s="19">
        <f>'Feuil3-2020'!AJ5</f>
        <v>8000</v>
      </c>
      <c r="BS50" s="30" t="s">
        <v>137</v>
      </c>
      <c r="BT50" s="19">
        <v>1110000</v>
      </c>
      <c r="BU50" s="19">
        <v>1125000</v>
      </c>
      <c r="BV50" s="19">
        <f>'Feuil3-2020'!AK5</f>
        <v>1295000</v>
      </c>
      <c r="BW50" s="19">
        <v>1225000</v>
      </c>
      <c r="BX50" s="19">
        <v>740000</v>
      </c>
      <c r="BY50" s="19" t="s">
        <v>137</v>
      </c>
      <c r="BZ50" s="19">
        <f>'Feuil3-2020'!AL5</f>
        <v>936000</v>
      </c>
      <c r="CA50" s="19">
        <v>936000</v>
      </c>
      <c r="CB50" s="19">
        <v>21800000</v>
      </c>
      <c r="CC50" s="19">
        <v>21800000</v>
      </c>
      <c r="CD50" s="19">
        <f>'Feuil3-2020'!AM5</f>
        <v>21800000</v>
      </c>
      <c r="CE50" s="19">
        <v>21300000</v>
      </c>
      <c r="CF50" s="19"/>
      <c r="CG50" s="19"/>
      <c r="CH50" s="19">
        <f>'Feuil3-2020'!AN5</f>
        <v>19412162</v>
      </c>
      <c r="CI50" s="19">
        <v>53400175</v>
      </c>
      <c r="CJ50" s="19">
        <v>5051667</v>
      </c>
      <c r="CK50" s="19">
        <v>3826065</v>
      </c>
      <c r="CL50" s="19">
        <f>'Feuil3-2020'!AO5</f>
        <v>4814679</v>
      </c>
      <c r="CM50" s="19">
        <v>3466506</v>
      </c>
      <c r="CN50" s="19">
        <v>4539071</v>
      </c>
      <c r="CO50" s="19">
        <v>20580901</v>
      </c>
      <c r="CP50" s="19">
        <f>'Feuil3-2020'!AP5</f>
        <v>10690172</v>
      </c>
      <c r="CQ50" s="19" t="s">
        <v>137</v>
      </c>
      <c r="CR50" s="19" t="s">
        <v>137</v>
      </c>
      <c r="CS50" s="19">
        <v>5993530</v>
      </c>
      <c r="CT50" s="19">
        <f>'Feuil3-2020'!AQ5</f>
        <v>7162168</v>
      </c>
      <c r="CU50" s="19">
        <v>7436174</v>
      </c>
      <c r="CV50" s="19">
        <v>2727702</v>
      </c>
      <c r="CW50" s="19">
        <v>3288000</v>
      </c>
      <c r="CX50" s="19">
        <f>'Feuil3-2020'!AR5</f>
        <v>3288000</v>
      </c>
      <c r="CY50" s="19" t="s">
        <v>137</v>
      </c>
      <c r="CZ50" s="19">
        <v>32703489</v>
      </c>
      <c r="DA50" s="19">
        <v>23768088</v>
      </c>
      <c r="DB50" s="19">
        <f>'Feuil3-2020'!AS5</f>
        <v>8517053</v>
      </c>
      <c r="DC50" s="19">
        <v>18177988</v>
      </c>
      <c r="DD50" s="19">
        <v>13743215</v>
      </c>
      <c r="DE50" s="19">
        <v>13863377</v>
      </c>
      <c r="DF50" s="19">
        <f>'Feuil3-2020'!AT5</f>
        <v>14504769</v>
      </c>
      <c r="DG50" s="19">
        <v>14488766</v>
      </c>
      <c r="DH50" s="19">
        <v>90632753</v>
      </c>
      <c r="DI50" s="19">
        <v>105706149</v>
      </c>
    </row>
    <row r="51" spans="1:211" ht="22" x14ac:dyDescent="0.5">
      <c r="B51" s="159"/>
      <c r="C51" s="15" t="s">
        <v>37</v>
      </c>
      <c r="D51" s="19">
        <v>20667206</v>
      </c>
      <c r="E51" s="19">
        <v>20678876</v>
      </c>
      <c r="F51" s="19">
        <f>'Feuil3-2020'!T6</f>
        <v>20895666</v>
      </c>
      <c r="G51" s="30">
        <v>21032826</v>
      </c>
      <c r="H51" s="19">
        <v>9211400</v>
      </c>
      <c r="I51" s="19">
        <v>9206300</v>
      </c>
      <c r="J51" s="19">
        <f>'Feuil3-2020'!U6</f>
        <v>9243430</v>
      </c>
      <c r="K51" s="19">
        <v>9233100</v>
      </c>
      <c r="L51" s="19">
        <v>7448278</v>
      </c>
      <c r="M51" s="19">
        <v>7060902</v>
      </c>
      <c r="N51" s="19">
        <v>6692709</v>
      </c>
      <c r="O51" s="19">
        <v>6677208</v>
      </c>
      <c r="P51" s="19">
        <v>4999712</v>
      </c>
      <c r="Q51" s="19">
        <v>5011398</v>
      </c>
      <c r="R51" s="19">
        <f>'Feuil3-2020'!W6</f>
        <v>4656441</v>
      </c>
      <c r="S51" s="19">
        <v>4703674</v>
      </c>
      <c r="T51" s="19">
        <v>1029000</v>
      </c>
      <c r="U51" s="19">
        <v>1029000</v>
      </c>
      <c r="V51" s="19">
        <f>'Feuil3-2020'!X6</f>
        <v>1029000</v>
      </c>
      <c r="W51" s="19">
        <v>1029000</v>
      </c>
      <c r="X51" s="19">
        <v>9355394</v>
      </c>
      <c r="Y51" s="19">
        <v>9482202</v>
      </c>
      <c r="Z51" s="117">
        <f>'Feuil3-2020'!Y6</f>
        <v>9314302</v>
      </c>
      <c r="AA51" s="153">
        <v>9637280</v>
      </c>
      <c r="AB51" s="134">
        <v>11598945</v>
      </c>
      <c r="AC51" s="19">
        <v>11598945</v>
      </c>
      <c r="AD51" s="19">
        <f>'Feuil3-2020'!Z6</f>
        <v>12026595</v>
      </c>
      <c r="AE51" s="19">
        <v>12024095</v>
      </c>
      <c r="AF51" s="19">
        <v>1589716</v>
      </c>
      <c r="AG51" s="19">
        <v>1487912</v>
      </c>
      <c r="AH51" s="19">
        <f>'Feuil3-2020'!AA6</f>
        <v>1514192</v>
      </c>
      <c r="AI51" s="19">
        <v>1528144</v>
      </c>
      <c r="AJ51" s="19">
        <v>5057300</v>
      </c>
      <c r="AK51" s="19">
        <v>5574350</v>
      </c>
      <c r="AL51" s="19">
        <f>'Feuil3-2020'!AB6</f>
        <v>5553500</v>
      </c>
      <c r="AM51" s="19">
        <v>5589800</v>
      </c>
      <c r="AN51" s="19">
        <v>71732929</v>
      </c>
      <c r="AO51" s="19">
        <v>73616907</v>
      </c>
      <c r="AP51" s="19">
        <f>'Feuil3-2020'!AC6</f>
        <v>74112273</v>
      </c>
      <c r="AQ51" s="19">
        <v>74047855</v>
      </c>
      <c r="AR51" s="19">
        <v>111906058</v>
      </c>
      <c r="AS51" s="19">
        <v>111252775</v>
      </c>
      <c r="AT51" s="19">
        <f>'Feuil3-2020'!AD6</f>
        <v>110013744</v>
      </c>
      <c r="AU51" s="19">
        <v>109821652</v>
      </c>
      <c r="AV51" s="19">
        <v>11803450</v>
      </c>
      <c r="AW51" s="19">
        <v>11870177</v>
      </c>
      <c r="AX51" s="19">
        <f>'Feuil3-2020'!AE6</f>
        <v>11946299</v>
      </c>
      <c r="AY51" s="19">
        <v>11903296</v>
      </c>
      <c r="AZ51" s="19">
        <v>13588976</v>
      </c>
      <c r="BA51" s="29">
        <v>13690893</v>
      </c>
      <c r="BB51" s="29">
        <f>'Feuil3-2020'!AF6</f>
        <v>12665039</v>
      </c>
      <c r="BC51" s="29">
        <v>12444007</v>
      </c>
      <c r="BD51" s="19">
        <v>5080615</v>
      </c>
      <c r="BE51" s="19">
        <v>5254707</v>
      </c>
      <c r="BF51" s="19">
        <v>5171403</v>
      </c>
      <c r="BG51" s="19">
        <v>5132318</v>
      </c>
      <c r="BH51" s="19">
        <v>77150067</v>
      </c>
      <c r="BI51" s="19">
        <v>78024142</v>
      </c>
      <c r="BJ51" s="19">
        <f>'Feuil3-2020'!AH6</f>
        <v>78511139</v>
      </c>
      <c r="BK51" s="19">
        <v>78467583</v>
      </c>
      <c r="BL51" s="19">
        <v>1588668</v>
      </c>
      <c r="BM51" s="19">
        <v>1474348</v>
      </c>
      <c r="BN51" s="19">
        <f>'Feuil3-2020'!AI6</f>
        <v>1517909</v>
      </c>
      <c r="BO51" s="19">
        <v>1407878</v>
      </c>
      <c r="BP51" s="19">
        <v>2905700</v>
      </c>
      <c r="BQ51" s="19">
        <v>2637558</v>
      </c>
      <c r="BR51" s="19">
        <f>'Feuil3-2020'!AJ6</f>
        <v>2601215</v>
      </c>
      <c r="BS51" s="19">
        <v>2852987</v>
      </c>
      <c r="BT51" s="19">
        <v>637438</v>
      </c>
      <c r="BU51" s="19">
        <v>620272</v>
      </c>
      <c r="BV51" s="19">
        <f>'Feuil3-2020'!AK6</f>
        <v>640500</v>
      </c>
      <c r="BW51" s="19">
        <v>685147</v>
      </c>
      <c r="BX51" s="19">
        <v>789039</v>
      </c>
      <c r="BY51" s="19">
        <v>928251</v>
      </c>
      <c r="BZ51" s="19">
        <f>'Feuil3-2020'!AL6</f>
        <v>643039</v>
      </c>
      <c r="CA51" s="19">
        <v>719687</v>
      </c>
      <c r="CB51" s="19">
        <v>19440165</v>
      </c>
      <c r="CC51" s="19">
        <v>19712887</v>
      </c>
      <c r="CD51" s="19">
        <f>'Feuil3-2020'!AM6</f>
        <v>19804856</v>
      </c>
      <c r="CE51" s="19">
        <v>19146777</v>
      </c>
      <c r="CF51" s="19">
        <v>38542418</v>
      </c>
      <c r="CG51" s="19">
        <v>38457810</v>
      </c>
      <c r="CH51" s="19">
        <f>'Feuil3-2020'!AN6</f>
        <v>37534907</v>
      </c>
      <c r="CI51" s="19">
        <v>35678129</v>
      </c>
      <c r="CJ51" s="19">
        <v>12237640</v>
      </c>
      <c r="CK51" s="19">
        <v>12958690</v>
      </c>
      <c r="CL51" s="19">
        <f>'Feuil3-2020'!AO6</f>
        <v>13326390</v>
      </c>
      <c r="CM51" s="19">
        <v>13112280</v>
      </c>
      <c r="CN51" s="19">
        <v>20142050</v>
      </c>
      <c r="CO51" s="19">
        <v>19973439</v>
      </c>
      <c r="CP51" s="19">
        <f>'Feuil3-2020'!AP6</f>
        <v>22522093</v>
      </c>
      <c r="CQ51" s="19" t="s">
        <v>137</v>
      </c>
      <c r="CR51" s="19">
        <v>4225468</v>
      </c>
      <c r="CS51" s="19">
        <v>4168420</v>
      </c>
      <c r="CT51" s="19">
        <f>'Feuil3-2020'!AQ6</f>
        <v>4066730</v>
      </c>
      <c r="CU51" s="19">
        <v>4103410</v>
      </c>
      <c r="CV51" s="19">
        <v>1462223</v>
      </c>
      <c r="CW51" s="19">
        <v>1462223</v>
      </c>
      <c r="CX51" s="19">
        <v>1641212</v>
      </c>
      <c r="CY51" s="19" t="s">
        <v>137</v>
      </c>
      <c r="CZ51" s="19" t="s">
        <v>280</v>
      </c>
      <c r="DA51" s="19">
        <v>64535402</v>
      </c>
      <c r="DB51" s="19">
        <f>'Feuil3-2020'!AS6</f>
        <v>63433329</v>
      </c>
      <c r="DC51" s="19">
        <v>62719050</v>
      </c>
      <c r="DD51" s="19">
        <v>12509265</v>
      </c>
      <c r="DE51" s="19">
        <v>12616780</v>
      </c>
      <c r="DF51" s="19">
        <f>'Feuil3-2020'!AT6</f>
        <v>12819530</v>
      </c>
      <c r="DG51" s="19">
        <v>13045890</v>
      </c>
      <c r="DH51" s="19">
        <v>71093713</v>
      </c>
      <c r="DI51" s="19">
        <v>72198263</v>
      </c>
    </row>
    <row r="52" spans="1:211" ht="22" x14ac:dyDescent="0.5">
      <c r="B52" s="159"/>
      <c r="C52" s="15" t="s">
        <v>38</v>
      </c>
      <c r="D52" s="19">
        <v>132787</v>
      </c>
      <c r="E52" s="19">
        <v>121797</v>
      </c>
      <c r="F52" s="19">
        <f>'Feuil3-2020'!T7</f>
        <v>122919.213</v>
      </c>
      <c r="G52" s="99">
        <v>123622</v>
      </c>
      <c r="H52" s="19">
        <v>0</v>
      </c>
      <c r="I52" s="19">
        <v>0</v>
      </c>
      <c r="J52" s="19">
        <f>'Feuil3-2020'!U7</f>
        <v>0</v>
      </c>
      <c r="K52" s="19">
        <v>0</v>
      </c>
      <c r="L52" s="19">
        <v>611045</v>
      </c>
      <c r="M52" s="19">
        <v>348437</v>
      </c>
      <c r="N52" s="19">
        <v>353909</v>
      </c>
      <c r="O52" s="99">
        <v>325097</v>
      </c>
      <c r="P52" s="19" t="s">
        <v>137</v>
      </c>
      <c r="Q52" s="19">
        <v>1066541</v>
      </c>
      <c r="R52" s="19">
        <f>'Feuil3-2020'!W7</f>
        <v>983460.35800000001</v>
      </c>
      <c r="S52" s="19">
        <v>937060</v>
      </c>
      <c r="T52" s="19">
        <v>34117</v>
      </c>
      <c r="U52" s="19">
        <v>24439</v>
      </c>
      <c r="V52" s="19">
        <f>'Feuil3-2020'!X7</f>
        <v>24865.42</v>
      </c>
      <c r="W52" s="19">
        <v>24865</v>
      </c>
      <c r="X52" s="19">
        <v>590554</v>
      </c>
      <c r="Y52" s="19">
        <v>503305</v>
      </c>
      <c r="Z52" s="117">
        <f>'Feuil3-2020'!Y7</f>
        <v>195501.55172641561</v>
      </c>
      <c r="AA52" s="153">
        <v>181319</v>
      </c>
      <c r="AB52" s="134" t="s">
        <v>137</v>
      </c>
      <c r="AC52" s="19">
        <v>0</v>
      </c>
      <c r="AD52" s="19">
        <f>'Feuil3-2020'!Z7</f>
        <v>0</v>
      </c>
      <c r="AE52" s="19">
        <v>0</v>
      </c>
      <c r="AF52" s="19">
        <v>40370</v>
      </c>
      <c r="AG52" s="19">
        <v>48098</v>
      </c>
      <c r="AH52" s="19">
        <f>'Feuil3-2020'!AA7</f>
        <v>44983.55</v>
      </c>
      <c r="AI52" s="19">
        <v>40853</v>
      </c>
      <c r="AJ52" s="19" t="s">
        <v>137</v>
      </c>
      <c r="AK52" s="19">
        <v>0</v>
      </c>
      <c r="AL52" s="19">
        <f>'Feuil3-2020'!AB7</f>
        <v>0</v>
      </c>
      <c r="AM52" s="19">
        <v>0</v>
      </c>
      <c r="AN52" s="19" t="s">
        <v>137</v>
      </c>
      <c r="AO52" s="19">
        <v>0</v>
      </c>
      <c r="AP52" s="19">
        <f>'Feuil3-2020'!AC7</f>
        <v>0</v>
      </c>
      <c r="AQ52" s="19">
        <v>0</v>
      </c>
      <c r="AR52" s="19">
        <v>1896510</v>
      </c>
      <c r="AS52" s="19">
        <v>1822344</v>
      </c>
      <c r="AT52" s="19">
        <f>'Feuil3-2020'!AD7</f>
        <v>1809626.7035999999</v>
      </c>
      <c r="AU52" s="19">
        <v>1764537</v>
      </c>
      <c r="AV52" s="19">
        <v>1206205</v>
      </c>
      <c r="AW52" s="19">
        <v>1092602</v>
      </c>
      <c r="AX52" s="19">
        <f>'Feuil3-2020'!AE7</f>
        <v>1014252.48</v>
      </c>
      <c r="AY52" s="19">
        <v>935511</v>
      </c>
      <c r="AZ52" s="19">
        <v>34117</v>
      </c>
      <c r="BA52" s="29">
        <v>1287779</v>
      </c>
      <c r="BB52" s="29">
        <f>'Feuil3-2020'!AF7</f>
        <v>1167754.1561</v>
      </c>
      <c r="BC52" s="29">
        <v>1097565</v>
      </c>
      <c r="BD52" s="19">
        <v>184923</v>
      </c>
      <c r="BE52" s="19">
        <v>193132</v>
      </c>
      <c r="BF52" s="19">
        <v>201668</v>
      </c>
      <c r="BG52" s="19">
        <v>206444</v>
      </c>
      <c r="BH52" s="19">
        <v>3406522</v>
      </c>
      <c r="BI52" s="19">
        <v>3053790</v>
      </c>
      <c r="BJ52" s="19">
        <f>'Feuil3-2020'!AH7</f>
        <v>2911556.9966351967</v>
      </c>
      <c r="BK52" s="19">
        <v>2811470</v>
      </c>
      <c r="BL52" s="19">
        <v>81976</v>
      </c>
      <c r="BM52" s="19">
        <v>62375</v>
      </c>
      <c r="BN52" s="19">
        <f>'Feuil3-2020'!AI7</f>
        <v>60070.775000000001</v>
      </c>
      <c r="BO52" s="19">
        <v>55872</v>
      </c>
      <c r="BP52" s="19">
        <v>80021</v>
      </c>
      <c r="BQ52" s="19">
        <v>42781</v>
      </c>
      <c r="BR52" s="19">
        <f>'Feuil3-2020'!AJ7</f>
        <v>48847.676800000001</v>
      </c>
      <c r="BS52" s="19">
        <v>42480</v>
      </c>
      <c r="BT52" s="19">
        <v>4533</v>
      </c>
      <c r="BU52" s="19">
        <v>4350</v>
      </c>
      <c r="BV52" s="19">
        <f>'Feuil3-2020'!AK7</f>
        <v>6884.4830000000002</v>
      </c>
      <c r="BW52" s="19">
        <v>4606</v>
      </c>
      <c r="BX52" s="19">
        <v>0</v>
      </c>
      <c r="BY52" s="19">
        <v>0</v>
      </c>
      <c r="BZ52" s="19">
        <f>'Feuil3-2020'!AL7</f>
        <v>0</v>
      </c>
      <c r="CA52" s="19">
        <v>0</v>
      </c>
      <c r="CB52" s="19">
        <v>0</v>
      </c>
      <c r="CC52" s="19">
        <v>0</v>
      </c>
      <c r="CD52" s="19">
        <f>'Feuil3-2020'!AM7</f>
        <v>0</v>
      </c>
      <c r="CE52" s="19">
        <v>0</v>
      </c>
      <c r="CF52" s="19">
        <v>2252697</v>
      </c>
      <c r="CG52" s="19">
        <v>2006290</v>
      </c>
      <c r="CH52" s="19">
        <f>'Feuil3-2020'!AN7</f>
        <v>1162917.747</v>
      </c>
      <c r="CI52" s="19">
        <v>998678</v>
      </c>
      <c r="CJ52" s="19" t="s">
        <v>139</v>
      </c>
      <c r="CK52" s="19" t="s">
        <v>139</v>
      </c>
      <c r="CL52" s="19">
        <f>'Feuil3-2020'!AO7</f>
        <v>0</v>
      </c>
      <c r="CM52" s="19">
        <v>0</v>
      </c>
      <c r="CN52" s="19">
        <v>281739</v>
      </c>
      <c r="CO52" s="19">
        <v>372860</v>
      </c>
      <c r="CP52" s="19">
        <f>'Feuil3-2020'!AP7</f>
        <v>297226.5111337034</v>
      </c>
      <c r="CQ52" s="19" t="s">
        <v>137</v>
      </c>
      <c r="CR52" s="19">
        <v>652622</v>
      </c>
      <c r="CS52" s="19">
        <v>535742</v>
      </c>
      <c r="CT52" s="19">
        <f>'Feuil3-2020'!AQ7</f>
        <v>471079.61499999999</v>
      </c>
      <c r="CU52" s="19">
        <v>403371</v>
      </c>
      <c r="CV52" s="19">
        <v>72105</v>
      </c>
      <c r="CW52" s="19">
        <v>109244</v>
      </c>
      <c r="CX52" s="19">
        <f>'Feuil3-2020'!AR7</f>
        <v>115336.9727</v>
      </c>
      <c r="CY52" s="19" t="s">
        <v>137</v>
      </c>
      <c r="CZ52" s="19">
        <v>724507</v>
      </c>
      <c r="DA52" s="19">
        <v>638768</v>
      </c>
      <c r="DB52" s="19">
        <f>'Feuil3-2020'!AS7</f>
        <v>377963.42</v>
      </c>
      <c r="DC52" s="19">
        <v>342865</v>
      </c>
      <c r="DD52" s="19" t="s">
        <v>137</v>
      </c>
      <c r="DE52" s="19">
        <v>0</v>
      </c>
      <c r="DF52" s="19">
        <f>'Feuil3-2020'!AT7</f>
        <v>0</v>
      </c>
      <c r="DG52" s="19">
        <v>0</v>
      </c>
      <c r="DH52" s="19">
        <v>373463</v>
      </c>
      <c r="DI52" s="19">
        <v>389181</v>
      </c>
    </row>
    <row r="53" spans="1:211" s="96" customFormat="1" ht="22" x14ac:dyDescent="0.5">
      <c r="A53" s="97"/>
      <c r="B53" s="159"/>
      <c r="C53" s="98" t="s">
        <v>39</v>
      </c>
      <c r="D53" s="99" t="s">
        <v>137</v>
      </c>
      <c r="E53" s="99">
        <v>0</v>
      </c>
      <c r="F53" s="99">
        <f>'Feuil3-2020'!T8</f>
        <v>0</v>
      </c>
      <c r="G53" s="99">
        <v>0</v>
      </c>
      <c r="H53" s="99">
        <v>12780</v>
      </c>
      <c r="I53" s="99">
        <v>12729</v>
      </c>
      <c r="J53" s="99">
        <f>'Feuil3-2020'!U8</f>
        <v>13913.59</v>
      </c>
      <c r="K53" s="99">
        <v>129809</v>
      </c>
      <c r="L53" s="99">
        <v>411810</v>
      </c>
      <c r="M53" s="99">
        <v>378746</v>
      </c>
      <c r="N53" s="99">
        <f>'Feuil3-2020'!V8</f>
        <v>402151</v>
      </c>
      <c r="O53" s="99">
        <v>864279</v>
      </c>
      <c r="P53" s="99" t="s">
        <v>137</v>
      </c>
      <c r="Q53" s="99">
        <v>531345</v>
      </c>
      <c r="R53" s="99">
        <f>'Feuil3-2020'!W8</f>
        <v>350150.77850000001</v>
      </c>
      <c r="S53" s="99">
        <v>794975</v>
      </c>
      <c r="T53" s="99">
        <v>174994</v>
      </c>
      <c r="U53" s="99">
        <v>154061</v>
      </c>
      <c r="V53" s="99">
        <f>'Feuil3-2020'!X8</f>
        <v>145134.85</v>
      </c>
      <c r="W53" s="99">
        <v>145135</v>
      </c>
      <c r="X53" s="99" t="s">
        <v>137</v>
      </c>
      <c r="Y53" s="99">
        <v>0</v>
      </c>
      <c r="Z53" s="118">
        <f>'Feuil3-2020'!Y8</f>
        <v>0</v>
      </c>
      <c r="AA53" s="154">
        <v>6935</v>
      </c>
      <c r="AB53" s="135" t="s">
        <v>137</v>
      </c>
      <c r="AC53" s="99">
        <v>0</v>
      </c>
      <c r="AD53" s="99">
        <f>'Feuil3-2020'!Z8</f>
        <v>0</v>
      </c>
      <c r="AE53" s="99">
        <v>0</v>
      </c>
      <c r="AF53" s="99">
        <v>9053</v>
      </c>
      <c r="AG53" s="99">
        <v>0</v>
      </c>
      <c r="AH53" s="99">
        <f>'Feuil3-2020'!AA8</f>
        <v>210.28</v>
      </c>
      <c r="AI53" s="99">
        <v>0</v>
      </c>
      <c r="AJ53" s="99" t="s">
        <v>137</v>
      </c>
      <c r="AK53" s="99">
        <v>0</v>
      </c>
      <c r="AL53" s="99">
        <f>'Feuil3-2020'!AB8</f>
        <v>0</v>
      </c>
      <c r="AM53" s="99">
        <v>0</v>
      </c>
      <c r="AN53" s="99" t="s">
        <v>137</v>
      </c>
      <c r="AO53" s="99">
        <v>0</v>
      </c>
      <c r="AP53" s="99">
        <f>'Feuil3-2020'!AC8</f>
        <v>50453.241600000001</v>
      </c>
      <c r="AQ53" s="99">
        <v>49237</v>
      </c>
      <c r="AR53" s="99" t="s">
        <v>137</v>
      </c>
      <c r="AS53" s="99">
        <v>0</v>
      </c>
      <c r="AT53" s="99">
        <f>'Feuil3-2020'!AD8</f>
        <v>0</v>
      </c>
      <c r="AU53" s="99">
        <v>0</v>
      </c>
      <c r="AV53" s="99">
        <v>7899</v>
      </c>
      <c r="AW53" s="99">
        <v>0</v>
      </c>
      <c r="AX53" s="99">
        <f>'Feuil3-2020'!AE8</f>
        <v>0</v>
      </c>
      <c r="AY53" s="99">
        <v>1280</v>
      </c>
      <c r="AZ53" s="99">
        <v>174994</v>
      </c>
      <c r="BA53" s="100">
        <v>431936</v>
      </c>
      <c r="BB53" s="100">
        <f>'Feuil3-2020'!AF8</f>
        <v>0</v>
      </c>
      <c r="BC53" s="100">
        <v>0</v>
      </c>
      <c r="BD53" s="99">
        <v>86743</v>
      </c>
      <c r="BE53" s="99">
        <v>67816</v>
      </c>
      <c r="BF53" s="99">
        <v>57365</v>
      </c>
      <c r="BG53" s="99">
        <v>38967</v>
      </c>
      <c r="BH53" s="99">
        <v>565439</v>
      </c>
      <c r="BI53" s="99">
        <v>999641</v>
      </c>
      <c r="BJ53" s="99">
        <f>'Feuil3-2020'!AH8</f>
        <v>538845.96532324166</v>
      </c>
      <c r="BK53" s="99">
        <v>2038996</v>
      </c>
      <c r="BL53" s="99" t="s">
        <v>137</v>
      </c>
      <c r="BM53" s="99">
        <v>0</v>
      </c>
      <c r="BN53" s="99">
        <f>'Feuil3-2020'!AI8</f>
        <v>0</v>
      </c>
      <c r="BO53" s="99">
        <v>0</v>
      </c>
      <c r="BP53" s="99" t="s">
        <v>137</v>
      </c>
      <c r="BQ53" s="99">
        <v>0</v>
      </c>
      <c r="BR53" s="99">
        <f>'Feuil3-2020'!AJ8</f>
        <v>0</v>
      </c>
      <c r="BS53" s="99">
        <v>0</v>
      </c>
      <c r="BT53" s="99" t="s">
        <v>137</v>
      </c>
      <c r="BU53" s="99">
        <v>0</v>
      </c>
      <c r="BV53" s="99">
        <f>'Feuil3-2020'!AK8</f>
        <v>0</v>
      </c>
      <c r="BW53" s="99">
        <v>0</v>
      </c>
      <c r="BX53" s="99">
        <v>0</v>
      </c>
      <c r="BY53" s="99">
        <v>0</v>
      </c>
      <c r="BZ53" s="99">
        <f>'Feuil3-2020'!AL8</f>
        <v>0</v>
      </c>
      <c r="CA53" s="99">
        <v>0</v>
      </c>
      <c r="CB53" s="99">
        <v>0</v>
      </c>
      <c r="CC53" s="99">
        <v>0</v>
      </c>
      <c r="CD53" s="99">
        <f>'Feuil3-2020'!AM8</f>
        <v>0</v>
      </c>
      <c r="CE53" s="99">
        <v>0</v>
      </c>
      <c r="CF53" s="99">
        <v>108123</v>
      </c>
      <c r="CG53" s="99">
        <v>123814</v>
      </c>
      <c r="CH53" s="99">
        <f>'Feuil3-2020'!AN8</f>
        <v>3642157.0224000001</v>
      </c>
      <c r="CI53" s="99">
        <v>1614</v>
      </c>
      <c r="CJ53" s="99">
        <v>9090</v>
      </c>
      <c r="CK53" s="99">
        <v>9090</v>
      </c>
      <c r="CL53" s="99">
        <f>'Feuil3-2020'!AO8</f>
        <v>6090</v>
      </c>
      <c r="CM53" s="99">
        <v>0</v>
      </c>
      <c r="CN53" s="99">
        <v>8682147</v>
      </c>
      <c r="CO53" s="99">
        <v>7646025</v>
      </c>
      <c r="CP53" s="99">
        <f>'Feuil3-2020'!AP8</f>
        <v>9197358.3091000002</v>
      </c>
      <c r="CQ53" s="99">
        <v>0</v>
      </c>
      <c r="CR53" s="99">
        <v>18594</v>
      </c>
      <c r="CS53" s="99">
        <v>21873</v>
      </c>
      <c r="CT53" s="99">
        <f>'Feuil3-2020'!AQ8</f>
        <v>23232.566999999999</v>
      </c>
      <c r="CU53" s="99">
        <v>34139</v>
      </c>
      <c r="CV53" s="99">
        <v>63731</v>
      </c>
      <c r="CW53" s="99">
        <v>12673</v>
      </c>
      <c r="CX53" s="99">
        <f>'Feuil3-2020'!AR8</f>
        <v>4698.4984999999997</v>
      </c>
      <c r="CY53" s="99">
        <v>0</v>
      </c>
      <c r="CZ53" s="99">
        <v>578641</v>
      </c>
      <c r="DA53" s="99">
        <v>520286</v>
      </c>
      <c r="DB53" s="99">
        <f>'Feuil3-2020'!AS8</f>
        <v>269666.94</v>
      </c>
      <c r="DC53" s="99">
        <v>1324291</v>
      </c>
      <c r="DD53" s="99" t="s">
        <v>137</v>
      </c>
      <c r="DE53" s="99">
        <v>0</v>
      </c>
      <c r="DF53" s="99">
        <f>'Feuil3-2020'!AT8</f>
        <v>0</v>
      </c>
      <c r="DG53" s="99">
        <v>0</v>
      </c>
      <c r="DH53" s="99">
        <v>55973</v>
      </c>
      <c r="DI53" s="99">
        <v>0</v>
      </c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</row>
    <row r="54" spans="1:211" ht="22" x14ac:dyDescent="0.5">
      <c r="A54" t="s">
        <v>339</v>
      </c>
      <c r="B54" s="159"/>
      <c r="C54" s="15" t="s">
        <v>40</v>
      </c>
      <c r="D54" s="19">
        <v>14516875</v>
      </c>
      <c r="E54" s="19">
        <v>14734732</v>
      </c>
      <c r="F54" s="19">
        <f>'Feuil3-2020'!T9</f>
        <v>14520065</v>
      </c>
      <c r="G54" s="19">
        <v>14268644</v>
      </c>
      <c r="H54" s="19">
        <v>8303578</v>
      </c>
      <c r="I54" s="19">
        <v>8402952</v>
      </c>
      <c r="J54" s="19">
        <f>'Feuil3-2020'!U9</f>
        <v>8216209</v>
      </c>
      <c r="K54" s="19">
        <v>8212573</v>
      </c>
      <c r="L54" s="19">
        <v>5880585</v>
      </c>
      <c r="M54" s="19">
        <v>4732989</v>
      </c>
      <c r="N54" s="19">
        <v>4509379</v>
      </c>
      <c r="O54" s="19">
        <v>4175876</v>
      </c>
      <c r="P54" s="19" t="s">
        <v>137</v>
      </c>
      <c r="Q54" s="19">
        <v>2578783</v>
      </c>
      <c r="R54" s="19">
        <f>'Feuil3-2020'!W9</f>
        <v>3255244</v>
      </c>
      <c r="S54" s="19">
        <v>3327059</v>
      </c>
      <c r="T54" s="19">
        <v>819889</v>
      </c>
      <c r="U54" s="19">
        <v>850500</v>
      </c>
      <c r="V54" s="19">
        <v>859000</v>
      </c>
      <c r="W54" s="19">
        <v>884612</v>
      </c>
      <c r="X54" s="19">
        <v>9601743</v>
      </c>
      <c r="Y54" s="19">
        <v>9524430</v>
      </c>
      <c r="Z54" s="117">
        <f>'Feuil3-2020'!Y9</f>
        <v>9016813</v>
      </c>
      <c r="AA54" s="153">
        <v>9839685</v>
      </c>
      <c r="AB54" s="134">
        <v>7216809</v>
      </c>
      <c r="AC54" s="19">
        <v>7595879</v>
      </c>
      <c r="AD54" s="19">
        <f>'Feuil3-2020'!Z9</f>
        <v>7457566</v>
      </c>
      <c r="AE54" s="19">
        <v>6867830</v>
      </c>
      <c r="AF54" s="19">
        <v>1036056</v>
      </c>
      <c r="AG54" s="19">
        <v>1282809</v>
      </c>
      <c r="AH54" s="19">
        <f>'Feuil3-2020'!AA9</f>
        <v>1307842</v>
      </c>
      <c r="AI54" s="19">
        <v>1290409</v>
      </c>
      <c r="AJ54" s="19">
        <v>6455800</v>
      </c>
      <c r="AK54" s="19">
        <v>6860200</v>
      </c>
      <c r="AL54" s="19">
        <f>'Feuil3-2020'!AB9</f>
        <v>6867150</v>
      </c>
      <c r="AM54" s="19">
        <v>6754900</v>
      </c>
      <c r="AN54" s="19">
        <v>73250083</v>
      </c>
      <c r="AO54" s="19">
        <v>74392108</v>
      </c>
      <c r="AP54" s="19">
        <f>'Feuil3-2020'!AC9</f>
        <v>73983008</v>
      </c>
      <c r="AQ54" s="19">
        <v>74815539</v>
      </c>
      <c r="AR54" s="19">
        <v>112861658</v>
      </c>
      <c r="AS54" s="19">
        <v>112627491</v>
      </c>
      <c r="AT54" s="19">
        <f>'Feuil3-2020'!AD9</f>
        <v>111481086</v>
      </c>
      <c r="AU54" s="19">
        <v>110515242</v>
      </c>
      <c r="AV54" s="19">
        <v>11124869</v>
      </c>
      <c r="AW54" s="19">
        <v>11262529</v>
      </c>
      <c r="AX54" s="19">
        <f>'Feuil3-2020'!AE9</f>
        <v>11330275</v>
      </c>
      <c r="AY54" s="19">
        <v>11401561</v>
      </c>
      <c r="AZ54" s="19">
        <v>819889</v>
      </c>
      <c r="BA54" s="29">
        <v>11356019</v>
      </c>
      <c r="BB54" s="29">
        <f>'Feuil3-2020'!AF9</f>
        <v>11495080</v>
      </c>
      <c r="BC54" s="29">
        <v>11542488</v>
      </c>
      <c r="BD54" s="19">
        <v>4895775</v>
      </c>
      <c r="BE54" s="19">
        <v>5060438</v>
      </c>
      <c r="BF54" s="19">
        <f>'Feuil3-2020'!AG9</f>
        <v>4912243</v>
      </c>
      <c r="BG54" s="19">
        <v>4883790</v>
      </c>
      <c r="BH54" s="19">
        <v>71214186</v>
      </c>
      <c r="BI54" s="19">
        <v>70741155</v>
      </c>
      <c r="BJ54" s="19">
        <f>'Feuil3-2020'!AH9</f>
        <v>71586489</v>
      </c>
      <c r="BK54" s="19">
        <v>73510113</v>
      </c>
      <c r="BL54" s="19">
        <v>1376457</v>
      </c>
      <c r="BM54" s="19">
        <v>1400691</v>
      </c>
      <c r="BN54" s="19">
        <f>'Feuil3-2020'!AI9</f>
        <v>1328318</v>
      </c>
      <c r="BO54" s="19">
        <v>1354529</v>
      </c>
      <c r="BP54" s="19">
        <v>2837340</v>
      </c>
      <c r="BQ54" s="19">
        <v>2594791</v>
      </c>
      <c r="BR54" s="19">
        <f>'Feuil3-2020'!AJ9</f>
        <v>2550194</v>
      </c>
      <c r="BS54" s="19">
        <v>2810516</v>
      </c>
      <c r="BT54" s="19">
        <v>645153</v>
      </c>
      <c r="BU54" s="19">
        <v>655389</v>
      </c>
      <c r="BV54" s="19">
        <f>'Feuil3-2020'!AK9</f>
        <v>685704</v>
      </c>
      <c r="BW54" s="19">
        <v>745460</v>
      </c>
      <c r="BX54" s="19">
        <v>789039</v>
      </c>
      <c r="BY54" s="19">
        <v>928251</v>
      </c>
      <c r="BZ54" s="19">
        <f>'Feuil3-2020'!AL9</f>
        <v>841722</v>
      </c>
      <c r="CA54" s="19">
        <v>527158</v>
      </c>
      <c r="CB54" s="19">
        <v>19160688</v>
      </c>
      <c r="CC54" s="19">
        <v>19466790</v>
      </c>
      <c r="CD54" s="19">
        <f>'Feuil3-2020'!AM9</f>
        <v>19550698</v>
      </c>
      <c r="CE54" s="19">
        <v>18906202</v>
      </c>
      <c r="CF54" s="19">
        <v>47382187</v>
      </c>
      <c r="CG54" s="19">
        <v>35793022</v>
      </c>
      <c r="CH54" s="19">
        <f>'Feuil3-2020'!AN9</f>
        <v>37492534</v>
      </c>
      <c r="CI54" s="19">
        <v>36249477</v>
      </c>
      <c r="CJ54" s="19">
        <v>12231550</v>
      </c>
      <c r="CK54" s="19">
        <v>12952600</v>
      </c>
      <c r="CL54" s="19">
        <f>'Feuil3-2020'!AO9</f>
        <v>13042800</v>
      </c>
      <c r="CM54" s="19">
        <v>13112280</v>
      </c>
      <c r="CN54" s="19">
        <v>12770774</v>
      </c>
      <c r="CO54" s="19">
        <v>12580074</v>
      </c>
      <c r="CP54" s="19">
        <f>'Feuil3-2020'!AP9</f>
        <v>13121869</v>
      </c>
      <c r="CQ54" s="19" t="s">
        <v>137</v>
      </c>
      <c r="CR54" s="19">
        <v>3828435</v>
      </c>
      <c r="CS54" s="19">
        <v>3600424</v>
      </c>
      <c r="CT54" s="19">
        <f>'Feuil3-2020'!AQ9</f>
        <v>3980389</v>
      </c>
      <c r="CU54" s="19">
        <v>3905421</v>
      </c>
      <c r="CV54" s="19">
        <v>1872115</v>
      </c>
      <c r="CW54" s="19">
        <v>2096411</v>
      </c>
      <c r="CX54" s="19">
        <f>'Feuil3-2020'!AR9</f>
        <v>1496759</v>
      </c>
      <c r="CY54" s="19" t="s">
        <v>137</v>
      </c>
      <c r="CZ54" s="19">
        <v>68609082</v>
      </c>
      <c r="DA54" s="19">
        <v>66044809</v>
      </c>
      <c r="DB54" s="19">
        <f>'Feuil3-2020'!AS9</f>
        <v>64975449</v>
      </c>
      <c r="DC54" s="19">
        <v>64241792</v>
      </c>
      <c r="DD54" s="19">
        <v>11351122</v>
      </c>
      <c r="DE54" s="19">
        <v>11931624</v>
      </c>
      <c r="DF54" s="19">
        <f>'Feuil3-2020'!AT9</f>
        <v>11025759</v>
      </c>
      <c r="DG54" s="19">
        <v>11405471</v>
      </c>
      <c r="DH54" s="19">
        <v>70673712</v>
      </c>
      <c r="DI54" s="19">
        <v>72323849</v>
      </c>
    </row>
    <row r="56" spans="1:211" x14ac:dyDescent="0.5">
      <c r="Q56" t="s">
        <v>215</v>
      </c>
      <c r="T56">
        <v>14857</v>
      </c>
    </row>
  </sheetData>
  <mergeCells count="48">
    <mergeCell ref="D1:G1"/>
    <mergeCell ref="P1:S1"/>
    <mergeCell ref="L1:O1"/>
    <mergeCell ref="H1:K1"/>
    <mergeCell ref="AB1:AE1"/>
    <mergeCell ref="X1:AA1"/>
    <mergeCell ref="T1:W1"/>
    <mergeCell ref="BP1:BS1"/>
    <mergeCell ref="AN1:AQ1"/>
    <mergeCell ref="AJ1:AM1"/>
    <mergeCell ref="AF1:AI1"/>
    <mergeCell ref="AZ1:BC1"/>
    <mergeCell ref="AV1:AY1"/>
    <mergeCell ref="AR1:AU1"/>
    <mergeCell ref="DH1:DI1"/>
    <mergeCell ref="DD1:DG1"/>
    <mergeCell ref="CZ1:DC1"/>
    <mergeCell ref="B15:B16"/>
    <mergeCell ref="B17:B18"/>
    <mergeCell ref="CJ1:CM1"/>
    <mergeCell ref="CF1:CI1"/>
    <mergeCell ref="CB1:CE1"/>
    <mergeCell ref="CV1:CY1"/>
    <mergeCell ref="CR1:CU1"/>
    <mergeCell ref="CN1:CQ1"/>
    <mergeCell ref="BL1:BO1"/>
    <mergeCell ref="BH1:BK1"/>
    <mergeCell ref="BD1:BG1"/>
    <mergeCell ref="BX1:CA1"/>
    <mergeCell ref="BT1:BW1"/>
    <mergeCell ref="B20:B21"/>
    <mergeCell ref="B22:B23"/>
    <mergeCell ref="B3:C3"/>
    <mergeCell ref="B6:B8"/>
    <mergeCell ref="B12:C12"/>
    <mergeCell ref="B13:C13"/>
    <mergeCell ref="B9:B11"/>
    <mergeCell ref="B25:C25"/>
    <mergeCell ref="B27:B32"/>
    <mergeCell ref="B33:B38"/>
    <mergeCell ref="B42:C42"/>
    <mergeCell ref="B43:C43"/>
    <mergeCell ref="B26:C26"/>
    <mergeCell ref="B44:C44"/>
    <mergeCell ref="B45:C45"/>
    <mergeCell ref="B47:C47"/>
    <mergeCell ref="B48:C48"/>
    <mergeCell ref="B49:B54"/>
  </mergeCells>
  <phoneticPr fontId="19" type="noConversion"/>
  <conditionalFormatting sqref="D41:K41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F39:G40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J39:K40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N39:O41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R39:S41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V39:W40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V41:DG41">
    <cfRule type="iconSet" priority="678">
      <iconSet iconSet="3Arrows">
        <cfvo type="percent" val="0"/>
        <cfvo type="num" val="0"/>
        <cfvo type="num" val="0" gte="0"/>
      </iconSet>
    </cfRule>
  </conditionalFormatting>
  <conditionalFormatting sqref="Z39:AA40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AD39:AE40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AH39:AI40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AL39:AM40 AN39:AQ39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AP40:AU40 AR39:AU39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AX39:AY40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BB39:BB40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BC39:BC40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BF39:BF40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BG39:BG40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BJ39:BK40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BN39:BO40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BR39:BS40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BV39:BW40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BZ39:CA40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CD39:CE40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CH39:CI40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CL39:CM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CP39:CQ40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CT39:CU40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CX39:CY40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DB39:DC40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DF39:DG40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DH39:DI41 CN39:CO40 AJ39:AK40 P39:Q41 D39:E40 H39:I40 L39:M41 T39:U41 X39:Y40 AB39:AC40 AF39:AG40 AN40:AO40 AV39:AW40 AZ39:BA40 BD39:BE40 BH39:BI40 BL39:BM40 BP39:BQ40 BT39:BU40 BX39:BY40 CB39:CC40 CF39:CG40 CJ39:CK40 CR39:CS40 CV39:CW40 CZ39:DA40 DD39:DE40">
    <cfRule type="iconSet" priority="565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2"/>
  <dimension ref="A1:AD54"/>
  <sheetViews>
    <sheetView zoomScale="115" zoomScaleNormal="115" workbookViewId="0">
      <selection activeCell="C1" sqref="C1:AD2"/>
    </sheetView>
  </sheetViews>
  <sheetFormatPr baseColWidth="10" defaultColWidth="11.41015625" defaultRowHeight="14.35" x14ac:dyDescent="0.5"/>
  <cols>
    <col min="2" max="2" width="52" bestFit="1" customWidth="1"/>
    <col min="3" max="6" width="12.64453125" customWidth="1"/>
    <col min="7" max="7" width="13.234375" customWidth="1"/>
    <col min="8" max="29" width="12.64453125" customWidth="1"/>
    <col min="30" max="30" width="13.64453125" customWidth="1"/>
  </cols>
  <sheetData>
    <row r="1" spans="1:30" ht="10.85" customHeight="1" x14ac:dyDescent="0.5">
      <c r="C1" s="3" t="str">
        <f>article_17_synthesis_table!D1</f>
        <v>Austria</v>
      </c>
      <c r="D1" s="3" t="str">
        <f>article_17_synthesis_table!H1</f>
        <v>Belgium</v>
      </c>
      <c r="E1" s="3" t="str">
        <f>article_17_synthesis_table!L1</f>
        <v>Bulgaria</v>
      </c>
      <c r="F1" s="3" t="str">
        <f>article_17_synthesis_table!P1</f>
        <v>Croatia</v>
      </c>
      <c r="G1" s="3" t="str">
        <f>article_17_synthesis_table!T1</f>
        <v>Cyprus</v>
      </c>
      <c r="H1" s="3" t="str">
        <f>article_17_synthesis_table!X1</f>
        <v>Czech Republic</v>
      </c>
      <c r="I1" s="3" t="str">
        <f>article_17_synthesis_table!AB1</f>
        <v>Denmark</v>
      </c>
      <c r="J1" s="3" t="str">
        <f>article_17_synthesis_table!AF1</f>
        <v>Estonia</v>
      </c>
      <c r="K1" s="3" t="str">
        <f>article_17_synthesis_table!AJ1</f>
        <v>Finland</v>
      </c>
      <c r="L1" s="3" t="str">
        <f>article_17_synthesis_table!AN1</f>
        <v>France</v>
      </c>
      <c r="M1" s="3" t="str">
        <f>article_17_synthesis_table!AR1</f>
        <v>Germany</v>
      </c>
      <c r="N1" s="3" t="str">
        <f>article_17_synthesis_table!AV1</f>
        <v>Greece</v>
      </c>
      <c r="O1" s="3" t="str">
        <f>article_17_synthesis_table!AZ1</f>
        <v>Hungary</v>
      </c>
      <c r="P1" s="3" t="str">
        <f>article_17_synthesis_table!BD1</f>
        <v>Ireland</v>
      </c>
      <c r="Q1" s="3" t="str">
        <f>article_17_synthesis_table!BH1</f>
        <v>Italy</v>
      </c>
      <c r="R1" s="3" t="str">
        <f>article_17_synthesis_table!BL1</f>
        <v>Latvia</v>
      </c>
      <c r="S1" s="3" t="str">
        <f>article_17_synthesis_table!BP1</f>
        <v>Lithuania</v>
      </c>
      <c r="T1" s="3" t="str">
        <f>article_17_synthesis_table!BT1</f>
        <v>Luxembourg</v>
      </c>
      <c r="U1" s="3" t="str">
        <f>article_17_synthesis_table!BX1</f>
        <v>Malta</v>
      </c>
      <c r="V1" s="3" t="str">
        <f>article_17_synthesis_table!CB1</f>
        <v>Netherlands</v>
      </c>
      <c r="W1" s="3" t="str">
        <f>article_17_synthesis_table!X1</f>
        <v>Czech Republic</v>
      </c>
      <c r="X1" s="3" t="str">
        <f>article_17_synthesis_table!CF1</f>
        <v>Poland</v>
      </c>
      <c r="Y1" s="3" t="str">
        <f>article_17_synthesis_table!CJ1</f>
        <v>Portugal</v>
      </c>
      <c r="Z1" s="3" t="str">
        <f>article_17_synthesis_table!CN1</f>
        <v>Romania</v>
      </c>
      <c r="AA1" s="3" t="str">
        <f>article_17_synthesis_table!CR1</f>
        <v>Slovakia</v>
      </c>
      <c r="AB1" s="3" t="str">
        <f>article_17_synthesis_table!CV1</f>
        <v>Slovenia</v>
      </c>
      <c r="AC1" s="3" t="str">
        <f>article_17_synthesis_table!CZ1</f>
        <v>Spain</v>
      </c>
      <c r="AD1" s="3" t="str">
        <f>article_17_synthesis_table!DH1</f>
        <v>United Kingdom</v>
      </c>
    </row>
    <row r="2" spans="1:30" x14ac:dyDescent="0.5">
      <c r="C2" s="3" t="str">
        <f>article_17_synthesis_table!D2</f>
        <v>AT</v>
      </c>
      <c r="D2" s="3" t="str">
        <f>article_17_synthesis_table!H2</f>
        <v>BE</v>
      </c>
      <c r="E2" s="3" t="str">
        <f>article_17_synthesis_table!L2</f>
        <v>BG</v>
      </c>
      <c r="F2" s="3" t="str">
        <f>article_17_synthesis_table!P2</f>
        <v>HR</v>
      </c>
      <c r="G2" s="3" t="str">
        <f>article_17_synthesis_table!T2</f>
        <v>CY</v>
      </c>
      <c r="H2" s="3" t="str">
        <f>article_17_synthesis_table!X2</f>
        <v>CZ</v>
      </c>
      <c r="I2" s="3" t="str">
        <f>article_17_synthesis_table!AB2</f>
        <v>DK</v>
      </c>
      <c r="J2" s="3" t="str">
        <f>article_17_synthesis_table!AF2</f>
        <v>EE</v>
      </c>
      <c r="K2" s="3" t="str">
        <f>article_17_synthesis_table!AJ2</f>
        <v>FI</v>
      </c>
      <c r="L2" s="3" t="str">
        <f>article_17_synthesis_table!AN2</f>
        <v>FR</v>
      </c>
      <c r="M2" s="3" t="str">
        <f>article_17_synthesis_table!AR2</f>
        <v>DE</v>
      </c>
      <c r="N2" s="3" t="str">
        <f>article_17_synthesis_table!AV2</f>
        <v>EL</v>
      </c>
      <c r="O2" s="3" t="str">
        <f>article_17_synthesis_table!AZ2</f>
        <v>HU</v>
      </c>
      <c r="P2" s="3" t="str">
        <f>article_17_synthesis_table!BD2</f>
        <v>IE</v>
      </c>
      <c r="Q2" s="3" t="str">
        <f>article_17_synthesis_table!BH2</f>
        <v>IT</v>
      </c>
      <c r="R2" s="3" t="str">
        <f>article_17_synthesis_table!BL2</f>
        <v>LV</v>
      </c>
      <c r="S2" s="3" t="str">
        <f>article_17_synthesis_table!BP2</f>
        <v>LT</v>
      </c>
      <c r="T2" s="3" t="str">
        <f>article_17_synthesis_table!BT2</f>
        <v>LU</v>
      </c>
      <c r="U2" s="3" t="str">
        <f>article_17_synthesis_table!BX2</f>
        <v>MT</v>
      </c>
      <c r="V2" s="3" t="str">
        <f>article_17_synthesis_table!CB2</f>
        <v>NL</v>
      </c>
      <c r="W2" s="3" t="str">
        <f>article_17_synthesis_table!X2</f>
        <v>CZ</v>
      </c>
      <c r="X2" s="3" t="str">
        <f>article_17_synthesis_table!CF2</f>
        <v>PL</v>
      </c>
      <c r="Y2" s="3" t="str">
        <f>article_17_synthesis_table!CJ2</f>
        <v>PT</v>
      </c>
      <c r="Z2" s="3" t="str">
        <f>article_17_synthesis_table!CN2</f>
        <v>RO</v>
      </c>
      <c r="AA2" s="3" t="str">
        <f>article_17_synthesis_table!CR2</f>
        <v>SK</v>
      </c>
      <c r="AB2" s="3" t="str">
        <f>article_17_synthesis_table!CV2</f>
        <v>SI</v>
      </c>
      <c r="AC2" s="3" t="str">
        <f>article_17_synthesis_table!CZ2</f>
        <v>ES</v>
      </c>
      <c r="AD2" s="3" t="str">
        <f>article_17_synthesis_table!DH2</f>
        <v>UK</v>
      </c>
    </row>
    <row r="3" spans="1:30" ht="14.45" customHeight="1" x14ac:dyDescent="0.5">
      <c r="A3" s="80" t="s">
        <v>0</v>
      </c>
      <c r="B3" s="80"/>
      <c r="C3" s="5">
        <v>2020</v>
      </c>
      <c r="D3" s="5">
        <v>2020</v>
      </c>
      <c r="E3" s="5">
        <v>2020</v>
      </c>
      <c r="F3" s="5">
        <v>2020</v>
      </c>
      <c r="G3" s="5">
        <v>2020</v>
      </c>
      <c r="H3" s="5">
        <v>2020</v>
      </c>
      <c r="I3" s="5">
        <v>2020</v>
      </c>
      <c r="J3" s="5">
        <v>2020</v>
      </c>
      <c r="K3" s="5">
        <v>2020</v>
      </c>
      <c r="L3" s="5">
        <v>2020</v>
      </c>
      <c r="M3" s="5">
        <v>2020</v>
      </c>
      <c r="N3" s="5">
        <v>2020</v>
      </c>
      <c r="O3" s="5">
        <v>2020</v>
      </c>
      <c r="P3" s="5">
        <v>2020</v>
      </c>
      <c r="Q3" s="5">
        <v>2020</v>
      </c>
      <c r="R3" s="5">
        <v>2020</v>
      </c>
      <c r="S3" s="5">
        <v>2020</v>
      </c>
      <c r="T3" s="5">
        <v>2020</v>
      </c>
      <c r="U3" s="5">
        <v>2020</v>
      </c>
      <c r="V3" s="5">
        <v>2020</v>
      </c>
      <c r="W3" s="5">
        <v>2020</v>
      </c>
      <c r="X3" s="5">
        <v>2020</v>
      </c>
      <c r="Y3" s="5">
        <v>2020</v>
      </c>
      <c r="Z3" s="5">
        <v>2020</v>
      </c>
      <c r="AA3" s="5">
        <v>2020</v>
      </c>
      <c r="AB3" s="5">
        <v>2020</v>
      </c>
      <c r="AC3" s="5">
        <v>2020</v>
      </c>
      <c r="AD3" s="5">
        <v>2020</v>
      </c>
    </row>
    <row r="4" spans="1:30" ht="14.45" customHeight="1" x14ac:dyDescent="0.5">
      <c r="A4" s="6" t="s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4.45" customHeight="1" x14ac:dyDescent="0.5">
      <c r="A5" s="7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22.85" customHeight="1" x14ac:dyDescent="0.5">
      <c r="A6" s="168" t="s">
        <v>3</v>
      </c>
      <c r="B6" s="8" t="s">
        <v>4</v>
      </c>
      <c r="C6" s="17" t="str">
        <f>article_17_synthesis_table!F6</f>
        <v>no data</v>
      </c>
      <c r="D6" s="17" t="str">
        <f>article_17_synthesis_table!J6</f>
        <v>no data</v>
      </c>
      <c r="E6" s="17">
        <f>article_17_synthesis_table!N6</f>
        <v>2304.6260000000002</v>
      </c>
      <c r="F6" s="17">
        <f>article_17_synthesis_table!V6</f>
        <v>311.6832</v>
      </c>
      <c r="G6" s="17" t="str">
        <f>article_17_synthesis_table!Z6</f>
        <v>no data</v>
      </c>
      <c r="H6" s="17" t="str">
        <f>article_17_synthesis_table!AT6</f>
        <v>no data</v>
      </c>
      <c r="I6" s="17" t="str">
        <f>article_17_synthesis_table!AD6</f>
        <v>no data</v>
      </c>
      <c r="J6" s="17">
        <f>article_17_synthesis_table!AH6</f>
        <v>0</v>
      </c>
      <c r="K6" s="17">
        <f>article_17_synthesis_table!AX6</f>
        <v>1398.55</v>
      </c>
      <c r="L6" s="17">
        <f>article_17_synthesis_table!DB6</f>
        <v>1403.69</v>
      </c>
      <c r="M6" s="17" t="str">
        <f>article_17_synthesis_table!AL6</f>
        <v>no data</v>
      </c>
      <c r="N6" s="17">
        <f>article_17_synthesis_table!AP6</f>
        <v>39.664588000000002</v>
      </c>
      <c r="O6" s="17">
        <f>article_17_synthesis_table!R6</f>
        <v>1975.79</v>
      </c>
      <c r="P6" s="17">
        <f>article_17_synthesis_table!BB6</f>
        <v>86.287999999999997</v>
      </c>
      <c r="Q6" s="17">
        <f>article_17_synthesis_table!BF6</f>
        <v>545.20000000000005</v>
      </c>
      <c r="R6" s="17">
        <f>article_17_synthesis_table!BJ6</f>
        <v>1004.8419</v>
      </c>
      <c r="S6" s="17">
        <f>article_17_synthesis_table!BN6</f>
        <v>131.65209200000001</v>
      </c>
      <c r="T6" s="17" t="str">
        <f>article_17_synthesis_table!BR6</f>
        <v>no data</v>
      </c>
      <c r="U6" s="17">
        <f>article_17_synthesis_table!BV6</f>
        <v>8</v>
      </c>
      <c r="V6" s="17" t="str">
        <f>article_17_synthesis_table!BZ6</f>
        <v>no data</v>
      </c>
      <c r="W6" s="17" t="str">
        <f>article_17_synthesis_table!CD6</f>
        <v>n/a</v>
      </c>
      <c r="X6" s="17">
        <f>article_17_synthesis_table!CH6</f>
        <v>519.85</v>
      </c>
      <c r="Y6" s="17" t="str">
        <f>article_17_synthesis_table!CL6</f>
        <v>no data</v>
      </c>
      <c r="Z6" s="17">
        <f>article_17_synthesis_table!CP6</f>
        <v>5715.6546484</v>
      </c>
      <c r="AA6" s="17">
        <f>article_17_synthesis_table!DF6</f>
        <v>8.84</v>
      </c>
      <c r="AB6" s="17">
        <f>article_17_synthesis_table!CX6</f>
        <v>111.952</v>
      </c>
      <c r="AC6" s="17">
        <f>article_17_synthesis_table!CT6</f>
        <v>489.29756600000002</v>
      </c>
      <c r="AD6" s="17">
        <f>article_17_synthesis_table!DJ6</f>
        <v>0</v>
      </c>
    </row>
    <row r="7" spans="1:30" ht="14.45" customHeight="1" x14ac:dyDescent="0.5">
      <c r="A7" s="169"/>
      <c r="B7" s="8" t="s">
        <v>216</v>
      </c>
      <c r="C7" s="17" t="str">
        <f>article_17_synthesis_table!F7</f>
        <v>no data</v>
      </c>
      <c r="D7" s="17" t="str">
        <f>article_17_synthesis_table!J7</f>
        <v>no data</v>
      </c>
      <c r="E7" s="16">
        <f>article_17_synthesis_table!N7</f>
        <v>667.3125</v>
      </c>
      <c r="F7" s="16">
        <f>article_17_synthesis_table!V7</f>
        <v>11.2</v>
      </c>
      <c r="G7" s="17" t="str">
        <f>article_17_synthesis_table!Z7</f>
        <v>no data</v>
      </c>
      <c r="H7" s="17" t="str">
        <f>article_17_synthesis_table!AT7</f>
        <v>no data</v>
      </c>
      <c r="I7" s="17" t="str">
        <f>article_17_synthesis_table!AD7</f>
        <v>no data</v>
      </c>
      <c r="J7" s="17">
        <f>article_17_synthesis_table!AH7</f>
        <v>0</v>
      </c>
      <c r="K7" s="16">
        <f>article_17_synthesis_table!AX7</f>
        <v>1168.558</v>
      </c>
      <c r="L7" s="16">
        <f>article_17_synthesis_table!DB7</f>
        <v>0</v>
      </c>
      <c r="M7" s="17" t="str">
        <f>article_17_synthesis_table!AL7</f>
        <v>no data</v>
      </c>
      <c r="N7" s="17">
        <f>article_17_synthesis_table!AP7</f>
        <v>0</v>
      </c>
      <c r="O7" s="16">
        <f>article_17_synthesis_table!R7</f>
        <v>1233.47</v>
      </c>
      <c r="P7" s="24">
        <f>article_17_synthesis_table!BB7</f>
        <v>39.706400000000002</v>
      </c>
      <c r="Q7" s="16">
        <f>article_17_synthesis_table!BF7</f>
        <v>0</v>
      </c>
      <c r="R7" s="16">
        <f>article_17_synthesis_table!BJ7</f>
        <v>260.24</v>
      </c>
      <c r="S7" s="16">
        <f>article_17_synthesis_table!BN7</f>
        <v>90.776180999999994</v>
      </c>
      <c r="T7" s="17" t="str">
        <f>article_17_synthesis_table!BR7</f>
        <v>no data</v>
      </c>
      <c r="U7" s="16">
        <f>article_17_synthesis_table!BV7</f>
        <v>0</v>
      </c>
      <c r="V7" s="17" t="str">
        <f>article_17_synthesis_table!BZ7</f>
        <v>no data</v>
      </c>
      <c r="W7" s="17" t="str">
        <f>article_17_synthesis_table!CD7</f>
        <v>n/a</v>
      </c>
      <c r="X7" s="17">
        <f>article_17_synthesis_table!CH7</f>
        <v>0</v>
      </c>
      <c r="Y7" s="17" t="str">
        <f>article_17_synthesis_table!CL7</f>
        <v>no data</v>
      </c>
      <c r="Z7" s="16">
        <f>article_17_synthesis_table!CP7</f>
        <v>3270.5237000000002</v>
      </c>
      <c r="AA7" s="17">
        <f>article_17_synthesis_table!DF7</f>
        <v>0</v>
      </c>
      <c r="AB7" s="16">
        <f>article_17_synthesis_table!CX7</f>
        <v>55.293399999999998</v>
      </c>
      <c r="AC7" s="16">
        <f>article_17_synthesis_table!CT7</f>
        <v>396.92126300000001</v>
      </c>
      <c r="AD7" s="16">
        <f>article_17_synthesis_table!DJ7</f>
        <v>0</v>
      </c>
    </row>
    <row r="8" spans="1:30" ht="14.45" customHeight="1" x14ac:dyDescent="0.5">
      <c r="A8" s="170"/>
      <c r="B8" s="8" t="s">
        <v>5</v>
      </c>
      <c r="C8" s="17" t="str">
        <f>article_17_synthesis_table!F8</f>
        <v>no data</v>
      </c>
      <c r="D8" s="17" t="str">
        <f>article_17_synthesis_table!J8</f>
        <v>no data</v>
      </c>
      <c r="E8" s="16" t="str">
        <f>article_17_synthesis_table!N8</f>
        <v>2023-2030</v>
      </c>
      <c r="F8" s="16" t="str">
        <f>article_17_synthesis_table!V8</f>
        <v>2023-2029</v>
      </c>
      <c r="G8" s="17" t="str">
        <f>article_17_synthesis_table!Z8</f>
        <v>no data</v>
      </c>
      <c r="H8" s="17" t="str">
        <f>article_17_synthesis_table!AT8</f>
        <v>no data</v>
      </c>
      <c r="I8" s="17" t="str">
        <f>article_17_synthesis_table!AD8</f>
        <v>no data</v>
      </c>
      <c r="J8" s="17">
        <f>article_17_synthesis_table!AH8</f>
        <v>0</v>
      </c>
      <c r="K8" s="16" t="str">
        <f>article_17_synthesis_table!AX8</f>
        <v>2023-2027</v>
      </c>
      <c r="L8" s="16" t="str">
        <f>article_17_synthesis_table!DB8</f>
        <v>2023-2030</v>
      </c>
      <c r="M8" s="17" t="str">
        <f>article_17_synthesis_table!AL8</f>
        <v>no data</v>
      </c>
      <c r="N8" s="17" t="str">
        <f>article_17_synthesis_table!AP8</f>
        <v>2024-2028</v>
      </c>
      <c r="O8" s="16" t="str">
        <f>article_17_synthesis_table!R8</f>
        <v>2023-2032</v>
      </c>
      <c r="P8" s="24" t="str">
        <f>article_17_synthesis_table!BB8</f>
        <v>2023-2024</v>
      </c>
      <c r="Q8" s="16" t="str">
        <f>article_17_synthesis_table!BF8</f>
        <v>2023-2030</v>
      </c>
      <c r="R8" s="16" t="str">
        <f>article_17_synthesis_table!BJ8</f>
        <v>2023-2030</v>
      </c>
      <c r="S8" s="16" t="str">
        <f>article_17_synthesis_table!BN8</f>
        <v>2023-2023</v>
      </c>
      <c r="T8" s="17" t="str">
        <f>article_17_synthesis_table!BR8</f>
        <v>no data</v>
      </c>
      <c r="U8" s="16" t="str">
        <f>article_17_synthesis_table!BV8</f>
        <v>2024-2024</v>
      </c>
      <c r="V8" s="17" t="str">
        <f>article_17_synthesis_table!BZ8</f>
        <v>no data</v>
      </c>
      <c r="W8" s="17" t="str">
        <f>article_17_synthesis_table!CD8</f>
        <v>n/a</v>
      </c>
      <c r="X8" s="17" t="str">
        <f>article_17_synthesis_table!CH8</f>
        <v>2023-2027</v>
      </c>
      <c r="Y8" s="17" t="str">
        <f>article_17_synthesis_table!CL8</f>
        <v>no data</v>
      </c>
      <c r="Z8" s="16" t="str">
        <f>article_17_synthesis_table!CP8</f>
        <v>2023-2027</v>
      </c>
      <c r="AA8" s="17" t="str">
        <f>article_17_synthesis_table!DF8</f>
        <v>2023-2025</v>
      </c>
      <c r="AB8" s="16" t="str">
        <f>article_17_synthesis_table!CX8</f>
        <v>2023-2035</v>
      </c>
      <c r="AC8" s="16" t="str">
        <f>article_17_synthesis_table!CT8</f>
        <v>2023-2029</v>
      </c>
      <c r="AD8" s="16">
        <f>article_17_synthesis_table!DJ8</f>
        <v>0</v>
      </c>
    </row>
    <row r="9" spans="1:30" ht="22.85" customHeight="1" x14ac:dyDescent="0.5">
      <c r="A9" s="168" t="s">
        <v>6</v>
      </c>
      <c r="B9" s="8" t="s">
        <v>7</v>
      </c>
      <c r="C9" s="17" t="str">
        <f>article_17_synthesis_table!F9</f>
        <v>no data</v>
      </c>
      <c r="D9" s="16">
        <f>article_17_synthesis_table!J9</f>
        <v>28.388000000000002</v>
      </c>
      <c r="E9" s="16">
        <f>article_17_synthesis_table!N9</f>
        <v>582.11</v>
      </c>
      <c r="F9" s="16">
        <f>article_17_synthesis_table!V9</f>
        <v>131</v>
      </c>
      <c r="G9" s="17">
        <f>article_17_synthesis_table!Z9</f>
        <v>245.1</v>
      </c>
      <c r="H9" s="17" t="str">
        <f>article_17_synthesis_table!AT9</f>
        <v>no data</v>
      </c>
      <c r="I9" s="17" t="str">
        <f>article_17_synthesis_table!AD9</f>
        <v>no data</v>
      </c>
      <c r="J9" s="16">
        <f>article_17_synthesis_table!AH9</f>
        <v>0</v>
      </c>
      <c r="K9" s="16">
        <f>article_17_synthesis_table!AX9</f>
        <v>696.01</v>
      </c>
      <c r="L9" s="16">
        <f>article_17_synthesis_table!DB9</f>
        <v>2494.4960000000001</v>
      </c>
      <c r="M9" s="17">
        <f>article_17_synthesis_table!AL9</f>
        <v>12.4</v>
      </c>
      <c r="N9" s="16">
        <f>article_17_synthesis_table!AP9</f>
        <v>758.95111699999995</v>
      </c>
      <c r="O9" s="16">
        <f>article_17_synthesis_table!R9</f>
        <v>931.76</v>
      </c>
      <c r="P9" s="24">
        <f>article_17_synthesis_table!BB9</f>
        <v>140.65</v>
      </c>
      <c r="Q9" s="16">
        <f>article_17_synthesis_table!BF9</f>
        <v>732.7</v>
      </c>
      <c r="R9" s="16">
        <f>article_17_synthesis_table!BJ9</f>
        <v>3326.6045600000002</v>
      </c>
      <c r="S9" s="16" t="str">
        <f>article_17_synthesis_table!BN9</f>
        <v>no data</v>
      </c>
      <c r="T9" s="16" t="str">
        <f>article_17_synthesis_table!BR9</f>
        <v>no data</v>
      </c>
      <c r="U9" s="17" t="str">
        <f>article_17_synthesis_table!BV9</f>
        <v>no data</v>
      </c>
      <c r="V9" s="17">
        <f>article_17_synthesis_table!BZ9</f>
        <v>23</v>
      </c>
      <c r="W9" s="17" t="str">
        <f>article_17_synthesis_table!CD9</f>
        <v>n/a</v>
      </c>
      <c r="X9" s="17">
        <f>article_17_synthesis_table!CH9</f>
        <v>221.42</v>
      </c>
      <c r="Y9" s="16">
        <f>article_17_synthesis_table!CL9</f>
        <v>124.947</v>
      </c>
      <c r="Z9" s="16">
        <f>article_17_synthesis_table!CP9</f>
        <v>2231.37844</v>
      </c>
      <c r="AA9" s="16">
        <f>article_17_synthesis_table!DF9</f>
        <v>8.84</v>
      </c>
      <c r="AB9" s="16">
        <f>article_17_synthesis_table!CX9</f>
        <v>8.9067319999999999</v>
      </c>
      <c r="AC9" s="16">
        <f>article_17_synthesis_table!CT9</f>
        <v>132.619598</v>
      </c>
      <c r="AD9" s="16">
        <f>article_17_synthesis_table!DJ9</f>
        <v>0</v>
      </c>
    </row>
    <row r="10" spans="1:30" ht="14.45" customHeight="1" x14ac:dyDescent="0.5">
      <c r="A10" s="169"/>
      <c r="B10" s="8" t="s">
        <v>216</v>
      </c>
      <c r="C10" s="17" t="str">
        <f>article_17_synthesis_table!F10</f>
        <v>no data</v>
      </c>
      <c r="D10" s="16">
        <f>article_17_synthesis_table!J10</f>
        <v>0</v>
      </c>
      <c r="E10" s="16">
        <f>article_17_synthesis_table!N10</f>
        <v>113.21</v>
      </c>
      <c r="F10" s="16">
        <f>article_17_synthesis_table!V10</f>
        <v>28</v>
      </c>
      <c r="G10" s="17">
        <f>article_17_synthesis_table!Z10</f>
        <v>0</v>
      </c>
      <c r="H10" s="17" t="str">
        <f>article_17_synthesis_table!AT10</f>
        <v>no data</v>
      </c>
      <c r="I10" s="17" t="str">
        <f>article_17_synthesis_table!AD10</f>
        <v>no data</v>
      </c>
      <c r="J10" s="16">
        <f>article_17_synthesis_table!AH10</f>
        <v>0</v>
      </c>
      <c r="K10" s="16">
        <f>article_17_synthesis_table!AX10</f>
        <v>563.52949999999998</v>
      </c>
      <c r="L10" s="16">
        <f>article_17_synthesis_table!DB10</f>
        <v>52.3</v>
      </c>
      <c r="M10" s="17">
        <f>article_17_synthesis_table!AL10</f>
        <v>0</v>
      </c>
      <c r="N10" s="16">
        <f>article_17_synthesis_table!AP10</f>
        <v>62.28</v>
      </c>
      <c r="O10" s="16">
        <f>article_17_synthesis_table!R10</f>
        <v>630.07000000000005</v>
      </c>
      <c r="P10" s="24">
        <f>article_17_synthesis_table!BB10</f>
        <v>114.42</v>
      </c>
      <c r="Q10" s="16">
        <f>article_17_synthesis_table!BF10</f>
        <v>54.2</v>
      </c>
      <c r="R10" s="16">
        <f>article_17_synthesis_table!BJ10</f>
        <v>144.7867</v>
      </c>
      <c r="S10" s="16" t="str">
        <f>article_17_synthesis_table!BN10</f>
        <v>no data</v>
      </c>
      <c r="T10" s="16" t="str">
        <f>article_17_synthesis_table!BR10</f>
        <v>no data</v>
      </c>
      <c r="U10" s="17" t="str">
        <f>article_17_synthesis_table!BV10</f>
        <v>no data</v>
      </c>
      <c r="V10" s="17">
        <f>article_17_synthesis_table!BZ10</f>
        <v>0</v>
      </c>
      <c r="W10" s="17" t="str">
        <f>article_17_synthesis_table!CD10</f>
        <v>n/a</v>
      </c>
      <c r="X10" s="17">
        <f>article_17_synthesis_table!CH10</f>
        <v>0</v>
      </c>
      <c r="Y10" s="16">
        <f>article_17_synthesis_table!CL10</f>
        <v>39.066000000000003</v>
      </c>
      <c r="Z10" s="16">
        <f>article_17_synthesis_table!CP10</f>
        <v>1267.164</v>
      </c>
      <c r="AA10" s="16">
        <f>article_17_synthesis_table!DF10</f>
        <v>0</v>
      </c>
      <c r="AB10" s="16">
        <f>article_17_synthesis_table!CX10</f>
        <v>5.084352</v>
      </c>
      <c r="AC10" s="16">
        <f>article_17_synthesis_table!CT10</f>
        <v>110.03530000000001</v>
      </c>
      <c r="AD10" s="16">
        <f>article_17_synthesis_table!DJ10</f>
        <v>0</v>
      </c>
    </row>
    <row r="11" spans="1:30" ht="14.45" customHeight="1" x14ac:dyDescent="0.5">
      <c r="A11" s="170"/>
      <c r="B11" s="8" t="s">
        <v>5</v>
      </c>
      <c r="C11" s="17" t="str">
        <f>article_17_synthesis_table!F11</f>
        <v>no data</v>
      </c>
      <c r="D11" s="16" t="str">
        <f>article_17_synthesis_table!J11</f>
        <v>2025-2025</v>
      </c>
      <c r="E11" s="16" t="str">
        <f>article_17_synthesis_table!N11</f>
        <v>2023-2030</v>
      </c>
      <c r="F11" s="16" t="str">
        <f>article_17_synthesis_table!V11</f>
        <v>2023-2029</v>
      </c>
      <c r="G11" s="17" t="str">
        <f>article_17_synthesis_table!Z11</f>
        <v>2028-2028</v>
      </c>
      <c r="H11" s="17" t="str">
        <f>article_17_synthesis_table!AT11</f>
        <v>no data</v>
      </c>
      <c r="I11" s="17" t="str">
        <f>article_17_synthesis_table!AD11</f>
        <v>no data</v>
      </c>
      <c r="J11" s="16">
        <f>article_17_synthesis_table!AH11</f>
        <v>0</v>
      </c>
      <c r="K11" s="16" t="str">
        <f>article_17_synthesis_table!AX11</f>
        <v>2023-2027</v>
      </c>
      <c r="L11" s="16" t="str">
        <f>article_17_synthesis_table!DB11</f>
        <v>2023-2028</v>
      </c>
      <c r="M11" s="17" t="str">
        <f>article_17_synthesis_table!AL11</f>
        <v>2023-2025</v>
      </c>
      <c r="N11" s="16" t="str">
        <f>article_17_synthesis_table!AP11</f>
        <v>2023-2031</v>
      </c>
      <c r="O11" s="16" t="str">
        <f>article_17_synthesis_table!R11</f>
        <v>2023-2033</v>
      </c>
      <c r="P11" s="24" t="str">
        <f>article_17_synthesis_table!BB11</f>
        <v>2023-2026</v>
      </c>
      <c r="Q11" s="16" t="str">
        <f>article_17_synthesis_table!BF11</f>
        <v>2024-2029</v>
      </c>
      <c r="R11" s="16" t="str">
        <f>article_17_synthesis_table!BJ11</f>
        <v>2023-2031</v>
      </c>
      <c r="S11" s="16" t="str">
        <f>article_17_synthesis_table!BN11</f>
        <v>no data</v>
      </c>
      <c r="T11" s="16" t="str">
        <f>article_17_synthesis_table!BR11</f>
        <v>no data</v>
      </c>
      <c r="U11" s="17" t="str">
        <f>article_17_synthesis_table!BV11</f>
        <v>no data</v>
      </c>
      <c r="V11" s="17" t="str">
        <f>article_17_synthesis_table!BZ11</f>
        <v>2026-2026</v>
      </c>
      <c r="W11" s="17" t="str">
        <f>article_17_synthesis_table!CD11</f>
        <v>n/a</v>
      </c>
      <c r="X11" s="17" t="str">
        <f>article_17_synthesis_table!CH11</f>
        <v>2023-2028</v>
      </c>
      <c r="Y11" s="16" t="str">
        <f>article_17_synthesis_table!CL11</f>
        <v>2023-2027</v>
      </c>
      <c r="Z11" s="16" t="str">
        <f>article_17_synthesis_table!CP11</f>
        <v>2023-2027</v>
      </c>
      <c r="AA11" s="16" t="str">
        <f>article_17_synthesis_table!DF11</f>
        <v>2024-2026</v>
      </c>
      <c r="AB11" s="16" t="str">
        <f>article_17_synthesis_table!CX11</f>
        <v>2023-2023</v>
      </c>
      <c r="AC11" s="16" t="str">
        <f>article_17_synthesis_table!CT11</f>
        <v>2023-2030</v>
      </c>
      <c r="AD11" s="16">
        <f>article_17_synthesis_table!DJ11</f>
        <v>0</v>
      </c>
    </row>
    <row r="12" spans="1:30" ht="14.45" customHeight="1" x14ac:dyDescent="0.5">
      <c r="A12" s="177" t="s">
        <v>8</v>
      </c>
      <c r="B12" s="178"/>
      <c r="C12" s="21">
        <f>article_17_synthesis_table!F12</f>
        <v>0</v>
      </c>
      <c r="D12" s="21">
        <f>article_17_synthesis_table!J12</f>
        <v>28.388000000000002</v>
      </c>
      <c r="E12" s="21">
        <f>article_17_synthesis_table!N12</f>
        <v>2886.7360000000003</v>
      </c>
      <c r="F12" s="21">
        <f>article_17_synthesis_table!V12</f>
        <v>442.6832</v>
      </c>
      <c r="G12" s="21">
        <f>article_17_synthesis_table!Z12</f>
        <v>245.1</v>
      </c>
      <c r="H12" s="21">
        <f>article_17_synthesis_table!AT12</f>
        <v>0</v>
      </c>
      <c r="I12" s="21">
        <f>article_17_synthesis_table!AD12</f>
        <v>0</v>
      </c>
      <c r="J12" s="21">
        <f>article_17_synthesis_table!AH12</f>
        <v>0</v>
      </c>
      <c r="K12" s="21">
        <f>article_17_synthesis_table!AX12</f>
        <v>2094.56</v>
      </c>
      <c r="L12" s="21">
        <f>article_17_synthesis_table!DB12</f>
        <v>3898.1860000000001</v>
      </c>
      <c r="M12" s="21">
        <f>article_17_synthesis_table!AL12</f>
        <v>12.4</v>
      </c>
      <c r="N12" s="21">
        <f>article_17_synthesis_table!AP12</f>
        <v>798.61570499999993</v>
      </c>
      <c r="O12" s="21">
        <f>article_17_synthesis_table!R12</f>
        <v>2907.55</v>
      </c>
      <c r="P12" s="25">
        <f>article_17_synthesis_table!BB12</f>
        <v>226.93799999999999</v>
      </c>
      <c r="Q12" s="21">
        <f>article_17_synthesis_table!BF12</f>
        <v>1277.9000000000001</v>
      </c>
      <c r="R12" s="21">
        <f>article_17_synthesis_table!BJ12</f>
        <v>4331.4464600000001</v>
      </c>
      <c r="S12" s="21">
        <f>article_17_synthesis_table!BN12</f>
        <v>131.65209200000001</v>
      </c>
      <c r="T12" s="21">
        <f>article_17_synthesis_table!BR12</f>
        <v>0</v>
      </c>
      <c r="U12" s="21">
        <f>article_17_synthesis_table!BV12</f>
        <v>8</v>
      </c>
      <c r="V12" s="21">
        <f>article_17_synthesis_table!BZ12</f>
        <v>23</v>
      </c>
      <c r="W12" s="21" t="str">
        <f>article_17_synthesis_table!CD12</f>
        <v>n/a</v>
      </c>
      <c r="X12" s="21">
        <f>article_17_synthesis_table!CH12</f>
        <v>741.27</v>
      </c>
      <c r="Y12" s="21">
        <f>article_17_synthesis_table!CL12</f>
        <v>124.947</v>
      </c>
      <c r="Z12" s="21">
        <f>article_17_synthesis_table!CP12</f>
        <v>7947.0330883999995</v>
      </c>
      <c r="AA12" s="21">
        <f>article_17_synthesis_table!DF12</f>
        <v>17.68</v>
      </c>
      <c r="AB12" s="21">
        <f>article_17_synthesis_table!CX12</f>
        <v>120.858732</v>
      </c>
      <c r="AC12" s="21">
        <f>article_17_synthesis_table!CT12</f>
        <v>621.91716399999996</v>
      </c>
      <c r="AD12" s="21">
        <f>article_17_synthesis_table!DJ12</f>
        <v>0</v>
      </c>
    </row>
    <row r="13" spans="1:30" ht="14.45" customHeight="1" x14ac:dyDescent="0.5">
      <c r="A13" s="177" t="s">
        <v>9</v>
      </c>
      <c r="B13" s="178"/>
      <c r="C13" s="17" t="str">
        <f>article_17_synthesis_table!F13</f>
        <v>no data</v>
      </c>
      <c r="D13" s="9" t="str">
        <f>article_17_synthesis_table!J13</f>
        <v>2025-2025</v>
      </c>
      <c r="E13" s="9" t="str">
        <f>article_17_synthesis_table!N13</f>
        <v>2023-2030</v>
      </c>
      <c r="F13" s="9" t="str">
        <f>article_17_synthesis_table!V13</f>
        <v>2023-2029</v>
      </c>
      <c r="G13" s="17" t="str">
        <f>article_17_synthesis_table!Z13</f>
        <v>2028-2028</v>
      </c>
      <c r="H13" s="17" t="str">
        <f>article_17_synthesis_table!AT13</f>
        <v>no data</v>
      </c>
      <c r="I13" s="17" t="str">
        <f>article_17_synthesis_table!AD13</f>
        <v>no data</v>
      </c>
      <c r="J13" s="9">
        <f>article_17_synthesis_table!AH13</f>
        <v>0</v>
      </c>
      <c r="K13" s="9" t="str">
        <f>article_17_synthesis_table!AX13</f>
        <v>2023-2027</v>
      </c>
      <c r="L13" s="9" t="str">
        <f>article_17_synthesis_table!DB13</f>
        <v>2023-2030</v>
      </c>
      <c r="M13" s="17" t="str">
        <f>article_17_synthesis_table!AL13</f>
        <v>2023-2025</v>
      </c>
      <c r="N13" s="9" t="str">
        <f>article_17_synthesis_table!AP13</f>
        <v>2023-2031</v>
      </c>
      <c r="O13" s="9" t="str">
        <f>article_17_synthesis_table!R13</f>
        <v>2023-2033</v>
      </c>
      <c r="P13" s="26" t="str">
        <f>article_17_synthesis_table!BB13</f>
        <v>2023-2026</v>
      </c>
      <c r="Q13" s="9" t="str">
        <f>article_17_synthesis_table!BF13</f>
        <v>2023-2030</v>
      </c>
      <c r="R13" s="9" t="str">
        <f>article_17_synthesis_table!BJ13</f>
        <v>2023-2031</v>
      </c>
      <c r="S13" s="9" t="str">
        <f>article_17_synthesis_table!BN13</f>
        <v>2023-2023</v>
      </c>
      <c r="T13" s="9" t="str">
        <f>article_17_synthesis_table!BR13</f>
        <v>no data</v>
      </c>
      <c r="U13" s="9" t="str">
        <f>article_17_synthesis_table!BV13</f>
        <v>2024-2024</v>
      </c>
      <c r="V13" s="17" t="str">
        <f>article_17_synthesis_table!BZ13</f>
        <v>2026-2026</v>
      </c>
      <c r="W13" s="17" t="str">
        <f>article_17_synthesis_table!CD13</f>
        <v>n/a</v>
      </c>
      <c r="X13" s="17" t="str">
        <f>article_17_synthesis_table!CH13</f>
        <v>2023-2028</v>
      </c>
      <c r="Y13" s="16" t="str">
        <f>article_17_synthesis_table!CL13</f>
        <v>2023-2027</v>
      </c>
      <c r="Z13" s="9" t="str">
        <f>article_17_synthesis_table!CP13</f>
        <v>2023-2027</v>
      </c>
      <c r="AA13" s="9" t="str">
        <f>article_17_synthesis_table!DF13</f>
        <v>2023-2026</v>
      </c>
      <c r="AB13" s="9" t="str">
        <f>article_17_synthesis_table!CX13</f>
        <v>2023-2035</v>
      </c>
      <c r="AC13" s="9" t="str">
        <f>article_17_synthesis_table!CT13</f>
        <v>2023-2030</v>
      </c>
      <c r="AD13" s="9">
        <f>article_17_synthesis_table!DJ13</f>
        <v>0</v>
      </c>
    </row>
    <row r="14" spans="1:30" ht="14.45" customHeight="1" x14ac:dyDescent="0.5">
      <c r="A14" s="7" t="s">
        <v>10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22.85" customHeight="1" x14ac:dyDescent="0.5">
      <c r="A15" s="168" t="s">
        <v>3</v>
      </c>
      <c r="B15" s="8" t="s">
        <v>11</v>
      </c>
      <c r="C15" s="17">
        <f>article_17_synthesis_table!F15</f>
        <v>0</v>
      </c>
      <c r="D15" s="17">
        <f>article_17_synthesis_table!J15</f>
        <v>0</v>
      </c>
      <c r="E15" s="17">
        <f>article_17_synthesis_table!N15</f>
        <v>163</v>
      </c>
      <c r="F15" s="17">
        <f>article_17_synthesis_table!V15</f>
        <v>17</v>
      </c>
      <c r="G15" s="17">
        <f>article_17_synthesis_table!Z15</f>
        <v>0</v>
      </c>
      <c r="H15" s="17">
        <f>article_17_synthesis_table!AT15</f>
        <v>0</v>
      </c>
      <c r="I15" s="17">
        <f>article_17_synthesis_table!AD15</f>
        <v>0</v>
      </c>
      <c r="J15" s="17">
        <f>article_17_synthesis_table!AH15</f>
        <v>0</v>
      </c>
      <c r="K15" s="17">
        <f>article_17_synthesis_table!AX15</f>
        <v>190</v>
      </c>
      <c r="L15" s="17">
        <f>article_17_synthesis_table!DB15</f>
        <v>5</v>
      </c>
      <c r="M15" s="17">
        <f>article_17_synthesis_table!AL15</f>
        <v>0</v>
      </c>
      <c r="N15" s="17">
        <f>article_17_synthesis_table!AP15</f>
        <v>6</v>
      </c>
      <c r="O15" s="17">
        <f>article_17_synthesis_table!R15</f>
        <v>52</v>
      </c>
      <c r="P15" s="27">
        <f>article_17_synthesis_table!BB15</f>
        <v>6</v>
      </c>
      <c r="Q15" s="17">
        <f>article_17_synthesis_table!BF15</f>
        <v>6</v>
      </c>
      <c r="R15" s="17">
        <f>article_17_synthesis_table!BJ15</f>
        <v>162</v>
      </c>
      <c r="S15" s="17">
        <f>article_17_synthesis_table!BN15</f>
        <v>31</v>
      </c>
      <c r="T15" s="17">
        <f>article_17_synthesis_table!BR15</f>
        <v>1</v>
      </c>
      <c r="U15" s="17">
        <f>article_17_synthesis_table!BV15</f>
        <v>1</v>
      </c>
      <c r="V15" s="17">
        <f>article_17_synthesis_table!BZ15</f>
        <v>0</v>
      </c>
      <c r="W15" s="17">
        <f>article_17_synthesis_table!CD15</f>
        <v>0</v>
      </c>
      <c r="X15" s="17">
        <f>article_17_synthesis_table!CH15</f>
        <v>92</v>
      </c>
      <c r="Y15" s="17">
        <f>article_17_synthesis_table!CL15</f>
        <v>0</v>
      </c>
      <c r="Z15" s="17">
        <f>article_17_synthesis_table!CP15</f>
        <v>1613</v>
      </c>
      <c r="AA15" s="17">
        <f>article_17_synthesis_table!DF15</f>
        <v>5</v>
      </c>
      <c r="AB15" s="17">
        <f>article_17_synthesis_table!CX15</f>
        <v>2</v>
      </c>
      <c r="AC15" s="17">
        <f>article_17_synthesis_table!CT15</f>
        <v>58</v>
      </c>
      <c r="AD15" s="17">
        <f>article_17_synthesis_table!DJ15</f>
        <v>0</v>
      </c>
    </row>
    <row r="16" spans="1:30" ht="22.85" customHeight="1" x14ac:dyDescent="0.5">
      <c r="A16" s="170"/>
      <c r="B16" s="8" t="s">
        <v>12</v>
      </c>
      <c r="C16" s="17">
        <f>article_17_synthesis_table!F16</f>
        <v>0</v>
      </c>
      <c r="D16" s="17">
        <f>article_17_synthesis_table!J16</f>
        <v>0</v>
      </c>
      <c r="E16" s="17">
        <f>article_17_synthesis_table!N16</f>
        <v>0</v>
      </c>
      <c r="F16" s="17">
        <f>article_17_synthesis_table!V16</f>
        <v>0</v>
      </c>
      <c r="G16" s="17">
        <f>article_17_synthesis_table!Z16</f>
        <v>0</v>
      </c>
      <c r="H16" s="17">
        <f>article_17_synthesis_table!AT16</f>
        <v>0</v>
      </c>
      <c r="I16" s="17">
        <f>article_17_synthesis_table!AD16</f>
        <v>0</v>
      </c>
      <c r="J16" s="17">
        <f>article_17_synthesis_table!AH16</f>
        <v>0</v>
      </c>
      <c r="K16" s="17">
        <f>article_17_synthesis_table!AX16</f>
        <v>0</v>
      </c>
      <c r="L16" s="17">
        <f>article_17_synthesis_table!DB16</f>
        <v>0</v>
      </c>
      <c r="M16" s="17">
        <f>article_17_synthesis_table!AL16</f>
        <v>0</v>
      </c>
      <c r="N16" s="17">
        <f>article_17_synthesis_table!AP16</f>
        <v>0</v>
      </c>
      <c r="O16" s="17">
        <f>article_17_synthesis_table!R16</f>
        <v>165</v>
      </c>
      <c r="P16" s="27">
        <f>article_17_synthesis_table!BB16</f>
        <v>53</v>
      </c>
      <c r="Q16" s="17">
        <f>article_17_synthesis_table!BF16</f>
        <v>0</v>
      </c>
      <c r="R16" s="17">
        <f>article_17_synthesis_table!BJ16</f>
        <v>0</v>
      </c>
      <c r="S16" s="17">
        <f>article_17_synthesis_table!BN16</f>
        <v>0</v>
      </c>
      <c r="T16" s="17">
        <f>article_17_synthesis_table!BR16</f>
        <v>0</v>
      </c>
      <c r="U16" s="17">
        <f>article_17_synthesis_table!BV16</f>
        <v>0</v>
      </c>
      <c r="V16" s="17">
        <f>article_17_synthesis_table!BZ16</f>
        <v>0</v>
      </c>
      <c r="W16" s="17">
        <f>article_17_synthesis_table!CD16</f>
        <v>0</v>
      </c>
      <c r="X16" s="17">
        <f>article_17_synthesis_table!CH16</f>
        <v>0</v>
      </c>
      <c r="Y16" s="17">
        <f>article_17_synthesis_table!CL16</f>
        <v>0</v>
      </c>
      <c r="Z16" s="17">
        <f>article_17_synthesis_table!CP16</f>
        <v>0</v>
      </c>
      <c r="AA16" s="17">
        <f>article_17_synthesis_table!DF16</f>
        <v>0</v>
      </c>
      <c r="AB16" s="17">
        <f>article_17_synthesis_table!CX16</f>
        <v>0</v>
      </c>
      <c r="AC16" s="17">
        <f>article_17_synthesis_table!CT16</f>
        <v>0</v>
      </c>
      <c r="AD16" s="17">
        <f>article_17_synthesis_table!DJ16</f>
        <v>0</v>
      </c>
    </row>
    <row r="17" spans="1:30" ht="22.85" customHeight="1" x14ac:dyDescent="0.5">
      <c r="A17" s="168" t="s">
        <v>6</v>
      </c>
      <c r="B17" s="8" t="s">
        <v>13</v>
      </c>
      <c r="C17" s="17">
        <f>article_17_synthesis_table!F17</f>
        <v>0</v>
      </c>
      <c r="D17" s="17">
        <f>article_17_synthesis_table!J17</f>
        <v>2</v>
      </c>
      <c r="E17" s="17">
        <f>article_17_synthesis_table!N17</f>
        <v>195</v>
      </c>
      <c r="F17" s="17">
        <f>article_17_synthesis_table!V17</f>
        <v>6</v>
      </c>
      <c r="G17" s="17">
        <f>article_17_synthesis_table!Z17</f>
        <v>1</v>
      </c>
      <c r="H17" s="17">
        <f>article_17_synthesis_table!AT17</f>
        <v>0</v>
      </c>
      <c r="I17" s="17">
        <f>article_17_synthesis_table!AD17</f>
        <v>0</v>
      </c>
      <c r="J17" s="17">
        <f>article_17_synthesis_table!AH17</f>
        <v>0</v>
      </c>
      <c r="K17" s="17">
        <f>article_17_synthesis_table!AX17</f>
        <v>123</v>
      </c>
      <c r="L17" s="17">
        <f>article_17_synthesis_table!DB17</f>
        <v>388</v>
      </c>
      <c r="M17" s="17">
        <f>article_17_synthesis_table!AL17</f>
        <v>3</v>
      </c>
      <c r="N17" s="17">
        <f>article_17_synthesis_table!AP17</f>
        <v>336</v>
      </c>
      <c r="O17" s="17">
        <f>article_17_synthesis_table!R17</f>
        <v>60</v>
      </c>
      <c r="P17" s="27">
        <f>article_17_synthesis_table!BB17</f>
        <v>6</v>
      </c>
      <c r="Q17" s="17">
        <f>article_17_synthesis_table!BF17</f>
        <v>6</v>
      </c>
      <c r="R17" s="17">
        <f>article_17_synthesis_table!BJ17</f>
        <v>1292</v>
      </c>
      <c r="S17" s="17">
        <f>article_17_synthesis_table!BN17</f>
        <v>0</v>
      </c>
      <c r="T17" s="17">
        <f>article_17_synthesis_table!BR17</f>
        <v>0</v>
      </c>
      <c r="U17" s="17">
        <f>article_17_synthesis_table!BV17</f>
        <v>0</v>
      </c>
      <c r="V17" s="17">
        <f>article_17_synthesis_table!BZ17</f>
        <v>2</v>
      </c>
      <c r="W17" s="17">
        <f>article_17_synthesis_table!CD17</f>
        <v>0</v>
      </c>
      <c r="X17" s="17">
        <f>article_17_synthesis_table!CH17</f>
        <v>163</v>
      </c>
      <c r="Y17" s="17">
        <f>article_17_synthesis_table!CL17</f>
        <v>22</v>
      </c>
      <c r="Z17" s="17">
        <f>article_17_synthesis_table!CP17</f>
        <v>1537</v>
      </c>
      <c r="AA17" s="17">
        <f>article_17_synthesis_table!DF17</f>
        <v>5</v>
      </c>
      <c r="AB17" s="17">
        <f>article_17_synthesis_table!CX17</f>
        <v>2</v>
      </c>
      <c r="AC17" s="17">
        <f>article_17_synthesis_table!CT17</f>
        <v>31</v>
      </c>
      <c r="AD17" s="17">
        <f>article_17_synthesis_table!DJ17</f>
        <v>0</v>
      </c>
    </row>
    <row r="18" spans="1:30" ht="22.85" customHeight="1" x14ac:dyDescent="0.5">
      <c r="A18" s="170"/>
      <c r="B18" s="8" t="s">
        <v>14</v>
      </c>
      <c r="C18" s="17">
        <f>article_17_synthesis_table!F18</f>
        <v>0</v>
      </c>
      <c r="D18" s="17">
        <f>article_17_synthesis_table!J18</f>
        <v>0</v>
      </c>
      <c r="E18" s="17">
        <f>article_17_synthesis_table!N18</f>
        <v>0</v>
      </c>
      <c r="F18" s="17">
        <f>article_17_synthesis_table!V18</f>
        <v>0</v>
      </c>
      <c r="G18" s="17">
        <f>article_17_synthesis_table!Z18</f>
        <v>0</v>
      </c>
      <c r="H18" s="17">
        <f>article_17_synthesis_table!AT18</f>
        <v>0</v>
      </c>
      <c r="I18" s="17">
        <f>article_17_synthesis_table!AD18</f>
        <v>0</v>
      </c>
      <c r="J18" s="17">
        <f>article_17_synthesis_table!AH18</f>
        <v>0</v>
      </c>
      <c r="K18" s="17">
        <f>article_17_synthesis_table!AX18</f>
        <v>0</v>
      </c>
      <c r="L18" s="17">
        <f>article_17_synthesis_table!DB18</f>
        <v>0</v>
      </c>
      <c r="M18" s="17">
        <f>article_17_synthesis_table!AL18</f>
        <v>0</v>
      </c>
      <c r="N18" s="17">
        <f>article_17_synthesis_table!AP18</f>
        <v>0</v>
      </c>
      <c r="O18" s="17">
        <f>article_17_synthesis_table!R18</f>
        <v>152</v>
      </c>
      <c r="P18" s="27">
        <f>article_17_synthesis_table!BB18</f>
        <v>52</v>
      </c>
      <c r="Q18" s="17">
        <f>article_17_synthesis_table!BF18</f>
        <v>0</v>
      </c>
      <c r="R18" s="17">
        <f>article_17_synthesis_table!BJ18</f>
        <v>0</v>
      </c>
      <c r="S18" s="17">
        <f>article_17_synthesis_table!BN18</f>
        <v>0</v>
      </c>
      <c r="T18" s="17">
        <f>article_17_synthesis_table!BR18</f>
        <v>0</v>
      </c>
      <c r="U18" s="17">
        <f>article_17_synthesis_table!BV18</f>
        <v>0</v>
      </c>
      <c r="V18" s="17">
        <f>article_17_synthesis_table!BZ18</f>
        <v>0</v>
      </c>
      <c r="W18" s="17">
        <f>article_17_synthesis_table!CD18</f>
        <v>0</v>
      </c>
      <c r="X18" s="17">
        <f>article_17_synthesis_table!CH18</f>
        <v>0</v>
      </c>
      <c r="Y18" s="17">
        <f>article_17_synthesis_table!CL18</f>
        <v>1</v>
      </c>
      <c r="Z18" s="17">
        <f>article_17_synthesis_table!CP18</f>
        <v>0</v>
      </c>
      <c r="AA18" s="17">
        <f>article_17_synthesis_table!DF18</f>
        <v>0</v>
      </c>
      <c r="AB18" s="17">
        <f>article_17_synthesis_table!CX18</f>
        <v>0</v>
      </c>
      <c r="AC18" s="17">
        <f>article_17_synthesis_table!CT18</f>
        <v>0</v>
      </c>
      <c r="AD18" s="17">
        <f>article_17_synthesis_table!DJ18</f>
        <v>0</v>
      </c>
    </row>
    <row r="19" spans="1:30" ht="15" customHeight="1" x14ac:dyDescent="0.5">
      <c r="A19" s="7" t="s">
        <v>15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22.85" customHeight="1" x14ac:dyDescent="0.5">
      <c r="A20" s="168" t="s">
        <v>3</v>
      </c>
      <c r="B20" s="8" t="s">
        <v>16</v>
      </c>
      <c r="C20" s="17">
        <f>article_17_synthesis_table!F20</f>
        <v>0</v>
      </c>
      <c r="D20" s="17">
        <f>article_17_synthesis_table!J20</f>
        <v>0</v>
      </c>
      <c r="E20" s="17">
        <f>article_17_synthesis_table!N20</f>
        <v>78905.679999999993</v>
      </c>
      <c r="F20" s="17">
        <f>article_17_synthesis_table!V20</f>
        <v>114600</v>
      </c>
      <c r="G20" s="17">
        <f>article_17_synthesis_table!Z20</f>
        <v>0</v>
      </c>
      <c r="H20" s="17">
        <f>article_17_synthesis_table!AT20</f>
        <v>0</v>
      </c>
      <c r="I20" s="17">
        <f>article_17_synthesis_table!AD20</f>
        <v>0</v>
      </c>
      <c r="J20" s="17">
        <f>article_17_synthesis_table!AH20</f>
        <v>0</v>
      </c>
      <c r="K20" s="17">
        <f>article_17_synthesis_table!AX20</f>
        <v>1102228</v>
      </c>
      <c r="L20" s="17">
        <f>article_17_synthesis_table!DB20</f>
        <v>1013226.01</v>
      </c>
      <c r="M20" s="17">
        <f>article_17_synthesis_table!AL20</f>
        <v>0</v>
      </c>
      <c r="N20" s="17">
        <f>article_17_synthesis_table!AP20</f>
        <v>129972.5</v>
      </c>
      <c r="O20" s="17">
        <f>article_17_synthesis_table!R20</f>
        <v>4550439</v>
      </c>
      <c r="P20" s="17">
        <f>article_17_synthesis_table!BB20</f>
        <v>3766528</v>
      </c>
      <c r="Q20" s="17">
        <f>article_17_synthesis_table!BF20</f>
        <v>343674</v>
      </c>
      <c r="R20" s="17">
        <f>article_17_synthesis_table!BJ20</f>
        <v>11913153</v>
      </c>
      <c r="S20" s="17">
        <f>article_17_synthesis_table!BN20</f>
        <v>996766</v>
      </c>
      <c r="T20" s="17">
        <f>article_17_synthesis_table!BR20</f>
        <v>16973</v>
      </c>
      <c r="U20" s="17">
        <f>article_17_synthesis_table!BV20</f>
        <v>2643</v>
      </c>
      <c r="V20" s="17">
        <f>article_17_synthesis_table!BZ20</f>
        <v>0</v>
      </c>
      <c r="W20" s="17">
        <f>article_17_synthesis_table!CD20</f>
        <v>0</v>
      </c>
      <c r="X20" s="17">
        <f>article_17_synthesis_table!CH20</f>
        <v>3520791.0301999999</v>
      </c>
      <c r="Y20" s="17">
        <f>article_17_synthesis_table!CL20</f>
        <v>0</v>
      </c>
      <c r="Z20" s="17">
        <f>article_17_synthesis_table!CP20</f>
        <v>16214311.431129999</v>
      </c>
      <c r="AA20" s="17">
        <f>article_17_synthesis_table!DF20</f>
        <v>42100</v>
      </c>
      <c r="AB20" s="17">
        <f>article_17_synthesis_table!CX20</f>
        <v>868426</v>
      </c>
      <c r="AC20" s="17">
        <f>article_17_synthesis_table!CT20</f>
        <v>206130</v>
      </c>
      <c r="AD20" s="17">
        <f>article_17_synthesis_table!DJ20</f>
        <v>0</v>
      </c>
    </row>
    <row r="21" spans="1:30" ht="22.85" customHeight="1" x14ac:dyDescent="0.5">
      <c r="A21" s="170"/>
      <c r="B21" s="8" t="s">
        <v>17</v>
      </c>
      <c r="C21" s="17">
        <f>article_17_synthesis_table!F21</f>
        <v>0</v>
      </c>
      <c r="D21" s="17">
        <f>article_17_synthesis_table!J21</f>
        <v>0</v>
      </c>
      <c r="E21" s="17">
        <f>article_17_synthesis_table!N21</f>
        <v>1610.32</v>
      </c>
      <c r="F21" s="17">
        <f>article_17_synthesis_table!V21</f>
        <v>0</v>
      </c>
      <c r="G21" s="17">
        <f>article_17_synthesis_table!Z21</f>
        <v>0</v>
      </c>
      <c r="H21" s="17">
        <f>article_17_synthesis_table!AT21</f>
        <v>0</v>
      </c>
      <c r="I21" s="17">
        <f>article_17_synthesis_table!AD21</f>
        <v>0</v>
      </c>
      <c r="J21" s="17">
        <f>article_17_synthesis_table!AH21</f>
        <v>0</v>
      </c>
      <c r="K21" s="17">
        <f>article_17_synthesis_table!AX21</f>
        <v>0</v>
      </c>
      <c r="L21" s="17">
        <f>article_17_synthesis_table!DB21</f>
        <v>5596.29</v>
      </c>
      <c r="M21" s="17">
        <f>article_17_synthesis_table!AL21</f>
        <v>0</v>
      </c>
      <c r="N21" s="17">
        <f>article_17_synthesis_table!AP21</f>
        <v>2652.5</v>
      </c>
      <c r="O21" s="17">
        <f>article_17_synthesis_table!R21</f>
        <v>0</v>
      </c>
      <c r="P21" s="17">
        <f>article_17_synthesis_table!BB21</f>
        <v>0</v>
      </c>
      <c r="Q21" s="17">
        <f>article_17_synthesis_table!BF21</f>
        <v>0</v>
      </c>
      <c r="R21" s="17">
        <f>article_17_synthesis_table!BJ21</f>
        <v>0</v>
      </c>
      <c r="S21" s="17">
        <f>article_17_synthesis_table!BN21</f>
        <v>0</v>
      </c>
      <c r="T21" s="17">
        <f>article_17_synthesis_table!BR21</f>
        <v>0</v>
      </c>
      <c r="U21" s="17">
        <f>article_17_synthesis_table!BV21</f>
        <v>0</v>
      </c>
      <c r="V21" s="17">
        <f>article_17_synthesis_table!BZ21</f>
        <v>0</v>
      </c>
      <c r="W21" s="17">
        <f>article_17_synthesis_table!CD21</f>
        <v>0</v>
      </c>
      <c r="X21" s="17">
        <f>article_17_synthesis_table!CH21</f>
        <v>61715.97</v>
      </c>
      <c r="Y21" s="17">
        <f>article_17_synthesis_table!CL21</f>
        <v>0</v>
      </c>
      <c r="Z21" s="17">
        <f>article_17_synthesis_table!CP21</f>
        <v>62182</v>
      </c>
      <c r="AA21" s="17">
        <f>article_17_synthesis_table!DF21</f>
        <v>0</v>
      </c>
      <c r="AB21" s="17">
        <f>article_17_synthesis_table!CX21</f>
        <v>0</v>
      </c>
      <c r="AC21" s="17">
        <f>article_17_synthesis_table!CT21</f>
        <v>0</v>
      </c>
      <c r="AD21" s="17">
        <f>article_17_synthesis_table!DJ21</f>
        <v>0</v>
      </c>
    </row>
    <row r="22" spans="1:30" ht="22.85" customHeight="1" x14ac:dyDescent="0.5">
      <c r="A22" s="168" t="s">
        <v>6</v>
      </c>
      <c r="B22" s="8" t="s">
        <v>18</v>
      </c>
      <c r="C22" s="17" t="str">
        <f>article_17_synthesis_table!F22</f>
        <v>no data</v>
      </c>
      <c r="D22" s="17">
        <f>article_17_synthesis_table!J22</f>
        <v>42700</v>
      </c>
      <c r="E22" s="17">
        <f>article_17_synthesis_table!N22</f>
        <v>1401317</v>
      </c>
      <c r="F22" s="17">
        <f>article_17_synthesis_table!V22</f>
        <v>231467</v>
      </c>
      <c r="G22" s="17">
        <f>article_17_synthesis_table!Z22</f>
        <v>1641600</v>
      </c>
      <c r="H22" s="17" t="str">
        <f>article_17_synthesis_table!AT22</f>
        <v>no data</v>
      </c>
      <c r="I22" s="17" t="str">
        <f>article_17_synthesis_table!AD22</f>
        <v>no data</v>
      </c>
      <c r="J22" s="17">
        <f>article_17_synthesis_table!AH22</f>
        <v>0</v>
      </c>
      <c r="K22" s="17">
        <f>article_17_synthesis_table!AX22</f>
        <v>837430</v>
      </c>
      <c r="L22" s="17">
        <f>article_17_synthesis_table!DB22</f>
        <v>8123195</v>
      </c>
      <c r="M22" s="17">
        <f>article_17_synthesis_table!AL22</f>
        <v>51100</v>
      </c>
      <c r="N22" s="17">
        <f>article_17_synthesis_table!AP22</f>
        <v>4406823</v>
      </c>
      <c r="O22" s="17">
        <f>article_17_synthesis_table!R22</f>
        <v>3926259</v>
      </c>
      <c r="P22" s="27">
        <f>article_17_synthesis_table!BB22</f>
        <v>766167</v>
      </c>
      <c r="Q22" s="17">
        <f>article_17_synthesis_table!BF22</f>
        <v>2353294</v>
      </c>
      <c r="R22" s="17">
        <f>article_17_synthesis_table!BJ22</f>
        <v>42762321</v>
      </c>
      <c r="S22" s="17" t="str">
        <f>article_17_synthesis_table!BN22</f>
        <v>no data</v>
      </c>
      <c r="T22" s="17">
        <f>article_17_synthesis_table!BR22</f>
        <v>9000</v>
      </c>
      <c r="U22" s="17" t="str">
        <f>article_17_synthesis_table!BV22</f>
        <v>no data</v>
      </c>
      <c r="V22" s="17">
        <f>article_17_synthesis_table!BZ22</f>
        <v>694000</v>
      </c>
      <c r="W22" s="17" t="str">
        <f>article_17_synthesis_table!CD22</f>
        <v>n/a</v>
      </c>
      <c r="X22" s="17">
        <f>article_17_synthesis_table!CH22</f>
        <v>6578245</v>
      </c>
      <c r="Y22" s="17">
        <f>article_17_synthesis_table!CL22</f>
        <v>754349</v>
      </c>
      <c r="Z22" s="17">
        <f>article_17_synthesis_table!CP22</f>
        <v>14601223</v>
      </c>
      <c r="AA22" s="17">
        <f>article_17_synthesis_table!DF22</f>
        <v>22900</v>
      </c>
      <c r="AB22" s="17">
        <f>article_17_synthesis_table!CX22</f>
        <v>9030</v>
      </c>
      <c r="AC22" s="17">
        <f>article_17_synthesis_table!CT22</f>
        <v>128150</v>
      </c>
      <c r="AD22" s="17">
        <f>article_17_synthesis_table!DJ22</f>
        <v>0</v>
      </c>
    </row>
    <row r="23" spans="1:30" ht="14.45" customHeight="1" x14ac:dyDescent="0.5">
      <c r="A23" s="170"/>
      <c r="B23" s="8" t="s">
        <v>19</v>
      </c>
      <c r="C23" s="17" t="str">
        <f>article_17_synthesis_table!F23</f>
        <v>no data</v>
      </c>
      <c r="D23" s="17">
        <f>article_17_synthesis_table!J23</f>
        <v>46000</v>
      </c>
      <c r="E23" s="17">
        <f>article_17_synthesis_table!N23</f>
        <v>1745075</v>
      </c>
      <c r="F23" s="17">
        <f>article_17_synthesis_table!V23</f>
        <v>452850</v>
      </c>
      <c r="G23" s="17">
        <f>article_17_synthesis_table!Z23</f>
        <v>1750000</v>
      </c>
      <c r="H23" s="17" t="str">
        <f>article_17_synthesis_table!AT23</f>
        <v>no data</v>
      </c>
      <c r="I23" s="17" t="str">
        <f>article_17_synthesis_table!AD23</f>
        <v>no data</v>
      </c>
      <c r="J23" s="17">
        <f>article_17_synthesis_table!AH23</f>
        <v>0</v>
      </c>
      <c r="K23" s="17">
        <f>article_17_synthesis_table!AX23</f>
        <v>1184699</v>
      </c>
      <c r="L23" s="17">
        <f>article_17_synthesis_table!DB23</f>
        <v>9354671</v>
      </c>
      <c r="M23" s="17">
        <f>article_17_synthesis_table!AL23</f>
        <v>49100</v>
      </c>
      <c r="N23" s="17">
        <f>article_17_synthesis_table!AP23</f>
        <v>5754232</v>
      </c>
      <c r="O23" s="17">
        <f>article_17_synthesis_table!R23</f>
        <v>5475174</v>
      </c>
      <c r="P23" s="27">
        <f>article_17_synthesis_table!BB23</f>
        <v>762033</v>
      </c>
      <c r="Q23" s="17">
        <f>article_17_synthesis_table!BF23</f>
        <v>2482300</v>
      </c>
      <c r="R23" s="17">
        <f>article_17_synthesis_table!BJ23</f>
        <v>106565049</v>
      </c>
      <c r="S23" s="17">
        <f>article_17_synthesis_table!BN23</f>
        <v>0</v>
      </c>
      <c r="T23" s="17">
        <f>article_17_synthesis_table!BR23</f>
        <v>0</v>
      </c>
      <c r="U23" s="17" t="str">
        <f>article_17_synthesis_table!BV23</f>
        <v>no data</v>
      </c>
      <c r="V23" s="17">
        <f>article_17_synthesis_table!BZ23</f>
        <v>743000</v>
      </c>
      <c r="W23" s="17" t="str">
        <f>article_17_synthesis_table!CD23</f>
        <v>n/a</v>
      </c>
      <c r="X23" s="17">
        <f>article_17_synthesis_table!CH23</f>
        <v>11913043</v>
      </c>
      <c r="Y23" s="17">
        <f>article_17_synthesis_table!CL23</f>
        <v>1206456</v>
      </c>
      <c r="Z23" s="17">
        <f>article_17_synthesis_table!CP23</f>
        <v>17986147</v>
      </c>
      <c r="AA23" s="17">
        <f>article_17_synthesis_table!DF23</f>
        <v>27770</v>
      </c>
      <c r="AB23" s="17">
        <f>article_17_synthesis_table!CX23</f>
        <v>11500</v>
      </c>
      <c r="AC23" s="17">
        <f>article_17_synthesis_table!CT23</f>
        <v>108171</v>
      </c>
      <c r="AD23" s="17">
        <f>article_17_synthesis_table!DJ23</f>
        <v>0</v>
      </c>
    </row>
    <row r="24" spans="1:30" ht="14.45" customHeight="1" x14ac:dyDescent="0.5"/>
    <row r="25" spans="1:30" ht="14.45" customHeight="1" x14ac:dyDescent="0.5">
      <c r="A25" s="80" t="s">
        <v>0</v>
      </c>
      <c r="B25" s="80"/>
      <c r="C25" s="5">
        <v>2020</v>
      </c>
      <c r="D25" s="5">
        <v>2020</v>
      </c>
      <c r="E25" s="5">
        <v>2020</v>
      </c>
      <c r="F25" s="5">
        <v>2020</v>
      </c>
      <c r="G25" s="5">
        <v>2020</v>
      </c>
      <c r="H25" s="5">
        <v>2020</v>
      </c>
      <c r="I25" s="5">
        <v>2020</v>
      </c>
      <c r="J25" s="5">
        <v>2020</v>
      </c>
      <c r="K25" s="5">
        <v>2020</v>
      </c>
      <c r="L25" s="5">
        <v>2020</v>
      </c>
      <c r="M25" s="5">
        <v>2020</v>
      </c>
      <c r="N25" s="5">
        <v>2020</v>
      </c>
      <c r="O25" s="5">
        <v>2020</v>
      </c>
      <c r="P25" s="5">
        <v>2020</v>
      </c>
      <c r="Q25" s="5">
        <v>2020</v>
      </c>
      <c r="R25" s="5">
        <v>2020</v>
      </c>
      <c r="S25" s="5">
        <v>2020</v>
      </c>
      <c r="T25" s="5">
        <v>2020</v>
      </c>
      <c r="U25" s="5">
        <v>2020</v>
      </c>
      <c r="V25" s="5">
        <v>2020</v>
      </c>
      <c r="W25" s="5">
        <v>2020</v>
      </c>
      <c r="X25" s="5">
        <v>2020</v>
      </c>
      <c r="Y25" s="5">
        <v>2020</v>
      </c>
      <c r="Z25" s="5">
        <v>2020</v>
      </c>
      <c r="AA25" s="5">
        <v>2020</v>
      </c>
      <c r="AB25" s="5">
        <v>2020</v>
      </c>
      <c r="AC25" s="5">
        <v>2020</v>
      </c>
      <c r="AD25" s="5">
        <v>2020</v>
      </c>
    </row>
    <row r="26" spans="1:30" ht="14.45" customHeight="1" x14ac:dyDescent="0.5">
      <c r="A26" s="81" t="s">
        <v>20</v>
      </c>
      <c r="B26" s="8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22.85" customHeight="1" x14ac:dyDescent="0.5">
      <c r="A27" s="174" t="s">
        <v>3</v>
      </c>
      <c r="B27" s="12" t="s">
        <v>21</v>
      </c>
      <c r="C27" s="28" t="str">
        <f>article_17_synthesis_table!F27</f>
        <v>no data</v>
      </c>
      <c r="D27" s="31">
        <f>article_17_synthesis_table!J27</f>
        <v>156.66</v>
      </c>
      <c r="E27" s="28" t="str">
        <f>article_17_synthesis_table!N27</f>
        <v>no data</v>
      </c>
      <c r="F27" s="18">
        <f>article_17_synthesis_table!V27</f>
        <v>32.743699999999997</v>
      </c>
      <c r="G27" s="18" t="str">
        <f>article_17_synthesis_table!Z27</f>
        <v>no data</v>
      </c>
      <c r="H27" s="28" t="str">
        <f>article_17_synthesis_table!AT27</f>
        <v>no data</v>
      </c>
      <c r="I27" s="18">
        <f>article_17_synthesis_table!AD27</f>
        <v>413.33330000000001</v>
      </c>
      <c r="J27" s="18">
        <f>article_17_synthesis_table!AH27</f>
        <v>24.3</v>
      </c>
      <c r="K27" s="28" t="str">
        <f>article_17_synthesis_table!AX27</f>
        <v>no data</v>
      </c>
      <c r="L27" s="28" t="str">
        <f>article_17_synthesis_table!DB27</f>
        <v>no data</v>
      </c>
      <c r="M27" s="18">
        <f>article_17_synthesis_table!AL27</f>
        <v>331.5</v>
      </c>
      <c r="N27" s="28" t="str">
        <f>article_17_synthesis_table!AP27</f>
        <v>no data</v>
      </c>
      <c r="O27" s="28" t="str">
        <f>article_17_synthesis_table!R27</f>
        <v>no data</v>
      </c>
      <c r="P27" s="28" t="str">
        <f>article_17_synthesis_table!BB27</f>
        <v>no data</v>
      </c>
      <c r="Q27" s="28" t="str">
        <f>article_17_synthesis_table!BF27</f>
        <v>no data</v>
      </c>
      <c r="R27" s="18">
        <f>article_17_synthesis_table!BJ27</f>
        <v>237.4187</v>
      </c>
      <c r="S27" s="18">
        <f>article_17_synthesis_table!BN27</f>
        <v>21.552700000000002</v>
      </c>
      <c r="T27" s="18">
        <f>article_17_synthesis_table!BR27</f>
        <v>0</v>
      </c>
      <c r="U27" s="18">
        <f>article_17_synthesis_table!BV27</f>
        <v>60.571399999999997</v>
      </c>
      <c r="V27" s="18">
        <f>article_17_synthesis_table!BZ27</f>
        <v>7.0321999999999996</v>
      </c>
      <c r="W27" s="18">
        <f>article_17_synthesis_table!CD27</f>
        <v>954.57140000000004</v>
      </c>
      <c r="X27" s="18" t="str">
        <f>article_17_synthesis_table!CH27</f>
        <v>no data</v>
      </c>
      <c r="Y27" s="28" t="str">
        <f>article_17_synthesis_table!CL27</f>
        <v>no data</v>
      </c>
      <c r="Z27" s="18">
        <f>article_17_synthesis_table!CP27</f>
        <v>130.44110000000001</v>
      </c>
      <c r="AA27" s="28" t="str">
        <f>article_17_synthesis_table!DF27</f>
        <v>no data</v>
      </c>
      <c r="AB27" s="18">
        <f>article_17_synthesis_table!CX27</f>
        <v>65.285700000000006</v>
      </c>
      <c r="AC27" s="18">
        <f>article_17_synthesis_table!CT27</f>
        <v>102.428571428571</v>
      </c>
      <c r="AD27" s="18">
        <f>article_17_synthesis_table!DJ27</f>
        <v>0</v>
      </c>
    </row>
    <row r="28" spans="1:30" ht="14.45" customHeight="1" x14ac:dyDescent="0.5">
      <c r="A28" s="175"/>
      <c r="B28" s="12" t="s">
        <v>22</v>
      </c>
      <c r="C28" s="28" t="str">
        <f>article_17_synthesis_table!F28</f>
        <v>no data</v>
      </c>
      <c r="D28" s="18" t="str">
        <f>article_17_synthesis_table!J28</f>
        <v>2010-2021</v>
      </c>
      <c r="E28" s="28" t="str">
        <f>article_17_synthesis_table!N28</f>
        <v>no data</v>
      </c>
      <c r="F28" s="18" t="str">
        <f>article_17_synthesis_table!V28</f>
        <v>2012-2019</v>
      </c>
      <c r="G28" s="18" t="str">
        <f>article_17_synthesis_table!Z28</f>
        <v>no data</v>
      </c>
      <c r="H28" s="28" t="str">
        <f>article_17_synthesis_table!AT28</f>
        <v>no data</v>
      </c>
      <c r="I28" s="18" t="str">
        <f>article_17_synthesis_table!AD28</f>
        <v>2010-2012</v>
      </c>
      <c r="J28" s="18" t="str">
        <f>article_17_synthesis_table!AH28</f>
        <v>2019-2019</v>
      </c>
      <c r="K28" s="28" t="str">
        <f>article_17_synthesis_table!AX28</f>
        <v>no data</v>
      </c>
      <c r="L28" s="28" t="str">
        <f>article_17_synthesis_table!DB28</f>
        <v>no data</v>
      </c>
      <c r="M28" s="18" t="str">
        <f>article_17_synthesis_table!AL28</f>
        <v>2018-2021</v>
      </c>
      <c r="N28" s="28" t="str">
        <f>article_17_synthesis_table!AP28</f>
        <v>no data</v>
      </c>
      <c r="O28" s="28" t="str">
        <f>article_17_synthesis_table!R28</f>
        <v>no data</v>
      </c>
      <c r="P28" s="28" t="str">
        <f>article_17_synthesis_table!BB28</f>
        <v>no data</v>
      </c>
      <c r="Q28" s="28" t="str">
        <f>article_17_synthesis_table!BF28</f>
        <v>no data</v>
      </c>
      <c r="R28" s="18" t="str">
        <f>article_17_synthesis_table!BJ28</f>
        <v>2006-2021</v>
      </c>
      <c r="S28" s="18" t="str">
        <f>article_17_synthesis_table!BN28</f>
        <v>2012-2020</v>
      </c>
      <c r="T28" s="18" t="str">
        <f>article_17_synthesis_table!BR28</f>
        <v>2021-2021</v>
      </c>
      <c r="U28" s="18" t="str">
        <f>article_17_synthesis_table!BV28</f>
        <v>2012-2018</v>
      </c>
      <c r="V28" s="18" t="str">
        <f>article_17_synthesis_table!BZ28</f>
        <v>2012-2020</v>
      </c>
      <c r="W28" s="18" t="str">
        <f>article_17_synthesis_table!CD28</f>
        <v>2014-2020</v>
      </c>
      <c r="X28" s="18" t="str">
        <f>article_17_synthesis_table!CH28</f>
        <v>no data</v>
      </c>
      <c r="Y28" s="28" t="str">
        <f>article_17_synthesis_table!CL28</f>
        <v>no data</v>
      </c>
      <c r="Z28" s="18" t="str">
        <f>article_17_synthesis_table!CP28</f>
        <v>2012-2018</v>
      </c>
      <c r="AA28" s="28" t="str">
        <f>article_17_synthesis_table!DF28</f>
        <v>no data</v>
      </c>
      <c r="AB28" s="18" t="str">
        <f>article_17_synthesis_table!CX28</f>
        <v>2006-2019</v>
      </c>
      <c r="AC28" s="18" t="str">
        <f>article_17_synthesis_table!CT28</f>
        <v>2012-2018</v>
      </c>
      <c r="AD28" s="18">
        <f>article_17_synthesis_table!DJ28</f>
        <v>0</v>
      </c>
    </row>
    <row r="29" spans="1:30" ht="22.85" customHeight="1" x14ac:dyDescent="0.5">
      <c r="A29" s="175"/>
      <c r="B29" s="12" t="s">
        <v>23</v>
      </c>
      <c r="C29" s="18">
        <f>article_17_synthesis_table!F29</f>
        <v>201</v>
      </c>
      <c r="D29" s="18">
        <f>article_17_synthesis_table!J29</f>
        <v>192.64</v>
      </c>
      <c r="E29" s="18" t="str">
        <f>article_17_synthesis_table!N29</f>
        <v>5.64 (+ IAS 1.73)</v>
      </c>
      <c r="F29" s="28">
        <f>article_17_synthesis_table!V29</f>
        <v>0</v>
      </c>
      <c r="G29" s="18">
        <f>article_17_synthesis_table!Z29</f>
        <v>300</v>
      </c>
      <c r="H29" s="18">
        <f>article_17_synthesis_table!AT29</f>
        <v>2479</v>
      </c>
      <c r="I29" s="18">
        <f>article_17_synthesis_table!AD29</f>
        <v>535.25</v>
      </c>
      <c r="J29" s="18">
        <f>article_17_synthesis_table!AH29</f>
        <v>32.409999999999997</v>
      </c>
      <c r="K29" s="28" t="str">
        <f>article_17_synthesis_table!AX29</f>
        <v>no data</v>
      </c>
      <c r="L29" s="28" t="str">
        <f>article_17_synthesis_table!DB29</f>
        <v>no data</v>
      </c>
      <c r="M29" s="18">
        <f>article_17_synthesis_table!AL29</f>
        <v>343</v>
      </c>
      <c r="N29" s="18" t="str">
        <f>article_17_synthesis_table!AP29</f>
        <v>3251 (+IAS 458.8)</v>
      </c>
      <c r="O29" s="28" t="str">
        <f>article_17_synthesis_table!R29</f>
        <v>no data</v>
      </c>
      <c r="P29" s="28">
        <f>article_17_synthesis_table!BB29</f>
        <v>31.323699999999999</v>
      </c>
      <c r="Q29" s="28">
        <f>article_17_synthesis_table!BF29</f>
        <v>165</v>
      </c>
      <c r="R29" s="18">
        <f>article_17_synthesis_table!BJ29</f>
        <v>516.06079999999997</v>
      </c>
      <c r="S29" s="18">
        <f>article_17_synthesis_table!BN29</f>
        <v>0</v>
      </c>
      <c r="T29" s="28" t="str">
        <f>article_17_synthesis_table!BR29</f>
        <v>no data</v>
      </c>
      <c r="U29" s="18">
        <f>article_17_synthesis_table!BV29</f>
        <v>40</v>
      </c>
      <c r="V29" s="18">
        <f>article_17_synthesis_table!BZ29</f>
        <v>9.6649999999999991</v>
      </c>
      <c r="W29" s="18">
        <f>article_17_synthesis_table!CD29</f>
        <v>913.5</v>
      </c>
      <c r="X29" s="18" t="str">
        <f>article_17_synthesis_table!CH29</f>
        <v>no data</v>
      </c>
      <c r="Y29" s="28" t="str">
        <f>article_17_synthesis_table!CL29</f>
        <v>no data</v>
      </c>
      <c r="Z29" s="18">
        <f>article_17_synthesis_table!CP29</f>
        <v>31.969000000000001</v>
      </c>
      <c r="AA29" s="18">
        <f>article_17_synthesis_table!DF29</f>
        <v>760</v>
      </c>
      <c r="AB29" s="18">
        <f>article_17_synthesis_table!CX29</f>
        <v>75</v>
      </c>
      <c r="AC29" s="18">
        <f>article_17_synthesis_table!CT29</f>
        <v>61.5</v>
      </c>
      <c r="AD29" s="18">
        <f>article_17_synthesis_table!DJ29</f>
        <v>0</v>
      </c>
    </row>
    <row r="30" spans="1:30" ht="14.45" customHeight="1" x14ac:dyDescent="0.5">
      <c r="A30" s="175"/>
      <c r="B30" s="12" t="s">
        <v>24</v>
      </c>
      <c r="C30" s="18" t="str">
        <f>article_17_synthesis_table!F30</f>
        <v>2021-2021</v>
      </c>
      <c r="D30" s="18" t="str">
        <f>article_17_synthesis_table!J30</f>
        <v>2022-2022</v>
      </c>
      <c r="E30" s="18" t="str">
        <f>article_17_synthesis_table!N30</f>
        <v>2020-2022</v>
      </c>
      <c r="F30" s="28" t="str">
        <f>article_17_synthesis_table!V30</f>
        <v>2020-2022</v>
      </c>
      <c r="G30" s="18" t="str">
        <f>article_17_synthesis_table!Z30</f>
        <v>2020-2020</v>
      </c>
      <c r="H30" s="18" t="str">
        <f>article_17_synthesis_table!AT30</f>
        <v>2019-2019</v>
      </c>
      <c r="I30" s="18" t="str">
        <f>article_17_synthesis_table!AD30</f>
        <v>2013-2020</v>
      </c>
      <c r="J30" s="18" t="str">
        <f>article_17_synthesis_table!AH30</f>
        <v>2020-2020</v>
      </c>
      <c r="K30" s="28" t="str">
        <f>article_17_synthesis_table!AX30</f>
        <v>no data</v>
      </c>
      <c r="L30" s="28" t="str">
        <f>article_17_synthesis_table!DB30</f>
        <v>no data</v>
      </c>
      <c r="M30" s="18" t="str">
        <f>article_17_synthesis_table!AL30</f>
        <v>2022-2022</v>
      </c>
      <c r="N30" s="18" t="str">
        <f>article_17_synthesis_table!AP30</f>
        <v>2020-2020</v>
      </c>
      <c r="O30" s="28" t="str">
        <f>article_17_synthesis_table!R30</f>
        <v>no data</v>
      </c>
      <c r="P30" s="28" t="str">
        <f>article_17_synthesis_table!BB30</f>
        <v>2018-2023</v>
      </c>
      <c r="Q30" s="28" t="str">
        <f>article_17_synthesis_table!BF30</f>
        <v>2020-2022</v>
      </c>
      <c r="R30" s="18" t="str">
        <f>article_17_synthesis_table!BJ30</f>
        <v>2022-2022</v>
      </c>
      <c r="S30" s="18" t="str">
        <f>article_17_synthesis_table!BN30</f>
        <v>2021-2022</v>
      </c>
      <c r="T30" s="28" t="str">
        <f>article_17_synthesis_table!BR30</f>
        <v>no data</v>
      </c>
      <c r="U30" s="18" t="str">
        <f>article_17_synthesis_table!BV30</f>
        <v>2019-2020</v>
      </c>
      <c r="V30" s="18" t="str">
        <f>article_17_synthesis_table!BZ30</f>
        <v>2021-2022</v>
      </c>
      <c r="W30" s="18" t="str">
        <f>article_17_synthesis_table!CD30</f>
        <v>2021-2022</v>
      </c>
      <c r="X30" s="18" t="str">
        <f>article_17_synthesis_table!CH30</f>
        <v>no data</v>
      </c>
      <c r="Y30" s="28" t="str">
        <f>article_17_synthesis_table!CL30</f>
        <v>no data</v>
      </c>
      <c r="Z30" s="18" t="str">
        <f>article_17_synthesis_table!CP30</f>
        <v>2019-2020</v>
      </c>
      <c r="AA30" s="18" t="str">
        <f>article_17_synthesis_table!DF30</f>
        <v>2020-2020</v>
      </c>
      <c r="AB30" s="18" t="str">
        <f>article_17_synthesis_table!CX30</f>
        <v>2020-2020</v>
      </c>
      <c r="AC30" s="18" t="str">
        <f>article_17_synthesis_table!CT30</f>
        <v>2019-2020</v>
      </c>
      <c r="AD30" s="18">
        <f>article_17_synthesis_table!DJ30</f>
        <v>0</v>
      </c>
    </row>
    <row r="31" spans="1:30" ht="22.85" customHeight="1" x14ac:dyDescent="0.5">
      <c r="A31" s="175"/>
      <c r="B31" s="12" t="s">
        <v>25</v>
      </c>
      <c r="C31" s="18">
        <f>article_17_synthesis_table!F31</f>
        <v>223</v>
      </c>
      <c r="D31" s="18">
        <f>article_17_synthesis_table!J31</f>
        <v>71.680000000000007</v>
      </c>
      <c r="E31" s="18" t="str">
        <f>article_17_synthesis_table!N31</f>
        <v>329.2 (+IAS 95.33)</v>
      </c>
      <c r="F31" s="18">
        <f>article_17_synthesis_table!V31</f>
        <v>44.522849999999998</v>
      </c>
      <c r="G31" s="18">
        <f>article_17_synthesis_table!Z31</f>
        <v>284.28570999999999</v>
      </c>
      <c r="H31" s="28" t="str">
        <f>article_17_synthesis_table!AT31</f>
        <v>no data</v>
      </c>
      <c r="I31" s="18">
        <f>article_17_synthesis_table!AD31</f>
        <v>502</v>
      </c>
      <c r="J31" s="18">
        <f>article_17_synthesis_table!AH31</f>
        <v>37.8033</v>
      </c>
      <c r="K31" s="18">
        <f>article_17_synthesis_table!AX31</f>
        <v>118.4816</v>
      </c>
      <c r="L31" s="18" t="str">
        <f>article_17_synthesis_table!DB31</f>
        <v>261 (+IAS 0.8)</v>
      </c>
      <c r="M31" s="18">
        <f>article_17_synthesis_table!AL31</f>
        <v>359.5</v>
      </c>
      <c r="N31" s="28">
        <f>article_17_synthesis_table!AP31</f>
        <v>3549.4285</v>
      </c>
      <c r="O31" s="18">
        <f>article_17_synthesis_table!R31</f>
        <v>196.45</v>
      </c>
      <c r="P31" s="28" t="str">
        <f>article_17_synthesis_table!BB31</f>
        <v>no data</v>
      </c>
      <c r="Q31" s="18">
        <f>article_17_synthesis_table!BF31</f>
        <v>337.6</v>
      </c>
      <c r="R31" s="18">
        <f>article_17_synthesis_table!BJ31</f>
        <v>2323.5169000000001</v>
      </c>
      <c r="S31" s="18">
        <f>article_17_synthesis_table!BN31</f>
        <v>0</v>
      </c>
      <c r="T31" s="18" t="str">
        <f>article_17_synthesis_table!BR31</f>
        <v>no data</v>
      </c>
      <c r="U31" s="18">
        <f>article_17_synthesis_table!BV31</f>
        <v>31</v>
      </c>
      <c r="V31" s="18">
        <f>article_17_synthesis_table!BZ31</f>
        <v>12</v>
      </c>
      <c r="W31" s="18">
        <f>article_17_synthesis_table!CD31</f>
        <v>779.33330000000001</v>
      </c>
      <c r="X31" s="18">
        <f>article_17_synthesis_table!CH31</f>
        <v>452.54750000000001</v>
      </c>
      <c r="Y31" s="18">
        <f>article_17_synthesis_table!CL31</f>
        <v>0</v>
      </c>
      <c r="Z31" s="18" t="str">
        <f>article_17_synthesis_table!CP31</f>
        <v>736 (+IAS 11.3)</v>
      </c>
      <c r="AA31" s="18">
        <f>article_17_synthesis_table!DF31</f>
        <v>850.5</v>
      </c>
      <c r="AB31" s="18">
        <f>article_17_synthesis_table!CX31</f>
        <v>7.6</v>
      </c>
      <c r="AC31" s="18">
        <f>article_17_synthesis_table!CT31</f>
        <v>55.887</v>
      </c>
      <c r="AD31" s="18">
        <f>article_17_synthesis_table!DJ31</f>
        <v>0</v>
      </c>
    </row>
    <row r="32" spans="1:30" ht="14.45" customHeight="1" x14ac:dyDescent="0.5">
      <c r="A32" s="176"/>
      <c r="B32" s="12" t="s">
        <v>22</v>
      </c>
      <c r="C32" s="18" t="str">
        <f>article_17_synthesis_table!F32</f>
        <v>2022-2027</v>
      </c>
      <c r="D32" s="18" t="str">
        <f>article_17_synthesis_table!J32</f>
        <v>2023-2027</v>
      </c>
      <c r="E32" s="18" t="str">
        <f>article_17_synthesis_table!N32</f>
        <v>2023-2029</v>
      </c>
      <c r="F32" s="18" t="str">
        <f>article_17_synthesis_table!V32</f>
        <v>2023-2029</v>
      </c>
      <c r="G32" s="18" t="str">
        <f>article_17_synthesis_table!Z32</f>
        <v>2021-2027</v>
      </c>
      <c r="H32" s="28" t="str">
        <f>article_17_synthesis_table!AT32</f>
        <v>no data</v>
      </c>
      <c r="I32" s="18" t="str">
        <f>article_17_synthesis_table!AD32</f>
        <v>2021-2023</v>
      </c>
      <c r="J32" s="18" t="str">
        <f>article_17_synthesis_table!AH32</f>
        <v>2021-2023</v>
      </c>
      <c r="K32" s="18" t="str">
        <f>article_17_synthesis_table!AX32</f>
        <v>2016-2027</v>
      </c>
      <c r="L32" s="18" t="str">
        <f>article_17_synthesis_table!DB32</f>
        <v>2017-2033</v>
      </c>
      <c r="M32" s="18" t="str">
        <f>article_17_synthesis_table!AL32</f>
        <v>2023-2026</v>
      </c>
      <c r="N32" s="28" t="str">
        <f>article_17_synthesis_table!AP32</f>
        <v>2021-2027</v>
      </c>
      <c r="O32" s="18" t="str">
        <f>article_17_synthesis_table!R32</f>
        <v>2022-2032</v>
      </c>
      <c r="P32" s="28" t="str">
        <f>article_17_synthesis_table!BB32</f>
        <v>no data</v>
      </c>
      <c r="Q32" s="18" t="str">
        <f>article_17_synthesis_table!BF32</f>
        <v>2023-2027</v>
      </c>
      <c r="R32" s="18" t="str">
        <f>article_17_synthesis_table!BJ32</f>
        <v>2023-2027</v>
      </c>
      <c r="S32" s="18" t="str">
        <f>article_17_synthesis_table!BN32</f>
        <v>2023-2029</v>
      </c>
      <c r="T32" s="18" t="str">
        <f>article_17_synthesis_table!BR32</f>
        <v>no data</v>
      </c>
      <c r="U32" s="18" t="str">
        <f>article_17_synthesis_table!BV32</f>
        <v>2021-2025</v>
      </c>
      <c r="V32" s="18" t="str">
        <f>article_17_synthesis_table!BZ32</f>
        <v>2023-2027</v>
      </c>
      <c r="W32" s="18" t="str">
        <f>article_17_synthesis_table!CD32</f>
        <v>2023-2025</v>
      </c>
      <c r="X32" s="18" t="str">
        <f>article_17_synthesis_table!CH32</f>
        <v>2020-2027</v>
      </c>
      <c r="Y32" s="18" t="str">
        <f>article_17_synthesis_table!CL32</f>
        <v>2013-2027</v>
      </c>
      <c r="Z32" s="18" t="str">
        <f>article_17_synthesis_table!CP32</f>
        <v>2021-2027</v>
      </c>
      <c r="AA32" s="18" t="str">
        <f>article_17_synthesis_table!DF32</f>
        <v>2021-2026</v>
      </c>
      <c r="AB32" s="18" t="str">
        <f>article_17_synthesis_table!CX32</f>
        <v>2021-2030</v>
      </c>
      <c r="AC32" s="18" t="str">
        <f>article_17_synthesis_table!CT32</f>
        <v>2021-2030</v>
      </c>
      <c r="AD32" s="18">
        <f>article_17_synthesis_table!DJ32</f>
        <v>0</v>
      </c>
    </row>
    <row r="33" spans="1:30" ht="22.85" customHeight="1" x14ac:dyDescent="0.5">
      <c r="A33" s="174" t="s">
        <v>6</v>
      </c>
      <c r="B33" s="12" t="s">
        <v>21</v>
      </c>
      <c r="C33" s="28" t="str">
        <f>article_17_synthesis_table!F33</f>
        <v>no data</v>
      </c>
      <c r="D33" s="31">
        <f>article_17_synthesis_table!J33</f>
        <v>176.60079999999999</v>
      </c>
      <c r="E33" s="28" t="str">
        <f>article_17_synthesis_table!N33</f>
        <v>no data</v>
      </c>
      <c r="F33" s="18">
        <f>article_17_synthesis_table!V33</f>
        <v>12.185</v>
      </c>
      <c r="G33" s="18" t="str">
        <f>article_17_synthesis_table!Z33</f>
        <v>no data</v>
      </c>
      <c r="H33" s="28" t="str">
        <f>article_17_synthesis_table!AT33</f>
        <v>no data</v>
      </c>
      <c r="I33" s="18">
        <f>article_17_synthesis_table!AD33</f>
        <v>206.66659999999999</v>
      </c>
      <c r="J33" s="18">
        <f>article_17_synthesis_table!AH33</f>
        <v>0</v>
      </c>
      <c r="K33" s="28" t="str">
        <f>article_17_synthesis_table!AX33</f>
        <v>no data</v>
      </c>
      <c r="L33" s="28" t="str">
        <f>article_17_synthesis_table!DB33</f>
        <v>no data</v>
      </c>
      <c r="M33" s="18">
        <f>article_17_synthesis_table!AL33</f>
        <v>55</v>
      </c>
      <c r="N33" s="28" t="str">
        <f>article_17_synthesis_table!AP33</f>
        <v>no data</v>
      </c>
      <c r="O33" s="28" t="str">
        <f>article_17_synthesis_table!R33</f>
        <v>no data</v>
      </c>
      <c r="P33" s="28" t="str">
        <f>article_17_synthesis_table!BB33</f>
        <v>no data</v>
      </c>
      <c r="Q33" s="28" t="str">
        <f>article_17_synthesis_table!BF33</f>
        <v>no data</v>
      </c>
      <c r="R33" s="18">
        <f>article_17_synthesis_table!BJ33</f>
        <v>204.84746999999999</v>
      </c>
      <c r="S33" s="18">
        <f>article_17_synthesis_table!BN33</f>
        <v>0.5212</v>
      </c>
      <c r="T33" s="18">
        <f>article_17_synthesis_table!BR33</f>
        <v>0</v>
      </c>
      <c r="U33" s="18">
        <f>article_17_synthesis_table!BV33</f>
        <v>21.857099999999999</v>
      </c>
      <c r="V33" s="18">
        <f>article_17_synthesis_table!BZ33</f>
        <v>1.4433</v>
      </c>
      <c r="W33" s="18">
        <f>article_17_synthesis_table!CD33</f>
        <v>285.42856999999998</v>
      </c>
      <c r="X33" s="18" t="str">
        <f>article_17_synthesis_table!CH33</f>
        <v>no data</v>
      </c>
      <c r="Y33" s="28" t="str">
        <f>article_17_synthesis_table!CL33</f>
        <v>no data</v>
      </c>
      <c r="Z33" s="18">
        <f>article_17_synthesis_table!CP33</f>
        <v>26.854800000000001</v>
      </c>
      <c r="AA33" s="18" t="str">
        <f>article_17_synthesis_table!DF33</f>
        <v>no data</v>
      </c>
      <c r="AB33" s="18">
        <f>article_17_synthesis_table!CX33</f>
        <v>37.428570000000001</v>
      </c>
      <c r="AC33" s="18">
        <f>article_17_synthesis_table!CT33</f>
        <v>43.857100000000003</v>
      </c>
      <c r="AD33" s="18">
        <f>article_17_synthesis_table!DJ33</f>
        <v>0</v>
      </c>
    </row>
    <row r="34" spans="1:30" ht="14.45" customHeight="1" x14ac:dyDescent="0.5">
      <c r="A34" s="175"/>
      <c r="B34" s="12" t="s">
        <v>24</v>
      </c>
      <c r="C34" s="28" t="str">
        <f>article_17_synthesis_table!F34</f>
        <v>no data</v>
      </c>
      <c r="D34" s="18" t="str">
        <f>article_17_synthesis_table!J34</f>
        <v>2010-2021</v>
      </c>
      <c r="E34" s="28" t="str">
        <f>article_17_synthesis_table!N34</f>
        <v>no data</v>
      </c>
      <c r="F34" s="18" t="str">
        <f>article_17_synthesis_table!V34</f>
        <v>2012-2019</v>
      </c>
      <c r="G34" s="18" t="str">
        <f>article_17_synthesis_table!Z34</f>
        <v>no data</v>
      </c>
      <c r="H34" s="28" t="str">
        <f>article_17_synthesis_table!AT34</f>
        <v>no data</v>
      </c>
      <c r="I34" s="18" t="str">
        <f>article_17_synthesis_table!AD34</f>
        <v>2010-2012</v>
      </c>
      <c r="J34" s="18" t="str">
        <f>article_17_synthesis_table!AH34</f>
        <v>2019-2019</v>
      </c>
      <c r="K34" s="28" t="str">
        <f>article_17_synthesis_table!AX34</f>
        <v>no data</v>
      </c>
      <c r="L34" s="28" t="str">
        <f>article_17_synthesis_table!DB34</f>
        <v>no data</v>
      </c>
      <c r="M34" s="18" t="str">
        <f>article_17_synthesis_table!AL34</f>
        <v>2018-2021</v>
      </c>
      <c r="N34" s="28" t="str">
        <f>article_17_synthesis_table!AP34</f>
        <v>no data</v>
      </c>
      <c r="O34" s="28" t="str">
        <f>article_17_synthesis_table!R34</f>
        <v>no data</v>
      </c>
      <c r="P34" s="28" t="str">
        <f>article_17_synthesis_table!BB34</f>
        <v>no data</v>
      </c>
      <c r="Q34" s="28" t="str">
        <f>article_17_synthesis_table!BF34</f>
        <v>no data</v>
      </c>
      <c r="R34" s="18" t="str">
        <f>article_17_synthesis_table!BJ34</f>
        <v>2006-2021</v>
      </c>
      <c r="S34" s="18" t="str">
        <f>article_17_synthesis_table!BN34</f>
        <v>2012-2020</v>
      </c>
      <c r="T34" s="18" t="str">
        <f>article_17_synthesis_table!BR34</f>
        <v>2021-2021</v>
      </c>
      <c r="U34" s="18" t="str">
        <f>article_17_synthesis_table!BV34</f>
        <v>2012-2018</v>
      </c>
      <c r="V34" s="18" t="str">
        <f>article_17_synthesis_table!BZ34</f>
        <v>2012-2020</v>
      </c>
      <c r="W34" s="18" t="str">
        <f>article_17_synthesis_table!CD34</f>
        <v>2014-2020</v>
      </c>
      <c r="X34" s="18" t="str">
        <f>article_17_synthesis_table!CH34</f>
        <v>no data</v>
      </c>
      <c r="Y34" s="28" t="str">
        <f>article_17_synthesis_table!CL34</f>
        <v>no data</v>
      </c>
      <c r="Z34" s="18" t="str">
        <f>article_17_synthesis_table!CP34</f>
        <v>2012-2018</v>
      </c>
      <c r="AA34" s="18" t="str">
        <f>article_17_synthesis_table!DF34</f>
        <v>no data</v>
      </c>
      <c r="AB34" s="18" t="str">
        <f>article_17_synthesis_table!CX34</f>
        <v>2006-2019</v>
      </c>
      <c r="AC34" s="18" t="str">
        <f>article_17_synthesis_table!CT34</f>
        <v>2012-2018</v>
      </c>
      <c r="AD34" s="18">
        <f>article_17_synthesis_table!DJ34</f>
        <v>0</v>
      </c>
    </row>
    <row r="35" spans="1:30" ht="22.85" customHeight="1" x14ac:dyDescent="0.5">
      <c r="A35" s="175"/>
      <c r="B35" s="12" t="s">
        <v>26</v>
      </c>
      <c r="C35" s="18">
        <f>article_17_synthesis_table!F35</f>
        <v>19</v>
      </c>
      <c r="D35" s="18">
        <f>article_17_synthesis_table!J35</f>
        <v>155.79</v>
      </c>
      <c r="E35" s="18">
        <f>article_17_synthesis_table!N35</f>
        <v>31.786660000000001</v>
      </c>
      <c r="F35" s="28">
        <f>article_17_synthesis_table!V35</f>
        <v>15.93</v>
      </c>
      <c r="G35" s="18">
        <f>article_17_synthesis_table!Z35</f>
        <v>190</v>
      </c>
      <c r="H35" s="18">
        <f>article_17_synthesis_table!AT35</f>
        <v>1330</v>
      </c>
      <c r="I35" s="18">
        <f>article_17_synthesis_table!AD35</f>
        <v>267.375</v>
      </c>
      <c r="J35" s="18">
        <f>article_17_synthesis_table!AH35</f>
        <v>0</v>
      </c>
      <c r="K35" s="28" t="str">
        <f>article_17_synthesis_table!AX35</f>
        <v>no data</v>
      </c>
      <c r="L35" s="28" t="str">
        <f>article_17_synthesis_table!DB35</f>
        <v>no data</v>
      </c>
      <c r="M35" s="18">
        <f>article_17_synthesis_table!AL35</f>
        <v>55</v>
      </c>
      <c r="N35" s="18">
        <f>article_17_synthesis_table!AP35</f>
        <v>1992</v>
      </c>
      <c r="O35" s="28" t="str">
        <f>article_17_synthesis_table!R35</f>
        <v>no data</v>
      </c>
      <c r="P35" s="28">
        <f>article_17_synthesis_table!BB35</f>
        <v>107.6647</v>
      </c>
      <c r="Q35" s="28">
        <f>article_17_synthesis_table!BF35</f>
        <v>254.66659999999999</v>
      </c>
      <c r="R35" s="18">
        <f>article_17_synthesis_table!BJ35</f>
        <v>930.92169999999999</v>
      </c>
      <c r="S35" s="18">
        <f>article_17_synthesis_table!BN35</f>
        <v>0</v>
      </c>
      <c r="T35" s="28" t="str">
        <f>article_17_synthesis_table!BR35</f>
        <v>no data</v>
      </c>
      <c r="U35" s="18">
        <f>article_17_synthesis_table!BV35</f>
        <v>37.5</v>
      </c>
      <c r="V35" s="18">
        <f>article_17_synthesis_table!BZ35</f>
        <v>1.65</v>
      </c>
      <c r="W35" s="18">
        <f>article_17_synthesis_table!CD35</f>
        <v>373</v>
      </c>
      <c r="X35" s="18" t="str">
        <f>article_17_synthesis_table!CH35</f>
        <v>no data</v>
      </c>
      <c r="Y35" s="28" t="str">
        <f>article_17_synthesis_table!CL35</f>
        <v>no data</v>
      </c>
      <c r="Z35" s="18">
        <f>article_17_synthesis_table!CP35</f>
        <v>5.6840000000000002</v>
      </c>
      <c r="AA35" s="18">
        <f>article_17_synthesis_table!DF35</f>
        <v>236</v>
      </c>
      <c r="AB35" s="18">
        <f>article_17_synthesis_table!CX35</f>
        <v>15</v>
      </c>
      <c r="AC35" s="18">
        <f>article_17_synthesis_table!CT35</f>
        <v>26.5</v>
      </c>
      <c r="AD35" s="18">
        <f>article_17_synthesis_table!DJ35</f>
        <v>0</v>
      </c>
    </row>
    <row r="36" spans="1:30" ht="14.45" customHeight="1" x14ac:dyDescent="0.5">
      <c r="A36" s="175"/>
      <c r="B36" s="12" t="s">
        <v>22</v>
      </c>
      <c r="C36" s="18" t="str">
        <f>article_17_synthesis_table!F36</f>
        <v>2021-2021</v>
      </c>
      <c r="D36" s="18" t="str">
        <f>article_17_synthesis_table!J36</f>
        <v>2022-2022</v>
      </c>
      <c r="E36" s="18" t="str">
        <f>article_17_synthesis_table!N36</f>
        <v>2021-2022</v>
      </c>
      <c r="F36" s="28" t="str">
        <f>article_17_synthesis_table!V36</f>
        <v>2020-2022</v>
      </c>
      <c r="G36" s="18" t="str">
        <f>article_17_synthesis_table!Z36</f>
        <v>2020-2020</v>
      </c>
      <c r="H36" s="18" t="str">
        <f>article_17_synthesis_table!AT36</f>
        <v>2019-2019</v>
      </c>
      <c r="I36" s="18" t="str">
        <f>article_17_synthesis_table!AD36</f>
        <v>2013-2020</v>
      </c>
      <c r="J36" s="18" t="str">
        <f>article_17_synthesis_table!AH36</f>
        <v>2020-2020</v>
      </c>
      <c r="K36" s="28" t="str">
        <f>article_17_synthesis_table!AX36</f>
        <v>no data</v>
      </c>
      <c r="L36" s="28" t="str">
        <f>article_17_synthesis_table!DB36</f>
        <v>no data</v>
      </c>
      <c r="M36" s="18" t="str">
        <f>article_17_synthesis_table!AL36</f>
        <v>2022-2022</v>
      </c>
      <c r="N36" s="18" t="str">
        <f>article_17_synthesis_table!AP36</f>
        <v>2020-2020</v>
      </c>
      <c r="O36" s="28" t="str">
        <f>article_17_synthesis_table!R36</f>
        <v>no data</v>
      </c>
      <c r="P36" s="28" t="str">
        <f>article_17_synthesis_table!BB36</f>
        <v>2018-2023</v>
      </c>
      <c r="Q36" s="28" t="str">
        <f>article_17_synthesis_table!BF36</f>
        <v>2020-2022</v>
      </c>
      <c r="R36" s="18" t="str">
        <f>article_17_synthesis_table!BJ36</f>
        <v>2022-2022</v>
      </c>
      <c r="S36" s="18" t="str">
        <f>article_17_synthesis_table!BN36</f>
        <v>2021-2022</v>
      </c>
      <c r="T36" s="28" t="str">
        <f>article_17_synthesis_table!BR36</f>
        <v>no data</v>
      </c>
      <c r="U36" s="18" t="str">
        <f>article_17_synthesis_table!BV36</f>
        <v>2019-2020</v>
      </c>
      <c r="V36" s="18" t="str">
        <f>article_17_synthesis_table!BZ36</f>
        <v>2021-2022</v>
      </c>
      <c r="W36" s="18" t="str">
        <f>article_17_synthesis_table!CD36</f>
        <v>2021-2022</v>
      </c>
      <c r="X36" s="18" t="str">
        <f>article_17_synthesis_table!CH36</f>
        <v>no data</v>
      </c>
      <c r="Y36" s="28" t="str">
        <f>article_17_synthesis_table!CL36</f>
        <v>no data</v>
      </c>
      <c r="Z36" s="18" t="str">
        <f>article_17_synthesis_table!CP36</f>
        <v>2019-2020</v>
      </c>
      <c r="AA36" s="18" t="str">
        <f>article_17_synthesis_table!DF36</f>
        <v>2020-2020</v>
      </c>
      <c r="AB36" s="18" t="str">
        <f>article_17_synthesis_table!CX36</f>
        <v>2020-2020</v>
      </c>
      <c r="AC36" s="18" t="str">
        <f>article_17_synthesis_table!CT36</f>
        <v>2019-2020</v>
      </c>
      <c r="AD36" s="18">
        <f>article_17_synthesis_table!DJ36</f>
        <v>0</v>
      </c>
    </row>
    <row r="37" spans="1:30" ht="22" x14ac:dyDescent="0.5">
      <c r="A37" s="175"/>
      <c r="B37" s="12" t="s">
        <v>27</v>
      </c>
      <c r="C37" s="18">
        <f>article_17_synthesis_table!F37</f>
        <v>46</v>
      </c>
      <c r="D37" s="18">
        <f>article_17_synthesis_table!J37</f>
        <v>103.46</v>
      </c>
      <c r="E37" s="18">
        <f>article_17_synthesis_table!N37</f>
        <v>81.01285</v>
      </c>
      <c r="F37" s="18">
        <f>article_17_synthesis_table!V37</f>
        <v>18.7257</v>
      </c>
      <c r="G37" s="18">
        <f>article_17_synthesis_table!Z37</f>
        <v>190</v>
      </c>
      <c r="H37" s="28" t="str">
        <f>article_17_synthesis_table!AT37</f>
        <v>no data</v>
      </c>
      <c r="I37" s="18">
        <f>article_17_synthesis_table!AD37</f>
        <v>250</v>
      </c>
      <c r="J37" s="18">
        <f>article_17_synthesis_table!AH37</f>
        <v>0</v>
      </c>
      <c r="K37" s="18">
        <f>article_17_synthesis_table!AX37</f>
        <v>60.948300000000003</v>
      </c>
      <c r="L37" s="18">
        <f>article_17_synthesis_table!DB37</f>
        <v>607.45881999999995</v>
      </c>
      <c r="M37" s="18">
        <f>article_17_synthesis_table!AL37</f>
        <v>55</v>
      </c>
      <c r="N37" s="28">
        <f>article_17_synthesis_table!AP37</f>
        <v>2175.4285</v>
      </c>
      <c r="O37" s="18">
        <f>article_17_synthesis_table!R37</f>
        <v>85.545400000000001</v>
      </c>
      <c r="P37" s="28" t="str">
        <f>article_17_synthesis_table!BB37</f>
        <v>no data</v>
      </c>
      <c r="Q37" s="18">
        <f>article_17_synthesis_table!BF37</f>
        <v>429</v>
      </c>
      <c r="R37" s="18">
        <f>article_17_synthesis_table!BJ37</f>
        <v>406.85520000000002</v>
      </c>
      <c r="S37" s="28">
        <f>article_17_synthesis_table!BN37</f>
        <v>9.3479679999999998</v>
      </c>
      <c r="T37" s="18" t="str">
        <f>article_17_synthesis_table!BR37</f>
        <v>no data</v>
      </c>
      <c r="U37" s="18">
        <f>article_17_synthesis_table!BV37</f>
        <v>38</v>
      </c>
      <c r="V37" s="18">
        <f>article_17_synthesis_table!BZ37</f>
        <v>15.6</v>
      </c>
      <c r="W37" s="18">
        <f>article_17_synthesis_table!CD37</f>
        <v>561.33333000000005</v>
      </c>
      <c r="X37" s="18">
        <f>article_17_synthesis_table!CH37</f>
        <v>321.12625000000003</v>
      </c>
      <c r="Y37" s="18">
        <f>article_17_synthesis_table!CL37</f>
        <v>19.77026</v>
      </c>
      <c r="Z37" s="18">
        <f>article_17_synthesis_table!CP37</f>
        <v>321.19528000000003</v>
      </c>
      <c r="AA37" s="18">
        <f>article_17_synthesis_table!DF37</f>
        <v>517.83333000000005</v>
      </c>
      <c r="AB37" s="18">
        <f>article_17_synthesis_table!CX37</f>
        <v>1.65</v>
      </c>
      <c r="AC37" s="18">
        <f>article_17_synthesis_table!CT37</f>
        <v>16.181999999999999</v>
      </c>
      <c r="AD37" s="18">
        <f>article_17_synthesis_table!DJ37</f>
        <v>0</v>
      </c>
    </row>
    <row r="38" spans="1:30" x14ac:dyDescent="0.5">
      <c r="A38" s="176"/>
      <c r="B38" s="12" t="s">
        <v>22</v>
      </c>
      <c r="C38" s="18" t="str">
        <f>article_17_synthesis_table!F38</f>
        <v>2022-2027</v>
      </c>
      <c r="D38" s="18" t="str">
        <f>article_17_synthesis_table!J38</f>
        <v>2023-2027</v>
      </c>
      <c r="E38" s="18" t="str">
        <f>article_17_synthesis_table!N38</f>
        <v>2023-2029</v>
      </c>
      <c r="F38" s="18" t="str">
        <f>article_17_synthesis_table!V38</f>
        <v>2023-2029</v>
      </c>
      <c r="G38" s="18" t="str">
        <f>article_17_synthesis_table!Z38</f>
        <v>2021-2027</v>
      </c>
      <c r="H38" s="28" t="str">
        <f>article_17_synthesis_table!AT38</f>
        <v>no data</v>
      </c>
      <c r="I38" s="18" t="str">
        <f>article_17_synthesis_table!AD38</f>
        <v>2021-2023</v>
      </c>
      <c r="J38" s="18" t="str">
        <f>article_17_synthesis_table!AH38</f>
        <v>2021-2023</v>
      </c>
      <c r="K38" s="18" t="str">
        <f>article_17_synthesis_table!AX38</f>
        <v>2016-2027</v>
      </c>
      <c r="L38" s="18" t="str">
        <f>article_17_synthesis_table!DB38</f>
        <v>2017-2033</v>
      </c>
      <c r="M38" s="18" t="str">
        <f>article_17_synthesis_table!AL38</f>
        <v>2023-2026</v>
      </c>
      <c r="N38" s="28" t="str">
        <f>article_17_synthesis_table!AP38</f>
        <v>2021-2027</v>
      </c>
      <c r="O38" s="18" t="str">
        <f>article_17_synthesis_table!R38</f>
        <v>2022-2032</v>
      </c>
      <c r="P38" s="28" t="str">
        <f>article_17_synthesis_table!BB38</f>
        <v>no data</v>
      </c>
      <c r="Q38" s="18" t="str">
        <f>article_17_synthesis_table!BF38</f>
        <v>2023-2027</v>
      </c>
      <c r="R38" s="18" t="str">
        <f>article_17_synthesis_table!BJ38</f>
        <v>2023-2027</v>
      </c>
      <c r="S38" s="28" t="str">
        <f>article_17_synthesis_table!BN38</f>
        <v>2023-2029</v>
      </c>
      <c r="T38" s="18" t="str">
        <f>article_17_synthesis_table!BR38</f>
        <v>no data</v>
      </c>
      <c r="U38" s="18" t="str">
        <f>article_17_synthesis_table!BV38</f>
        <v>2021-2025</v>
      </c>
      <c r="V38" s="18" t="str">
        <f>article_17_synthesis_table!BZ38</f>
        <v>2023-2027</v>
      </c>
      <c r="W38" s="18" t="str">
        <f>article_17_synthesis_table!CD38</f>
        <v>2023-2025</v>
      </c>
      <c r="X38" s="18" t="str">
        <f>article_17_synthesis_table!CH38</f>
        <v>2020-2027</v>
      </c>
      <c r="Y38" s="18" t="str">
        <f>article_17_synthesis_table!CL38</f>
        <v>2013-2027</v>
      </c>
      <c r="Z38" s="18" t="str">
        <f>article_17_synthesis_table!CP38</f>
        <v>2021-2027</v>
      </c>
      <c r="AA38" s="18" t="str">
        <f>article_17_synthesis_table!DF38</f>
        <v>2021-2026</v>
      </c>
      <c r="AB38" s="18" t="str">
        <f>article_17_synthesis_table!CX38</f>
        <v>2021-2030</v>
      </c>
      <c r="AC38" s="18" t="str">
        <f>article_17_synthesis_table!CT38</f>
        <v>2021-2030</v>
      </c>
      <c r="AD38" s="18">
        <f>article_17_synthesis_table!DJ38</f>
        <v>0</v>
      </c>
    </row>
    <row r="39" spans="1:30" x14ac:dyDescent="0.5">
      <c r="A39" s="13"/>
      <c r="B39" s="12" t="s">
        <v>28</v>
      </c>
      <c r="C39" s="2" t="str">
        <f>article_17_synthesis_table!F39</f>
        <v/>
      </c>
      <c r="D39" s="2">
        <f>article_17_synthesis_table!J39</f>
        <v>15.169199999999933</v>
      </c>
      <c r="E39" s="2" t="str">
        <f>article_17_synthesis_table!N39</f>
        <v/>
      </c>
      <c r="F39" s="2">
        <f>article_17_synthesis_table!V39</f>
        <v>-28.998699999999999</v>
      </c>
      <c r="G39" s="2" t="str">
        <f>article_17_synthesis_table!Z39</f>
        <v/>
      </c>
      <c r="H39" s="2" t="str">
        <f>article_17_synthesis_table!AT39</f>
        <v/>
      </c>
      <c r="I39" s="2">
        <f>article_17_synthesis_table!AD39</f>
        <v>182.62509999999997</v>
      </c>
      <c r="J39" s="2">
        <f>article_17_synthesis_table!AH39</f>
        <v>8.1099999999999959</v>
      </c>
      <c r="K39" s="2" t="str">
        <f>article_17_synthesis_table!AX39</f>
        <v/>
      </c>
      <c r="L39" s="2" t="str">
        <f>article_17_synthesis_table!DB39</f>
        <v/>
      </c>
      <c r="M39" s="2">
        <f>article_17_synthesis_table!AL39</f>
        <v>11.5</v>
      </c>
      <c r="N39" s="2" t="str">
        <f>article_17_synthesis_table!AP39</f>
        <v/>
      </c>
      <c r="O39" s="2" t="str">
        <f>article_17_synthesis_table!R39</f>
        <v/>
      </c>
      <c r="P39" s="2" t="str">
        <f>article_17_synthesis_table!BB39</f>
        <v/>
      </c>
      <c r="Q39" s="2" t="str">
        <f>article_17_synthesis_table!BF39</f>
        <v/>
      </c>
      <c r="R39" s="2">
        <f>article_17_synthesis_table!BJ39</f>
        <v>1004.7163300000001</v>
      </c>
      <c r="S39" s="2">
        <f>article_17_synthesis_table!BN39</f>
        <v>-22.073900000000002</v>
      </c>
      <c r="T39" s="2" t="str">
        <f>article_17_synthesis_table!BR39</f>
        <v/>
      </c>
      <c r="U39" s="2">
        <f>article_17_synthesis_table!BV39</f>
        <v>-4.9284999999999997</v>
      </c>
      <c r="V39" s="2">
        <f>article_17_synthesis_table!BZ39</f>
        <v>2.8394999999999992</v>
      </c>
      <c r="W39" s="2">
        <f>article_17_synthesis_table!CD39</f>
        <v>46.500029999999924</v>
      </c>
      <c r="X39" s="2" t="str">
        <f>article_17_synthesis_table!CH39</f>
        <v/>
      </c>
      <c r="Y39" s="2" t="str">
        <f>article_17_synthesis_table!CL39</f>
        <v/>
      </c>
      <c r="Z39" s="2">
        <f>article_17_synthesis_table!CP39</f>
        <v>-119.64290000000003</v>
      </c>
      <c r="AA39" s="2" t="str">
        <f>article_17_synthesis_table!DF39</f>
        <v/>
      </c>
      <c r="AB39" s="2">
        <f>article_17_synthesis_table!CX39</f>
        <v>-12.714269999999999</v>
      </c>
      <c r="AC39" s="2">
        <f>article_17_synthesis_table!CT39</f>
        <v>-58.285671428570993</v>
      </c>
      <c r="AD39" s="2">
        <f>article_17_synthesis_table!DJ39</f>
        <v>0</v>
      </c>
    </row>
    <row r="40" spans="1:30" x14ac:dyDescent="0.5">
      <c r="A40" s="13"/>
      <c r="B40" s="12" t="s">
        <v>29</v>
      </c>
      <c r="C40" s="2">
        <f>article_17_synthesis_table!F40</f>
        <v>49</v>
      </c>
      <c r="D40" s="2">
        <f>article_17_synthesis_table!J40</f>
        <v>-173.28999999999996</v>
      </c>
      <c r="E40" s="2">
        <f>article_17_synthesis_table!N40</f>
        <v>518.42619000000002</v>
      </c>
      <c r="F40" s="2">
        <f>article_17_synthesis_table!V40</f>
        <v>47.318549999999995</v>
      </c>
      <c r="G40" s="2">
        <f>article_17_synthesis_table!Z40</f>
        <v>-15.714290000000005</v>
      </c>
      <c r="H40" s="2" t="str">
        <f>article_17_synthesis_table!AT40</f>
        <v/>
      </c>
      <c r="I40" s="2">
        <f>article_17_synthesis_table!AD40</f>
        <v>-50.625</v>
      </c>
      <c r="J40" s="2">
        <f>article_17_synthesis_table!AH40</f>
        <v>5.3933000000000035</v>
      </c>
      <c r="K40" s="2" t="str">
        <f>article_17_synthesis_table!AX40</f>
        <v/>
      </c>
      <c r="L40" s="2" t="str">
        <f>article_17_synthesis_table!DB40</f>
        <v/>
      </c>
      <c r="M40" s="2">
        <f>article_17_synthesis_table!AL40</f>
        <v>16.5</v>
      </c>
      <c r="N40" s="2">
        <f>article_17_synthesis_table!AP40</f>
        <v>22.856999999999971</v>
      </c>
      <c r="O40" s="2" t="str">
        <f>article_17_synthesis_table!R40</f>
        <v/>
      </c>
      <c r="P40" s="2" t="str">
        <f>article_17_synthesis_table!BB40</f>
        <v/>
      </c>
      <c r="Q40" s="2">
        <f>article_17_synthesis_table!BF40</f>
        <v>346.93340000000001</v>
      </c>
      <c r="R40" s="2">
        <f>article_17_synthesis_table!BJ40</f>
        <v>1283.3896</v>
      </c>
      <c r="S40" s="2">
        <f>article_17_synthesis_table!BN40</f>
        <v>9.3479679999999998</v>
      </c>
      <c r="T40" s="2" t="str">
        <f>article_17_synthesis_table!BR40</f>
        <v/>
      </c>
      <c r="U40" s="2">
        <f>article_17_synthesis_table!BV40</f>
        <v>-8.5</v>
      </c>
      <c r="V40" s="2">
        <f>article_17_synthesis_table!BZ40</f>
        <v>16.285000000000004</v>
      </c>
      <c r="W40" s="2">
        <f>article_17_synthesis_table!CD40</f>
        <v>54.166630000000168</v>
      </c>
      <c r="X40" s="2" t="str">
        <f>article_17_synthesis_table!CH40</f>
        <v/>
      </c>
      <c r="Y40" s="2" t="str">
        <f>article_17_synthesis_table!CL40</f>
        <v/>
      </c>
      <c r="Z40" s="2">
        <f>article_17_synthesis_table!CP40</f>
        <v>1030.8422800000001</v>
      </c>
      <c r="AA40" s="2">
        <f>article_17_synthesis_table!DF40</f>
        <v>372.33332999999993</v>
      </c>
      <c r="AB40" s="2">
        <f>article_17_synthesis_table!CX40</f>
        <v>-80.75</v>
      </c>
      <c r="AC40" s="2">
        <f>article_17_synthesis_table!CT40</f>
        <v>-15.930999999999997</v>
      </c>
      <c r="AD40" s="2">
        <f>article_17_synthesis_table!DJ40</f>
        <v>0</v>
      </c>
    </row>
    <row r="41" spans="1:30" x14ac:dyDescent="0.5">
      <c r="A41" s="13"/>
      <c r="B41" s="12" t="s">
        <v>226</v>
      </c>
      <c r="C41" s="55">
        <f>article_17_synthesis_table!F41</f>
        <v>0.22272727272727272</v>
      </c>
      <c r="D41" s="55">
        <f>article_17_synthesis_table!J41</f>
        <v>-0.49734523433688255</v>
      </c>
      <c r="E41" s="55">
        <f>article_17_synthesis_table!N41</f>
        <v>12.338586408343739</v>
      </c>
      <c r="F41" s="55">
        <f>article_17_synthesis_table!V41</f>
        <v>2.9704048964218455</v>
      </c>
      <c r="G41" s="55">
        <f>article_17_synthesis_table!Z41</f>
        <v>-3.2069979591836745E-2</v>
      </c>
      <c r="H41" s="55" t="str">
        <f>article_17_synthesis_table!AT41</f>
        <v/>
      </c>
      <c r="I41" s="55">
        <f>article_17_synthesis_table!AD41</f>
        <v>-6.3074287494159789E-2</v>
      </c>
      <c r="J41" s="55">
        <f>article_17_synthesis_table!AH41</f>
        <v>0.16640851589015748</v>
      </c>
      <c r="K41" s="55" t="str">
        <f>article_17_synthesis_table!AX41</f>
        <v/>
      </c>
      <c r="L41" s="55" t="str">
        <f>article_17_synthesis_table!DB41</f>
        <v/>
      </c>
      <c r="M41" s="55">
        <f>article_17_synthesis_table!AL41</f>
        <v>4.1457286432160803E-2</v>
      </c>
      <c r="N41" s="55">
        <f>article_17_synthesis_table!AP41</f>
        <v>4.0085934759733375E-3</v>
      </c>
      <c r="O41" s="55" t="str">
        <f>article_17_synthesis_table!R41</f>
        <v/>
      </c>
      <c r="P41" s="55" t="str">
        <f>article_17_synthesis_table!BB41</f>
        <v/>
      </c>
      <c r="Q41" s="55">
        <f>article_17_synthesis_table!BF41</f>
        <v>0.82668813767881455</v>
      </c>
      <c r="R41" s="55">
        <f>article_17_synthesis_table!BJ41</f>
        <v>0.88694203281656825</v>
      </c>
      <c r="S41" s="55">
        <f>article_17_synthesis_table!BN41</f>
        <v>0</v>
      </c>
      <c r="T41" s="55" t="str">
        <f>article_17_synthesis_table!BR41</f>
        <v/>
      </c>
      <c r="U41" s="55">
        <f>article_17_synthesis_table!BV41</f>
        <v>-0.10967741935483871</v>
      </c>
      <c r="V41" s="55">
        <f>article_17_synthesis_table!BZ41</f>
        <v>1.439239946973045</v>
      </c>
      <c r="W41" s="55">
        <f>article_17_synthesis_table!CD41</f>
        <v>4.2103870967742069E-2</v>
      </c>
      <c r="X41" s="55" t="str">
        <f>article_17_synthesis_table!CH41</f>
        <v/>
      </c>
      <c r="Y41" s="55" t="str">
        <f>article_17_synthesis_table!CL41</f>
        <v/>
      </c>
      <c r="Z41" s="55">
        <f>article_17_synthesis_table!CP41</f>
        <v>27.377427562212841</v>
      </c>
      <c r="AA41" s="55">
        <f>article_17_synthesis_table!DF41</f>
        <v>0.37382864457831316</v>
      </c>
      <c r="AB41" s="55">
        <f>article_17_synthesis_table!CX41</f>
        <v>-0.89722222222222225</v>
      </c>
      <c r="AC41" s="55">
        <f>article_17_synthesis_table!CT41</f>
        <v>-0.18103409090909087</v>
      </c>
      <c r="AD41" s="55">
        <f>article_17_synthesis_table!DJ41</f>
        <v>0</v>
      </c>
    </row>
    <row r="42" spans="1:30" x14ac:dyDescent="0.5">
      <c r="A42" s="161" t="s">
        <v>30</v>
      </c>
      <c r="B42" s="161"/>
      <c r="C42" s="20">
        <f>article_17_synthesis_table!F42</f>
        <v>8.9010639999999999</v>
      </c>
      <c r="D42" s="20">
        <f>article_17_synthesis_table!J42</f>
        <v>11.52244</v>
      </c>
      <c r="E42" s="20">
        <f>article_17_synthesis_table!N42</f>
        <v>6.9514820000000004</v>
      </c>
      <c r="F42" s="22">
        <f>article_17_synthesis_table!V42</f>
        <v>0.88800500000000004</v>
      </c>
      <c r="G42" s="20">
        <f>article_17_synthesis_table!Z42</f>
        <v>10.693939</v>
      </c>
      <c r="H42" s="20">
        <f>article_17_synthesis_table!AT42</f>
        <v>83.166711000000006</v>
      </c>
      <c r="I42" s="20">
        <f>article_17_synthesis_table!AD42</f>
        <v>5.8227630000000001</v>
      </c>
      <c r="J42" s="20">
        <f>article_17_synthesis_table!AH42</f>
        <v>1.3289759999999999</v>
      </c>
      <c r="K42" s="20">
        <f>article_17_synthesis_table!AX42</f>
        <v>10.718565</v>
      </c>
      <c r="L42" s="20">
        <f>article_17_synthesis_table!DB42</f>
        <v>47.332614</v>
      </c>
      <c r="M42" s="20">
        <f>article_17_synthesis_table!AL42</f>
        <v>5.5252920000000003</v>
      </c>
      <c r="N42" s="20">
        <f>article_17_synthesis_table!AP42</f>
        <v>67.485530999999995</v>
      </c>
      <c r="O42" s="20">
        <f>article_17_synthesis_table!R42</f>
        <v>4.0581649999999998</v>
      </c>
      <c r="P42" s="20">
        <f>article_17_synthesis_table!BB42</f>
        <v>9.7695260000000008</v>
      </c>
      <c r="Q42" s="20">
        <f>article_17_synthesis_table!BF42</f>
        <v>4.9644399999999997</v>
      </c>
      <c r="R42" s="20">
        <f>article_17_synthesis_table!BJ42</f>
        <v>59.641488000000003</v>
      </c>
      <c r="S42" s="20">
        <f>article_17_synthesis_table!BN42</f>
        <v>1.907675</v>
      </c>
      <c r="T42" s="20">
        <f>article_17_synthesis_table!BR42</f>
        <v>2.7940900000000002</v>
      </c>
      <c r="U42" s="20">
        <f>article_17_synthesis_table!BV42</f>
        <v>0.626108</v>
      </c>
      <c r="V42" s="20">
        <f>article_17_synthesis_table!BZ42</f>
        <v>0.51456400000000002</v>
      </c>
      <c r="W42" s="20">
        <f>article_17_synthesis_table!CD42</f>
        <v>17.407585000000001</v>
      </c>
      <c r="X42" s="20">
        <f>article_17_synthesis_table!CH42</f>
        <v>37.958137999999998</v>
      </c>
      <c r="Y42" s="20">
        <f>article_17_synthesis_table!CL42</f>
        <v>10.295909</v>
      </c>
      <c r="Z42" s="20">
        <f>article_17_synthesis_table!CP42</f>
        <v>19.328838000000001</v>
      </c>
      <c r="AA42" s="20">
        <f>article_17_synthesis_table!DF42</f>
        <v>10.327589</v>
      </c>
      <c r="AB42" s="20">
        <f>article_17_synthesis_table!CX42</f>
        <v>2.0958610000000002</v>
      </c>
      <c r="AC42" s="20">
        <f>article_17_synthesis_table!CT42</f>
        <v>5.4578730000000002</v>
      </c>
      <c r="AD42" s="20">
        <f>article_17_synthesis_table!DJ42</f>
        <v>0</v>
      </c>
    </row>
    <row r="43" spans="1:30" x14ac:dyDescent="0.5">
      <c r="A43" s="155" t="s">
        <v>31</v>
      </c>
      <c r="B43" s="155"/>
      <c r="C43" s="33" t="str">
        <f>article_17_synthesis_table!F43</f>
        <v/>
      </c>
      <c r="D43" s="33">
        <f>article_17_synthesis_table!J43</f>
        <v>28.922762887027403</v>
      </c>
      <c r="E43" s="33" t="str">
        <f>article_17_synthesis_table!N43</f>
        <v/>
      </c>
      <c r="F43" s="33">
        <f>article_17_synthesis_table!V43</f>
        <v>50.595098000574318</v>
      </c>
      <c r="G43" s="33" t="str">
        <f>article_17_synthesis_table!Z43</f>
        <v/>
      </c>
      <c r="H43" s="33" t="str">
        <f>article_17_synthesis_table!AT43</f>
        <v/>
      </c>
      <c r="I43" s="33">
        <f>article_17_synthesis_table!AD43</f>
        <v>106.47864252761103</v>
      </c>
      <c r="J43" s="33">
        <f>article_17_synthesis_table!AH43</f>
        <v>18.284754577960776</v>
      </c>
      <c r="K43" s="33" t="str">
        <f>article_17_synthesis_table!AX43</f>
        <v/>
      </c>
      <c r="L43" s="33" t="str">
        <f>article_17_synthesis_table!DB43</f>
        <v/>
      </c>
      <c r="M43" s="33">
        <f>article_17_synthesis_table!AL43</f>
        <v>69.951054170530711</v>
      </c>
      <c r="N43" s="33" t="str">
        <f>article_17_synthesis_table!AP43</f>
        <v/>
      </c>
      <c r="O43" s="33" t="str">
        <f>article_17_synthesis_table!R43</f>
        <v/>
      </c>
      <c r="P43" s="33" t="str">
        <f>article_17_synthesis_table!BB43</f>
        <v/>
      </c>
      <c r="Q43" s="33" t="str">
        <f>article_17_synthesis_table!BF43</f>
        <v/>
      </c>
      <c r="R43" s="33">
        <f>article_17_synthesis_table!BJ43</f>
        <v>7.415411399527791</v>
      </c>
      <c r="S43" s="33">
        <f>article_17_synthesis_table!BN43</f>
        <v>11.571100947488436</v>
      </c>
      <c r="T43" s="33" t="str">
        <f>article_17_synthesis_table!BR43</f>
        <v/>
      </c>
      <c r="U43" s="33">
        <f>article_17_synthesis_table!BV43</f>
        <v>131.65220696748804</v>
      </c>
      <c r="V43" s="33">
        <f>article_17_synthesis_table!BZ43</f>
        <v>16.471226125418802</v>
      </c>
      <c r="W43" s="33">
        <f>article_17_synthesis_table!CD43</f>
        <v>71.233314098423193</v>
      </c>
      <c r="X43" s="33" t="str">
        <f>article_17_synthesis_table!CH43</f>
        <v/>
      </c>
      <c r="Y43" s="33" t="str">
        <f>article_17_synthesis_table!CL43</f>
        <v/>
      </c>
      <c r="Z43" s="33">
        <f>article_17_synthesis_table!CP43</f>
        <v>8.1378870266282952</v>
      </c>
      <c r="AA43" s="33" t="str">
        <f>article_17_synthesis_table!DF43</f>
        <v/>
      </c>
      <c r="AB43" s="33">
        <f>article_17_synthesis_table!CX43</f>
        <v>49.008149872534482</v>
      </c>
      <c r="AC43" s="33">
        <f>article_17_synthesis_table!CT43</f>
        <v>26.802688781613458</v>
      </c>
      <c r="AD43" s="33">
        <f>article_17_synthesis_table!DJ43</f>
        <v>0</v>
      </c>
    </row>
    <row r="44" spans="1:30" x14ac:dyDescent="0.5">
      <c r="A44" s="155" t="s">
        <v>32</v>
      </c>
      <c r="B44" s="155"/>
      <c r="C44" s="33">
        <f>article_17_synthesis_table!F44</f>
        <v>24.716146294420533</v>
      </c>
      <c r="D44" s="33">
        <f>article_17_synthesis_table!J44</f>
        <v>30.239254880042765</v>
      </c>
      <c r="E44" s="33">
        <f>article_17_synthesis_table!N44</f>
        <v>5.6333253829902743</v>
      </c>
      <c r="F44" s="33">
        <f>article_17_synthesis_table!V44</f>
        <v>17.93908818080979</v>
      </c>
      <c r="G44" s="33">
        <f>article_17_synthesis_table!Z44</f>
        <v>45.820347394912204</v>
      </c>
      <c r="H44" s="33">
        <f>article_17_synthesis_table!AT44</f>
        <v>45.799574784194597</v>
      </c>
      <c r="I44" s="33">
        <f>article_17_synthesis_table!AD44</f>
        <v>137.8426358757861</v>
      </c>
      <c r="J44" s="33">
        <f>article_17_synthesis_table!AH44</f>
        <v>24.387197360975666</v>
      </c>
      <c r="K44" s="33" t="str">
        <f>article_17_synthesis_table!AX44</f>
        <v/>
      </c>
      <c r="L44" s="33" t="str">
        <f>article_17_synthesis_table!DB44</f>
        <v/>
      </c>
      <c r="M44" s="33">
        <f>article_17_synthesis_table!AL44</f>
        <v>72.032392134207569</v>
      </c>
      <c r="N44" s="33">
        <f>article_17_synthesis_table!AP44</f>
        <v>84.492185443424916</v>
      </c>
      <c r="O44" s="33" t="str">
        <f>article_17_synthesis_table!R44</f>
        <v/>
      </c>
      <c r="P44" s="33">
        <f>article_17_synthesis_table!BB44</f>
        <v>14.226729116642913</v>
      </c>
      <c r="Q44" s="33">
        <f>article_17_synthesis_table!BF44</f>
        <v>84.534529574332666</v>
      </c>
      <c r="R44" s="33">
        <f>article_17_synthesis_table!BJ44</f>
        <v>24.261341366935714</v>
      </c>
      <c r="S44" s="33" t="str">
        <f>article_17_synthesis_table!BN44</f>
        <v/>
      </c>
      <c r="T44" s="33" t="str">
        <f>article_17_synthesis_table!BR44</f>
        <v/>
      </c>
      <c r="U44" s="33">
        <f>article_17_synthesis_table!BV44</f>
        <v>123.78056182000549</v>
      </c>
      <c r="V44" s="33">
        <f>article_17_synthesis_table!BZ44</f>
        <v>21.989490131451092</v>
      </c>
      <c r="W44" s="33">
        <f>article_17_synthesis_table!CD44</f>
        <v>73.904565165127721</v>
      </c>
      <c r="X44" s="33" t="str">
        <f>article_17_synthesis_table!CH44</f>
        <v/>
      </c>
      <c r="Y44" s="33" t="str">
        <f>article_17_synthesis_table!CL44</f>
        <v/>
      </c>
      <c r="Z44" s="33">
        <f>article_17_synthesis_table!CP44</f>
        <v>1.9480219141988773</v>
      </c>
      <c r="AA44" s="33">
        <f>article_17_synthesis_table!DF44</f>
        <v>96.440708475133931</v>
      </c>
      <c r="AB44" s="33">
        <f>article_17_synthesis_table!CX44</f>
        <v>42.941779058821169</v>
      </c>
      <c r="AC44" s="33">
        <f>article_17_synthesis_table!CT44</f>
        <v>16.123497193870211</v>
      </c>
      <c r="AD44" s="33">
        <f>article_17_synthesis_table!DJ44</f>
        <v>0</v>
      </c>
    </row>
    <row r="45" spans="1:30" x14ac:dyDescent="0.5">
      <c r="A45" s="155" t="s">
        <v>33</v>
      </c>
      <c r="B45" s="155"/>
      <c r="C45" s="33">
        <f>article_17_synthesis_table!F45</f>
        <v>30.221106150905104</v>
      </c>
      <c r="D45" s="33">
        <f>article_17_synthesis_table!J45</f>
        <v>15.199905575555176</v>
      </c>
      <c r="E45" s="33">
        <f>article_17_synthesis_table!N45</f>
        <v>72.72447083945552</v>
      </c>
      <c r="F45" s="33">
        <f>article_17_synthesis_table!V45</f>
        <v>71.225443550430455</v>
      </c>
      <c r="G45" s="33">
        <f>article_17_synthesis_table!Z45</f>
        <v>44.3508897890665</v>
      </c>
      <c r="H45" s="33" t="str">
        <f>article_17_synthesis_table!AT45</f>
        <v/>
      </c>
      <c r="I45" s="33">
        <f>article_17_synthesis_table!AD45</f>
        <v>129.148309831604</v>
      </c>
      <c r="J45" s="33">
        <f>article_17_synthesis_table!AH45</f>
        <v>28.445434680535993</v>
      </c>
      <c r="K45" s="33">
        <f>article_17_synthesis_table!AX45</f>
        <v>16.740104668861925</v>
      </c>
      <c r="L45" s="33">
        <f>article_17_synthesis_table!DB45</f>
        <v>18.364902052525558</v>
      </c>
      <c r="M45" s="33">
        <f>article_17_synthesis_table!AL45</f>
        <v>75.018659647309136</v>
      </c>
      <c r="N45" s="33">
        <f>article_17_synthesis_table!AP45</f>
        <v>84.830880266764154</v>
      </c>
      <c r="O45" s="33">
        <f>article_17_synthesis_table!R45</f>
        <v>69.488401777650751</v>
      </c>
      <c r="P45" s="33" t="str">
        <f>article_17_synthesis_table!BB45</f>
        <v/>
      </c>
      <c r="Q45" s="33">
        <f>article_17_synthesis_table!BF45</f>
        <v>154.4182223976924</v>
      </c>
      <c r="R45" s="33">
        <f>article_17_synthesis_table!BJ45</f>
        <v>45.779744797782378</v>
      </c>
      <c r="S45" s="33">
        <f>article_17_synthesis_table!BN45</f>
        <v>4.900188973488671</v>
      </c>
      <c r="T45" s="33" t="str">
        <f>article_17_synthesis_table!BR45</f>
        <v/>
      </c>
      <c r="U45" s="33">
        <f>article_17_synthesis_table!BV45</f>
        <v>110.20462923329521</v>
      </c>
      <c r="V45" s="33">
        <f>article_17_synthesis_table!BZ45</f>
        <v>53.637642742205053</v>
      </c>
      <c r="W45" s="33">
        <f>article_17_synthesis_table!CD45</f>
        <v>77.016233440767351</v>
      </c>
      <c r="X45" s="33">
        <f>article_17_synthesis_table!CH45</f>
        <v>20.382289299859757</v>
      </c>
      <c r="Y45" s="33">
        <f>article_17_synthesis_table!CL45</f>
        <v>1.9202053942007453</v>
      </c>
      <c r="Z45" s="33">
        <f>article_17_synthesis_table!CP45</f>
        <v>55.279850759781837</v>
      </c>
      <c r="AA45" s="33">
        <f>article_17_synthesis_table!DF45</f>
        <v>132.49300780656549</v>
      </c>
      <c r="AB45" s="33">
        <f>article_17_synthesis_table!CX45</f>
        <v>4.4134606254899538</v>
      </c>
      <c r="AC45" s="33">
        <f>article_17_synthesis_table!CT45</f>
        <v>13.20459453710264</v>
      </c>
      <c r="AD45" s="33">
        <f>article_17_synthesis_table!DJ45</f>
        <v>0</v>
      </c>
    </row>
    <row r="47" spans="1:30" x14ac:dyDescent="0.5">
      <c r="A47" s="156" t="s">
        <v>0</v>
      </c>
      <c r="B47" s="156"/>
      <c r="C47" s="5">
        <v>2020</v>
      </c>
      <c r="D47" s="5">
        <v>2020</v>
      </c>
      <c r="E47" s="5">
        <v>2020</v>
      </c>
      <c r="F47" s="5">
        <v>2020</v>
      </c>
      <c r="G47" s="5">
        <v>2020</v>
      </c>
      <c r="H47" s="5">
        <v>2020</v>
      </c>
      <c r="I47" s="5">
        <v>2020</v>
      </c>
      <c r="J47" s="5">
        <v>2020</v>
      </c>
      <c r="K47" s="5">
        <v>2020</v>
      </c>
      <c r="L47" s="5">
        <v>2020</v>
      </c>
      <c r="M47" s="5">
        <v>2020</v>
      </c>
      <c r="N47" s="5">
        <v>2020</v>
      </c>
      <c r="O47" s="5">
        <v>2020</v>
      </c>
      <c r="P47" s="5">
        <v>2020</v>
      </c>
      <c r="Q47" s="5">
        <v>2020</v>
      </c>
      <c r="R47" s="5">
        <v>2020</v>
      </c>
      <c r="S47" s="5">
        <v>2020</v>
      </c>
      <c r="T47" s="5">
        <v>2020</v>
      </c>
      <c r="U47" s="5">
        <v>2020</v>
      </c>
      <c r="V47" s="5">
        <v>2020</v>
      </c>
      <c r="W47" s="5">
        <v>2020</v>
      </c>
      <c r="X47" s="5">
        <v>2020</v>
      </c>
      <c r="Y47" s="5">
        <v>2020</v>
      </c>
      <c r="Z47" s="5">
        <v>2020</v>
      </c>
      <c r="AA47" s="5">
        <v>2020</v>
      </c>
      <c r="AB47" s="5">
        <v>2020</v>
      </c>
      <c r="AC47" s="5">
        <v>2020</v>
      </c>
      <c r="AD47" s="5">
        <v>2020</v>
      </c>
    </row>
    <row r="48" spans="1:30" x14ac:dyDescent="0.5">
      <c r="A48" s="157" t="s">
        <v>34</v>
      </c>
      <c r="B48" s="157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x14ac:dyDescent="0.5">
      <c r="A49" s="158"/>
      <c r="B49" s="15" t="s">
        <v>35</v>
      </c>
      <c r="C49" s="19">
        <f>article_17_synthesis_table!F49</f>
        <v>21796853</v>
      </c>
      <c r="D49" s="19">
        <f>article_17_synthesis_table!J49</f>
        <v>10689441</v>
      </c>
      <c r="E49" s="19">
        <f>article_17_synthesis_table!N49</f>
        <v>8337220</v>
      </c>
      <c r="F49" s="19">
        <f>article_17_synthesis_table!V49</f>
        <v>1352749</v>
      </c>
      <c r="G49" s="19">
        <f>article_17_synthesis_table!Z49</f>
        <v>14828588</v>
      </c>
      <c r="H49" s="19">
        <f>article_17_synthesis_table!AT49</f>
        <v>146443865</v>
      </c>
      <c r="I49" s="19">
        <f>article_17_synthesis_table!AD49</f>
        <v>12083334</v>
      </c>
      <c r="J49" s="19">
        <f>article_17_synthesis_table!AH49</f>
        <v>1829057</v>
      </c>
      <c r="K49" s="19">
        <f>article_17_synthesis_table!AX49</f>
        <v>14269633</v>
      </c>
      <c r="L49" s="19">
        <f>article_17_synthesis_table!DB49</f>
        <v>101066273</v>
      </c>
      <c r="M49" s="19">
        <f>article_17_synthesis_table!AL49</f>
        <v>7310250</v>
      </c>
      <c r="N49" s="19">
        <f>article_17_synthesis_table!AP49</f>
        <v>96447928</v>
      </c>
      <c r="O49" s="19">
        <f>article_17_synthesis_table!R49</f>
        <v>4151575</v>
      </c>
      <c r="P49" s="29">
        <f>article_17_synthesis_table!BB49</f>
        <v>15097092</v>
      </c>
      <c r="Q49" s="19">
        <f>article_17_synthesis_table!BF49</f>
        <v>5628608</v>
      </c>
      <c r="R49" s="19">
        <f>article_17_synthesis_table!BJ49</f>
        <v>102414205</v>
      </c>
      <c r="S49" s="19">
        <f>article_17_synthesis_table!BN49</f>
        <v>2089445</v>
      </c>
      <c r="T49" s="19">
        <f>article_17_synthesis_table!BR49</f>
        <v>3490498</v>
      </c>
      <c r="U49" s="19">
        <f>article_17_synthesis_table!BV49</f>
        <v>979100</v>
      </c>
      <c r="V49" s="19">
        <f>article_17_synthesis_table!BZ49</f>
        <v>739000</v>
      </c>
      <c r="W49" s="19">
        <f>article_17_synthesis_table!CD49</f>
        <v>21542685</v>
      </c>
      <c r="X49" s="19">
        <f>article_17_synthesis_table!CH49</f>
        <v>53769120</v>
      </c>
      <c r="Y49" s="19">
        <f>article_17_synthesis_table!CL49</f>
        <v>17451417</v>
      </c>
      <c r="Z49" s="19">
        <f>article_17_synthesis_table!CP49</f>
        <v>27315139</v>
      </c>
      <c r="AA49" s="19">
        <f>article_17_synthesis_table!DF49</f>
        <v>14514669</v>
      </c>
      <c r="AB49" s="19">
        <f>article_17_synthesis_table!CX49</f>
        <v>2360049</v>
      </c>
      <c r="AC49" s="19">
        <f>article_17_synthesis_table!CT49</f>
        <v>6538828</v>
      </c>
      <c r="AD49" s="19">
        <f>article_17_synthesis_table!DJ49</f>
        <v>0</v>
      </c>
    </row>
    <row r="50" spans="1:30" ht="22" x14ac:dyDescent="0.5">
      <c r="A50" s="159"/>
      <c r="B50" s="15" t="s">
        <v>36</v>
      </c>
      <c r="C50" s="19">
        <f>article_17_synthesis_table!F50</f>
        <v>22137770</v>
      </c>
      <c r="D50" s="31" t="str">
        <f>article_17_synthesis_table!J50</f>
        <v>e (5637623)</v>
      </c>
      <c r="E50" s="19">
        <f>article_17_synthesis_table!N50</f>
        <v>9125032</v>
      </c>
      <c r="F50" s="19">
        <f>article_17_synthesis_table!V50</f>
        <v>2013932</v>
      </c>
      <c r="G50" s="19">
        <f>article_17_synthesis_table!Z50</f>
        <v>14899862</v>
      </c>
      <c r="H50" s="19">
        <f>article_17_synthesis_table!AT50</f>
        <v>151814295</v>
      </c>
      <c r="I50" s="19">
        <f>article_17_synthesis_table!AD50</f>
        <v>12083334</v>
      </c>
      <c r="J50" s="19">
        <f>article_17_synthesis_table!AH50</f>
        <v>1726825</v>
      </c>
      <c r="K50" s="19">
        <f>article_17_synthesis_table!AX50</f>
        <v>15500000</v>
      </c>
      <c r="L50" s="19">
        <f>article_17_synthesis_table!DB50</f>
        <v>8517053</v>
      </c>
      <c r="M50" s="19">
        <f>article_17_synthesis_table!AL50</f>
        <v>7300000</v>
      </c>
      <c r="N50" s="19">
        <f>article_17_synthesis_table!AP50</f>
        <v>96447928</v>
      </c>
      <c r="O50" s="19">
        <f>article_17_synthesis_table!R50</f>
        <v>6015174</v>
      </c>
      <c r="P50" s="29">
        <f>article_17_synthesis_table!BB50</f>
        <v>15097092</v>
      </c>
      <c r="Q50" s="19">
        <f>article_17_synthesis_table!BF50</f>
        <v>6975271</v>
      </c>
      <c r="R50" s="19">
        <f>article_17_synthesis_table!BJ50</f>
        <v>84685980</v>
      </c>
      <c r="S50" s="19">
        <f>article_17_synthesis_table!BN50</f>
        <v>2089445</v>
      </c>
      <c r="T50" s="19">
        <f>article_17_synthesis_table!BR50</f>
        <v>8000</v>
      </c>
      <c r="U50" s="19">
        <f>article_17_synthesis_table!BV50</f>
        <v>1295000</v>
      </c>
      <c r="V50" s="30">
        <f>article_17_synthesis_table!BZ50</f>
        <v>936000</v>
      </c>
      <c r="W50" s="19">
        <f>article_17_synthesis_table!CD50</f>
        <v>21800000</v>
      </c>
      <c r="X50" s="30">
        <f>article_17_synthesis_table!CH50</f>
        <v>19412162</v>
      </c>
      <c r="Y50" s="19">
        <f>article_17_synthesis_table!CL50</f>
        <v>4814679</v>
      </c>
      <c r="Z50" s="19">
        <f>article_17_synthesis_table!CP50</f>
        <v>10690172</v>
      </c>
      <c r="AA50" s="19">
        <f>article_17_synthesis_table!DF50</f>
        <v>14504769</v>
      </c>
      <c r="AB50" s="19">
        <f>article_17_synthesis_table!CX50</f>
        <v>3288000</v>
      </c>
      <c r="AC50" s="19">
        <f>article_17_synthesis_table!CT50</f>
        <v>7162168</v>
      </c>
      <c r="AD50" s="19">
        <f>article_17_synthesis_table!DJ50</f>
        <v>0</v>
      </c>
    </row>
    <row r="51" spans="1:30" ht="22" x14ac:dyDescent="0.5">
      <c r="A51" s="159"/>
      <c r="B51" s="15" t="s">
        <v>37</v>
      </c>
      <c r="C51" s="19">
        <f>article_17_synthesis_table!F51</f>
        <v>20895666</v>
      </c>
      <c r="D51" s="19">
        <f>article_17_synthesis_table!J51</f>
        <v>9243430</v>
      </c>
      <c r="E51" s="19">
        <f>article_17_synthesis_table!N51</f>
        <v>6692709</v>
      </c>
      <c r="F51" s="19">
        <f>article_17_synthesis_table!V51</f>
        <v>1029000</v>
      </c>
      <c r="G51" s="19">
        <f>article_17_synthesis_table!Z51</f>
        <v>9314302</v>
      </c>
      <c r="H51" s="19">
        <f>article_17_synthesis_table!AT51</f>
        <v>110013744</v>
      </c>
      <c r="I51" s="19">
        <f>article_17_synthesis_table!AD51</f>
        <v>12026595</v>
      </c>
      <c r="J51" s="19">
        <f>article_17_synthesis_table!AH51</f>
        <v>1514192</v>
      </c>
      <c r="K51" s="19">
        <f>article_17_synthesis_table!AX51</f>
        <v>11946299</v>
      </c>
      <c r="L51" s="19">
        <f>article_17_synthesis_table!DB51</f>
        <v>63433329</v>
      </c>
      <c r="M51" s="19">
        <f>article_17_synthesis_table!AL51</f>
        <v>5553500</v>
      </c>
      <c r="N51" s="19">
        <f>article_17_synthesis_table!AP51</f>
        <v>74112273</v>
      </c>
      <c r="O51" s="19">
        <f>article_17_synthesis_table!R51</f>
        <v>4656441</v>
      </c>
      <c r="P51" s="29">
        <f>article_17_synthesis_table!BB51</f>
        <v>12665039</v>
      </c>
      <c r="Q51" s="19">
        <f>article_17_synthesis_table!BF51</f>
        <v>5171403</v>
      </c>
      <c r="R51" s="19">
        <f>article_17_synthesis_table!BJ51</f>
        <v>78511139</v>
      </c>
      <c r="S51" s="19">
        <f>article_17_synthesis_table!BN51</f>
        <v>1517909</v>
      </c>
      <c r="T51" s="19">
        <f>article_17_synthesis_table!BR51</f>
        <v>2601215</v>
      </c>
      <c r="U51" s="19">
        <f>article_17_synthesis_table!BV51</f>
        <v>640500</v>
      </c>
      <c r="V51" s="19">
        <f>article_17_synthesis_table!BZ51</f>
        <v>643039</v>
      </c>
      <c r="W51" s="19">
        <f>article_17_synthesis_table!CD51</f>
        <v>19804856</v>
      </c>
      <c r="X51" s="19">
        <f>article_17_synthesis_table!CH51</f>
        <v>37534907</v>
      </c>
      <c r="Y51" s="19">
        <f>article_17_synthesis_table!CL51</f>
        <v>13326390</v>
      </c>
      <c r="Z51" s="19">
        <f>article_17_synthesis_table!CP51</f>
        <v>22522093</v>
      </c>
      <c r="AA51" s="19">
        <f>article_17_synthesis_table!DF51</f>
        <v>12819530</v>
      </c>
      <c r="AB51" s="19">
        <f>article_17_synthesis_table!CX51</f>
        <v>1641212</v>
      </c>
      <c r="AC51" s="19">
        <f>article_17_synthesis_table!CT51</f>
        <v>4066730</v>
      </c>
      <c r="AD51" s="19">
        <f>article_17_synthesis_table!DJ51</f>
        <v>0</v>
      </c>
    </row>
    <row r="52" spans="1:30" ht="22" x14ac:dyDescent="0.5">
      <c r="A52" s="159"/>
      <c r="B52" s="15" t="s">
        <v>38</v>
      </c>
      <c r="C52" s="19">
        <f>article_17_synthesis_table!F52</f>
        <v>122919.213</v>
      </c>
      <c r="D52" s="19">
        <f>article_17_synthesis_table!J52</f>
        <v>0</v>
      </c>
      <c r="E52" s="19">
        <f>article_17_synthesis_table!N52</f>
        <v>353909</v>
      </c>
      <c r="F52" s="19">
        <f>article_17_synthesis_table!V52</f>
        <v>24865.42</v>
      </c>
      <c r="G52" s="19">
        <f>article_17_synthesis_table!Z52</f>
        <v>195501.55172641561</v>
      </c>
      <c r="H52" s="19">
        <f>article_17_synthesis_table!AT52</f>
        <v>1809626.7035999999</v>
      </c>
      <c r="I52" s="19">
        <f>article_17_synthesis_table!AD52</f>
        <v>0</v>
      </c>
      <c r="J52" s="19">
        <f>article_17_synthesis_table!AH52</f>
        <v>44983.55</v>
      </c>
      <c r="K52" s="19">
        <f>article_17_synthesis_table!AX52</f>
        <v>1014252.48</v>
      </c>
      <c r="L52" s="19">
        <f>article_17_synthesis_table!DB52</f>
        <v>377963.42</v>
      </c>
      <c r="M52" s="19">
        <f>article_17_synthesis_table!AL52</f>
        <v>0</v>
      </c>
      <c r="N52" s="19">
        <f>article_17_synthesis_table!AP52</f>
        <v>0</v>
      </c>
      <c r="O52" s="19">
        <f>article_17_synthesis_table!R52</f>
        <v>983460.35800000001</v>
      </c>
      <c r="P52" s="29">
        <f>article_17_synthesis_table!BB52</f>
        <v>1167754.1561</v>
      </c>
      <c r="Q52" s="19">
        <f>article_17_synthesis_table!BF52</f>
        <v>201668</v>
      </c>
      <c r="R52" s="19">
        <f>article_17_synthesis_table!BJ52</f>
        <v>2911556.9966351967</v>
      </c>
      <c r="S52" s="19">
        <f>article_17_synthesis_table!BN52</f>
        <v>60070.775000000001</v>
      </c>
      <c r="T52" s="19">
        <f>article_17_synthesis_table!BR52</f>
        <v>48847.676800000001</v>
      </c>
      <c r="U52" s="19">
        <f>article_17_synthesis_table!BV52</f>
        <v>6884.4830000000002</v>
      </c>
      <c r="V52" s="19">
        <f>article_17_synthesis_table!BZ52</f>
        <v>0</v>
      </c>
      <c r="W52" s="19">
        <f>article_17_synthesis_table!CD52</f>
        <v>0</v>
      </c>
      <c r="X52" s="19">
        <f>article_17_synthesis_table!CH52</f>
        <v>1162917.747</v>
      </c>
      <c r="Y52" s="19">
        <f>article_17_synthesis_table!CL52</f>
        <v>0</v>
      </c>
      <c r="Z52" s="19">
        <f>article_17_synthesis_table!CP52</f>
        <v>297226.5111337034</v>
      </c>
      <c r="AA52" s="19">
        <f>article_17_synthesis_table!DF52</f>
        <v>0</v>
      </c>
      <c r="AB52" s="19">
        <f>article_17_synthesis_table!CX52</f>
        <v>115336.9727</v>
      </c>
      <c r="AC52" s="19">
        <f>article_17_synthesis_table!CT52</f>
        <v>471079.61499999999</v>
      </c>
      <c r="AD52" s="19">
        <f>article_17_synthesis_table!DJ52</f>
        <v>0</v>
      </c>
    </row>
    <row r="53" spans="1:30" ht="22" x14ac:dyDescent="0.5">
      <c r="A53" s="159"/>
      <c r="B53" s="15" t="s">
        <v>39</v>
      </c>
      <c r="C53" s="19">
        <f>article_17_synthesis_table!F53</f>
        <v>0</v>
      </c>
      <c r="D53" s="19">
        <f>article_17_synthesis_table!J53</f>
        <v>13913.59</v>
      </c>
      <c r="E53" s="19">
        <f>article_17_synthesis_table!N53</f>
        <v>402151</v>
      </c>
      <c r="F53" s="19">
        <f>article_17_synthesis_table!V53</f>
        <v>145134.85</v>
      </c>
      <c r="G53" s="19">
        <f>article_17_synthesis_table!Z53</f>
        <v>0</v>
      </c>
      <c r="H53" s="19">
        <f>article_17_synthesis_table!AT53</f>
        <v>0</v>
      </c>
      <c r="I53" s="19">
        <f>article_17_synthesis_table!AD53</f>
        <v>0</v>
      </c>
      <c r="J53" s="19">
        <f>article_17_synthesis_table!AH53</f>
        <v>210.28</v>
      </c>
      <c r="K53" s="19">
        <f>article_17_synthesis_table!AX53</f>
        <v>0</v>
      </c>
      <c r="L53" s="19">
        <f>article_17_synthesis_table!DB53</f>
        <v>269666.94</v>
      </c>
      <c r="M53" s="19">
        <f>article_17_synthesis_table!AL53</f>
        <v>0</v>
      </c>
      <c r="N53" s="19">
        <f>article_17_synthesis_table!AP53</f>
        <v>50453.241600000001</v>
      </c>
      <c r="O53" s="19">
        <f>article_17_synthesis_table!R53</f>
        <v>350150.77850000001</v>
      </c>
      <c r="P53" s="29">
        <f>article_17_synthesis_table!BB53</f>
        <v>0</v>
      </c>
      <c r="Q53" s="19">
        <f>article_17_synthesis_table!BF53</f>
        <v>57365</v>
      </c>
      <c r="R53" s="19">
        <f>article_17_synthesis_table!BJ53</f>
        <v>538845.96532324166</v>
      </c>
      <c r="S53" s="19">
        <f>article_17_synthesis_table!BN53</f>
        <v>0</v>
      </c>
      <c r="T53" s="19">
        <f>article_17_synthesis_table!BR53</f>
        <v>0</v>
      </c>
      <c r="U53" s="19">
        <f>article_17_synthesis_table!BV53</f>
        <v>0</v>
      </c>
      <c r="V53" s="19">
        <f>article_17_synthesis_table!BZ53</f>
        <v>0</v>
      </c>
      <c r="W53" s="19">
        <f>article_17_synthesis_table!CD53</f>
        <v>0</v>
      </c>
      <c r="X53" s="19">
        <f>article_17_synthesis_table!CH53</f>
        <v>3642157.0224000001</v>
      </c>
      <c r="Y53" s="19">
        <f>article_17_synthesis_table!CL53</f>
        <v>6090</v>
      </c>
      <c r="Z53" s="19">
        <f>article_17_synthesis_table!CP53</f>
        <v>9197358.3091000002</v>
      </c>
      <c r="AA53" s="19">
        <f>article_17_synthesis_table!DF53</f>
        <v>0</v>
      </c>
      <c r="AB53" s="19">
        <f>article_17_synthesis_table!CX53</f>
        <v>4698.4984999999997</v>
      </c>
      <c r="AC53" s="19">
        <f>article_17_synthesis_table!CT53</f>
        <v>23232.566999999999</v>
      </c>
      <c r="AD53" s="19">
        <f>article_17_synthesis_table!DJ53</f>
        <v>0</v>
      </c>
    </row>
    <row r="54" spans="1:30" ht="22" x14ac:dyDescent="0.5">
      <c r="A54" s="159"/>
      <c r="B54" s="15" t="s">
        <v>40</v>
      </c>
      <c r="C54" s="19">
        <f>article_17_synthesis_table!F54</f>
        <v>14520065</v>
      </c>
      <c r="D54" s="19">
        <f>article_17_synthesis_table!J54</f>
        <v>8216209</v>
      </c>
      <c r="E54" s="19">
        <f>article_17_synthesis_table!N54</f>
        <v>4509379</v>
      </c>
      <c r="F54" s="19">
        <f>article_17_synthesis_table!V54</f>
        <v>859000</v>
      </c>
      <c r="G54" s="19">
        <f>article_17_synthesis_table!Z54</f>
        <v>9016813</v>
      </c>
      <c r="H54" s="19">
        <f>article_17_synthesis_table!AT54</f>
        <v>111481086</v>
      </c>
      <c r="I54" s="19">
        <f>article_17_synthesis_table!AD54</f>
        <v>7457566</v>
      </c>
      <c r="J54" s="19">
        <f>article_17_synthesis_table!AH54</f>
        <v>1307842</v>
      </c>
      <c r="K54" s="19">
        <f>article_17_synthesis_table!AX54</f>
        <v>11330275</v>
      </c>
      <c r="L54" s="19">
        <f>article_17_synthesis_table!DB54</f>
        <v>64975449</v>
      </c>
      <c r="M54" s="19">
        <f>article_17_synthesis_table!AL54</f>
        <v>6867150</v>
      </c>
      <c r="N54" s="19">
        <f>article_17_synthesis_table!AP54</f>
        <v>73983008</v>
      </c>
      <c r="O54" s="19">
        <f>article_17_synthesis_table!R54</f>
        <v>3255244</v>
      </c>
      <c r="P54" s="29">
        <f>article_17_synthesis_table!BB54</f>
        <v>11495080</v>
      </c>
      <c r="Q54" s="19">
        <f>article_17_synthesis_table!BF54</f>
        <v>4912243</v>
      </c>
      <c r="R54" s="19">
        <f>article_17_synthesis_table!BJ54</f>
        <v>71586489</v>
      </c>
      <c r="S54" s="19">
        <f>article_17_synthesis_table!BN54</f>
        <v>1328318</v>
      </c>
      <c r="T54" s="19">
        <f>article_17_synthesis_table!BR54</f>
        <v>2550194</v>
      </c>
      <c r="U54" s="19">
        <f>article_17_synthesis_table!BV54</f>
        <v>685704</v>
      </c>
      <c r="V54" s="19">
        <f>article_17_synthesis_table!BZ54</f>
        <v>841722</v>
      </c>
      <c r="W54" s="19">
        <f>article_17_synthesis_table!CD54</f>
        <v>19550698</v>
      </c>
      <c r="X54" s="19">
        <f>article_17_synthesis_table!CH54</f>
        <v>37492534</v>
      </c>
      <c r="Y54" s="19">
        <f>article_17_synthesis_table!CL54</f>
        <v>13042800</v>
      </c>
      <c r="Z54" s="19">
        <f>article_17_synthesis_table!CP54</f>
        <v>13121869</v>
      </c>
      <c r="AA54" s="19">
        <f>article_17_synthesis_table!DF54</f>
        <v>11025759</v>
      </c>
      <c r="AB54" s="19">
        <f>article_17_synthesis_table!CX54</f>
        <v>1496759</v>
      </c>
      <c r="AC54" s="19">
        <f>article_17_synthesis_table!CT54</f>
        <v>3980389</v>
      </c>
      <c r="AD54" s="19">
        <f>article_17_synthesis_table!DJ54</f>
        <v>0</v>
      </c>
    </row>
  </sheetData>
  <mergeCells count="17">
    <mergeCell ref="A48:B48"/>
    <mergeCell ref="A49:A54"/>
    <mergeCell ref="A33:A38"/>
    <mergeCell ref="A42:B42"/>
    <mergeCell ref="A43:B43"/>
    <mergeCell ref="A44:B44"/>
    <mergeCell ref="A45:B45"/>
    <mergeCell ref="A47:B47"/>
    <mergeCell ref="A27:A32"/>
    <mergeCell ref="A6:A8"/>
    <mergeCell ref="A9:A11"/>
    <mergeCell ref="A12:B12"/>
    <mergeCell ref="A13:B13"/>
    <mergeCell ref="A15:A16"/>
    <mergeCell ref="A17:A18"/>
    <mergeCell ref="A20:A21"/>
    <mergeCell ref="A22:A23"/>
  </mergeCells>
  <conditionalFormatting sqref="C39:AD41">
    <cfRule type="iconSet" priority="58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/>
  <dimension ref="A1:DJ56"/>
  <sheetViews>
    <sheetView workbookViewId="0">
      <selection activeCell="C6" sqref="C6"/>
    </sheetView>
  </sheetViews>
  <sheetFormatPr baseColWidth="10" defaultColWidth="11.52734375" defaultRowHeight="14.35" x14ac:dyDescent="0.5"/>
  <cols>
    <col min="3" max="3" width="49.87890625" customWidth="1"/>
    <col min="4" max="4" width="11.1171875" customWidth="1"/>
    <col min="5" max="7" width="11.87890625" customWidth="1"/>
    <col min="8" max="8" width="11.1171875" customWidth="1"/>
    <col min="9" max="9" width="11.87890625" customWidth="1"/>
    <col min="10" max="11" width="11.41015625" customWidth="1"/>
    <col min="12" max="12" width="11.1171875" customWidth="1"/>
    <col min="13" max="14" width="11.87890625" customWidth="1"/>
    <col min="15" max="15" width="21.76171875" customWidth="1"/>
    <col min="16" max="16" width="10" customWidth="1"/>
    <col min="17" max="17" width="11.87890625" customWidth="1"/>
    <col min="18" max="19" width="13.64453125" customWidth="1"/>
    <col min="20" max="20" width="10" customWidth="1"/>
    <col min="21" max="23" width="11.87890625" customWidth="1"/>
    <col min="24" max="24" width="13.234375" customWidth="1"/>
    <col min="25" max="25" width="14.52734375" customWidth="1"/>
    <col min="26" max="26" width="18.52734375" customWidth="1"/>
    <col min="27" max="27" width="13.234375" customWidth="1"/>
    <col min="28" max="28" width="11.1171875" customWidth="1"/>
    <col min="29" max="31" width="11.87890625" customWidth="1"/>
    <col min="32" max="32" width="10" customWidth="1"/>
    <col min="33" max="35" width="11.87890625" customWidth="1"/>
    <col min="36" max="36" width="10" customWidth="1"/>
    <col min="37" max="40" width="11.87890625" customWidth="1"/>
    <col min="41" max="41" width="15.64453125" customWidth="1"/>
    <col min="42" max="43" width="18.1171875" customWidth="1"/>
    <col min="44" max="47" width="12.234375" customWidth="1"/>
    <col min="48" max="48" width="11.1171875" customWidth="1"/>
    <col min="49" max="49" width="11.87890625" customWidth="1"/>
    <col min="50" max="51" width="12.234375" customWidth="1"/>
    <col min="52" max="52" width="11.1171875" customWidth="1"/>
    <col min="53" max="53" width="11.87890625" customWidth="1"/>
    <col min="54" max="56" width="11.1171875" customWidth="1"/>
    <col min="57" max="59" width="11.87890625" customWidth="1"/>
    <col min="60" max="61" width="13.52734375" customWidth="1"/>
    <col min="62" max="63" width="12.41015625" customWidth="1"/>
    <col min="64" max="65" width="11.41015625" customWidth="1"/>
    <col min="66" max="67" width="11.52734375" customWidth="1"/>
    <col min="68" max="69" width="11.41015625" customWidth="1"/>
    <col min="70" max="71" width="11.52734375" customWidth="1"/>
    <col min="72" max="73" width="11.41015625" customWidth="1"/>
    <col min="74" max="75" width="11.52734375" customWidth="1"/>
    <col min="76" max="77" width="11.41015625" customWidth="1"/>
    <col min="78" max="79" width="11.52734375" customWidth="1"/>
    <col min="80" max="81" width="11.41015625" customWidth="1"/>
    <col min="82" max="83" width="11.52734375" customWidth="1"/>
    <col min="84" max="85" width="11.41015625" customWidth="1"/>
    <col min="86" max="87" width="11.52734375" customWidth="1"/>
    <col min="88" max="89" width="11.41015625" customWidth="1"/>
    <col min="90" max="91" width="11.52734375" customWidth="1"/>
    <col min="92" max="93" width="11.41015625" customWidth="1"/>
    <col min="94" max="95" width="12.41015625" customWidth="1"/>
    <col min="96" max="97" width="11.41015625" customWidth="1"/>
    <col min="98" max="99" width="11.52734375" customWidth="1"/>
    <col min="100" max="101" width="11.41015625" customWidth="1"/>
    <col min="102" max="103" width="11.52734375" customWidth="1"/>
    <col min="104" max="105" width="11.41015625" customWidth="1"/>
    <col min="106" max="106" width="13" customWidth="1"/>
    <col min="107" max="107" width="14" customWidth="1"/>
    <col min="108" max="109" width="11.41015625" customWidth="1"/>
    <col min="110" max="111" width="12.41015625" customWidth="1"/>
    <col min="112" max="113" width="11.41015625" customWidth="1"/>
    <col min="114" max="114" width="12.41015625" customWidth="1"/>
  </cols>
  <sheetData>
    <row r="1" spans="2:114" ht="12.6" customHeight="1" x14ac:dyDescent="0.5">
      <c r="D1" s="1" t="s">
        <v>41</v>
      </c>
      <c r="E1" s="1" t="s">
        <v>41</v>
      </c>
      <c r="F1" s="1" t="s">
        <v>41</v>
      </c>
      <c r="G1" s="1" t="s">
        <v>41</v>
      </c>
      <c r="H1" s="1" t="s">
        <v>42</v>
      </c>
      <c r="I1" s="1" t="s">
        <v>42</v>
      </c>
      <c r="J1" s="1" t="s">
        <v>42</v>
      </c>
      <c r="K1" s="1" t="s">
        <v>42</v>
      </c>
      <c r="L1" s="1" t="s">
        <v>43</v>
      </c>
      <c r="M1" s="1" t="s">
        <v>43</v>
      </c>
      <c r="N1" s="1" t="s">
        <v>43</v>
      </c>
      <c r="O1" s="1" t="s">
        <v>43</v>
      </c>
      <c r="P1" s="1" t="s">
        <v>44</v>
      </c>
      <c r="Q1" s="1" t="s">
        <v>44</v>
      </c>
      <c r="R1" s="1" t="s">
        <v>44</v>
      </c>
      <c r="S1" s="1" t="s">
        <v>44</v>
      </c>
      <c r="T1" s="1" t="s">
        <v>45</v>
      </c>
      <c r="U1" s="1" t="s">
        <v>45</v>
      </c>
      <c r="V1" s="1" t="s">
        <v>45</v>
      </c>
      <c r="W1" s="1" t="s">
        <v>45</v>
      </c>
      <c r="X1" s="1" t="s">
        <v>46</v>
      </c>
      <c r="Y1" s="1" t="s">
        <v>46</v>
      </c>
      <c r="Z1" s="1" t="s">
        <v>46</v>
      </c>
      <c r="AA1" s="1" t="s">
        <v>46</v>
      </c>
      <c r="AB1" s="1" t="s">
        <v>47</v>
      </c>
      <c r="AC1" s="1" t="s">
        <v>47</v>
      </c>
      <c r="AD1" s="1" t="s">
        <v>47</v>
      </c>
      <c r="AE1" s="1" t="s">
        <v>47</v>
      </c>
      <c r="AF1" s="1" t="s">
        <v>48</v>
      </c>
      <c r="AG1" s="1" t="s">
        <v>48</v>
      </c>
      <c r="AH1" s="1" t="s">
        <v>48</v>
      </c>
      <c r="AI1" s="1" t="s">
        <v>48</v>
      </c>
      <c r="AJ1" s="1" t="s">
        <v>49</v>
      </c>
      <c r="AK1" s="1" t="s">
        <v>49</v>
      </c>
      <c r="AL1" s="1" t="s">
        <v>49</v>
      </c>
      <c r="AM1" s="1" t="s">
        <v>49</v>
      </c>
      <c r="AN1" s="1" t="s">
        <v>50</v>
      </c>
      <c r="AO1" s="1" t="s">
        <v>50</v>
      </c>
      <c r="AP1" s="1" t="s">
        <v>50</v>
      </c>
      <c r="AQ1" s="1" t="s">
        <v>50</v>
      </c>
      <c r="AR1" s="1" t="s">
        <v>51</v>
      </c>
      <c r="AS1" s="1" t="s">
        <v>51</v>
      </c>
      <c r="AT1" s="1" t="s">
        <v>51</v>
      </c>
      <c r="AU1" s="1" t="s">
        <v>51</v>
      </c>
      <c r="AV1" s="1" t="s">
        <v>52</v>
      </c>
      <c r="AW1" s="1" t="s">
        <v>52</v>
      </c>
      <c r="AX1" s="1" t="s">
        <v>52</v>
      </c>
      <c r="AY1" s="1" t="s">
        <v>52</v>
      </c>
      <c r="AZ1" s="1" t="s">
        <v>53</v>
      </c>
      <c r="BA1" s="1" t="s">
        <v>53</v>
      </c>
      <c r="BB1" s="1" t="s">
        <v>53</v>
      </c>
      <c r="BC1" s="1" t="s">
        <v>53</v>
      </c>
      <c r="BD1" s="1" t="s">
        <v>54</v>
      </c>
      <c r="BE1" s="1" t="s">
        <v>54</v>
      </c>
      <c r="BF1" s="1" t="s">
        <v>54</v>
      </c>
      <c r="BG1" s="1" t="s">
        <v>54</v>
      </c>
      <c r="BH1" s="1" t="s">
        <v>55</v>
      </c>
      <c r="BI1" s="1" t="s">
        <v>55</v>
      </c>
      <c r="BJ1" s="1" t="s">
        <v>55</v>
      </c>
      <c r="BK1" s="1" t="s">
        <v>55</v>
      </c>
      <c r="BL1" s="1" t="s">
        <v>56</v>
      </c>
      <c r="BM1" s="1" t="s">
        <v>56</v>
      </c>
      <c r="BN1" s="1" t="s">
        <v>56</v>
      </c>
      <c r="BO1" s="1" t="s">
        <v>56</v>
      </c>
      <c r="BP1" s="1" t="s">
        <v>57</v>
      </c>
      <c r="BQ1" s="1" t="s">
        <v>57</v>
      </c>
      <c r="BR1" s="1" t="s">
        <v>57</v>
      </c>
      <c r="BS1" s="1" t="s">
        <v>57</v>
      </c>
      <c r="BT1" s="1" t="s">
        <v>58</v>
      </c>
      <c r="BU1" s="1" t="s">
        <v>58</v>
      </c>
      <c r="BV1" s="1" t="s">
        <v>58</v>
      </c>
      <c r="BW1" s="1" t="s">
        <v>58</v>
      </c>
      <c r="BX1" s="1" t="s">
        <v>59</v>
      </c>
      <c r="BY1" s="1" t="s">
        <v>59</v>
      </c>
      <c r="BZ1" s="1" t="s">
        <v>59</v>
      </c>
      <c r="CA1" s="1" t="s">
        <v>59</v>
      </c>
      <c r="CB1" s="1" t="s">
        <v>60</v>
      </c>
      <c r="CC1" s="1" t="s">
        <v>60</v>
      </c>
      <c r="CD1" s="1" t="s">
        <v>60</v>
      </c>
      <c r="CE1" s="1" t="s">
        <v>60</v>
      </c>
      <c r="CF1" s="1" t="s">
        <v>61</v>
      </c>
      <c r="CG1" s="1" t="s">
        <v>61</v>
      </c>
      <c r="CH1" s="1" t="s">
        <v>61</v>
      </c>
      <c r="CI1" s="1" t="s">
        <v>61</v>
      </c>
      <c r="CJ1" s="1" t="s">
        <v>62</v>
      </c>
      <c r="CK1" s="1" t="s">
        <v>62</v>
      </c>
      <c r="CL1" s="1" t="s">
        <v>62</v>
      </c>
      <c r="CM1" s="1" t="s">
        <v>62</v>
      </c>
      <c r="CN1" s="1" t="s">
        <v>63</v>
      </c>
      <c r="CO1" s="1" t="s">
        <v>63</v>
      </c>
      <c r="CP1" s="1" t="s">
        <v>63</v>
      </c>
      <c r="CQ1" s="1" t="s">
        <v>63</v>
      </c>
      <c r="CR1" s="1" t="s">
        <v>64</v>
      </c>
      <c r="CS1" s="1" t="s">
        <v>64</v>
      </c>
      <c r="CT1" s="1" t="s">
        <v>64</v>
      </c>
      <c r="CU1" s="1" t="s">
        <v>64</v>
      </c>
      <c r="CV1" s="1" t="s">
        <v>65</v>
      </c>
      <c r="CW1" s="1" t="s">
        <v>65</v>
      </c>
      <c r="CX1" s="1" t="s">
        <v>65</v>
      </c>
      <c r="CY1" s="1" t="s">
        <v>65</v>
      </c>
      <c r="CZ1" s="1" t="s">
        <v>66</v>
      </c>
      <c r="DA1" s="1" t="s">
        <v>66</v>
      </c>
      <c r="DB1" s="1" t="s">
        <v>66</v>
      </c>
      <c r="DC1" s="1" t="s">
        <v>66</v>
      </c>
      <c r="DD1" s="1" t="s">
        <v>67</v>
      </c>
      <c r="DE1" s="1" t="s">
        <v>67</v>
      </c>
      <c r="DF1" s="1" t="s">
        <v>67</v>
      </c>
      <c r="DG1" s="1" t="s">
        <v>67</v>
      </c>
      <c r="DH1" s="1" t="s">
        <v>68</v>
      </c>
      <c r="DI1" s="1" t="s">
        <v>68</v>
      </c>
      <c r="DJ1" s="1" t="s">
        <v>68</v>
      </c>
    </row>
    <row r="2" spans="2:114" x14ac:dyDescent="0.5">
      <c r="D2" s="3" t="s">
        <v>69</v>
      </c>
      <c r="E2" s="3" t="s">
        <v>69</v>
      </c>
      <c r="F2" s="3" t="s">
        <v>69</v>
      </c>
      <c r="G2" s="3" t="s">
        <v>69</v>
      </c>
      <c r="H2" s="1" t="s">
        <v>70</v>
      </c>
      <c r="I2" s="1" t="s">
        <v>70</v>
      </c>
      <c r="J2" s="1" t="s">
        <v>70</v>
      </c>
      <c r="K2" s="1" t="s">
        <v>70</v>
      </c>
      <c r="L2" s="1" t="s">
        <v>71</v>
      </c>
      <c r="M2" s="1" t="s">
        <v>71</v>
      </c>
      <c r="N2" s="1" t="s">
        <v>71</v>
      </c>
      <c r="O2" s="1" t="s">
        <v>71</v>
      </c>
      <c r="P2" s="1" t="s">
        <v>72</v>
      </c>
      <c r="Q2" s="1" t="s">
        <v>72</v>
      </c>
      <c r="R2" s="1" t="s">
        <v>72</v>
      </c>
      <c r="S2" s="1" t="s">
        <v>72</v>
      </c>
      <c r="T2" s="1" t="s">
        <v>73</v>
      </c>
      <c r="U2" s="1" t="s">
        <v>73</v>
      </c>
      <c r="V2" s="1" t="s">
        <v>73</v>
      </c>
      <c r="W2" s="1" t="s">
        <v>73</v>
      </c>
      <c r="X2" s="1" t="s">
        <v>74</v>
      </c>
      <c r="Y2" s="1" t="s">
        <v>74</v>
      </c>
      <c r="Z2" s="1" t="s">
        <v>74</v>
      </c>
      <c r="AA2" s="1" t="s">
        <v>74</v>
      </c>
      <c r="AB2" s="1" t="s">
        <v>75</v>
      </c>
      <c r="AC2" s="1" t="s">
        <v>75</v>
      </c>
      <c r="AD2" s="1" t="s">
        <v>75</v>
      </c>
      <c r="AE2" s="1" t="s">
        <v>75</v>
      </c>
      <c r="AF2" s="1" t="s">
        <v>76</v>
      </c>
      <c r="AG2" s="1" t="s">
        <v>76</v>
      </c>
      <c r="AH2" s="1" t="s">
        <v>76</v>
      </c>
      <c r="AI2" s="1" t="s">
        <v>76</v>
      </c>
      <c r="AJ2" s="1" t="s">
        <v>77</v>
      </c>
      <c r="AK2" s="1" t="s">
        <v>77</v>
      </c>
      <c r="AL2" s="1" t="s">
        <v>77</v>
      </c>
      <c r="AM2" s="1" t="s">
        <v>77</v>
      </c>
      <c r="AN2" s="1" t="s">
        <v>78</v>
      </c>
      <c r="AO2" s="1" t="s">
        <v>78</v>
      </c>
      <c r="AP2" s="1" t="s">
        <v>78</v>
      </c>
      <c r="AQ2" s="1" t="s">
        <v>78</v>
      </c>
      <c r="AR2" s="1" t="s">
        <v>79</v>
      </c>
      <c r="AS2" s="1" t="s">
        <v>79</v>
      </c>
      <c r="AT2" s="1" t="s">
        <v>79</v>
      </c>
      <c r="AU2" s="1" t="s">
        <v>79</v>
      </c>
      <c r="AV2" s="1" t="s">
        <v>80</v>
      </c>
      <c r="AW2" s="1" t="s">
        <v>80</v>
      </c>
      <c r="AX2" s="1" t="s">
        <v>80</v>
      </c>
      <c r="AY2" s="1" t="s">
        <v>80</v>
      </c>
      <c r="AZ2" s="1" t="s">
        <v>81</v>
      </c>
      <c r="BA2" s="1" t="s">
        <v>81</v>
      </c>
      <c r="BB2" s="1" t="s">
        <v>81</v>
      </c>
      <c r="BC2" s="1" t="s">
        <v>81</v>
      </c>
      <c r="BD2" s="1" t="s">
        <v>82</v>
      </c>
      <c r="BE2" s="1" t="s">
        <v>82</v>
      </c>
      <c r="BF2" s="1" t="s">
        <v>82</v>
      </c>
      <c r="BG2" s="1" t="s">
        <v>82</v>
      </c>
      <c r="BH2" s="1" t="s">
        <v>83</v>
      </c>
      <c r="BI2" s="1" t="s">
        <v>83</v>
      </c>
      <c r="BJ2" s="1" t="s">
        <v>83</v>
      </c>
      <c r="BK2" s="1" t="s">
        <v>83</v>
      </c>
      <c r="BL2" s="1" t="s">
        <v>84</v>
      </c>
      <c r="BM2" s="1" t="s">
        <v>84</v>
      </c>
      <c r="BN2" s="1" t="s">
        <v>84</v>
      </c>
      <c r="BO2" s="1" t="s">
        <v>84</v>
      </c>
      <c r="BP2" s="1" t="s">
        <v>85</v>
      </c>
      <c r="BQ2" s="1" t="s">
        <v>85</v>
      </c>
      <c r="BR2" s="1" t="s">
        <v>85</v>
      </c>
      <c r="BS2" s="1" t="s">
        <v>85</v>
      </c>
      <c r="BT2" s="1" t="s">
        <v>86</v>
      </c>
      <c r="BU2" s="1" t="s">
        <v>86</v>
      </c>
      <c r="BV2" s="1" t="s">
        <v>86</v>
      </c>
      <c r="BW2" s="1" t="s">
        <v>86</v>
      </c>
      <c r="BX2" s="1" t="s">
        <v>87</v>
      </c>
      <c r="BY2" s="1" t="s">
        <v>87</v>
      </c>
      <c r="BZ2" s="1" t="s">
        <v>87</v>
      </c>
      <c r="CA2" s="1" t="s">
        <v>87</v>
      </c>
      <c r="CB2" s="1" t="s">
        <v>88</v>
      </c>
      <c r="CC2" s="1" t="s">
        <v>88</v>
      </c>
      <c r="CD2" s="1" t="s">
        <v>88</v>
      </c>
      <c r="CE2" s="1" t="s">
        <v>88</v>
      </c>
      <c r="CF2" s="1" t="s">
        <v>89</v>
      </c>
      <c r="CG2" s="1" t="s">
        <v>89</v>
      </c>
      <c r="CH2" s="1" t="s">
        <v>89</v>
      </c>
      <c r="CI2" s="1" t="s">
        <v>89</v>
      </c>
      <c r="CJ2" s="1" t="s">
        <v>90</v>
      </c>
      <c r="CK2" s="1" t="s">
        <v>90</v>
      </c>
      <c r="CL2" s="1" t="s">
        <v>90</v>
      </c>
      <c r="CM2" s="1" t="s">
        <v>90</v>
      </c>
      <c r="CN2" s="1" t="s">
        <v>91</v>
      </c>
      <c r="CO2" s="1" t="s">
        <v>91</v>
      </c>
      <c r="CP2" s="1" t="s">
        <v>91</v>
      </c>
      <c r="CQ2" s="1" t="s">
        <v>91</v>
      </c>
      <c r="CR2" s="1" t="s">
        <v>92</v>
      </c>
      <c r="CS2" s="1" t="s">
        <v>92</v>
      </c>
      <c r="CT2" s="1" t="s">
        <v>92</v>
      </c>
      <c r="CU2" s="1" t="s">
        <v>92</v>
      </c>
      <c r="CV2" s="1" t="s">
        <v>93</v>
      </c>
      <c r="CW2" s="1" t="s">
        <v>93</v>
      </c>
      <c r="CX2" s="1" t="s">
        <v>93</v>
      </c>
      <c r="CY2" s="1" t="s">
        <v>93</v>
      </c>
      <c r="CZ2" s="1" t="s">
        <v>94</v>
      </c>
      <c r="DA2" s="1" t="s">
        <v>94</v>
      </c>
      <c r="DB2" s="1" t="s">
        <v>94</v>
      </c>
      <c r="DC2" s="1" t="s">
        <v>94</v>
      </c>
      <c r="DD2" s="1" t="s">
        <v>95</v>
      </c>
      <c r="DE2" s="1" t="s">
        <v>95</v>
      </c>
      <c r="DF2" s="1" t="s">
        <v>95</v>
      </c>
      <c r="DG2" s="1" t="s">
        <v>95</v>
      </c>
      <c r="DH2" s="1" t="s">
        <v>96</v>
      </c>
      <c r="DI2" s="1" t="s">
        <v>96</v>
      </c>
      <c r="DJ2" s="1" t="s">
        <v>96</v>
      </c>
    </row>
    <row r="3" spans="2:114" x14ac:dyDescent="0.5">
      <c r="B3" s="156" t="s">
        <v>0</v>
      </c>
      <c r="C3" s="156"/>
      <c r="D3" s="4">
        <v>2014</v>
      </c>
      <c r="E3" s="5">
        <v>2016</v>
      </c>
      <c r="F3" s="5">
        <v>2018</v>
      </c>
      <c r="G3" s="5">
        <v>2020</v>
      </c>
      <c r="H3" s="4">
        <v>2014</v>
      </c>
      <c r="I3" s="5">
        <v>2016</v>
      </c>
      <c r="J3" s="5">
        <v>2018</v>
      </c>
      <c r="K3" s="5">
        <v>2020</v>
      </c>
      <c r="L3" s="4">
        <v>2014</v>
      </c>
      <c r="M3" s="5">
        <v>2016</v>
      </c>
      <c r="N3" s="5">
        <v>2018</v>
      </c>
      <c r="O3" s="5">
        <v>2020</v>
      </c>
      <c r="P3" s="4">
        <v>2014</v>
      </c>
      <c r="Q3" s="5">
        <v>2016</v>
      </c>
      <c r="R3" s="5">
        <v>2018</v>
      </c>
      <c r="S3" s="5">
        <v>2020</v>
      </c>
      <c r="T3" s="4">
        <v>2014</v>
      </c>
      <c r="U3" s="5">
        <v>2016</v>
      </c>
      <c r="V3" s="5">
        <v>2018</v>
      </c>
      <c r="W3" s="5">
        <v>2020</v>
      </c>
      <c r="X3" s="4">
        <v>2014</v>
      </c>
      <c r="Y3" s="5">
        <v>2016</v>
      </c>
      <c r="Z3" s="5">
        <v>2018</v>
      </c>
      <c r="AA3" s="5">
        <v>2020</v>
      </c>
      <c r="AB3" s="4">
        <v>2014</v>
      </c>
      <c r="AC3" s="5">
        <v>2016</v>
      </c>
      <c r="AD3" s="5">
        <v>2018</v>
      </c>
      <c r="AE3" s="5">
        <v>2020</v>
      </c>
      <c r="AF3" s="4">
        <v>2014</v>
      </c>
      <c r="AG3" s="5">
        <v>2016</v>
      </c>
      <c r="AH3" s="5">
        <v>2018</v>
      </c>
      <c r="AI3" s="5">
        <v>2020</v>
      </c>
      <c r="AJ3" s="4">
        <v>2014</v>
      </c>
      <c r="AK3" s="5">
        <v>2016</v>
      </c>
      <c r="AL3" s="5">
        <v>2018</v>
      </c>
      <c r="AM3" s="5">
        <v>2020</v>
      </c>
      <c r="AN3" s="4">
        <v>2014</v>
      </c>
      <c r="AO3" s="5">
        <v>2016</v>
      </c>
      <c r="AP3" s="5">
        <v>2018</v>
      </c>
      <c r="AQ3" s="5">
        <v>2020</v>
      </c>
      <c r="AR3" s="4">
        <v>2014</v>
      </c>
      <c r="AS3" s="5">
        <v>2016</v>
      </c>
      <c r="AT3" s="5">
        <v>2018</v>
      </c>
      <c r="AU3" s="5">
        <v>2020</v>
      </c>
      <c r="AV3" s="4">
        <v>2014</v>
      </c>
      <c r="AW3" s="5">
        <v>2016</v>
      </c>
      <c r="AX3" s="5">
        <v>2018</v>
      </c>
      <c r="AY3" s="5">
        <v>2020</v>
      </c>
      <c r="AZ3" s="4">
        <v>2014</v>
      </c>
      <c r="BA3" s="5">
        <v>2016</v>
      </c>
      <c r="BB3" s="5">
        <v>2018</v>
      </c>
      <c r="BC3" s="5">
        <v>2020</v>
      </c>
      <c r="BD3" s="4">
        <v>2014</v>
      </c>
      <c r="BE3" s="5">
        <v>2016</v>
      </c>
      <c r="BF3" s="5">
        <v>2018</v>
      </c>
      <c r="BG3" s="5">
        <v>2020</v>
      </c>
      <c r="BH3" s="4">
        <v>2014</v>
      </c>
      <c r="BI3" s="5">
        <v>2016</v>
      </c>
      <c r="BJ3" s="5">
        <v>2018</v>
      </c>
      <c r="BK3" s="5">
        <v>2020</v>
      </c>
      <c r="BL3" s="4">
        <v>2014</v>
      </c>
      <c r="BM3" s="5">
        <v>2016</v>
      </c>
      <c r="BN3" s="5">
        <v>2018</v>
      </c>
      <c r="BO3" s="5">
        <v>2020</v>
      </c>
      <c r="BP3" s="4">
        <v>2014</v>
      </c>
      <c r="BQ3" s="5">
        <v>2016</v>
      </c>
      <c r="BR3" s="5">
        <v>2018</v>
      </c>
      <c r="BS3" s="5">
        <v>2020</v>
      </c>
      <c r="BT3" s="4">
        <v>2014</v>
      </c>
      <c r="BU3" s="5">
        <v>2016</v>
      </c>
      <c r="BV3" s="5">
        <v>2018</v>
      </c>
      <c r="BW3" s="5">
        <v>2020</v>
      </c>
      <c r="BX3" s="4">
        <v>2014</v>
      </c>
      <c r="BY3" s="5">
        <v>2016</v>
      </c>
      <c r="BZ3" s="5">
        <v>2018</v>
      </c>
      <c r="CA3" s="5">
        <v>2020</v>
      </c>
      <c r="CB3" s="4">
        <v>2014</v>
      </c>
      <c r="CC3" s="5">
        <v>2016</v>
      </c>
      <c r="CD3" s="5">
        <v>2018</v>
      </c>
      <c r="CE3" s="5">
        <v>2020</v>
      </c>
      <c r="CF3" s="4">
        <v>2014</v>
      </c>
      <c r="CG3" s="5">
        <v>2016</v>
      </c>
      <c r="CH3" s="5">
        <v>2018</v>
      </c>
      <c r="CI3" s="5">
        <v>2020</v>
      </c>
      <c r="CJ3" s="4">
        <v>2014</v>
      </c>
      <c r="CK3" s="5">
        <v>2016</v>
      </c>
      <c r="CL3" s="5">
        <v>2018</v>
      </c>
      <c r="CM3" s="5">
        <v>2020</v>
      </c>
      <c r="CN3" s="4">
        <v>2014</v>
      </c>
      <c r="CO3" s="5">
        <v>2016</v>
      </c>
      <c r="CP3" s="5">
        <v>2018</v>
      </c>
      <c r="CQ3" s="5">
        <v>2020</v>
      </c>
      <c r="CR3" s="4">
        <v>2014</v>
      </c>
      <c r="CS3" s="5">
        <v>2016</v>
      </c>
      <c r="CT3" s="5">
        <v>2018</v>
      </c>
      <c r="CU3" s="5">
        <v>2020</v>
      </c>
      <c r="CV3" s="4">
        <v>2014</v>
      </c>
      <c r="CW3" s="5">
        <v>2016</v>
      </c>
      <c r="CX3" s="5">
        <v>2018</v>
      </c>
      <c r="CY3" s="5">
        <v>2020</v>
      </c>
      <c r="CZ3" s="4">
        <v>2014</v>
      </c>
      <c r="DA3" s="5">
        <v>2016</v>
      </c>
      <c r="DB3" s="5">
        <v>2018</v>
      </c>
      <c r="DC3" s="5">
        <v>2020</v>
      </c>
      <c r="DD3" s="4">
        <v>2014</v>
      </c>
      <c r="DE3" s="5">
        <v>2016</v>
      </c>
      <c r="DF3" s="5">
        <v>2018</v>
      </c>
      <c r="DG3" s="5">
        <v>2020</v>
      </c>
      <c r="DH3" s="4">
        <v>2014</v>
      </c>
      <c r="DI3" s="5">
        <v>2016</v>
      </c>
      <c r="DJ3" s="5">
        <v>2018</v>
      </c>
    </row>
    <row r="4" spans="2:114" x14ac:dyDescent="0.5">
      <c r="B4" s="6" t="s">
        <v>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</row>
    <row r="5" spans="2:114" ht="14.45" customHeight="1" x14ac:dyDescent="0.5">
      <c r="B5" s="7" t="s">
        <v>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</row>
    <row r="6" spans="2:114" ht="22.85" customHeight="1" x14ac:dyDescent="0.5">
      <c r="B6" s="163" t="s">
        <v>3</v>
      </c>
      <c r="C6" s="8" t="s">
        <v>4</v>
      </c>
      <c r="D6" s="16" t="s">
        <v>139</v>
      </c>
      <c r="E6" s="16" t="s">
        <v>137</v>
      </c>
      <c r="F6" s="17" t="s">
        <v>137</v>
      </c>
      <c r="G6" s="17" t="s">
        <v>137</v>
      </c>
      <c r="H6" s="16">
        <v>8</v>
      </c>
      <c r="I6" s="16">
        <v>0</v>
      </c>
      <c r="J6" s="17" t="s">
        <v>137</v>
      </c>
      <c r="K6" s="17" t="s">
        <v>137</v>
      </c>
      <c r="L6" s="16">
        <v>1931.4999999999993</v>
      </c>
      <c r="M6" s="16">
        <v>2251.2199999999998</v>
      </c>
      <c r="N6" s="16">
        <v>2213.29</v>
      </c>
      <c r="O6" s="17">
        <v>2304.6260000000002</v>
      </c>
      <c r="P6" s="16">
        <v>2021.4112399999999</v>
      </c>
      <c r="Q6" s="16">
        <v>1975.06</v>
      </c>
      <c r="R6" s="16">
        <v>2485.08</v>
      </c>
      <c r="S6" s="16">
        <v>1442.68</v>
      </c>
      <c r="T6" s="16">
        <v>537.19000000000005</v>
      </c>
      <c r="U6" s="16">
        <v>272.83999999999997</v>
      </c>
      <c r="V6" s="16">
        <v>293</v>
      </c>
      <c r="W6" s="16">
        <v>174.69120000000001</v>
      </c>
      <c r="X6" s="16" t="s">
        <v>227</v>
      </c>
      <c r="Y6" s="16">
        <v>0</v>
      </c>
      <c r="Z6" s="17" t="s">
        <v>137</v>
      </c>
      <c r="AA6" s="17" t="s">
        <v>137</v>
      </c>
      <c r="AB6" s="16" t="s">
        <v>139</v>
      </c>
      <c r="AC6" s="16" t="s">
        <v>137</v>
      </c>
      <c r="AD6" s="17" t="s">
        <v>137</v>
      </c>
      <c r="AE6" s="17" t="s">
        <v>137</v>
      </c>
      <c r="AF6" s="16">
        <v>55</v>
      </c>
      <c r="AG6" s="16">
        <v>53.64</v>
      </c>
      <c r="AH6" s="17" t="s">
        <v>137</v>
      </c>
      <c r="AI6" s="17" t="s">
        <v>137</v>
      </c>
      <c r="AJ6" s="16" t="s">
        <v>139</v>
      </c>
      <c r="AK6" s="16">
        <v>0</v>
      </c>
      <c r="AL6" s="17" t="s">
        <v>137</v>
      </c>
      <c r="AM6" s="17" t="s">
        <v>137</v>
      </c>
      <c r="AN6" s="16" t="s">
        <v>139</v>
      </c>
      <c r="AO6" s="16" t="s">
        <v>137</v>
      </c>
      <c r="AP6" s="17" t="s">
        <v>137</v>
      </c>
      <c r="AQ6" s="17">
        <v>39.664588000000002</v>
      </c>
      <c r="AR6" s="16" t="s">
        <v>139</v>
      </c>
      <c r="AS6" s="16" t="s">
        <v>137</v>
      </c>
      <c r="AT6" s="17" t="s">
        <v>137</v>
      </c>
      <c r="AU6" s="17" t="s">
        <v>137</v>
      </c>
      <c r="AV6" s="16">
        <v>1485.75219486316</v>
      </c>
      <c r="AW6" s="16">
        <v>1324.46</v>
      </c>
      <c r="AX6" s="16">
        <v>1311.02</v>
      </c>
      <c r="AY6" s="17" t="s">
        <v>137</v>
      </c>
      <c r="AZ6" s="16">
        <v>71</v>
      </c>
      <c r="BA6" s="16">
        <v>272.83999999999997</v>
      </c>
      <c r="BB6" s="24">
        <v>36.71</v>
      </c>
      <c r="BC6" s="24">
        <v>86.287999999999997</v>
      </c>
      <c r="BD6" s="16">
        <v>157.4367</v>
      </c>
      <c r="BE6" s="16">
        <v>387.88</v>
      </c>
      <c r="BF6" s="16">
        <v>507.83</v>
      </c>
      <c r="BG6" s="16">
        <v>545.20000000000005</v>
      </c>
      <c r="BH6" s="16">
        <v>1360</v>
      </c>
      <c r="BI6" s="16" t="s">
        <v>228</v>
      </c>
      <c r="BJ6" s="16">
        <v>1513.42</v>
      </c>
      <c r="BK6" s="16">
        <v>882.88589000000002</v>
      </c>
      <c r="BL6" s="16">
        <v>63.6</v>
      </c>
      <c r="BM6" s="16">
        <v>50.09</v>
      </c>
      <c r="BN6" s="16">
        <v>180.02</v>
      </c>
      <c r="BO6" s="16">
        <v>131.867279</v>
      </c>
      <c r="BP6" s="16" t="s">
        <v>139</v>
      </c>
      <c r="BQ6" s="16">
        <v>1.08</v>
      </c>
      <c r="BR6" s="17" t="s">
        <v>137</v>
      </c>
      <c r="BS6" s="17" t="s">
        <v>137</v>
      </c>
      <c r="BT6" s="16">
        <v>218.9</v>
      </c>
      <c r="BU6" s="16">
        <v>0</v>
      </c>
      <c r="BV6" s="16">
        <v>7.62</v>
      </c>
      <c r="BW6" s="16">
        <v>8</v>
      </c>
      <c r="BX6" s="16" t="s">
        <v>139</v>
      </c>
      <c r="BY6" s="16" t="s">
        <v>137</v>
      </c>
      <c r="BZ6" s="17" t="s">
        <v>137</v>
      </c>
      <c r="CA6" s="17" t="s">
        <v>137</v>
      </c>
      <c r="CB6" s="34" t="s">
        <v>139</v>
      </c>
      <c r="CC6" s="34" t="s">
        <v>139</v>
      </c>
      <c r="CD6" s="34" t="s">
        <v>139</v>
      </c>
      <c r="CE6" s="17" t="s">
        <v>137</v>
      </c>
      <c r="CF6" s="16">
        <v>4365</v>
      </c>
      <c r="CG6" s="16">
        <v>3464.7782003000002</v>
      </c>
      <c r="CH6" s="17" t="s">
        <v>137</v>
      </c>
      <c r="CI6" s="17">
        <v>875.32</v>
      </c>
      <c r="CJ6" s="16">
        <v>6</v>
      </c>
      <c r="CK6" s="16">
        <v>0</v>
      </c>
      <c r="CL6" s="17">
        <v>0</v>
      </c>
      <c r="CM6" s="17" t="s">
        <v>137</v>
      </c>
      <c r="CN6" s="16">
        <v>9663</v>
      </c>
      <c r="CO6" s="16">
        <v>5118.01</v>
      </c>
      <c r="CP6" s="16">
        <v>4643.9799999999996</v>
      </c>
      <c r="CQ6" s="16">
        <v>5173.5440334000004</v>
      </c>
      <c r="CR6" s="16">
        <v>894.06541700000002</v>
      </c>
      <c r="CS6" s="16">
        <v>526.57000000000005</v>
      </c>
      <c r="CT6" s="16">
        <v>607.41</v>
      </c>
      <c r="CU6" s="16">
        <v>489.29756600000002</v>
      </c>
      <c r="CV6" s="16">
        <v>356</v>
      </c>
      <c r="CW6" s="16">
        <v>405.96</v>
      </c>
      <c r="CX6" s="16">
        <v>296.12</v>
      </c>
      <c r="CY6" s="16">
        <v>27.618889299999999</v>
      </c>
      <c r="CZ6" s="16">
        <v>4988</v>
      </c>
      <c r="DA6" s="16">
        <v>2044.33</v>
      </c>
      <c r="DB6" s="16">
        <v>999.08</v>
      </c>
      <c r="DC6" s="16">
        <v>1303.8710000000001</v>
      </c>
      <c r="DD6" s="16" t="s">
        <v>139</v>
      </c>
      <c r="DE6" s="16" t="s">
        <v>137</v>
      </c>
      <c r="DF6" s="17" t="s">
        <v>137</v>
      </c>
      <c r="DG6" s="17" t="s">
        <v>137</v>
      </c>
      <c r="DH6" s="16">
        <v>6850</v>
      </c>
      <c r="DI6" s="16">
        <v>12302.64</v>
      </c>
      <c r="DJ6" s="16">
        <v>12276.12</v>
      </c>
    </row>
    <row r="7" spans="2:114" ht="14.45" customHeight="1" x14ac:dyDescent="0.5">
      <c r="B7" s="163"/>
      <c r="C7" s="8" t="s">
        <v>216</v>
      </c>
      <c r="D7" s="16" t="s">
        <v>139</v>
      </c>
      <c r="E7" s="16" t="s">
        <v>137</v>
      </c>
      <c r="F7" s="17" t="s">
        <v>137</v>
      </c>
      <c r="G7" s="17" t="s">
        <v>137</v>
      </c>
      <c r="H7" s="16" t="s">
        <v>139</v>
      </c>
      <c r="I7" s="16">
        <v>0</v>
      </c>
      <c r="J7" s="17" t="s">
        <v>137</v>
      </c>
      <c r="K7" s="17" t="s">
        <v>137</v>
      </c>
      <c r="L7" s="16">
        <v>290.36999999999995</v>
      </c>
      <c r="M7" s="16">
        <v>581.88</v>
      </c>
      <c r="N7" s="16">
        <v>565.64</v>
      </c>
      <c r="O7" s="17">
        <v>667.3125</v>
      </c>
      <c r="P7" s="16">
        <v>1338.06158</v>
      </c>
      <c r="Q7" s="16">
        <v>1318.4</v>
      </c>
      <c r="R7" s="16">
        <v>1542.02</v>
      </c>
      <c r="S7" s="16">
        <v>863.68</v>
      </c>
      <c r="T7" s="16">
        <v>20.21</v>
      </c>
      <c r="U7" s="16">
        <v>12.04</v>
      </c>
      <c r="V7" s="16">
        <v>10.86</v>
      </c>
      <c r="W7" s="16">
        <v>11.2</v>
      </c>
      <c r="X7" s="16" t="s">
        <v>229</v>
      </c>
      <c r="Y7" s="16">
        <v>0</v>
      </c>
      <c r="Z7" s="17" t="s">
        <v>137</v>
      </c>
      <c r="AA7" s="17" t="s">
        <v>137</v>
      </c>
      <c r="AB7" s="16" t="s">
        <v>139</v>
      </c>
      <c r="AC7" s="16" t="s">
        <v>137</v>
      </c>
      <c r="AD7" s="17" t="s">
        <v>137</v>
      </c>
      <c r="AE7" s="17" t="s">
        <v>137</v>
      </c>
      <c r="AF7" s="16">
        <v>45</v>
      </c>
      <c r="AG7" s="16">
        <v>44.67</v>
      </c>
      <c r="AH7" s="17" t="s">
        <v>137</v>
      </c>
      <c r="AI7" s="17" t="s">
        <v>137</v>
      </c>
      <c r="AJ7" s="16" t="s">
        <v>139</v>
      </c>
      <c r="AK7" s="16">
        <v>0</v>
      </c>
      <c r="AL7" s="17" t="s">
        <v>137</v>
      </c>
      <c r="AM7" s="17" t="s">
        <v>137</v>
      </c>
      <c r="AN7" s="16" t="s">
        <v>139</v>
      </c>
      <c r="AO7" s="16" t="s">
        <v>137</v>
      </c>
      <c r="AP7" s="17" t="s">
        <v>137</v>
      </c>
      <c r="AQ7" s="17">
        <v>0</v>
      </c>
      <c r="AR7" s="16" t="s">
        <v>139</v>
      </c>
      <c r="AS7" s="16" t="s">
        <v>137</v>
      </c>
      <c r="AT7" s="17" t="s">
        <v>137</v>
      </c>
      <c r="AU7" s="17" t="s">
        <v>137</v>
      </c>
      <c r="AV7" s="16">
        <v>1334.6716814497699</v>
      </c>
      <c r="AW7" s="16">
        <v>1125.8900000000001</v>
      </c>
      <c r="AX7" s="16">
        <v>1103.21</v>
      </c>
      <c r="AY7" s="17" t="s">
        <v>137</v>
      </c>
      <c r="AZ7" s="16">
        <v>53</v>
      </c>
      <c r="BA7" s="16">
        <v>12.04</v>
      </c>
      <c r="BB7" s="24">
        <v>26.15</v>
      </c>
      <c r="BC7" s="24">
        <v>39.706400000000002</v>
      </c>
      <c r="BD7" s="16" t="s">
        <v>139</v>
      </c>
      <c r="BE7" s="16" t="s">
        <v>137</v>
      </c>
      <c r="BF7" s="16">
        <v>0</v>
      </c>
      <c r="BG7" s="16">
        <v>0</v>
      </c>
      <c r="BH7" s="16">
        <v>275</v>
      </c>
      <c r="BI7" s="16" t="s">
        <v>137</v>
      </c>
      <c r="BJ7" s="16">
        <v>160.43</v>
      </c>
      <c r="BK7" s="16">
        <v>231.90216000000001</v>
      </c>
      <c r="BL7" s="16" t="s">
        <v>139</v>
      </c>
      <c r="BM7" s="16">
        <v>35.46</v>
      </c>
      <c r="BN7" s="16">
        <v>90.02</v>
      </c>
      <c r="BO7" s="16">
        <v>90.903660000000002</v>
      </c>
      <c r="BP7" s="16" t="s">
        <v>139</v>
      </c>
      <c r="BQ7" s="16">
        <v>1.08</v>
      </c>
      <c r="BR7" s="17" t="s">
        <v>137</v>
      </c>
      <c r="BS7" s="17" t="s">
        <v>137</v>
      </c>
      <c r="BT7" s="16" t="s">
        <v>139</v>
      </c>
      <c r="BU7" s="16">
        <v>0</v>
      </c>
      <c r="BV7" s="16">
        <v>0</v>
      </c>
      <c r="BW7" s="16">
        <v>0</v>
      </c>
      <c r="BX7" s="16" t="s">
        <v>139</v>
      </c>
      <c r="BY7" s="16" t="s">
        <v>137</v>
      </c>
      <c r="BZ7" s="17" t="s">
        <v>137</v>
      </c>
      <c r="CA7" s="17" t="s">
        <v>137</v>
      </c>
      <c r="CB7" s="34" t="s">
        <v>139</v>
      </c>
      <c r="CC7" s="34" t="s">
        <v>139</v>
      </c>
      <c r="CD7" s="34" t="s">
        <v>139</v>
      </c>
      <c r="CE7" s="17" t="s">
        <v>137</v>
      </c>
      <c r="CF7" s="16" t="s">
        <v>139</v>
      </c>
      <c r="CG7" s="16" t="s">
        <v>137</v>
      </c>
      <c r="CH7" s="17" t="s">
        <v>137</v>
      </c>
      <c r="CI7" s="17">
        <v>0</v>
      </c>
      <c r="CJ7" s="16">
        <v>4</v>
      </c>
      <c r="CK7" s="16">
        <v>0</v>
      </c>
      <c r="CL7" s="17">
        <v>0</v>
      </c>
      <c r="CM7" s="17" t="s">
        <v>137</v>
      </c>
      <c r="CN7" s="16">
        <v>5845</v>
      </c>
      <c r="CO7" s="16">
        <v>2533.59</v>
      </c>
      <c r="CP7" s="16">
        <v>2340.94</v>
      </c>
      <c r="CQ7" s="16">
        <v>3270.5237184900002</v>
      </c>
      <c r="CR7" s="16">
        <v>796.44734900000003</v>
      </c>
      <c r="CS7" s="16">
        <v>442.1</v>
      </c>
      <c r="CT7" s="16">
        <v>508.28</v>
      </c>
      <c r="CU7" s="16">
        <v>396.92126300000001</v>
      </c>
      <c r="CV7" s="16">
        <v>183.9</v>
      </c>
      <c r="CW7" s="16">
        <v>160.08000000000001</v>
      </c>
      <c r="CX7" s="16">
        <v>82.87</v>
      </c>
      <c r="CY7" s="16">
        <v>12.847395000000001</v>
      </c>
      <c r="CZ7" s="16" t="s">
        <v>139</v>
      </c>
      <c r="DA7" s="16">
        <v>35.86</v>
      </c>
      <c r="DB7" s="16">
        <v>593</v>
      </c>
      <c r="DC7" s="16">
        <v>0</v>
      </c>
      <c r="DD7" s="16" t="s">
        <v>139</v>
      </c>
      <c r="DE7" s="16" t="s">
        <v>137</v>
      </c>
      <c r="DF7" s="17" t="s">
        <v>137</v>
      </c>
      <c r="DG7" s="17" t="s">
        <v>137</v>
      </c>
      <c r="DH7" s="16" t="s">
        <v>139</v>
      </c>
      <c r="DI7" s="16">
        <v>0</v>
      </c>
      <c r="DJ7" s="16">
        <v>0</v>
      </c>
    </row>
    <row r="8" spans="2:114" ht="14.45" customHeight="1" x14ac:dyDescent="0.5">
      <c r="B8" s="163"/>
      <c r="C8" s="8" t="s">
        <v>5</v>
      </c>
      <c r="D8" s="16" t="s">
        <v>139</v>
      </c>
      <c r="E8" s="16" t="s">
        <v>137</v>
      </c>
      <c r="F8" s="17" t="s">
        <v>137</v>
      </c>
      <c r="G8" s="17" t="s">
        <v>137</v>
      </c>
      <c r="H8" s="16" t="s">
        <v>139</v>
      </c>
      <c r="I8" s="16">
        <v>0</v>
      </c>
      <c r="J8" s="17" t="s">
        <v>137</v>
      </c>
      <c r="K8" s="17" t="s">
        <v>137</v>
      </c>
      <c r="L8" s="16" t="s">
        <v>139</v>
      </c>
      <c r="M8" s="16" t="s">
        <v>230</v>
      </c>
      <c r="N8" s="16" t="s">
        <v>142</v>
      </c>
      <c r="O8" s="17" t="s">
        <v>290</v>
      </c>
      <c r="P8" s="16" t="s">
        <v>139</v>
      </c>
      <c r="Q8" s="16" t="s">
        <v>231</v>
      </c>
      <c r="R8" s="16" t="s">
        <v>143</v>
      </c>
      <c r="S8" s="16" t="s">
        <v>336</v>
      </c>
      <c r="T8" s="16" t="s">
        <v>139</v>
      </c>
      <c r="U8" s="16" t="s">
        <v>232</v>
      </c>
      <c r="V8" s="16" t="s">
        <v>144</v>
      </c>
      <c r="W8" s="16" t="s">
        <v>307</v>
      </c>
      <c r="X8" s="16" t="s">
        <v>139</v>
      </c>
      <c r="Y8" s="16">
        <v>0</v>
      </c>
      <c r="Z8" s="17" t="s">
        <v>137</v>
      </c>
      <c r="AA8" s="17" t="s">
        <v>137</v>
      </c>
      <c r="AB8" s="16" t="s">
        <v>139</v>
      </c>
      <c r="AC8" s="16" t="s">
        <v>137</v>
      </c>
      <c r="AD8" s="17" t="s">
        <v>137</v>
      </c>
      <c r="AE8" s="17" t="s">
        <v>137</v>
      </c>
      <c r="AF8" s="16" t="s">
        <v>139</v>
      </c>
      <c r="AG8" s="16" t="s">
        <v>187</v>
      </c>
      <c r="AH8" s="17" t="s">
        <v>137</v>
      </c>
      <c r="AI8" s="17" t="s">
        <v>137</v>
      </c>
      <c r="AJ8" s="16" t="s">
        <v>139</v>
      </c>
      <c r="AK8" s="16">
        <v>0</v>
      </c>
      <c r="AL8" s="17" t="s">
        <v>137</v>
      </c>
      <c r="AM8" s="17" t="s">
        <v>137</v>
      </c>
      <c r="AN8" s="16" t="s">
        <v>139</v>
      </c>
      <c r="AO8" s="16" t="s">
        <v>137</v>
      </c>
      <c r="AP8" s="17" t="s">
        <v>137</v>
      </c>
      <c r="AQ8" s="17" t="s">
        <v>283</v>
      </c>
      <c r="AR8" s="16" t="s">
        <v>139</v>
      </c>
      <c r="AS8" s="16" t="s">
        <v>137</v>
      </c>
      <c r="AT8" s="17" t="s">
        <v>137</v>
      </c>
      <c r="AU8" s="17" t="s">
        <v>137</v>
      </c>
      <c r="AV8" s="16" t="s">
        <v>139</v>
      </c>
      <c r="AW8" s="16" t="s">
        <v>192</v>
      </c>
      <c r="AX8" s="16" t="s">
        <v>143</v>
      </c>
      <c r="AY8" s="17" t="s">
        <v>137</v>
      </c>
      <c r="AZ8" s="16" t="s">
        <v>139</v>
      </c>
      <c r="BA8" s="16" t="s">
        <v>232</v>
      </c>
      <c r="BB8" s="24" t="s">
        <v>135</v>
      </c>
      <c r="BC8" s="24" t="s">
        <v>337</v>
      </c>
      <c r="BD8" s="16" t="s">
        <v>139</v>
      </c>
      <c r="BE8" s="16" t="s">
        <v>154</v>
      </c>
      <c r="BF8" s="16" t="s">
        <v>145</v>
      </c>
      <c r="BG8" s="16" t="s">
        <v>290</v>
      </c>
      <c r="BH8" s="16" t="s">
        <v>139</v>
      </c>
      <c r="BI8" s="16" t="s">
        <v>233</v>
      </c>
      <c r="BJ8" s="16" t="s">
        <v>142</v>
      </c>
      <c r="BK8" s="16" t="s">
        <v>290</v>
      </c>
      <c r="BL8" s="16" t="s">
        <v>139</v>
      </c>
      <c r="BM8" s="16" t="s">
        <v>181</v>
      </c>
      <c r="BN8" s="16" t="s">
        <v>146</v>
      </c>
      <c r="BO8" s="16" t="s">
        <v>335</v>
      </c>
      <c r="BP8" s="16" t="s">
        <v>139</v>
      </c>
      <c r="BQ8" s="16" t="s">
        <v>153</v>
      </c>
      <c r="BR8" s="17" t="s">
        <v>137</v>
      </c>
      <c r="BS8" s="17" t="s">
        <v>137</v>
      </c>
      <c r="BT8" s="16" t="s">
        <v>139</v>
      </c>
      <c r="BU8" s="16">
        <v>0</v>
      </c>
      <c r="BV8" s="16" t="s">
        <v>147</v>
      </c>
      <c r="BW8" s="16" t="s">
        <v>286</v>
      </c>
      <c r="BX8" s="16" t="s">
        <v>139</v>
      </c>
      <c r="BY8" s="16" t="s">
        <v>137</v>
      </c>
      <c r="BZ8" s="17" t="s">
        <v>137</v>
      </c>
      <c r="CA8" s="17" t="s">
        <v>137</v>
      </c>
      <c r="CB8" s="34" t="s">
        <v>139</v>
      </c>
      <c r="CC8" s="34" t="s">
        <v>139</v>
      </c>
      <c r="CD8" s="34" t="s">
        <v>139</v>
      </c>
      <c r="CE8" s="17" t="s">
        <v>137</v>
      </c>
      <c r="CF8" s="16" t="s">
        <v>139</v>
      </c>
      <c r="CG8" s="16" t="s">
        <v>187</v>
      </c>
      <c r="CH8" s="17" t="s">
        <v>137</v>
      </c>
      <c r="CI8" s="17" t="s">
        <v>292</v>
      </c>
      <c r="CJ8" s="16" t="s">
        <v>139</v>
      </c>
      <c r="CK8" s="16" t="s">
        <v>234</v>
      </c>
      <c r="CL8" s="17">
        <v>0</v>
      </c>
      <c r="CM8" s="17" t="s">
        <v>137</v>
      </c>
      <c r="CN8" s="16" t="s">
        <v>139</v>
      </c>
      <c r="CO8" s="16" t="s">
        <v>194</v>
      </c>
      <c r="CP8" s="16" t="s">
        <v>143</v>
      </c>
      <c r="CQ8" s="16" t="s">
        <v>292</v>
      </c>
      <c r="CR8" s="16" t="s">
        <v>139</v>
      </c>
      <c r="CS8" s="16" t="s">
        <v>181</v>
      </c>
      <c r="CT8" s="16" t="s">
        <v>143</v>
      </c>
      <c r="CU8" s="16" t="s">
        <v>307</v>
      </c>
      <c r="CV8" s="16" t="s">
        <v>139</v>
      </c>
      <c r="CW8" s="16" t="s">
        <v>235</v>
      </c>
      <c r="CX8" s="16" t="s">
        <v>142</v>
      </c>
      <c r="CY8" s="16" t="s">
        <v>290</v>
      </c>
      <c r="CZ8" s="16" t="s">
        <v>139</v>
      </c>
      <c r="DA8" s="16" t="s">
        <v>236</v>
      </c>
      <c r="DB8" s="16" t="s">
        <v>142</v>
      </c>
      <c r="DC8" s="16" t="s">
        <v>290</v>
      </c>
      <c r="DD8" s="16" t="s">
        <v>139</v>
      </c>
      <c r="DE8" s="16" t="s">
        <v>137</v>
      </c>
      <c r="DF8" s="17" t="s">
        <v>137</v>
      </c>
      <c r="DG8" s="17" t="s">
        <v>137</v>
      </c>
      <c r="DH8" s="16" t="s">
        <v>139</v>
      </c>
      <c r="DI8" s="16" t="s">
        <v>181</v>
      </c>
      <c r="DJ8" s="16" t="s">
        <v>154</v>
      </c>
    </row>
    <row r="9" spans="2:114" ht="22.85" customHeight="1" x14ac:dyDescent="0.5">
      <c r="B9" s="168" t="s">
        <v>6</v>
      </c>
      <c r="C9" s="8" t="s">
        <v>7</v>
      </c>
      <c r="D9" s="16" t="s">
        <v>139</v>
      </c>
      <c r="E9" s="16" t="s">
        <v>137</v>
      </c>
      <c r="F9" s="17" t="s">
        <v>137</v>
      </c>
      <c r="G9" s="17" t="s">
        <v>137</v>
      </c>
      <c r="H9" s="16">
        <v>24</v>
      </c>
      <c r="I9" s="16">
        <v>5.75</v>
      </c>
      <c r="J9" s="16">
        <v>5.75</v>
      </c>
      <c r="K9" s="17" t="s">
        <v>137</v>
      </c>
      <c r="L9" s="16">
        <v>613.03000000000031</v>
      </c>
      <c r="M9" s="16">
        <v>732</v>
      </c>
      <c r="N9" s="16">
        <v>615.03</v>
      </c>
      <c r="O9" s="16">
        <v>582.11</v>
      </c>
      <c r="P9" s="16">
        <v>880</v>
      </c>
      <c r="Q9" s="16">
        <v>836.43</v>
      </c>
      <c r="R9" s="16">
        <v>957.24</v>
      </c>
      <c r="S9" s="17">
        <v>584.91</v>
      </c>
      <c r="T9" s="16">
        <v>210.5</v>
      </c>
      <c r="U9" s="16">
        <v>145.44</v>
      </c>
      <c r="V9" s="16">
        <v>134.99</v>
      </c>
      <c r="W9" s="16">
        <v>59.860892999999997</v>
      </c>
      <c r="X9" s="16" t="s">
        <v>227</v>
      </c>
      <c r="Y9" s="16">
        <v>0</v>
      </c>
      <c r="Z9" s="17" t="s">
        <v>137</v>
      </c>
      <c r="AA9" s="17" t="s">
        <v>137</v>
      </c>
      <c r="AB9" s="16" t="s">
        <v>139</v>
      </c>
      <c r="AC9" s="16" t="s">
        <v>137</v>
      </c>
      <c r="AD9" s="17" t="s">
        <v>137</v>
      </c>
      <c r="AE9" s="17" t="s">
        <v>137</v>
      </c>
      <c r="AF9" s="16">
        <v>1</v>
      </c>
      <c r="AG9" s="16">
        <v>6.5</v>
      </c>
      <c r="AH9" s="16">
        <v>4.34</v>
      </c>
      <c r="AI9" s="17" t="s">
        <v>137</v>
      </c>
      <c r="AJ9" s="16">
        <v>25.7</v>
      </c>
      <c r="AK9" s="16">
        <v>27</v>
      </c>
      <c r="AL9" s="17" t="s">
        <v>137</v>
      </c>
      <c r="AM9" s="17">
        <v>4.4000000000000004</v>
      </c>
      <c r="AN9" s="16">
        <v>277</v>
      </c>
      <c r="AO9" s="16">
        <v>228</v>
      </c>
      <c r="AP9" s="16">
        <v>541.19000000000005</v>
      </c>
      <c r="AQ9" s="16">
        <v>659.52</v>
      </c>
      <c r="AR9" s="16" t="s">
        <v>139</v>
      </c>
      <c r="AS9" s="16" t="s">
        <v>137</v>
      </c>
      <c r="AT9" s="17" t="s">
        <v>137</v>
      </c>
      <c r="AU9" s="17" t="s">
        <v>137</v>
      </c>
      <c r="AV9" s="16">
        <v>81.518000000000001</v>
      </c>
      <c r="AW9" s="16">
        <v>0</v>
      </c>
      <c r="AX9" s="16">
        <v>678.19</v>
      </c>
      <c r="AY9" s="17" t="s">
        <v>137</v>
      </c>
      <c r="AZ9" s="16">
        <v>36</v>
      </c>
      <c r="BA9" s="16">
        <v>145.44</v>
      </c>
      <c r="BB9" s="24">
        <v>372.53</v>
      </c>
      <c r="BC9" s="24">
        <v>140.65</v>
      </c>
      <c r="BD9" s="16">
        <v>550</v>
      </c>
      <c r="BE9" s="16">
        <v>603.33000000000004</v>
      </c>
      <c r="BF9" s="16">
        <v>813.91</v>
      </c>
      <c r="BG9" s="16">
        <v>206.6</v>
      </c>
      <c r="BH9" s="16">
        <v>1705</v>
      </c>
      <c r="BI9" s="16">
        <v>151350.82</v>
      </c>
      <c r="BJ9" s="16">
        <v>6126.52</v>
      </c>
      <c r="BK9" s="16">
        <v>2980.5659999999998</v>
      </c>
      <c r="BL9" s="16">
        <v>0.4</v>
      </c>
      <c r="BM9" s="16">
        <v>0.74</v>
      </c>
      <c r="BN9" s="16">
        <v>1.5</v>
      </c>
      <c r="BO9" s="17" t="s">
        <v>137</v>
      </c>
      <c r="BP9" s="16" t="s">
        <v>139</v>
      </c>
      <c r="BQ9" s="16">
        <v>3.12</v>
      </c>
      <c r="BR9" s="16">
        <v>3.84</v>
      </c>
      <c r="BS9" s="17" t="s">
        <v>137</v>
      </c>
      <c r="BT9" s="16">
        <v>92.5</v>
      </c>
      <c r="BU9" s="16">
        <v>0</v>
      </c>
      <c r="BV9" s="17" t="s">
        <v>137</v>
      </c>
      <c r="BW9" s="17" t="s">
        <v>137</v>
      </c>
      <c r="BX9" s="16" t="s">
        <v>139</v>
      </c>
      <c r="BY9" s="16">
        <v>4.25</v>
      </c>
      <c r="BZ9" s="17" t="s">
        <v>137</v>
      </c>
      <c r="CA9" s="17">
        <v>23</v>
      </c>
      <c r="CB9" s="34" t="s">
        <v>139</v>
      </c>
      <c r="CC9" s="34" t="s">
        <v>139</v>
      </c>
      <c r="CD9" s="34" t="s">
        <v>139</v>
      </c>
      <c r="CE9" s="17" t="s">
        <v>137</v>
      </c>
      <c r="CF9" s="16">
        <v>1739</v>
      </c>
      <c r="CG9" s="16">
        <v>4269.5336500000003</v>
      </c>
      <c r="CH9" s="17" t="s">
        <v>137</v>
      </c>
      <c r="CI9" s="17">
        <v>2249.67</v>
      </c>
      <c r="CJ9" s="16">
        <v>116</v>
      </c>
      <c r="CK9" s="16">
        <v>111.33</v>
      </c>
      <c r="CL9" s="17">
        <v>114.82</v>
      </c>
      <c r="CM9" s="17">
        <v>83.86</v>
      </c>
      <c r="CN9" s="16">
        <v>2299</v>
      </c>
      <c r="CO9" s="16">
        <v>1917.43</v>
      </c>
      <c r="CP9" s="16">
        <v>1992.5</v>
      </c>
      <c r="CQ9" s="16">
        <v>2231.607</v>
      </c>
      <c r="CR9" s="16">
        <v>306.05601899999999</v>
      </c>
      <c r="CS9" s="16">
        <v>170.65</v>
      </c>
      <c r="CT9" s="16">
        <v>148.59</v>
      </c>
      <c r="CU9" s="16">
        <v>132.619598</v>
      </c>
      <c r="CV9" s="16">
        <v>64.3</v>
      </c>
      <c r="CW9" s="16">
        <v>96.76</v>
      </c>
      <c r="CX9" s="16">
        <v>94.59</v>
      </c>
      <c r="CY9" s="16">
        <v>6.3490000000000002</v>
      </c>
      <c r="CZ9" s="16">
        <v>4997</v>
      </c>
      <c r="DA9" s="16">
        <v>4450.6400000000003</v>
      </c>
      <c r="DB9" s="16">
        <v>6010.6</v>
      </c>
      <c r="DC9" s="16">
        <v>1963.212</v>
      </c>
      <c r="DD9" s="16">
        <v>120.5</v>
      </c>
      <c r="DE9" s="16">
        <v>101</v>
      </c>
      <c r="DF9" s="16">
        <v>17.25</v>
      </c>
      <c r="DG9" s="16">
        <v>0.48</v>
      </c>
      <c r="DH9" s="16">
        <v>42</v>
      </c>
      <c r="DI9" s="16">
        <v>128.51</v>
      </c>
      <c r="DJ9" s="16">
        <v>483.87</v>
      </c>
    </row>
    <row r="10" spans="2:114" ht="13.85" customHeight="1" x14ac:dyDescent="0.5">
      <c r="B10" s="169"/>
      <c r="C10" s="8" t="s">
        <v>216</v>
      </c>
      <c r="D10" s="16" t="s">
        <v>139</v>
      </c>
      <c r="E10" s="16" t="s">
        <v>137</v>
      </c>
      <c r="F10" s="17" t="s">
        <v>137</v>
      </c>
      <c r="G10" s="17" t="s">
        <v>137</v>
      </c>
      <c r="H10" s="16" t="s">
        <v>139</v>
      </c>
      <c r="I10" s="16">
        <v>0</v>
      </c>
      <c r="J10" s="16">
        <v>0</v>
      </c>
      <c r="K10" s="17" t="s">
        <v>137</v>
      </c>
      <c r="L10" s="16">
        <v>89.38000000000001</v>
      </c>
      <c r="M10" s="16">
        <v>205</v>
      </c>
      <c r="N10" s="16">
        <v>104.12</v>
      </c>
      <c r="O10" s="16">
        <v>113.21</v>
      </c>
      <c r="P10" s="16">
        <v>582.64742899999999</v>
      </c>
      <c r="Q10" s="16">
        <v>565.53</v>
      </c>
      <c r="R10" s="16">
        <v>615.59</v>
      </c>
      <c r="S10" s="17">
        <v>387.22</v>
      </c>
      <c r="T10" s="16">
        <v>41</v>
      </c>
      <c r="U10" s="16">
        <v>30.07</v>
      </c>
      <c r="V10" s="16">
        <v>24.01</v>
      </c>
      <c r="W10" s="16">
        <v>31.54</v>
      </c>
      <c r="X10" s="16" t="s">
        <v>229</v>
      </c>
      <c r="Y10" s="16">
        <v>0</v>
      </c>
      <c r="Z10" s="17" t="s">
        <v>137</v>
      </c>
      <c r="AA10" s="17" t="s">
        <v>137</v>
      </c>
      <c r="AB10" s="16" t="s">
        <v>139</v>
      </c>
      <c r="AC10" s="16" t="s">
        <v>137</v>
      </c>
      <c r="AD10" s="17" t="s">
        <v>137</v>
      </c>
      <c r="AE10" s="17" t="s">
        <v>137</v>
      </c>
      <c r="AF10" s="16">
        <v>1</v>
      </c>
      <c r="AG10" s="16" t="s">
        <v>137</v>
      </c>
      <c r="AH10" s="16">
        <v>0</v>
      </c>
      <c r="AI10" s="17" t="s">
        <v>137</v>
      </c>
      <c r="AJ10" s="16" t="s">
        <v>139</v>
      </c>
      <c r="AK10" s="16">
        <v>0</v>
      </c>
      <c r="AL10" s="17" t="s">
        <v>137</v>
      </c>
      <c r="AM10" s="17">
        <v>0</v>
      </c>
      <c r="AN10" s="16">
        <v>18.5</v>
      </c>
      <c r="AO10" s="16">
        <v>32</v>
      </c>
      <c r="AP10" s="16">
        <v>23.5</v>
      </c>
      <c r="AQ10" s="16">
        <v>62.28</v>
      </c>
      <c r="AR10" s="16" t="s">
        <v>139</v>
      </c>
      <c r="AS10" s="16" t="s">
        <v>137</v>
      </c>
      <c r="AT10" s="17" t="s">
        <v>137</v>
      </c>
      <c r="AU10" s="17" t="s">
        <v>137</v>
      </c>
      <c r="AV10" s="16">
        <v>75.231999999999999</v>
      </c>
      <c r="AW10" s="16">
        <v>0</v>
      </c>
      <c r="AX10" s="16">
        <v>549.51</v>
      </c>
      <c r="AY10" s="17" t="s">
        <v>137</v>
      </c>
      <c r="AZ10" s="16">
        <v>27</v>
      </c>
      <c r="BA10" s="16">
        <v>30.07</v>
      </c>
      <c r="BB10" s="24">
        <v>326.04000000000002</v>
      </c>
      <c r="BC10" s="24">
        <v>114.42</v>
      </c>
      <c r="BD10" s="16">
        <v>185</v>
      </c>
      <c r="BE10" s="16">
        <v>112.86</v>
      </c>
      <c r="BF10" s="16">
        <v>54.9</v>
      </c>
      <c r="BG10" s="16">
        <v>0</v>
      </c>
      <c r="BH10" s="16">
        <v>160</v>
      </c>
      <c r="BI10" s="16" t="s">
        <v>137</v>
      </c>
      <c r="BJ10" s="16">
        <v>149.91999999999999</v>
      </c>
      <c r="BK10" s="16">
        <v>127.49</v>
      </c>
      <c r="BL10" s="16" t="s">
        <v>139</v>
      </c>
      <c r="BM10" s="16" t="s">
        <v>137</v>
      </c>
      <c r="BN10" s="16">
        <v>0</v>
      </c>
      <c r="BO10" s="17" t="s">
        <v>137</v>
      </c>
      <c r="BP10" s="16" t="s">
        <v>139</v>
      </c>
      <c r="BQ10" s="16">
        <v>1.56</v>
      </c>
      <c r="BR10" s="16">
        <v>3.08</v>
      </c>
      <c r="BS10" s="17" t="s">
        <v>137</v>
      </c>
      <c r="BT10" s="16" t="s">
        <v>139</v>
      </c>
      <c r="BU10" s="16">
        <v>0</v>
      </c>
      <c r="BV10" s="17" t="s">
        <v>137</v>
      </c>
      <c r="BW10" s="17" t="s">
        <v>137</v>
      </c>
      <c r="BX10" s="16" t="s">
        <v>139</v>
      </c>
      <c r="BY10" s="16">
        <v>4.25</v>
      </c>
      <c r="BZ10" s="17" t="s">
        <v>137</v>
      </c>
      <c r="CA10" s="17">
        <v>0</v>
      </c>
      <c r="CB10" s="34" t="s">
        <v>139</v>
      </c>
      <c r="CC10" s="34" t="s">
        <v>139</v>
      </c>
      <c r="CD10" s="34" t="s">
        <v>139</v>
      </c>
      <c r="CE10" s="17" t="s">
        <v>137</v>
      </c>
      <c r="CF10" s="16" t="s">
        <v>139</v>
      </c>
      <c r="CG10" s="16" t="s">
        <v>137</v>
      </c>
      <c r="CH10" s="17" t="s">
        <v>137</v>
      </c>
      <c r="CI10" s="17">
        <v>0</v>
      </c>
      <c r="CJ10" s="16">
        <v>76</v>
      </c>
      <c r="CK10" s="16" t="s">
        <v>237</v>
      </c>
      <c r="CL10" s="17">
        <v>60</v>
      </c>
      <c r="CM10" s="17">
        <v>15.753</v>
      </c>
      <c r="CN10" s="16">
        <v>923</v>
      </c>
      <c r="CO10" s="16">
        <v>898.38999999999896</v>
      </c>
      <c r="CP10" s="16">
        <v>985.20998999999995</v>
      </c>
      <c r="CQ10" s="16">
        <v>1267.164</v>
      </c>
      <c r="CR10" s="16">
        <v>261.669443</v>
      </c>
      <c r="CS10" s="16">
        <v>107.11</v>
      </c>
      <c r="CT10" s="16">
        <v>126.55</v>
      </c>
      <c r="CU10" s="16">
        <v>110.03530000000001</v>
      </c>
      <c r="CV10" s="16">
        <v>39.799999999999997</v>
      </c>
      <c r="CW10" s="16">
        <v>47.35</v>
      </c>
      <c r="CX10" s="16">
        <v>42.82</v>
      </c>
      <c r="CY10" s="16">
        <v>3.54</v>
      </c>
      <c r="CZ10" s="16" t="s">
        <v>139</v>
      </c>
      <c r="DA10" s="16">
        <v>99.71</v>
      </c>
      <c r="DB10" s="16">
        <v>538.29999999999995</v>
      </c>
      <c r="DC10" s="16">
        <v>51.6</v>
      </c>
      <c r="DD10" s="16" t="s">
        <v>139</v>
      </c>
      <c r="DE10" s="16" t="s">
        <v>137</v>
      </c>
      <c r="DF10" s="16">
        <v>0.2</v>
      </c>
      <c r="DG10" s="16">
        <v>0</v>
      </c>
      <c r="DH10" s="16" t="s">
        <v>139</v>
      </c>
      <c r="DI10" s="16" t="s">
        <v>137</v>
      </c>
      <c r="DJ10" s="16">
        <v>0</v>
      </c>
    </row>
    <row r="11" spans="2:114" ht="14.45" customHeight="1" x14ac:dyDescent="0.5">
      <c r="B11" s="170"/>
      <c r="C11" s="8" t="s">
        <v>5</v>
      </c>
      <c r="D11" s="16" t="s">
        <v>139</v>
      </c>
      <c r="E11" s="16" t="s">
        <v>137</v>
      </c>
      <c r="F11" s="17" t="s">
        <v>137</v>
      </c>
      <c r="G11" s="17" t="s">
        <v>137</v>
      </c>
      <c r="H11" s="16" t="s">
        <v>139</v>
      </c>
      <c r="I11" s="16" t="s">
        <v>238</v>
      </c>
      <c r="J11" s="16" t="s">
        <v>149</v>
      </c>
      <c r="K11" s="17" t="s">
        <v>137</v>
      </c>
      <c r="L11" s="16" t="s">
        <v>139</v>
      </c>
      <c r="M11" s="16" t="s">
        <v>239</v>
      </c>
      <c r="N11" s="16" t="s">
        <v>142</v>
      </c>
      <c r="O11" s="16" t="s">
        <v>290</v>
      </c>
      <c r="P11" s="16" t="s">
        <v>139</v>
      </c>
      <c r="Q11" s="16" t="s">
        <v>196</v>
      </c>
      <c r="R11" s="16" t="s">
        <v>150</v>
      </c>
      <c r="S11" s="17" t="s">
        <v>330</v>
      </c>
      <c r="T11" s="16" t="s">
        <v>139</v>
      </c>
      <c r="U11" s="16" t="s">
        <v>231</v>
      </c>
      <c r="V11" s="16" t="s">
        <v>151</v>
      </c>
      <c r="W11" s="16" t="s">
        <v>287</v>
      </c>
      <c r="X11" s="16" t="s">
        <v>139</v>
      </c>
      <c r="Y11" s="16">
        <v>0</v>
      </c>
      <c r="Z11" s="17" t="s">
        <v>137</v>
      </c>
      <c r="AA11" s="17" t="s">
        <v>137</v>
      </c>
      <c r="AB11" s="16" t="s">
        <v>139</v>
      </c>
      <c r="AC11" s="16" t="s">
        <v>137</v>
      </c>
      <c r="AD11" s="17" t="s">
        <v>137</v>
      </c>
      <c r="AE11" s="17" t="s">
        <v>137</v>
      </c>
      <c r="AF11" s="16" t="s">
        <v>139</v>
      </c>
      <c r="AG11" s="16" t="s">
        <v>174</v>
      </c>
      <c r="AH11" s="16" t="s">
        <v>148</v>
      </c>
      <c r="AI11" s="17" t="s">
        <v>137</v>
      </c>
      <c r="AJ11" s="16" t="s">
        <v>139</v>
      </c>
      <c r="AK11" s="16" t="s">
        <v>191</v>
      </c>
      <c r="AL11" s="17" t="s">
        <v>137</v>
      </c>
      <c r="AM11" s="17" t="s">
        <v>331</v>
      </c>
      <c r="AN11" s="16" t="s">
        <v>137</v>
      </c>
      <c r="AO11" s="16" t="s">
        <v>240</v>
      </c>
      <c r="AP11" s="16" t="s">
        <v>152</v>
      </c>
      <c r="AQ11" s="16" t="s">
        <v>332</v>
      </c>
      <c r="AR11" s="16" t="s">
        <v>139</v>
      </c>
      <c r="AS11" s="16" t="s">
        <v>137</v>
      </c>
      <c r="AT11" s="17" t="s">
        <v>137</v>
      </c>
      <c r="AU11" s="17" t="s">
        <v>137</v>
      </c>
      <c r="AV11" s="16" t="s">
        <v>139</v>
      </c>
      <c r="AW11" s="16">
        <v>0</v>
      </c>
      <c r="AX11" s="16" t="s">
        <v>143</v>
      </c>
      <c r="AY11" s="17" t="s">
        <v>137</v>
      </c>
      <c r="AZ11" s="16" t="s">
        <v>139</v>
      </c>
      <c r="BA11" s="16" t="s">
        <v>231</v>
      </c>
      <c r="BB11" s="24" t="s">
        <v>136</v>
      </c>
      <c r="BC11" s="24" t="s">
        <v>309</v>
      </c>
      <c r="BD11" s="16" t="s">
        <v>139</v>
      </c>
      <c r="BE11" s="16" t="s">
        <v>231</v>
      </c>
      <c r="BF11" s="16" t="s">
        <v>150</v>
      </c>
      <c r="BG11" s="16" t="s">
        <v>333</v>
      </c>
      <c r="BH11" s="16" t="s">
        <v>139</v>
      </c>
      <c r="BI11" s="16" t="s">
        <v>193</v>
      </c>
      <c r="BJ11" s="16" t="s">
        <v>142</v>
      </c>
      <c r="BK11" s="16" t="s">
        <v>332</v>
      </c>
      <c r="BL11" s="16" t="s">
        <v>139</v>
      </c>
      <c r="BM11" s="16" t="s">
        <v>172</v>
      </c>
      <c r="BN11" s="16" t="s">
        <v>148</v>
      </c>
      <c r="BO11" s="17" t="s">
        <v>137</v>
      </c>
      <c r="BP11" s="16" t="s">
        <v>139</v>
      </c>
      <c r="BQ11" s="16" t="s">
        <v>193</v>
      </c>
      <c r="BR11" s="16" t="s">
        <v>153</v>
      </c>
      <c r="BS11" s="17" t="s">
        <v>137</v>
      </c>
      <c r="BT11" s="16" t="s">
        <v>139</v>
      </c>
      <c r="BU11" s="16">
        <v>0</v>
      </c>
      <c r="BV11" s="17" t="s">
        <v>137</v>
      </c>
      <c r="BW11" s="17" t="s">
        <v>137</v>
      </c>
      <c r="BX11" s="16" t="s">
        <v>139</v>
      </c>
      <c r="BY11" s="16" t="s">
        <v>169</v>
      </c>
      <c r="BZ11" s="17" t="s">
        <v>137</v>
      </c>
      <c r="CA11" s="17" t="s">
        <v>334</v>
      </c>
      <c r="CB11" s="34" t="s">
        <v>139</v>
      </c>
      <c r="CC11" s="34" t="s">
        <v>139</v>
      </c>
      <c r="CD11" s="34" t="s">
        <v>139</v>
      </c>
      <c r="CE11" s="17" t="s">
        <v>137</v>
      </c>
      <c r="CF11" s="16" t="s">
        <v>139</v>
      </c>
      <c r="CG11" s="16" t="s">
        <v>187</v>
      </c>
      <c r="CH11" s="17" t="s">
        <v>137</v>
      </c>
      <c r="CI11" s="17" t="s">
        <v>287</v>
      </c>
      <c r="CJ11" s="16" t="s">
        <v>139</v>
      </c>
      <c r="CK11" s="16" t="s">
        <v>188</v>
      </c>
      <c r="CL11" s="17" t="s">
        <v>204</v>
      </c>
      <c r="CM11" s="17" t="s">
        <v>292</v>
      </c>
      <c r="CN11" s="16" t="s">
        <v>139</v>
      </c>
      <c r="CO11" s="16" t="s">
        <v>194</v>
      </c>
      <c r="CP11" s="16" t="s">
        <v>143</v>
      </c>
      <c r="CQ11" s="16" t="s">
        <v>292</v>
      </c>
      <c r="CR11" s="16" t="s">
        <v>139</v>
      </c>
      <c r="CS11" s="16" t="s">
        <v>192</v>
      </c>
      <c r="CT11" s="16" t="s">
        <v>151</v>
      </c>
      <c r="CU11" s="16" t="s">
        <v>290</v>
      </c>
      <c r="CV11" s="16" t="s">
        <v>139</v>
      </c>
      <c r="CW11" s="16" t="s">
        <v>193</v>
      </c>
      <c r="CX11" s="16" t="s">
        <v>210</v>
      </c>
      <c r="CY11" s="16" t="s">
        <v>335</v>
      </c>
      <c r="CZ11" s="16" t="s">
        <v>139</v>
      </c>
      <c r="DA11" s="16" t="s">
        <v>236</v>
      </c>
      <c r="DB11" s="16" t="s">
        <v>202</v>
      </c>
      <c r="DC11" s="16" t="s">
        <v>287</v>
      </c>
      <c r="DD11" s="16" t="s">
        <v>139</v>
      </c>
      <c r="DE11" s="16" t="s">
        <v>192</v>
      </c>
      <c r="DF11" s="16" t="s">
        <v>154</v>
      </c>
      <c r="DG11" s="16" t="s">
        <v>286</v>
      </c>
      <c r="DH11" s="16" t="s">
        <v>139</v>
      </c>
      <c r="DI11" s="16" t="s">
        <v>241</v>
      </c>
      <c r="DJ11" s="16" t="s">
        <v>154</v>
      </c>
    </row>
    <row r="12" spans="2:114" ht="14.45" customHeight="1" x14ac:dyDescent="0.5">
      <c r="B12" s="166" t="s">
        <v>8</v>
      </c>
      <c r="C12" s="167"/>
      <c r="D12" s="21">
        <f>IF(D6="n/a",0,IF(D6="no data",0,D6))+IF(D9="n/a",0,IF(D9="no data",0,D9))</f>
        <v>0</v>
      </c>
      <c r="E12" s="21">
        <f t="shared" ref="E12:BP12" si="0">IF(E6="n/a",0,IF(E6="no data",0,E6))+IF(E9="n/a",0,IF(E9="no data",0,E9))</f>
        <v>0</v>
      </c>
      <c r="F12" s="21">
        <f t="shared" si="0"/>
        <v>0</v>
      </c>
      <c r="G12" s="21">
        <f t="shared" si="0"/>
        <v>0</v>
      </c>
      <c r="H12" s="21">
        <f t="shared" si="0"/>
        <v>32</v>
      </c>
      <c r="I12" s="21">
        <f t="shared" si="0"/>
        <v>5.75</v>
      </c>
      <c r="J12" s="21">
        <f t="shared" si="0"/>
        <v>5.75</v>
      </c>
      <c r="K12" s="21">
        <f t="shared" si="0"/>
        <v>0</v>
      </c>
      <c r="L12" s="21">
        <f t="shared" si="0"/>
        <v>2544.5299999999997</v>
      </c>
      <c r="M12" s="21">
        <f t="shared" si="0"/>
        <v>2983.22</v>
      </c>
      <c r="N12" s="21">
        <f t="shared" si="0"/>
        <v>2828.3199999999997</v>
      </c>
      <c r="O12" s="21">
        <f t="shared" si="0"/>
        <v>2886.7360000000003</v>
      </c>
      <c r="P12" s="21">
        <f t="shared" si="0"/>
        <v>2901.4112399999999</v>
      </c>
      <c r="Q12" s="21">
        <f t="shared" si="0"/>
        <v>2811.49</v>
      </c>
      <c r="R12" s="21">
        <f t="shared" si="0"/>
        <v>3442.3199999999997</v>
      </c>
      <c r="S12" s="21">
        <f t="shared" si="0"/>
        <v>2027.5900000000001</v>
      </c>
      <c r="T12" s="21">
        <f t="shared" si="0"/>
        <v>747.69</v>
      </c>
      <c r="U12" s="21">
        <f t="shared" si="0"/>
        <v>418.28</v>
      </c>
      <c r="V12" s="21">
        <f t="shared" si="0"/>
        <v>427.99</v>
      </c>
      <c r="W12" s="21">
        <f t="shared" si="0"/>
        <v>234.55209300000001</v>
      </c>
      <c r="X12" s="21" t="e">
        <f t="shared" si="0"/>
        <v>#VALUE!</v>
      </c>
      <c r="Y12" s="21">
        <f t="shared" si="0"/>
        <v>0</v>
      </c>
      <c r="Z12" s="21">
        <f t="shared" si="0"/>
        <v>0</v>
      </c>
      <c r="AA12" s="21">
        <f t="shared" si="0"/>
        <v>0</v>
      </c>
      <c r="AB12" s="21">
        <f t="shared" si="0"/>
        <v>0</v>
      </c>
      <c r="AC12" s="21">
        <f t="shared" si="0"/>
        <v>0</v>
      </c>
      <c r="AD12" s="21">
        <f t="shared" si="0"/>
        <v>0</v>
      </c>
      <c r="AE12" s="21">
        <f t="shared" si="0"/>
        <v>0</v>
      </c>
      <c r="AF12" s="21">
        <f t="shared" si="0"/>
        <v>56</v>
      </c>
      <c r="AG12" s="21">
        <f t="shared" si="0"/>
        <v>60.14</v>
      </c>
      <c r="AH12" s="21">
        <f t="shared" si="0"/>
        <v>4.34</v>
      </c>
      <c r="AI12" s="21">
        <f t="shared" si="0"/>
        <v>0</v>
      </c>
      <c r="AJ12" s="21">
        <f t="shared" si="0"/>
        <v>25.7</v>
      </c>
      <c r="AK12" s="21">
        <f t="shared" si="0"/>
        <v>27</v>
      </c>
      <c r="AL12" s="21">
        <f t="shared" si="0"/>
        <v>0</v>
      </c>
      <c r="AM12" s="21">
        <f t="shared" si="0"/>
        <v>4.4000000000000004</v>
      </c>
      <c r="AN12" s="21">
        <f t="shared" si="0"/>
        <v>277</v>
      </c>
      <c r="AO12" s="21">
        <f t="shared" si="0"/>
        <v>228</v>
      </c>
      <c r="AP12" s="21">
        <f t="shared" si="0"/>
        <v>541.19000000000005</v>
      </c>
      <c r="AQ12" s="21">
        <f t="shared" si="0"/>
        <v>699.18458799999996</v>
      </c>
      <c r="AR12" s="21">
        <f t="shared" si="0"/>
        <v>0</v>
      </c>
      <c r="AS12" s="21">
        <f t="shared" si="0"/>
        <v>0</v>
      </c>
      <c r="AT12" s="21">
        <f t="shared" si="0"/>
        <v>0</v>
      </c>
      <c r="AU12" s="21">
        <f t="shared" si="0"/>
        <v>0</v>
      </c>
      <c r="AV12" s="21">
        <f t="shared" si="0"/>
        <v>1567.27019486316</v>
      </c>
      <c r="AW12" s="21">
        <f t="shared" si="0"/>
        <v>1324.46</v>
      </c>
      <c r="AX12" s="21">
        <f t="shared" si="0"/>
        <v>1989.21</v>
      </c>
      <c r="AY12" s="21">
        <f t="shared" si="0"/>
        <v>0</v>
      </c>
      <c r="AZ12" s="21">
        <f t="shared" si="0"/>
        <v>107</v>
      </c>
      <c r="BA12" s="21">
        <f t="shared" si="0"/>
        <v>418.28</v>
      </c>
      <c r="BB12" s="21">
        <f t="shared" si="0"/>
        <v>409.23999999999995</v>
      </c>
      <c r="BC12" s="21">
        <f t="shared" si="0"/>
        <v>226.93799999999999</v>
      </c>
      <c r="BD12" s="21">
        <f t="shared" si="0"/>
        <v>707.43669999999997</v>
      </c>
      <c r="BE12" s="21">
        <f t="shared" si="0"/>
        <v>991.21</v>
      </c>
      <c r="BF12" s="21">
        <f t="shared" si="0"/>
        <v>1321.74</v>
      </c>
      <c r="BG12" s="21">
        <f t="shared" si="0"/>
        <v>751.80000000000007</v>
      </c>
      <c r="BH12" s="21">
        <f t="shared" si="0"/>
        <v>3065</v>
      </c>
      <c r="BI12" s="21" t="e">
        <f t="shared" si="0"/>
        <v>#VALUE!</v>
      </c>
      <c r="BJ12" s="21">
        <f t="shared" si="0"/>
        <v>7639.9400000000005</v>
      </c>
      <c r="BK12" s="21">
        <f t="shared" si="0"/>
        <v>3863.4518899999998</v>
      </c>
      <c r="BL12" s="21">
        <f t="shared" si="0"/>
        <v>64</v>
      </c>
      <c r="BM12" s="21">
        <f t="shared" si="0"/>
        <v>50.830000000000005</v>
      </c>
      <c r="BN12" s="21">
        <f t="shared" si="0"/>
        <v>181.52</v>
      </c>
      <c r="BO12" s="21">
        <f t="shared" si="0"/>
        <v>131.867279</v>
      </c>
      <c r="BP12" s="21">
        <f t="shared" si="0"/>
        <v>0</v>
      </c>
      <c r="BQ12" s="21">
        <f t="shared" ref="BQ12:DJ12" si="1">IF(BQ6="n/a",0,IF(BQ6="no data",0,BQ6))+IF(BQ9="n/a",0,IF(BQ9="no data",0,BQ9))</f>
        <v>4.2</v>
      </c>
      <c r="BR12" s="21">
        <f t="shared" si="1"/>
        <v>3.84</v>
      </c>
      <c r="BS12" s="21">
        <f t="shared" si="1"/>
        <v>0</v>
      </c>
      <c r="BT12" s="21">
        <f t="shared" si="1"/>
        <v>311.39999999999998</v>
      </c>
      <c r="BU12" s="21">
        <f t="shared" si="1"/>
        <v>0</v>
      </c>
      <c r="BV12" s="21">
        <f t="shared" si="1"/>
        <v>7.62</v>
      </c>
      <c r="BW12" s="21">
        <f t="shared" si="1"/>
        <v>8</v>
      </c>
      <c r="BX12" s="21">
        <f t="shared" si="1"/>
        <v>0</v>
      </c>
      <c r="BY12" s="21">
        <f t="shared" si="1"/>
        <v>4.25</v>
      </c>
      <c r="BZ12" s="21">
        <f t="shared" si="1"/>
        <v>0</v>
      </c>
      <c r="CA12" s="21">
        <f t="shared" si="1"/>
        <v>23</v>
      </c>
      <c r="CB12" s="21">
        <f t="shared" si="1"/>
        <v>0</v>
      </c>
      <c r="CC12" s="21">
        <f t="shared" si="1"/>
        <v>0</v>
      </c>
      <c r="CD12" s="21">
        <f t="shared" si="1"/>
        <v>0</v>
      </c>
      <c r="CE12" s="21">
        <f t="shared" si="1"/>
        <v>0</v>
      </c>
      <c r="CF12" s="21">
        <f t="shared" si="1"/>
        <v>6104</v>
      </c>
      <c r="CG12" s="21">
        <f t="shared" si="1"/>
        <v>7734.3118503000005</v>
      </c>
      <c r="CH12" s="21">
        <f t="shared" si="1"/>
        <v>0</v>
      </c>
      <c r="CI12" s="21">
        <f t="shared" si="1"/>
        <v>3124.9900000000002</v>
      </c>
      <c r="CJ12" s="21">
        <f t="shared" si="1"/>
        <v>122</v>
      </c>
      <c r="CK12" s="21">
        <f t="shared" si="1"/>
        <v>111.33</v>
      </c>
      <c r="CL12" s="21">
        <f t="shared" si="1"/>
        <v>114.82</v>
      </c>
      <c r="CM12" s="21">
        <f t="shared" si="1"/>
        <v>83.86</v>
      </c>
      <c r="CN12" s="21">
        <f t="shared" si="1"/>
        <v>11962</v>
      </c>
      <c r="CO12" s="21">
        <f t="shared" si="1"/>
        <v>7035.4400000000005</v>
      </c>
      <c r="CP12" s="21">
        <f t="shared" si="1"/>
        <v>6636.48</v>
      </c>
      <c r="CQ12" s="21">
        <f t="shared" si="1"/>
        <v>7405.1510334000004</v>
      </c>
      <c r="CR12" s="21">
        <f t="shared" si="1"/>
        <v>1200.1214359999999</v>
      </c>
      <c r="CS12" s="21">
        <f t="shared" si="1"/>
        <v>697.22</v>
      </c>
      <c r="CT12" s="21">
        <f t="shared" si="1"/>
        <v>756</v>
      </c>
      <c r="CU12" s="21">
        <f t="shared" si="1"/>
        <v>621.91716399999996</v>
      </c>
      <c r="CV12" s="21">
        <f t="shared" si="1"/>
        <v>420.3</v>
      </c>
      <c r="CW12" s="21">
        <f t="shared" si="1"/>
        <v>502.71999999999997</v>
      </c>
      <c r="CX12" s="21">
        <f t="shared" si="1"/>
        <v>390.71000000000004</v>
      </c>
      <c r="CY12" s="21">
        <f t="shared" si="1"/>
        <v>33.967889299999996</v>
      </c>
      <c r="CZ12" s="21">
        <f t="shared" si="1"/>
        <v>9985</v>
      </c>
      <c r="DA12" s="21">
        <f t="shared" si="1"/>
        <v>6494.97</v>
      </c>
      <c r="DB12" s="21">
        <f t="shared" si="1"/>
        <v>7009.68</v>
      </c>
      <c r="DC12" s="21">
        <f t="shared" si="1"/>
        <v>3267.0830000000001</v>
      </c>
      <c r="DD12" s="21">
        <f t="shared" si="1"/>
        <v>120.5</v>
      </c>
      <c r="DE12" s="21">
        <f t="shared" si="1"/>
        <v>101</v>
      </c>
      <c r="DF12" s="21">
        <f t="shared" si="1"/>
        <v>17.25</v>
      </c>
      <c r="DG12" s="21">
        <f t="shared" si="1"/>
        <v>0.48</v>
      </c>
      <c r="DH12" s="21">
        <f t="shared" si="1"/>
        <v>6892</v>
      </c>
      <c r="DI12" s="21">
        <f t="shared" si="1"/>
        <v>12431.15</v>
      </c>
      <c r="DJ12" s="21">
        <f t="shared" si="1"/>
        <v>12759.990000000002</v>
      </c>
    </row>
    <row r="13" spans="2:114" ht="14.45" customHeight="1" x14ac:dyDescent="0.5">
      <c r="B13" s="166" t="s">
        <v>9</v>
      </c>
      <c r="C13" s="167"/>
      <c r="D13" s="9" t="s">
        <v>139</v>
      </c>
      <c r="E13" s="9" t="s">
        <v>137</v>
      </c>
      <c r="F13" s="17" t="s">
        <v>137</v>
      </c>
      <c r="G13" s="17" t="s">
        <v>137</v>
      </c>
      <c r="H13" s="17" t="s">
        <v>137</v>
      </c>
      <c r="I13" s="17" t="s">
        <v>137</v>
      </c>
      <c r="J13" s="17" t="s">
        <v>137</v>
      </c>
      <c r="K13" s="17" t="s">
        <v>137</v>
      </c>
      <c r="L13" s="9" t="s">
        <v>139</v>
      </c>
      <c r="M13" s="9" t="s">
        <v>140</v>
      </c>
      <c r="N13" s="9" t="s">
        <v>142</v>
      </c>
      <c r="O13" s="9" t="s">
        <v>290</v>
      </c>
      <c r="P13" s="9" t="s">
        <v>139</v>
      </c>
      <c r="Q13" s="9" t="s">
        <v>141</v>
      </c>
      <c r="R13" s="9" t="s">
        <v>150</v>
      </c>
      <c r="S13" s="9" t="s">
        <v>330</v>
      </c>
      <c r="T13" s="9" t="s">
        <v>139</v>
      </c>
      <c r="U13" s="32" t="s">
        <v>196</v>
      </c>
      <c r="V13" s="9" t="s">
        <v>144</v>
      </c>
      <c r="W13" s="9" t="s">
        <v>307</v>
      </c>
      <c r="X13" s="9" t="s">
        <v>139</v>
      </c>
      <c r="Y13" s="17" t="s">
        <v>137</v>
      </c>
      <c r="Z13" s="17" t="s">
        <v>137</v>
      </c>
      <c r="AA13" s="17" t="s">
        <v>137</v>
      </c>
      <c r="AB13" s="9" t="s">
        <v>139</v>
      </c>
      <c r="AC13" s="17" t="s">
        <v>137</v>
      </c>
      <c r="AD13" s="17" t="s">
        <v>137</v>
      </c>
      <c r="AE13" s="17" t="s">
        <v>137</v>
      </c>
      <c r="AF13" s="9" t="s">
        <v>139</v>
      </c>
      <c r="AG13" s="9" t="s">
        <v>187</v>
      </c>
      <c r="AH13" s="9" t="s">
        <v>148</v>
      </c>
      <c r="AI13" s="17" t="s">
        <v>137</v>
      </c>
      <c r="AJ13" s="9" t="s">
        <v>139</v>
      </c>
      <c r="AK13" s="9" t="s">
        <v>191</v>
      </c>
      <c r="AL13" s="17" t="s">
        <v>137</v>
      </c>
      <c r="AM13" s="17" t="s">
        <v>331</v>
      </c>
      <c r="AN13" s="16" t="s">
        <v>137</v>
      </c>
      <c r="AO13" s="16" t="s">
        <v>240</v>
      </c>
      <c r="AP13" s="16" t="s">
        <v>152</v>
      </c>
      <c r="AQ13" s="16" t="s">
        <v>332</v>
      </c>
      <c r="AR13" s="9" t="s">
        <v>139</v>
      </c>
      <c r="AS13" s="17" t="s">
        <v>137</v>
      </c>
      <c r="AT13" s="17" t="s">
        <v>137</v>
      </c>
      <c r="AU13" s="17" t="s">
        <v>137</v>
      </c>
      <c r="AV13" s="9" t="s">
        <v>139</v>
      </c>
      <c r="AW13" s="9" t="s">
        <v>192</v>
      </c>
      <c r="AX13" s="9" t="s">
        <v>143</v>
      </c>
      <c r="AY13" s="17" t="s">
        <v>137</v>
      </c>
      <c r="AZ13" s="9" t="s">
        <v>139</v>
      </c>
      <c r="BA13" s="9" t="s">
        <v>195</v>
      </c>
      <c r="BB13" s="26" t="s">
        <v>136</v>
      </c>
      <c r="BC13" s="26" t="s">
        <v>309</v>
      </c>
      <c r="BD13" s="9" t="s">
        <v>139</v>
      </c>
      <c r="BE13" s="9" t="s">
        <v>177</v>
      </c>
      <c r="BF13" s="9" t="s">
        <v>142</v>
      </c>
      <c r="BG13" s="9" t="s">
        <v>290</v>
      </c>
      <c r="BH13" s="9" t="s">
        <v>139</v>
      </c>
      <c r="BI13" s="9" t="s">
        <v>183</v>
      </c>
      <c r="BJ13" s="9" t="s">
        <v>142</v>
      </c>
      <c r="BK13" s="9" t="s">
        <v>332</v>
      </c>
      <c r="BL13" s="9" t="s">
        <v>139</v>
      </c>
      <c r="BM13" s="9" t="s">
        <v>181</v>
      </c>
      <c r="BN13" s="9" t="s">
        <v>154</v>
      </c>
      <c r="BO13" s="9" t="s">
        <v>335</v>
      </c>
      <c r="BP13" s="9" t="s">
        <v>139</v>
      </c>
      <c r="BQ13" s="9" t="s">
        <v>193</v>
      </c>
      <c r="BR13" s="9" t="s">
        <v>153</v>
      </c>
      <c r="BS13" s="17" t="s">
        <v>137</v>
      </c>
      <c r="BT13" s="9" t="s">
        <v>139</v>
      </c>
      <c r="BU13" s="17" t="s">
        <v>137</v>
      </c>
      <c r="BV13" s="9" t="s">
        <v>147</v>
      </c>
      <c r="BW13" s="9" t="s">
        <v>286</v>
      </c>
      <c r="BX13" s="9" t="s">
        <v>139</v>
      </c>
      <c r="BY13" s="9" t="s">
        <v>169</v>
      </c>
      <c r="BZ13" s="17" t="s">
        <v>137</v>
      </c>
      <c r="CA13" s="17" t="s">
        <v>334</v>
      </c>
      <c r="CB13" s="35" t="s">
        <v>139</v>
      </c>
      <c r="CC13" s="34" t="s">
        <v>139</v>
      </c>
      <c r="CD13" s="34" t="s">
        <v>139</v>
      </c>
      <c r="CE13" s="34" t="s">
        <v>137</v>
      </c>
      <c r="CF13" s="9" t="s">
        <v>139</v>
      </c>
      <c r="CG13" s="9" t="s">
        <v>187</v>
      </c>
      <c r="CH13" s="17" t="s">
        <v>137</v>
      </c>
      <c r="CI13" s="17" t="s">
        <v>287</v>
      </c>
      <c r="CJ13" s="9" t="s">
        <v>139</v>
      </c>
      <c r="CK13" s="17" t="s">
        <v>188</v>
      </c>
      <c r="CL13" s="17" t="s">
        <v>204</v>
      </c>
      <c r="CM13" s="17" t="s">
        <v>292</v>
      </c>
      <c r="CN13" s="9" t="s">
        <v>139</v>
      </c>
      <c r="CO13" s="9" t="s">
        <v>194</v>
      </c>
      <c r="CP13" s="9" t="s">
        <v>143</v>
      </c>
      <c r="CQ13" s="9" t="s">
        <v>292</v>
      </c>
      <c r="CR13" s="9" t="s">
        <v>139</v>
      </c>
      <c r="CS13" s="9" t="s">
        <v>192</v>
      </c>
      <c r="CT13" s="9" t="s">
        <v>150</v>
      </c>
      <c r="CU13" s="9" t="s">
        <v>290</v>
      </c>
      <c r="CV13" s="9" t="s">
        <v>139</v>
      </c>
      <c r="CW13" s="9" t="s">
        <v>193</v>
      </c>
      <c r="CX13" s="9" t="s">
        <v>142</v>
      </c>
      <c r="CY13" s="9" t="s">
        <v>290</v>
      </c>
      <c r="CZ13" s="9" t="s">
        <v>139</v>
      </c>
      <c r="DA13" s="9" t="s">
        <v>194</v>
      </c>
      <c r="DB13" s="9" t="s">
        <v>142</v>
      </c>
      <c r="DC13" s="9" t="s">
        <v>290</v>
      </c>
      <c r="DD13" s="9" t="s">
        <v>139</v>
      </c>
      <c r="DE13" s="9" t="s">
        <v>192</v>
      </c>
      <c r="DF13" s="9" t="s">
        <v>154</v>
      </c>
      <c r="DG13" s="9" t="s">
        <v>286</v>
      </c>
      <c r="DH13" s="9" t="s">
        <v>139</v>
      </c>
      <c r="DI13" s="9" t="s">
        <v>192</v>
      </c>
      <c r="DJ13" s="9" t="s">
        <v>148</v>
      </c>
    </row>
    <row r="14" spans="2:114" ht="14.45" customHeight="1" x14ac:dyDescent="0.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</row>
    <row r="15" spans="2:114" ht="22.85" customHeight="1" x14ac:dyDescent="0.5">
      <c r="B15" s="163" t="s">
        <v>3</v>
      </c>
      <c r="C15" s="8" t="s">
        <v>11</v>
      </c>
      <c r="D15" s="17" t="s">
        <v>139</v>
      </c>
      <c r="E15" s="17" t="s">
        <v>137</v>
      </c>
      <c r="F15" s="17">
        <v>0</v>
      </c>
      <c r="G15" s="17">
        <v>0</v>
      </c>
      <c r="H15" s="17">
        <v>16</v>
      </c>
      <c r="I15" s="17">
        <v>0</v>
      </c>
      <c r="J15" s="17">
        <v>0</v>
      </c>
      <c r="K15" s="17">
        <v>0</v>
      </c>
      <c r="L15" s="17">
        <v>288</v>
      </c>
      <c r="M15" s="17">
        <v>272</v>
      </c>
      <c r="N15" s="17">
        <v>264</v>
      </c>
      <c r="O15" s="17">
        <v>0</v>
      </c>
      <c r="P15" s="17" t="s">
        <v>139</v>
      </c>
      <c r="Q15" s="17" t="s">
        <v>137</v>
      </c>
      <c r="R15" s="17">
        <v>54</v>
      </c>
      <c r="S15" s="17">
        <v>143</v>
      </c>
      <c r="T15" s="17">
        <v>25</v>
      </c>
      <c r="U15" s="17">
        <v>18</v>
      </c>
      <c r="V15" s="17">
        <v>18</v>
      </c>
      <c r="W15" s="17">
        <v>18</v>
      </c>
      <c r="X15" s="17">
        <v>0</v>
      </c>
      <c r="Y15" s="17">
        <v>0</v>
      </c>
      <c r="Z15" s="17">
        <v>0</v>
      </c>
      <c r="AA15" s="17">
        <v>0</v>
      </c>
      <c r="AB15" s="17" t="s">
        <v>139</v>
      </c>
      <c r="AC15" s="17" t="s">
        <v>137</v>
      </c>
      <c r="AD15" s="17">
        <v>0</v>
      </c>
      <c r="AE15" s="17">
        <v>0</v>
      </c>
      <c r="AF15" s="17">
        <v>6</v>
      </c>
      <c r="AG15" s="17">
        <v>5</v>
      </c>
      <c r="AH15" s="17">
        <v>0</v>
      </c>
      <c r="AI15" s="17">
        <v>0</v>
      </c>
      <c r="AJ15" s="17" t="s">
        <v>139</v>
      </c>
      <c r="AK15" s="17" t="s">
        <v>137</v>
      </c>
      <c r="AL15" s="17">
        <v>0</v>
      </c>
      <c r="AM15" s="17">
        <v>0</v>
      </c>
      <c r="AN15" s="17" t="s">
        <v>139</v>
      </c>
      <c r="AO15" s="17" t="s">
        <v>137</v>
      </c>
      <c r="AP15" s="17">
        <v>0</v>
      </c>
      <c r="AQ15" s="17">
        <v>6</v>
      </c>
      <c r="AR15" s="17" t="s">
        <v>139</v>
      </c>
      <c r="AS15" s="17" t="s">
        <v>137</v>
      </c>
      <c r="AT15" s="17">
        <v>0</v>
      </c>
      <c r="AU15" s="17">
        <v>0</v>
      </c>
      <c r="AV15" s="17">
        <v>216</v>
      </c>
      <c r="AW15" s="17">
        <v>204</v>
      </c>
      <c r="AX15" s="17">
        <v>194</v>
      </c>
      <c r="AY15" s="17">
        <v>200</v>
      </c>
      <c r="AZ15" s="17">
        <v>72</v>
      </c>
      <c r="BA15" s="17">
        <v>18</v>
      </c>
      <c r="BB15" s="27">
        <v>1</v>
      </c>
      <c r="BC15" s="27">
        <v>10</v>
      </c>
      <c r="BD15" s="17">
        <v>13</v>
      </c>
      <c r="BE15" s="17">
        <v>11</v>
      </c>
      <c r="BF15" s="17">
        <v>7</v>
      </c>
      <c r="BG15" s="17">
        <v>7</v>
      </c>
      <c r="BH15" s="17">
        <v>672</v>
      </c>
      <c r="BI15" s="17">
        <v>276</v>
      </c>
      <c r="BJ15" s="17">
        <v>258</v>
      </c>
      <c r="BK15" s="17">
        <v>345</v>
      </c>
      <c r="BL15" s="17">
        <v>3</v>
      </c>
      <c r="BM15" s="17">
        <v>31</v>
      </c>
      <c r="BN15" s="17">
        <v>36</v>
      </c>
      <c r="BO15" s="17">
        <v>33</v>
      </c>
      <c r="BP15" s="17" t="s">
        <v>139</v>
      </c>
      <c r="BQ15" s="17">
        <v>54</v>
      </c>
      <c r="BR15" s="17">
        <v>0</v>
      </c>
      <c r="BS15" s="17">
        <v>1</v>
      </c>
      <c r="BT15" s="17">
        <v>6</v>
      </c>
      <c r="BU15" s="17" t="s">
        <v>137</v>
      </c>
      <c r="BV15" s="17">
        <v>1</v>
      </c>
      <c r="BW15" s="17">
        <v>1</v>
      </c>
      <c r="BX15" s="17" t="s">
        <v>139</v>
      </c>
      <c r="BY15" s="17" t="s">
        <v>137</v>
      </c>
      <c r="BZ15" s="17">
        <v>0</v>
      </c>
      <c r="CA15" s="17">
        <v>0</v>
      </c>
      <c r="CB15" s="34" t="s">
        <v>139</v>
      </c>
      <c r="CC15" s="34" t="s">
        <v>139</v>
      </c>
      <c r="CD15" s="34" t="s">
        <v>139</v>
      </c>
      <c r="CE15" s="34">
        <v>0</v>
      </c>
      <c r="CF15" s="17">
        <v>1119</v>
      </c>
      <c r="CG15" s="17">
        <v>1056</v>
      </c>
      <c r="CH15" s="17" t="s">
        <v>137</v>
      </c>
      <c r="CI15" s="17">
        <v>191</v>
      </c>
      <c r="CJ15" s="17">
        <v>3</v>
      </c>
      <c r="CK15" s="17">
        <v>0</v>
      </c>
      <c r="CL15" s="17">
        <v>0</v>
      </c>
      <c r="CM15" s="17">
        <v>0</v>
      </c>
      <c r="CN15" s="17">
        <v>191</v>
      </c>
      <c r="CO15" s="17">
        <v>785</v>
      </c>
      <c r="CP15" s="17">
        <v>1550</v>
      </c>
      <c r="CQ15" s="17">
        <v>1809</v>
      </c>
      <c r="CR15" s="17">
        <v>70</v>
      </c>
      <c r="CS15" s="17">
        <v>92</v>
      </c>
      <c r="CT15" s="17">
        <v>115</v>
      </c>
      <c r="CU15" s="17">
        <v>87</v>
      </c>
      <c r="CV15" s="17">
        <v>18</v>
      </c>
      <c r="CW15" s="17">
        <v>93</v>
      </c>
      <c r="CX15" s="17">
        <v>97</v>
      </c>
      <c r="CY15" s="17">
        <v>30</v>
      </c>
      <c r="CZ15" s="17">
        <v>486</v>
      </c>
      <c r="DA15" s="17">
        <v>89</v>
      </c>
      <c r="DB15" s="17">
        <v>66</v>
      </c>
      <c r="DC15" s="17">
        <v>71</v>
      </c>
      <c r="DD15" s="17" t="s">
        <v>139</v>
      </c>
      <c r="DE15" s="17" t="s">
        <v>137</v>
      </c>
      <c r="DF15" s="17">
        <v>0</v>
      </c>
      <c r="DG15" s="17">
        <v>0</v>
      </c>
      <c r="DH15" s="17">
        <v>5</v>
      </c>
      <c r="DI15" s="17">
        <v>5</v>
      </c>
      <c r="DJ15" s="17">
        <v>4</v>
      </c>
    </row>
    <row r="16" spans="2:114" ht="22.85" customHeight="1" x14ac:dyDescent="0.5">
      <c r="B16" s="163"/>
      <c r="C16" s="8" t="s">
        <v>12</v>
      </c>
      <c r="D16" s="17" t="s">
        <v>139</v>
      </c>
      <c r="E16" s="17" t="s">
        <v>137</v>
      </c>
      <c r="F16" s="17">
        <v>0</v>
      </c>
      <c r="G16" s="17">
        <v>0</v>
      </c>
      <c r="H16" s="17" t="s">
        <v>139</v>
      </c>
      <c r="I16" s="17" t="s">
        <v>137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275</v>
      </c>
      <c r="Q16" s="17">
        <v>252</v>
      </c>
      <c r="R16" s="17">
        <v>199</v>
      </c>
      <c r="S16" s="17">
        <v>60</v>
      </c>
      <c r="T16" s="17">
        <v>0</v>
      </c>
      <c r="U16" s="17">
        <v>0</v>
      </c>
      <c r="V16" s="17">
        <v>0</v>
      </c>
      <c r="W16" s="17">
        <v>0</v>
      </c>
      <c r="X16" s="17">
        <v>5</v>
      </c>
      <c r="Y16" s="17">
        <v>0</v>
      </c>
      <c r="Z16" s="17">
        <v>0</v>
      </c>
      <c r="AA16" s="17">
        <v>0</v>
      </c>
      <c r="AB16" s="17" t="s">
        <v>139</v>
      </c>
      <c r="AC16" s="17" t="s">
        <v>137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3</v>
      </c>
      <c r="AK16" s="17">
        <v>0</v>
      </c>
      <c r="AL16" s="17">
        <v>0</v>
      </c>
      <c r="AM16" s="17">
        <v>0</v>
      </c>
      <c r="AN16" s="17" t="s">
        <v>139</v>
      </c>
      <c r="AO16" s="17">
        <v>0</v>
      </c>
      <c r="AP16" s="17">
        <v>0</v>
      </c>
      <c r="AQ16" s="17">
        <v>0</v>
      </c>
      <c r="AR16" s="17" t="s">
        <v>139</v>
      </c>
      <c r="AS16" s="17" t="s">
        <v>137</v>
      </c>
      <c r="AT16" s="17">
        <v>0</v>
      </c>
      <c r="AU16" s="17">
        <v>0</v>
      </c>
      <c r="AV16" s="17" t="s">
        <v>139</v>
      </c>
      <c r="AW16" s="17" t="s">
        <v>137</v>
      </c>
      <c r="AX16" s="17">
        <v>0</v>
      </c>
      <c r="AY16" s="17">
        <v>0</v>
      </c>
      <c r="AZ16" s="17">
        <v>214</v>
      </c>
      <c r="BA16" s="17">
        <v>0</v>
      </c>
      <c r="BB16" s="27">
        <v>95</v>
      </c>
      <c r="BC16" s="27">
        <v>53</v>
      </c>
      <c r="BD16" s="17">
        <v>0</v>
      </c>
      <c r="BE16" s="17">
        <v>0</v>
      </c>
      <c r="BF16" s="17">
        <v>0</v>
      </c>
      <c r="BG16" s="17">
        <v>0</v>
      </c>
      <c r="BH16" s="17" t="s">
        <v>139</v>
      </c>
      <c r="BI16" s="17">
        <v>0</v>
      </c>
      <c r="BJ16" s="17">
        <v>0</v>
      </c>
      <c r="BK16" s="17">
        <v>0</v>
      </c>
      <c r="BL16" s="17">
        <v>63</v>
      </c>
      <c r="BM16" s="17">
        <v>0</v>
      </c>
      <c r="BN16" s="17">
        <v>0</v>
      </c>
      <c r="BO16" s="17">
        <v>0</v>
      </c>
      <c r="BP16" s="17" t="s">
        <v>139</v>
      </c>
      <c r="BQ16" s="17">
        <v>0</v>
      </c>
      <c r="BR16" s="17">
        <v>0</v>
      </c>
      <c r="BS16" s="17">
        <v>0</v>
      </c>
      <c r="BT16" s="17">
        <v>0</v>
      </c>
      <c r="BU16" s="17">
        <v>0</v>
      </c>
      <c r="BV16" s="17">
        <v>0</v>
      </c>
      <c r="BW16" s="17">
        <v>0</v>
      </c>
      <c r="BX16" s="17" t="s">
        <v>139</v>
      </c>
      <c r="BY16" s="17" t="s">
        <v>137</v>
      </c>
      <c r="BZ16" s="17">
        <v>0</v>
      </c>
      <c r="CA16" s="17">
        <v>0</v>
      </c>
      <c r="CB16" s="34" t="s">
        <v>139</v>
      </c>
      <c r="CC16" s="34" t="s">
        <v>139</v>
      </c>
      <c r="CD16" s="34" t="s">
        <v>139</v>
      </c>
      <c r="CE16" s="34">
        <v>0</v>
      </c>
      <c r="CF16" s="17" t="s">
        <v>139</v>
      </c>
      <c r="CG16" s="17">
        <v>0</v>
      </c>
      <c r="CH16" s="17" t="s">
        <v>137</v>
      </c>
      <c r="CI16" s="17">
        <v>305</v>
      </c>
      <c r="CJ16" s="17">
        <v>0</v>
      </c>
      <c r="CK16" s="17">
        <v>0</v>
      </c>
      <c r="CL16" s="17">
        <v>0</v>
      </c>
      <c r="CM16" s="17">
        <v>0</v>
      </c>
      <c r="CN16" s="17">
        <v>1517</v>
      </c>
      <c r="CO16" s="17">
        <v>1017</v>
      </c>
      <c r="CP16" s="17">
        <v>0</v>
      </c>
      <c r="CQ16" s="17">
        <v>0</v>
      </c>
      <c r="CR16" s="17">
        <v>35</v>
      </c>
      <c r="CS16" s="17">
        <v>0</v>
      </c>
      <c r="CT16" s="17">
        <v>0</v>
      </c>
      <c r="CU16" s="17">
        <v>0</v>
      </c>
      <c r="CV16" s="17">
        <v>77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11</v>
      </c>
      <c r="DE16" s="17">
        <v>0</v>
      </c>
      <c r="DF16" s="17">
        <v>0</v>
      </c>
      <c r="DG16" s="17">
        <v>0</v>
      </c>
      <c r="DH16" s="17" t="s">
        <v>139</v>
      </c>
      <c r="DI16" s="17">
        <v>0</v>
      </c>
      <c r="DJ16" s="17">
        <v>0</v>
      </c>
    </row>
    <row r="17" spans="2:114" ht="22.85" customHeight="1" x14ac:dyDescent="0.5">
      <c r="B17" s="163" t="s">
        <v>6</v>
      </c>
      <c r="C17" s="8" t="s">
        <v>13</v>
      </c>
      <c r="D17" s="17" t="s">
        <v>139</v>
      </c>
      <c r="E17" s="17" t="s">
        <v>137</v>
      </c>
      <c r="F17" s="17">
        <v>0</v>
      </c>
      <c r="G17" s="17">
        <v>0</v>
      </c>
      <c r="H17" s="17">
        <v>11</v>
      </c>
      <c r="I17" s="17">
        <v>3</v>
      </c>
      <c r="J17" s="17">
        <v>2</v>
      </c>
      <c r="K17" s="17">
        <v>0</v>
      </c>
      <c r="L17" s="17">
        <v>268</v>
      </c>
      <c r="M17" s="17">
        <v>211</v>
      </c>
      <c r="N17" s="17">
        <v>212</v>
      </c>
      <c r="O17" s="17">
        <v>216</v>
      </c>
      <c r="P17" s="17" t="s">
        <v>139</v>
      </c>
      <c r="Q17" s="17">
        <v>0</v>
      </c>
      <c r="R17" s="17">
        <v>54</v>
      </c>
      <c r="S17" s="17">
        <v>150</v>
      </c>
      <c r="T17" s="17">
        <v>10</v>
      </c>
      <c r="U17" s="17">
        <v>7</v>
      </c>
      <c r="V17" s="17">
        <v>6</v>
      </c>
      <c r="W17" s="17">
        <v>5</v>
      </c>
      <c r="X17" s="17">
        <v>0</v>
      </c>
      <c r="Y17" s="17">
        <v>6</v>
      </c>
      <c r="Z17" s="17">
        <v>0</v>
      </c>
      <c r="AA17" s="17">
        <v>2</v>
      </c>
      <c r="AB17" s="17" t="s">
        <v>139</v>
      </c>
      <c r="AC17" s="17" t="s">
        <v>137</v>
      </c>
      <c r="AD17" s="17">
        <v>0</v>
      </c>
      <c r="AE17" s="17">
        <v>0</v>
      </c>
      <c r="AF17" s="17">
        <v>2</v>
      </c>
      <c r="AG17" s="17">
        <v>4</v>
      </c>
      <c r="AH17" s="17">
        <v>2</v>
      </c>
      <c r="AI17" s="17">
        <v>1</v>
      </c>
      <c r="AJ17" s="17" t="s">
        <v>139</v>
      </c>
      <c r="AK17" s="17">
        <v>3</v>
      </c>
      <c r="AL17" s="17">
        <v>0</v>
      </c>
      <c r="AM17" s="17">
        <v>3</v>
      </c>
      <c r="AN17" s="17">
        <v>102</v>
      </c>
      <c r="AO17" s="17">
        <v>140</v>
      </c>
      <c r="AP17" s="17">
        <v>203</v>
      </c>
      <c r="AQ17" s="17">
        <v>648</v>
      </c>
      <c r="AR17" s="17" t="s">
        <v>139</v>
      </c>
      <c r="AS17" s="17" t="s">
        <v>137</v>
      </c>
      <c r="AT17" s="17">
        <v>0</v>
      </c>
      <c r="AU17" s="17">
        <v>0</v>
      </c>
      <c r="AV17" s="17">
        <v>42</v>
      </c>
      <c r="AW17" s="17" t="s">
        <v>137</v>
      </c>
      <c r="AX17" s="17">
        <v>153</v>
      </c>
      <c r="AY17" s="17">
        <v>158</v>
      </c>
      <c r="AZ17" s="17">
        <v>28</v>
      </c>
      <c r="BA17" s="17">
        <v>7</v>
      </c>
      <c r="BB17" s="27">
        <v>32</v>
      </c>
      <c r="BC17" s="27">
        <v>11</v>
      </c>
      <c r="BD17" s="17">
        <v>32</v>
      </c>
      <c r="BE17" s="17">
        <v>29</v>
      </c>
      <c r="BF17" s="17">
        <v>13</v>
      </c>
      <c r="BG17" s="17">
        <v>8</v>
      </c>
      <c r="BH17" s="17">
        <v>2292</v>
      </c>
      <c r="BI17" s="17">
        <v>1860</v>
      </c>
      <c r="BJ17" s="17">
        <v>1612</v>
      </c>
      <c r="BK17" s="17">
        <v>1427</v>
      </c>
      <c r="BL17" s="17">
        <v>3</v>
      </c>
      <c r="BM17" s="17">
        <v>1</v>
      </c>
      <c r="BN17" s="17">
        <v>1</v>
      </c>
      <c r="BO17" s="17">
        <v>0</v>
      </c>
      <c r="BP17" s="17" t="s">
        <v>139</v>
      </c>
      <c r="BQ17" s="17">
        <v>1</v>
      </c>
      <c r="BR17" s="17">
        <v>1</v>
      </c>
      <c r="BS17" s="17">
        <v>1</v>
      </c>
      <c r="BT17" s="17">
        <v>3</v>
      </c>
      <c r="BU17" s="17">
        <v>0</v>
      </c>
      <c r="BV17" s="17">
        <v>0</v>
      </c>
      <c r="BW17" s="17">
        <v>0</v>
      </c>
      <c r="BX17" s="17" t="s">
        <v>139</v>
      </c>
      <c r="BY17" s="17">
        <v>3</v>
      </c>
      <c r="BZ17" s="17">
        <v>0</v>
      </c>
      <c r="CA17" s="17">
        <v>3</v>
      </c>
      <c r="CB17" s="34" t="s">
        <v>139</v>
      </c>
      <c r="CC17" s="34" t="s">
        <v>139</v>
      </c>
      <c r="CD17" s="34" t="s">
        <v>139</v>
      </c>
      <c r="CE17" s="34">
        <v>0</v>
      </c>
      <c r="CF17" s="17">
        <v>813</v>
      </c>
      <c r="CG17" s="17">
        <v>592</v>
      </c>
      <c r="CH17" s="17" t="s">
        <v>137</v>
      </c>
      <c r="CI17" s="17">
        <v>350</v>
      </c>
      <c r="CJ17" s="17">
        <v>50</v>
      </c>
      <c r="CK17" s="17">
        <v>49</v>
      </c>
      <c r="CL17" s="17">
        <v>39</v>
      </c>
      <c r="CM17" s="17">
        <v>58</v>
      </c>
      <c r="CN17" s="17">
        <v>1</v>
      </c>
      <c r="CO17" s="17">
        <v>650</v>
      </c>
      <c r="CP17" s="17">
        <v>1568</v>
      </c>
      <c r="CQ17" s="17">
        <v>1648</v>
      </c>
      <c r="CR17" s="17">
        <v>103</v>
      </c>
      <c r="CS17" s="17">
        <v>72</v>
      </c>
      <c r="CT17" s="17">
        <v>66</v>
      </c>
      <c r="CU17" s="17">
        <v>62</v>
      </c>
      <c r="CV17" s="17">
        <v>6</v>
      </c>
      <c r="CW17" s="17">
        <v>35</v>
      </c>
      <c r="CX17" s="17">
        <v>29</v>
      </c>
      <c r="CY17" s="17">
        <v>3</v>
      </c>
      <c r="CZ17" s="17">
        <v>486</v>
      </c>
      <c r="DA17" s="17">
        <v>536</v>
      </c>
      <c r="DB17" s="17">
        <v>505</v>
      </c>
      <c r="DC17" s="17">
        <v>367</v>
      </c>
      <c r="DD17" s="17" t="s">
        <v>139</v>
      </c>
      <c r="DE17" s="17">
        <v>12</v>
      </c>
      <c r="DF17" s="17">
        <v>9</v>
      </c>
      <c r="DG17" s="17">
        <v>3</v>
      </c>
      <c r="DH17" s="17">
        <v>11</v>
      </c>
      <c r="DI17" s="17">
        <v>34</v>
      </c>
      <c r="DJ17" s="17">
        <v>21</v>
      </c>
    </row>
    <row r="18" spans="2:114" ht="22.85" customHeight="1" x14ac:dyDescent="0.5">
      <c r="B18" s="163"/>
      <c r="C18" s="8" t="s">
        <v>14</v>
      </c>
      <c r="D18" s="17" t="s">
        <v>139</v>
      </c>
      <c r="E18" s="17" t="s">
        <v>137</v>
      </c>
      <c r="F18" s="17">
        <v>0</v>
      </c>
      <c r="G18" s="17">
        <v>0</v>
      </c>
      <c r="H18" s="17" t="s">
        <v>139</v>
      </c>
      <c r="I18" s="17" t="s">
        <v>137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261</v>
      </c>
      <c r="Q18" s="17">
        <v>239</v>
      </c>
      <c r="R18" s="17">
        <v>184</v>
      </c>
      <c r="S18" s="17">
        <v>34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 t="s">
        <v>139</v>
      </c>
      <c r="AC18" s="17" t="s">
        <v>137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 t="s">
        <v>139</v>
      </c>
      <c r="AK18" s="17">
        <v>0</v>
      </c>
      <c r="AL18" s="17">
        <v>0</v>
      </c>
      <c r="AM18" s="17">
        <v>0</v>
      </c>
      <c r="AN18" s="17">
        <v>5</v>
      </c>
      <c r="AO18" s="17">
        <v>0</v>
      </c>
      <c r="AP18" s="17">
        <v>0</v>
      </c>
      <c r="AQ18" s="17">
        <v>0</v>
      </c>
      <c r="AR18" s="17" t="s">
        <v>139</v>
      </c>
      <c r="AS18" s="17" t="s">
        <v>137</v>
      </c>
      <c r="AT18" s="17">
        <v>0</v>
      </c>
      <c r="AU18" s="17">
        <v>0</v>
      </c>
      <c r="AV18" s="17" t="s">
        <v>139</v>
      </c>
      <c r="AW18" s="17" t="s">
        <v>137</v>
      </c>
      <c r="AX18" s="17">
        <v>0</v>
      </c>
      <c r="AY18" s="17">
        <v>0</v>
      </c>
      <c r="AZ18" s="17">
        <v>92</v>
      </c>
      <c r="BA18" s="17">
        <v>0</v>
      </c>
      <c r="BB18" s="27">
        <v>100</v>
      </c>
      <c r="BC18" s="27">
        <v>52</v>
      </c>
      <c r="BD18" s="17">
        <v>0</v>
      </c>
      <c r="BE18" s="17">
        <v>0</v>
      </c>
      <c r="BF18" s="17">
        <v>0</v>
      </c>
      <c r="BG18" s="17">
        <v>0</v>
      </c>
      <c r="BH18" s="17" t="s">
        <v>139</v>
      </c>
      <c r="BI18" s="17">
        <v>0</v>
      </c>
      <c r="BJ18" s="17">
        <v>0</v>
      </c>
      <c r="BK18" s="17">
        <v>0</v>
      </c>
      <c r="BL18" s="17">
        <v>65</v>
      </c>
      <c r="BM18" s="17">
        <v>0</v>
      </c>
      <c r="BN18" s="17">
        <v>0</v>
      </c>
      <c r="BO18" s="17">
        <v>0</v>
      </c>
      <c r="BP18" s="17" t="s">
        <v>139</v>
      </c>
      <c r="BQ18" s="17">
        <v>0</v>
      </c>
      <c r="BR18" s="17">
        <v>0</v>
      </c>
      <c r="BS18" s="17">
        <v>0</v>
      </c>
      <c r="BT18" s="17" t="s">
        <v>139</v>
      </c>
      <c r="BU18" s="17">
        <v>0</v>
      </c>
      <c r="BV18" s="17">
        <v>0</v>
      </c>
      <c r="BW18" s="17">
        <v>0</v>
      </c>
      <c r="BX18" s="17" t="s">
        <v>139</v>
      </c>
      <c r="BY18" s="17" t="s">
        <v>137</v>
      </c>
      <c r="BZ18" s="17">
        <v>0</v>
      </c>
      <c r="CA18" s="17">
        <v>0</v>
      </c>
      <c r="CB18" s="34" t="s">
        <v>139</v>
      </c>
      <c r="CC18" s="34" t="s">
        <v>139</v>
      </c>
      <c r="CD18" s="34" t="s">
        <v>139</v>
      </c>
      <c r="CE18" s="34">
        <v>0</v>
      </c>
      <c r="CF18" s="17" t="s">
        <v>139</v>
      </c>
      <c r="CG18" s="17">
        <v>0</v>
      </c>
      <c r="CH18" s="17" t="s">
        <v>137</v>
      </c>
      <c r="CI18" s="17">
        <v>312</v>
      </c>
      <c r="CJ18" s="17">
        <v>0</v>
      </c>
      <c r="CK18" s="17">
        <v>0</v>
      </c>
      <c r="CL18" s="17">
        <v>2</v>
      </c>
      <c r="CM18" s="17">
        <v>1</v>
      </c>
      <c r="CN18" s="17">
        <v>1303</v>
      </c>
      <c r="CO18" s="17">
        <v>979</v>
      </c>
      <c r="CP18" s="17">
        <v>0</v>
      </c>
      <c r="CQ18" s="17">
        <v>0</v>
      </c>
      <c r="CR18" s="17">
        <v>31</v>
      </c>
      <c r="CS18" s="17">
        <v>0</v>
      </c>
      <c r="CT18" s="17">
        <v>0</v>
      </c>
      <c r="CU18" s="17">
        <v>0</v>
      </c>
      <c r="CV18" s="17">
        <v>20</v>
      </c>
      <c r="CW18" s="17">
        <v>0</v>
      </c>
      <c r="CX18" s="17">
        <v>0</v>
      </c>
      <c r="CY18" s="17">
        <v>0</v>
      </c>
      <c r="CZ18" s="17">
        <v>0</v>
      </c>
      <c r="DA18" s="17">
        <v>1</v>
      </c>
      <c r="DB18" s="17">
        <v>0</v>
      </c>
      <c r="DC18" s="17">
        <v>0</v>
      </c>
      <c r="DD18" s="17" t="s">
        <v>139</v>
      </c>
      <c r="DE18" s="17">
        <v>0</v>
      </c>
      <c r="DF18" s="17">
        <v>0</v>
      </c>
      <c r="DG18" s="17">
        <v>0</v>
      </c>
      <c r="DH18" s="17" t="s">
        <v>139</v>
      </c>
      <c r="DI18" s="17">
        <v>0</v>
      </c>
      <c r="DJ18" s="17">
        <v>0</v>
      </c>
    </row>
    <row r="19" spans="2:114" ht="15" customHeight="1" x14ac:dyDescent="0.5">
      <c r="B19" s="7" t="s">
        <v>15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</row>
    <row r="20" spans="2:114" ht="22" x14ac:dyDescent="0.5">
      <c r="B20" s="163" t="s">
        <v>3</v>
      </c>
      <c r="C20" s="8" t="s">
        <v>16</v>
      </c>
      <c r="D20" s="10">
        <v>0</v>
      </c>
      <c r="E20" s="10">
        <v>0</v>
      </c>
      <c r="F20" s="17">
        <v>0</v>
      </c>
      <c r="G20" s="17">
        <f>'Feuil3-2020'!L3</f>
        <v>0</v>
      </c>
      <c r="H20" s="17">
        <v>80250</v>
      </c>
      <c r="I20" s="17">
        <v>0</v>
      </c>
      <c r="J20" s="17">
        <v>0</v>
      </c>
      <c r="K20" s="17">
        <f>'Feuil3-2020'!L4</f>
        <v>0</v>
      </c>
      <c r="L20" s="17">
        <v>6008730</v>
      </c>
      <c r="M20" s="17">
        <v>6382180.0399999972</v>
      </c>
      <c r="N20" s="17">
        <v>5606428.3880000003</v>
      </c>
      <c r="O20" s="17">
        <f>'Feuil3-2020'!L5</f>
        <v>626065.16</v>
      </c>
      <c r="P20" s="17">
        <v>5000355</v>
      </c>
      <c r="Q20" s="17">
        <v>4729100</v>
      </c>
      <c r="R20" s="17">
        <v>4996483</v>
      </c>
      <c r="S20" s="17">
        <f>'Feuil3-2020'!L6</f>
        <v>4311717</v>
      </c>
      <c r="T20" s="17">
        <v>348500</v>
      </c>
      <c r="U20" s="17">
        <v>333800</v>
      </c>
      <c r="V20" s="17">
        <v>263800</v>
      </c>
      <c r="W20" s="17">
        <f>'Feuil3-2020'!L7</f>
        <v>159700</v>
      </c>
      <c r="X20" s="17">
        <v>0</v>
      </c>
      <c r="Y20" s="17">
        <v>0</v>
      </c>
      <c r="Z20" s="17">
        <v>0</v>
      </c>
      <c r="AA20" s="17">
        <f>'Feuil3-2020'!L8</f>
        <v>0</v>
      </c>
      <c r="AB20" s="17">
        <v>0</v>
      </c>
      <c r="AC20" s="17">
        <v>0</v>
      </c>
      <c r="AD20" s="17">
        <v>0</v>
      </c>
      <c r="AE20" s="17">
        <f>'Feuil3-2020'!L9</f>
        <v>0</v>
      </c>
      <c r="AF20" s="17">
        <v>3445.6989000000003</v>
      </c>
      <c r="AG20" s="17">
        <v>13271.368399999999</v>
      </c>
      <c r="AH20" s="17">
        <v>0</v>
      </c>
      <c r="AI20" s="17">
        <f>'Feuil3-2020'!L10</f>
        <v>0</v>
      </c>
      <c r="AJ20" s="17">
        <v>0</v>
      </c>
      <c r="AK20" s="17">
        <v>0</v>
      </c>
      <c r="AL20" s="17">
        <v>0</v>
      </c>
      <c r="AM20" s="17">
        <f>'Feuil3-2020'!L11</f>
        <v>0</v>
      </c>
      <c r="AN20" s="17">
        <v>0</v>
      </c>
      <c r="AO20" s="17">
        <v>0</v>
      </c>
      <c r="AP20" s="17">
        <v>0</v>
      </c>
      <c r="AQ20" s="17">
        <f>'Feuil3-2020'!L12</f>
        <v>129972.5</v>
      </c>
      <c r="AR20" s="17">
        <v>0</v>
      </c>
      <c r="AS20" s="17">
        <v>0</v>
      </c>
      <c r="AT20" s="17">
        <v>0</v>
      </c>
      <c r="AU20" s="17">
        <f>'Feuil3-2020'!L13</f>
        <v>0</v>
      </c>
      <c r="AV20" s="17">
        <v>1226725</v>
      </c>
      <c r="AW20" s="17">
        <v>1161609.68</v>
      </c>
      <c r="AX20" s="17">
        <v>1077582</v>
      </c>
      <c r="AY20" s="17">
        <f>'Feuil3-2020'!L14</f>
        <v>1102228</v>
      </c>
      <c r="AZ20" s="17">
        <v>8646509</v>
      </c>
      <c r="BA20" s="17">
        <v>5630573</v>
      </c>
      <c r="BB20" s="17">
        <v>5017217</v>
      </c>
      <c r="BC20" s="17">
        <f>'Feuil3-2020'!L15</f>
        <v>3766528</v>
      </c>
      <c r="BD20" s="17">
        <v>710618</v>
      </c>
      <c r="BE20" s="17">
        <v>582110</v>
      </c>
      <c r="BF20" s="17">
        <v>415869</v>
      </c>
      <c r="BG20" s="17">
        <f>'Feuil3-2020'!L16</f>
        <v>343674</v>
      </c>
      <c r="BH20" s="17">
        <v>84599091.939999998</v>
      </c>
      <c r="BI20" s="17">
        <v>9193209.879999999</v>
      </c>
      <c r="BJ20" s="17">
        <v>11850567.879999999</v>
      </c>
      <c r="BK20" s="17">
        <f>'Feuil3-2020'!L17</f>
        <v>11913153</v>
      </c>
      <c r="BL20" s="17">
        <v>282755</v>
      </c>
      <c r="BM20" s="17">
        <v>286697</v>
      </c>
      <c r="BN20" s="17">
        <v>1036711</v>
      </c>
      <c r="BO20" s="17">
        <f>'Feuil3-2020'!L18</f>
        <v>996766</v>
      </c>
      <c r="BP20" s="17">
        <v>0</v>
      </c>
      <c r="BQ20" s="17">
        <v>2699600</v>
      </c>
      <c r="BR20" s="17">
        <v>0</v>
      </c>
      <c r="BS20" s="17">
        <f>'Feuil3-2020'!L19</f>
        <v>16973</v>
      </c>
      <c r="BT20" s="17">
        <v>258779</v>
      </c>
      <c r="BU20" s="17">
        <v>326467</v>
      </c>
      <c r="BV20" s="17">
        <v>4893</v>
      </c>
      <c r="BW20" s="17">
        <f>'Feuil3-2020'!L20</f>
        <v>2643</v>
      </c>
      <c r="BX20" s="17">
        <v>0</v>
      </c>
      <c r="BY20" s="17">
        <v>0</v>
      </c>
      <c r="BZ20" s="17">
        <v>0</v>
      </c>
      <c r="CA20" s="17">
        <f>'Feuil3-2020'!L21</f>
        <v>0</v>
      </c>
      <c r="CB20" s="34" t="s">
        <v>139</v>
      </c>
      <c r="CC20" s="34" t="s">
        <v>139</v>
      </c>
      <c r="CD20" s="34" t="s">
        <v>139</v>
      </c>
      <c r="CE20" s="34">
        <f>'Feuil3-2020'!L22</f>
        <v>0</v>
      </c>
      <c r="CF20" s="17">
        <v>33962133.660000019</v>
      </c>
      <c r="CG20" s="17">
        <v>34312250.631899998</v>
      </c>
      <c r="CH20" s="17">
        <v>0</v>
      </c>
      <c r="CI20" s="17">
        <f>'Feuil3-2020'!L23</f>
        <v>3520791.0301999999</v>
      </c>
      <c r="CJ20" s="17">
        <v>128600</v>
      </c>
      <c r="CK20" s="17">
        <v>128600</v>
      </c>
      <c r="CL20" s="17">
        <v>3000</v>
      </c>
      <c r="CM20" s="17">
        <f>'Feuil3-2020'!L24</f>
        <v>0</v>
      </c>
      <c r="CN20" s="17">
        <v>20082849.186400011</v>
      </c>
      <c r="CO20" s="17">
        <v>19577825.596199989</v>
      </c>
      <c r="CP20" s="17">
        <v>19388707.051499993</v>
      </c>
      <c r="CQ20" s="17">
        <f>'Feuil3-2020'!L25</f>
        <v>16214311.431129999</v>
      </c>
      <c r="CR20" s="17">
        <v>500846</v>
      </c>
      <c r="CS20" s="17">
        <v>218766.55499999996</v>
      </c>
      <c r="CT20" s="17">
        <v>907710</v>
      </c>
      <c r="CU20" s="17">
        <f>'Feuil3-2020'!L26</f>
        <v>206130</v>
      </c>
      <c r="CV20" s="17">
        <v>2200040</v>
      </c>
      <c r="CW20" s="17">
        <v>1379708</v>
      </c>
      <c r="CX20" s="17">
        <v>1369285</v>
      </c>
      <c r="CY20" s="17">
        <v>1006835</v>
      </c>
      <c r="CZ20" s="17">
        <v>1858181</v>
      </c>
      <c r="DA20" s="17">
        <v>5656506.7399999993</v>
      </c>
      <c r="DB20" s="17">
        <v>2239526.63</v>
      </c>
      <c r="DC20" s="17">
        <f>'Feuil3-2020'!L28</f>
        <v>1013226.01</v>
      </c>
      <c r="DD20" s="17">
        <v>0</v>
      </c>
      <c r="DE20" s="17">
        <v>0</v>
      </c>
      <c r="DF20" s="17">
        <v>0</v>
      </c>
      <c r="DG20" s="17">
        <f>'Feuil3-2020'!L29</f>
        <v>42100</v>
      </c>
      <c r="DH20" s="17">
        <f>'Feuil3-2020'!I30</f>
        <v>5485291</v>
      </c>
      <c r="DI20" s="17">
        <f>'Feuil3-2020'!J30</f>
        <v>4905321</v>
      </c>
      <c r="DJ20" s="17">
        <f>'Feuil3-2020'!K30</f>
        <v>4897873</v>
      </c>
    </row>
    <row r="21" spans="2:114" ht="22" x14ac:dyDescent="0.5">
      <c r="B21" s="163"/>
      <c r="C21" s="8" t="s">
        <v>17</v>
      </c>
      <c r="D21" s="17">
        <f>'Feuil3-2020'!C3</f>
        <v>0</v>
      </c>
      <c r="E21" s="17">
        <f>'Feuil3-2020'!D3</f>
        <v>0</v>
      </c>
      <c r="F21" s="17">
        <f>'Feuil3-2020'!E3</f>
        <v>0</v>
      </c>
      <c r="G21" s="17">
        <f>'Feuil3-2020'!F3</f>
        <v>0</v>
      </c>
      <c r="H21" s="17">
        <f>'Feuil3-2020'!C4</f>
        <v>0</v>
      </c>
      <c r="I21" s="17">
        <f>'Feuil3-2020'!D4</f>
        <v>0</v>
      </c>
      <c r="J21" s="17">
        <f>'Feuil3-2020'!E4</f>
        <v>0</v>
      </c>
      <c r="K21" s="17">
        <f>'Feuil3-2020'!F4</f>
        <v>0</v>
      </c>
      <c r="L21" s="17">
        <f>'Feuil3-2020'!C5</f>
        <v>0</v>
      </c>
      <c r="M21" s="17">
        <f>'Feuil3-2020'!D5</f>
        <v>64068.959999999992</v>
      </c>
      <c r="N21" s="17">
        <f>'Feuil3-2020'!E5</f>
        <v>48731.611999999979</v>
      </c>
      <c r="O21" s="17">
        <f>'Feuil3-2020'!F5</f>
        <v>12776.84</v>
      </c>
      <c r="P21" s="17">
        <f>'Feuil3-2020'!C6</f>
        <v>0</v>
      </c>
      <c r="Q21" s="17">
        <f>'Feuil3-2020'!D6</f>
        <v>0</v>
      </c>
      <c r="R21" s="17">
        <f>'Feuil3-2020'!E6</f>
        <v>0</v>
      </c>
      <c r="S21" s="17">
        <f>'Feuil3-2020'!F6</f>
        <v>0</v>
      </c>
      <c r="T21" s="17">
        <f>'Feuil3-2020'!C7</f>
        <v>0</v>
      </c>
      <c r="U21" s="17">
        <f>'Feuil3-2020'!D7</f>
        <v>0</v>
      </c>
      <c r="V21" s="17">
        <f>'Feuil3-2020'!E7</f>
        <v>0</v>
      </c>
      <c r="W21" s="17">
        <f>'Feuil3-2020'!F7</f>
        <v>0</v>
      </c>
      <c r="X21" s="17">
        <f>'Feuil3-2020'!C8</f>
        <v>0</v>
      </c>
      <c r="Y21" s="17">
        <f>'Feuil3-2020'!D8</f>
        <v>0</v>
      </c>
      <c r="Z21" s="17">
        <f>'Feuil3-2020'!E8</f>
        <v>0</v>
      </c>
      <c r="AA21" s="17">
        <f>'Feuil3-2020'!F8</f>
        <v>0</v>
      </c>
      <c r="AB21" s="17">
        <f>'Feuil3-2020'!C9</f>
        <v>0</v>
      </c>
      <c r="AC21" s="17">
        <f>'Feuil3-2020'!D9</f>
        <v>0</v>
      </c>
      <c r="AD21" s="17">
        <f>'Feuil3-2020'!E9</f>
        <v>0</v>
      </c>
      <c r="AE21" s="17">
        <f>'Feuil3-2020'!F9</f>
        <v>0</v>
      </c>
      <c r="AF21" s="17">
        <f>'Feuil3-2020'!C10</f>
        <v>524.25419999999997</v>
      </c>
      <c r="AG21" s="17">
        <f>'Feuil3-2020'!D10</f>
        <v>3.2115999999999998</v>
      </c>
      <c r="AH21" s="17">
        <f>'Feuil3-2020'!E10</f>
        <v>0</v>
      </c>
      <c r="AI21" s="17">
        <f>'Feuil3-2020'!F10</f>
        <v>0</v>
      </c>
      <c r="AJ21" s="17">
        <f>'Feuil3-2020'!C11</f>
        <v>0</v>
      </c>
      <c r="AK21" s="17">
        <f>'Feuil3-2020'!D11</f>
        <v>0</v>
      </c>
      <c r="AL21" s="17">
        <f>'Feuil3-2020'!E11</f>
        <v>0</v>
      </c>
      <c r="AM21" s="17">
        <f>'Feuil3-2020'!F11</f>
        <v>0</v>
      </c>
      <c r="AN21" s="17">
        <f>'Feuil3-2020'!C12</f>
        <v>0</v>
      </c>
      <c r="AO21" s="17">
        <f>'Feuil3-2020'!D12</f>
        <v>0</v>
      </c>
      <c r="AP21" s="17">
        <f>'Feuil3-2020'!E12</f>
        <v>0</v>
      </c>
      <c r="AQ21" s="17">
        <f>'Feuil3-2020'!F12</f>
        <v>2652.5</v>
      </c>
      <c r="AR21" s="17">
        <f>'Feuil3-2020'!C13</f>
        <v>0</v>
      </c>
      <c r="AS21" s="17">
        <f>'Feuil3-2020'!D13</f>
        <v>0</v>
      </c>
      <c r="AT21" s="17">
        <f>'Feuil3-2020'!E13</f>
        <v>0</v>
      </c>
      <c r="AU21" s="17">
        <f>'Feuil3-2020'!F13</f>
        <v>0</v>
      </c>
      <c r="AV21" s="17">
        <f>'Feuil3-2020'!C14</f>
        <v>0</v>
      </c>
      <c r="AW21" s="17">
        <f>'Feuil3-2020'!D14</f>
        <v>24832.180000000015</v>
      </c>
      <c r="AX21" s="17">
        <f>'Feuil3-2020'!E14</f>
        <v>0</v>
      </c>
      <c r="AY21" s="17">
        <f>'Feuil3-2020'!F14</f>
        <v>0</v>
      </c>
      <c r="AZ21" s="17">
        <f>'Feuil3-2020'!C15</f>
        <v>0</v>
      </c>
      <c r="BA21" s="17">
        <f>'Feuil3-2020'!D15</f>
        <v>0</v>
      </c>
      <c r="BB21" s="17">
        <f>'Feuil3-2020'!E15</f>
        <v>0</v>
      </c>
      <c r="BC21" s="17">
        <f>'Feuil3-2020'!F15</f>
        <v>0</v>
      </c>
      <c r="BD21" s="17">
        <f>'Feuil3-2020'!C16</f>
        <v>0</v>
      </c>
      <c r="BE21" s="17">
        <f>'Feuil3-2020'!D16</f>
        <v>0</v>
      </c>
      <c r="BF21" s="17">
        <f>'Feuil3-2020'!E16</f>
        <v>0</v>
      </c>
      <c r="BG21" s="17">
        <f>'Feuil3-2020'!F16</f>
        <v>0</v>
      </c>
      <c r="BH21" s="17">
        <f>'Feuil3-2020'!C17</f>
        <v>56544568.780000001</v>
      </c>
      <c r="BI21" s="17">
        <f>'Feuil3-2020'!D17</f>
        <v>1853.12</v>
      </c>
      <c r="BJ21" s="17">
        <f>'Feuil3-2020'!E17</f>
        <v>1853.12</v>
      </c>
      <c r="BK21" s="17">
        <f>'Feuil3-2020'!F17</f>
        <v>0</v>
      </c>
      <c r="BL21" s="17">
        <f>'Feuil3-2020'!C18</f>
        <v>0</v>
      </c>
      <c r="BM21" s="17">
        <f>'Feuil3-2020'!D18</f>
        <v>0</v>
      </c>
      <c r="BN21" s="17">
        <f>'Feuil3-2020'!E18</f>
        <v>0</v>
      </c>
      <c r="BO21" s="17">
        <f>'Feuil3-2020'!F18</f>
        <v>0</v>
      </c>
      <c r="BP21" s="17">
        <f>'Feuil3-2020'!C19</f>
        <v>0</v>
      </c>
      <c r="BQ21" s="17">
        <f>'Feuil3-2020'!D19</f>
        <v>0</v>
      </c>
      <c r="BR21" s="17">
        <f>'Feuil3-2020'!E19</f>
        <v>0</v>
      </c>
      <c r="BS21" s="17">
        <f>'Feuil3-2020'!F19</f>
        <v>0</v>
      </c>
      <c r="BT21" s="17">
        <f>'Feuil3-2020'!C20</f>
        <v>0</v>
      </c>
      <c r="BU21" s="17">
        <f>'Feuil3-2020'!D20</f>
        <v>0</v>
      </c>
      <c r="BV21" s="17">
        <f>'Feuil3-2020'!E20</f>
        <v>0</v>
      </c>
      <c r="BW21" s="17">
        <f>'Feuil3-2020'!F20</f>
        <v>0</v>
      </c>
      <c r="BX21" s="17">
        <f>'Feuil3-2020'!C21</f>
        <v>0</v>
      </c>
      <c r="BY21" s="17">
        <f>'Feuil3-2020'!D21</f>
        <v>0</v>
      </c>
      <c r="BZ21" s="17">
        <f>'Feuil3-2020'!E21</f>
        <v>0</v>
      </c>
      <c r="CA21" s="17">
        <f>'Feuil3-2020'!F21</f>
        <v>0</v>
      </c>
      <c r="CB21" s="34">
        <f>'Feuil3-2020'!C22</f>
        <v>0</v>
      </c>
      <c r="CC21" s="34">
        <f>'Feuil3-2020'!D22</f>
        <v>0</v>
      </c>
      <c r="CD21" s="34">
        <f>'Feuil3-2020'!E22</f>
        <v>0</v>
      </c>
      <c r="CE21" s="34">
        <f>'Feuil3-2020'!F22</f>
        <v>0</v>
      </c>
      <c r="CF21" s="17">
        <f>'Feuil3-2020'!C23</f>
        <v>1321396.3399999996</v>
      </c>
      <c r="CG21" s="17">
        <f>'Feuil3-2020'!D23</f>
        <v>91540.076399999962</v>
      </c>
      <c r="CH21" s="17">
        <f>'Feuil3-2020'!E23</f>
        <v>0</v>
      </c>
      <c r="CI21" s="17">
        <f>'Feuil3-2020'!F23</f>
        <v>61715.97</v>
      </c>
      <c r="CJ21" s="17">
        <f>'Feuil3-2020'!C24</f>
        <v>0</v>
      </c>
      <c r="CK21" s="17">
        <f>'Feuil3-2020'!D24</f>
        <v>0</v>
      </c>
      <c r="CL21" s="17">
        <f>'Feuil3-2020'!E24</f>
        <v>0</v>
      </c>
      <c r="CM21" s="17">
        <f>'Feuil3-2020'!F24</f>
        <v>0</v>
      </c>
      <c r="CN21" s="17">
        <f>'Feuil3-2020'!C25</f>
        <v>374059.33719999989</v>
      </c>
      <c r="CO21" s="17">
        <f>'Feuil3-2020'!D25</f>
        <v>226025.64719999998</v>
      </c>
      <c r="CP21" s="17">
        <f>'Feuil3-2020'!E25</f>
        <v>106319.65190000004</v>
      </c>
      <c r="CQ21" s="17">
        <f>'Feuil3-2020'!F25</f>
        <v>62182</v>
      </c>
      <c r="CR21" s="17">
        <f>'Feuil3-2020'!C26</f>
        <v>0</v>
      </c>
      <c r="CS21" s="17">
        <f>'Feuil3-2020'!D26</f>
        <v>223772.23199999999</v>
      </c>
      <c r="CT21" s="17">
        <f>'Feuil3-2020'!E26</f>
        <v>0</v>
      </c>
      <c r="CU21" s="17">
        <f>'Feuil3-2020'!F26</f>
        <v>0</v>
      </c>
      <c r="CV21" s="17">
        <f>'Feuil3-2020'!C27</f>
        <v>0</v>
      </c>
      <c r="CW21" s="17">
        <f>'Feuil3-2020'!D27</f>
        <v>0</v>
      </c>
      <c r="CX21" s="17">
        <f>'Feuil3-2020'!E27</f>
        <v>0</v>
      </c>
      <c r="CY21" s="17">
        <f>'Feuil3-2020'!F27</f>
        <v>0</v>
      </c>
      <c r="CZ21" s="17">
        <f>'Feuil3-2020'!C28</f>
        <v>0</v>
      </c>
      <c r="DA21" s="17">
        <f>'Feuil3-2020'!D28</f>
        <v>856216.25999999989</v>
      </c>
      <c r="DB21" s="17">
        <f>'Feuil3-2020'!E28</f>
        <v>189238.18</v>
      </c>
      <c r="DC21" s="17">
        <f>'Feuil3-2020'!F28</f>
        <v>5596.29</v>
      </c>
      <c r="DD21" s="17">
        <f>'Feuil3-2020'!C29</f>
        <v>0</v>
      </c>
      <c r="DE21" s="17">
        <f>'Feuil3-2020'!D29</f>
        <v>0</v>
      </c>
      <c r="DF21" s="17">
        <f>'Feuil3-2020'!E29</f>
        <v>0</v>
      </c>
      <c r="DG21" s="17">
        <f>'Feuil3-2020'!F29</f>
        <v>0</v>
      </c>
      <c r="DH21" s="17">
        <f>'Feuil3-2020'!C30</f>
        <v>0</v>
      </c>
      <c r="DI21" s="17">
        <f>'Feuil3-2020'!D30</f>
        <v>0</v>
      </c>
      <c r="DJ21" s="17">
        <f>'Feuil3-2020'!E30</f>
        <v>0</v>
      </c>
    </row>
    <row r="22" spans="2:114" ht="22" x14ac:dyDescent="0.5">
      <c r="B22" s="164" t="s">
        <v>6</v>
      </c>
      <c r="C22" s="8" t="s">
        <v>18</v>
      </c>
      <c r="D22" s="17" t="s">
        <v>139</v>
      </c>
      <c r="E22" s="17" t="s">
        <v>137</v>
      </c>
      <c r="F22" s="17" t="s">
        <v>137</v>
      </c>
      <c r="G22" s="17" t="s">
        <v>137</v>
      </c>
      <c r="H22" s="17">
        <v>38990</v>
      </c>
      <c r="I22" s="17">
        <v>11900</v>
      </c>
      <c r="J22" s="17">
        <v>7900</v>
      </c>
      <c r="K22" s="17" t="s">
        <v>137</v>
      </c>
      <c r="L22" s="17">
        <v>38990</v>
      </c>
      <c r="M22" s="17">
        <v>11900</v>
      </c>
      <c r="N22" s="17">
        <v>7900</v>
      </c>
      <c r="O22" s="17">
        <v>2282357</v>
      </c>
      <c r="P22" s="17">
        <v>6963120</v>
      </c>
      <c r="Q22" s="17">
        <v>4637571</v>
      </c>
      <c r="R22" s="17">
        <v>4678925</v>
      </c>
      <c r="S22" s="17">
        <v>3002633</v>
      </c>
      <c r="T22" s="17">
        <v>375067</v>
      </c>
      <c r="U22" s="17">
        <v>263467</v>
      </c>
      <c r="V22" s="17">
        <v>231467</v>
      </c>
      <c r="W22" s="17">
        <v>260233</v>
      </c>
      <c r="X22" s="17" t="s">
        <v>242</v>
      </c>
      <c r="Y22" s="17">
        <v>0</v>
      </c>
      <c r="Z22" s="17" t="s">
        <v>137</v>
      </c>
      <c r="AA22" s="17">
        <v>9173</v>
      </c>
      <c r="AB22" s="17" t="s">
        <v>139</v>
      </c>
      <c r="AC22" s="17" t="s">
        <v>137</v>
      </c>
      <c r="AD22" s="17" t="s">
        <v>137</v>
      </c>
      <c r="AE22" s="17" t="s">
        <v>137</v>
      </c>
      <c r="AF22" s="17">
        <v>1466</v>
      </c>
      <c r="AG22" s="17">
        <v>47750</v>
      </c>
      <c r="AH22" s="17">
        <v>7970</v>
      </c>
      <c r="AI22" s="17" t="s">
        <v>137</v>
      </c>
      <c r="AJ22" s="17">
        <v>244500</v>
      </c>
      <c r="AK22" s="17">
        <v>166500</v>
      </c>
      <c r="AL22" s="17" t="s">
        <v>137</v>
      </c>
      <c r="AM22" s="17">
        <v>41900</v>
      </c>
      <c r="AN22" s="17">
        <v>1483260</v>
      </c>
      <c r="AO22" s="17">
        <v>3690214</v>
      </c>
      <c r="AP22" s="17">
        <v>3200018</v>
      </c>
      <c r="AQ22" s="17">
        <v>8483507</v>
      </c>
      <c r="AR22" s="17" t="s">
        <v>139</v>
      </c>
      <c r="AS22" s="17" t="s">
        <v>137</v>
      </c>
      <c r="AT22" s="17" t="s">
        <v>137</v>
      </c>
      <c r="AU22" s="17" t="s">
        <v>137</v>
      </c>
      <c r="AV22" s="17">
        <v>237079</v>
      </c>
      <c r="AW22" s="17">
        <v>0</v>
      </c>
      <c r="AX22" s="17">
        <v>2045565</v>
      </c>
      <c r="AY22" s="17">
        <v>2034341</v>
      </c>
      <c r="AZ22" s="17">
        <v>1721709</v>
      </c>
      <c r="BA22" s="17">
        <v>263467</v>
      </c>
      <c r="BB22" s="27">
        <v>1728944</v>
      </c>
      <c r="BC22" s="17">
        <v>1135757</v>
      </c>
      <c r="BD22" s="17">
        <v>2946911</v>
      </c>
      <c r="BE22" s="17">
        <v>2813393</v>
      </c>
      <c r="BF22" s="17">
        <v>2876974</v>
      </c>
      <c r="BG22" s="17">
        <v>120572</v>
      </c>
      <c r="BH22" s="17">
        <v>11056386</v>
      </c>
      <c r="BI22" s="17">
        <v>58939277</v>
      </c>
      <c r="BJ22" s="17">
        <v>52546515</v>
      </c>
      <c r="BK22" s="17">
        <v>45599824</v>
      </c>
      <c r="BL22" s="17">
        <v>276284</v>
      </c>
      <c r="BM22" s="17">
        <v>21000</v>
      </c>
      <c r="BN22" s="17">
        <v>13832</v>
      </c>
      <c r="BO22" s="17" t="s">
        <v>137</v>
      </c>
      <c r="BP22" s="17" t="s">
        <v>139</v>
      </c>
      <c r="BQ22" s="17">
        <v>71363</v>
      </c>
      <c r="BR22" s="17">
        <v>71000</v>
      </c>
      <c r="BS22" s="17">
        <v>9000</v>
      </c>
      <c r="BT22" s="17" t="s">
        <v>137</v>
      </c>
      <c r="BU22" s="17" t="s">
        <v>137</v>
      </c>
      <c r="BV22" s="17" t="s">
        <v>137</v>
      </c>
      <c r="BW22" s="17" t="s">
        <v>137</v>
      </c>
      <c r="BX22" s="17" t="s">
        <v>139</v>
      </c>
      <c r="BY22" s="17">
        <v>620000</v>
      </c>
      <c r="BZ22" s="17" t="s">
        <v>137</v>
      </c>
      <c r="CA22" s="17">
        <v>731537</v>
      </c>
      <c r="CB22" s="34" t="s">
        <v>139</v>
      </c>
      <c r="CC22" s="34" t="s">
        <v>139</v>
      </c>
      <c r="CD22" s="34" t="s">
        <v>139</v>
      </c>
      <c r="CE22" s="17" t="s">
        <v>137</v>
      </c>
      <c r="CF22" s="17">
        <v>26248525</v>
      </c>
      <c r="CG22" s="17">
        <v>15166066</v>
      </c>
      <c r="CH22" s="17" t="s">
        <v>137</v>
      </c>
      <c r="CI22" s="17">
        <v>18382944</v>
      </c>
      <c r="CJ22" s="17">
        <v>1738651</v>
      </c>
      <c r="CK22" s="17">
        <v>1498130</v>
      </c>
      <c r="CL22" s="17">
        <v>943005</v>
      </c>
      <c r="CM22" s="17">
        <v>1854542</v>
      </c>
      <c r="CN22" s="17">
        <v>14418778</v>
      </c>
      <c r="CO22" s="17">
        <v>15990026</v>
      </c>
      <c r="CP22" s="17">
        <v>16819342</v>
      </c>
      <c r="CQ22" s="17">
        <v>18500905</v>
      </c>
      <c r="CR22" s="17">
        <v>992483</v>
      </c>
      <c r="CS22" s="17">
        <v>354520</v>
      </c>
      <c r="CT22" s="17">
        <v>270140</v>
      </c>
      <c r="CU22" s="34">
        <v>497220</v>
      </c>
      <c r="CV22" s="17">
        <v>529511</v>
      </c>
      <c r="CW22" s="17">
        <v>1012596</v>
      </c>
      <c r="CX22" s="17">
        <v>837817</v>
      </c>
      <c r="CY22" s="17">
        <v>42147</v>
      </c>
      <c r="CZ22" s="17">
        <v>16168999</v>
      </c>
      <c r="DA22" s="17">
        <v>13517013</v>
      </c>
      <c r="DB22" s="17">
        <v>15335125</v>
      </c>
      <c r="DC22" s="17">
        <v>8711709</v>
      </c>
      <c r="DD22" s="17">
        <v>181350</v>
      </c>
      <c r="DE22" s="17">
        <v>251500</v>
      </c>
      <c r="DF22" s="17">
        <v>84800</v>
      </c>
      <c r="DG22" s="17">
        <v>18500</v>
      </c>
      <c r="DH22" s="17">
        <v>760504</v>
      </c>
      <c r="DI22" s="17">
        <v>1880299</v>
      </c>
      <c r="DJ22" s="17">
        <v>1600830</v>
      </c>
    </row>
    <row r="23" spans="2:114" x14ac:dyDescent="0.5">
      <c r="B23" s="164"/>
      <c r="C23" s="8" t="s">
        <v>19</v>
      </c>
      <c r="D23" s="17" t="s">
        <v>139</v>
      </c>
      <c r="E23" s="17" t="s">
        <v>137</v>
      </c>
      <c r="F23" s="17" t="s">
        <v>137</v>
      </c>
      <c r="G23" s="17" t="s">
        <v>137</v>
      </c>
      <c r="H23" s="17">
        <v>45560</v>
      </c>
      <c r="I23" s="17">
        <v>13650</v>
      </c>
      <c r="J23" s="17">
        <v>8700</v>
      </c>
      <c r="K23" s="17" t="s">
        <v>137</v>
      </c>
      <c r="L23" s="17">
        <v>5547693</v>
      </c>
      <c r="M23" s="17">
        <v>2338976</v>
      </c>
      <c r="N23" s="17">
        <v>2444628</v>
      </c>
      <c r="O23" s="17">
        <v>2927065</v>
      </c>
      <c r="P23" s="17">
        <v>6963120</v>
      </c>
      <c r="Q23" s="17">
        <v>6296115</v>
      </c>
      <c r="R23" s="17">
        <v>6100254</v>
      </c>
      <c r="S23" s="17">
        <v>4378420</v>
      </c>
      <c r="T23" s="17">
        <v>422117</v>
      </c>
      <c r="U23" s="17">
        <v>337883</v>
      </c>
      <c r="V23" s="17">
        <v>305833</v>
      </c>
      <c r="W23" s="17">
        <v>307949</v>
      </c>
      <c r="X23" s="17" t="s">
        <v>243</v>
      </c>
      <c r="Y23" s="17">
        <v>0</v>
      </c>
      <c r="Z23" s="17" t="s">
        <v>137</v>
      </c>
      <c r="AA23" s="17">
        <v>12000</v>
      </c>
      <c r="AB23" s="17" t="s">
        <v>139</v>
      </c>
      <c r="AC23" s="17" t="s">
        <v>137</v>
      </c>
      <c r="AD23" s="17" t="s">
        <v>137</v>
      </c>
      <c r="AE23" s="17" t="s">
        <v>137</v>
      </c>
      <c r="AF23" s="17">
        <v>2120</v>
      </c>
      <c r="AG23" s="17">
        <v>49350</v>
      </c>
      <c r="AH23" s="17">
        <v>124000</v>
      </c>
      <c r="AI23" s="17" t="s">
        <v>137</v>
      </c>
      <c r="AJ23" s="17">
        <v>270000</v>
      </c>
      <c r="AK23" s="17">
        <v>174000</v>
      </c>
      <c r="AL23" s="17" t="s">
        <v>137</v>
      </c>
      <c r="AM23" s="17">
        <v>47600</v>
      </c>
      <c r="AN23" s="17">
        <v>1759067</v>
      </c>
      <c r="AO23" s="17">
        <v>3835707</v>
      </c>
      <c r="AP23" s="17">
        <v>4595282</v>
      </c>
      <c r="AQ23" s="17">
        <v>12077707</v>
      </c>
      <c r="AR23" s="17" t="s">
        <v>139</v>
      </c>
      <c r="AS23" s="17" t="s">
        <v>137</v>
      </c>
      <c r="AT23" s="17" t="s">
        <v>137</v>
      </c>
      <c r="AU23" s="17" t="s">
        <v>137</v>
      </c>
      <c r="AV23" s="17">
        <v>448128</v>
      </c>
      <c r="AW23" s="17">
        <v>0</v>
      </c>
      <c r="AX23" s="17">
        <v>2838170</v>
      </c>
      <c r="AY23" s="17">
        <v>2802592</v>
      </c>
      <c r="AZ23" s="17">
        <v>2279736</v>
      </c>
      <c r="BA23" s="17">
        <v>337883</v>
      </c>
      <c r="BB23" s="27">
        <v>1782988</v>
      </c>
      <c r="BC23" s="27">
        <v>1179958</v>
      </c>
      <c r="BD23" s="17">
        <v>3544880</v>
      </c>
      <c r="BE23" s="17">
        <v>3331911</v>
      </c>
      <c r="BF23" s="17">
        <v>3129300</v>
      </c>
      <c r="BG23" s="17">
        <v>178470</v>
      </c>
      <c r="BH23" s="17">
        <v>18701403</v>
      </c>
      <c r="BI23" s="17">
        <v>132272023</v>
      </c>
      <c r="BJ23" s="17">
        <v>108357993</v>
      </c>
      <c r="BK23" s="17">
        <v>120008342</v>
      </c>
      <c r="BL23" s="17">
        <v>346322</v>
      </c>
      <c r="BM23" s="17">
        <v>28317</v>
      </c>
      <c r="BN23" s="17">
        <v>28317</v>
      </c>
      <c r="BO23" s="17" t="s">
        <v>137</v>
      </c>
      <c r="BP23" s="17" t="s">
        <v>139</v>
      </c>
      <c r="BQ23" s="17">
        <v>72000</v>
      </c>
      <c r="BR23" s="17">
        <v>72000</v>
      </c>
      <c r="BS23" s="17">
        <v>8000</v>
      </c>
      <c r="BT23" s="17">
        <v>470000</v>
      </c>
      <c r="BU23" s="17" t="s">
        <v>137</v>
      </c>
      <c r="BV23" s="17" t="s">
        <v>137</v>
      </c>
      <c r="BW23" s="17" t="s">
        <v>137</v>
      </c>
      <c r="BX23" s="17" t="s">
        <v>139</v>
      </c>
      <c r="BY23" s="17">
        <v>626000</v>
      </c>
      <c r="BZ23" s="17" t="s">
        <v>137</v>
      </c>
      <c r="CA23" s="17">
        <v>823000</v>
      </c>
      <c r="CB23" s="34" t="s">
        <v>139</v>
      </c>
      <c r="CC23" s="34" t="s">
        <v>139</v>
      </c>
      <c r="CD23" s="34" t="s">
        <v>139</v>
      </c>
      <c r="CE23" s="17" t="s">
        <v>137</v>
      </c>
      <c r="CF23" s="17">
        <v>31736204</v>
      </c>
      <c r="CG23" s="17">
        <v>17718377</v>
      </c>
      <c r="CH23" s="17" t="s">
        <v>137</v>
      </c>
      <c r="CI23" s="17">
        <v>26307777</v>
      </c>
      <c r="CJ23" s="17">
        <v>2290771</v>
      </c>
      <c r="CK23" s="17">
        <v>2019037</v>
      </c>
      <c r="CL23" s="17">
        <v>1419940</v>
      </c>
      <c r="CM23" s="17">
        <v>2530053</v>
      </c>
      <c r="CN23" s="17">
        <v>17951923</v>
      </c>
      <c r="CO23" s="17">
        <v>20301297</v>
      </c>
      <c r="CP23" s="17">
        <v>20762090</v>
      </c>
      <c r="CQ23" s="17">
        <v>22775184</v>
      </c>
      <c r="CR23" s="17">
        <v>1024460</v>
      </c>
      <c r="CS23" s="17">
        <v>415617</v>
      </c>
      <c r="CT23" s="17">
        <v>315666</v>
      </c>
      <c r="CU23" s="17">
        <v>615831</v>
      </c>
      <c r="CV23" s="17">
        <v>582880</v>
      </c>
      <c r="CW23" s="17">
        <v>1188920</v>
      </c>
      <c r="CX23" s="17">
        <v>1002750</v>
      </c>
      <c r="CY23" s="17">
        <v>80000</v>
      </c>
      <c r="CZ23" s="17" t="s">
        <v>139</v>
      </c>
      <c r="DA23" s="17">
        <v>19657354</v>
      </c>
      <c r="DB23" s="17">
        <v>19817512</v>
      </c>
      <c r="DC23" s="17">
        <v>10873191</v>
      </c>
      <c r="DD23" s="17">
        <v>256400</v>
      </c>
      <c r="DE23" s="17">
        <v>307500</v>
      </c>
      <c r="DF23" s="17">
        <v>108900</v>
      </c>
      <c r="DG23" s="17">
        <v>20150</v>
      </c>
      <c r="DH23" s="17">
        <v>1003029</v>
      </c>
      <c r="DI23" s="17">
        <v>2251527</v>
      </c>
      <c r="DJ23" s="17">
        <v>1852018</v>
      </c>
    </row>
    <row r="25" spans="2:114" x14ac:dyDescent="0.5">
      <c r="B25" s="156" t="s">
        <v>0</v>
      </c>
      <c r="C25" s="156"/>
      <c r="D25" s="4">
        <v>2014</v>
      </c>
      <c r="E25" s="5">
        <v>2016</v>
      </c>
      <c r="F25" s="5">
        <v>2018</v>
      </c>
      <c r="G25" s="5">
        <v>2020</v>
      </c>
      <c r="H25" s="4">
        <v>2014</v>
      </c>
      <c r="I25" s="5">
        <v>2016</v>
      </c>
      <c r="J25" s="5">
        <v>2018</v>
      </c>
      <c r="K25" s="5">
        <v>2020</v>
      </c>
      <c r="L25" s="4">
        <v>2014</v>
      </c>
      <c r="M25" s="5">
        <v>2016</v>
      </c>
      <c r="N25" s="5">
        <v>2018</v>
      </c>
      <c r="O25" s="5">
        <v>2020</v>
      </c>
      <c r="P25" s="4">
        <v>2014</v>
      </c>
      <c r="Q25" s="5">
        <v>2016</v>
      </c>
      <c r="R25" s="5">
        <v>2018</v>
      </c>
      <c r="S25" s="5">
        <v>2020</v>
      </c>
      <c r="T25" s="4">
        <v>2014</v>
      </c>
      <c r="U25" s="5">
        <v>2016</v>
      </c>
      <c r="V25" s="5">
        <v>2018</v>
      </c>
      <c r="W25" s="5">
        <v>2020</v>
      </c>
      <c r="X25" s="4">
        <v>2014</v>
      </c>
      <c r="Y25" s="5">
        <v>2016</v>
      </c>
      <c r="Z25" s="5">
        <v>2018</v>
      </c>
      <c r="AA25" s="5">
        <v>2020</v>
      </c>
      <c r="AB25" s="4">
        <v>2014</v>
      </c>
      <c r="AC25" s="5">
        <v>2016</v>
      </c>
      <c r="AD25" s="5">
        <v>2018</v>
      </c>
      <c r="AE25" s="5">
        <v>2020</v>
      </c>
      <c r="AF25" s="4">
        <v>2014</v>
      </c>
      <c r="AG25" s="5">
        <v>2016</v>
      </c>
      <c r="AH25" s="5">
        <v>2018</v>
      </c>
      <c r="AI25" s="5">
        <v>2020</v>
      </c>
      <c r="AJ25" s="4">
        <v>2014</v>
      </c>
      <c r="AK25" s="5">
        <v>2016</v>
      </c>
      <c r="AL25" s="5">
        <v>2018</v>
      </c>
      <c r="AM25" s="5">
        <v>2020</v>
      </c>
      <c r="AN25" s="4">
        <v>2014</v>
      </c>
      <c r="AO25" s="5">
        <v>2016</v>
      </c>
      <c r="AP25" s="5">
        <v>2018</v>
      </c>
      <c r="AQ25" s="5">
        <v>2020</v>
      </c>
      <c r="AR25" s="4">
        <v>2014</v>
      </c>
      <c r="AS25" s="5">
        <v>2016</v>
      </c>
      <c r="AT25" s="5">
        <v>2018</v>
      </c>
      <c r="AU25" s="5">
        <v>2020</v>
      </c>
      <c r="AV25" s="4">
        <v>2014</v>
      </c>
      <c r="AW25" s="5">
        <v>2016</v>
      </c>
      <c r="AX25" s="5">
        <v>2018</v>
      </c>
      <c r="AY25" s="5">
        <v>2020</v>
      </c>
      <c r="AZ25" s="4">
        <v>2014</v>
      </c>
      <c r="BA25" s="5">
        <v>2016</v>
      </c>
      <c r="BB25" s="5">
        <v>2018</v>
      </c>
      <c r="BC25" s="5">
        <v>2020</v>
      </c>
      <c r="BD25" s="4">
        <v>2014</v>
      </c>
      <c r="BE25" s="5">
        <v>2016</v>
      </c>
      <c r="BF25" s="5">
        <v>2018</v>
      </c>
      <c r="BG25" s="5">
        <v>2020</v>
      </c>
      <c r="BH25" s="4">
        <v>2014</v>
      </c>
      <c r="BI25" s="5">
        <v>2016</v>
      </c>
      <c r="BJ25" s="5">
        <v>2018</v>
      </c>
      <c r="BK25" s="5">
        <v>2020</v>
      </c>
      <c r="BL25" s="4">
        <v>2014</v>
      </c>
      <c r="BM25" s="5">
        <v>2016</v>
      </c>
      <c r="BN25" s="5">
        <v>2018</v>
      </c>
      <c r="BO25" s="5">
        <v>2020</v>
      </c>
      <c r="BP25" s="4">
        <v>2014</v>
      </c>
      <c r="BQ25" s="5">
        <v>2016</v>
      </c>
      <c r="BR25" s="5">
        <v>2018</v>
      </c>
      <c r="BS25" s="5">
        <v>2020</v>
      </c>
      <c r="BT25" s="4">
        <v>2014</v>
      </c>
      <c r="BU25" s="5">
        <v>2016</v>
      </c>
      <c r="BV25" s="5">
        <v>2018</v>
      </c>
      <c r="BW25" s="5">
        <v>2020</v>
      </c>
      <c r="BX25" s="4">
        <v>2014</v>
      </c>
      <c r="BY25" s="5">
        <v>2016</v>
      </c>
      <c r="BZ25" s="5">
        <v>2018</v>
      </c>
      <c r="CA25" s="5">
        <v>2020</v>
      </c>
      <c r="CB25" s="4">
        <v>2014</v>
      </c>
      <c r="CC25" s="5">
        <v>2016</v>
      </c>
      <c r="CD25" s="5">
        <v>2018</v>
      </c>
      <c r="CE25" s="5">
        <v>2020</v>
      </c>
      <c r="CF25" s="4">
        <v>2014</v>
      </c>
      <c r="CG25" s="5">
        <v>2016</v>
      </c>
      <c r="CH25" s="5">
        <v>2018</v>
      </c>
      <c r="CI25" s="5">
        <v>2020</v>
      </c>
      <c r="CJ25" s="4">
        <v>2014</v>
      </c>
      <c r="CK25" s="5">
        <v>2016</v>
      </c>
      <c r="CL25" s="5">
        <v>2018</v>
      </c>
      <c r="CM25" s="5">
        <v>2020</v>
      </c>
      <c r="CN25" s="4">
        <v>2014</v>
      </c>
      <c r="CO25" s="5">
        <v>2016</v>
      </c>
      <c r="CP25" s="5">
        <v>2018</v>
      </c>
      <c r="CQ25" s="5">
        <v>2020</v>
      </c>
      <c r="CR25" s="4">
        <v>2014</v>
      </c>
      <c r="CS25" s="5">
        <v>2016</v>
      </c>
      <c r="CT25" s="5">
        <v>2018</v>
      </c>
      <c r="CU25" s="5">
        <v>2020</v>
      </c>
      <c r="CV25" s="4">
        <v>2014</v>
      </c>
      <c r="CW25" s="5">
        <v>2016</v>
      </c>
      <c r="CX25" s="5">
        <v>2018</v>
      </c>
      <c r="CY25" s="5">
        <v>2020</v>
      </c>
      <c r="CZ25" s="4">
        <v>2014</v>
      </c>
      <c r="DA25" s="5">
        <v>2016</v>
      </c>
      <c r="DB25" s="5">
        <v>2018</v>
      </c>
      <c r="DC25" s="5">
        <v>2020</v>
      </c>
      <c r="DD25" s="4">
        <v>2014</v>
      </c>
      <c r="DE25" s="5">
        <v>2016</v>
      </c>
      <c r="DF25" s="5">
        <v>2018</v>
      </c>
      <c r="DG25" s="5">
        <v>2020</v>
      </c>
      <c r="DH25" s="4">
        <v>2014</v>
      </c>
      <c r="DI25" s="5">
        <v>2016</v>
      </c>
      <c r="DJ25" s="5">
        <v>2018</v>
      </c>
    </row>
    <row r="26" spans="2:114" x14ac:dyDescent="0.5">
      <c r="B26" s="179" t="s">
        <v>20</v>
      </c>
      <c r="C26" s="179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</row>
    <row r="27" spans="2:114" ht="22" x14ac:dyDescent="0.5">
      <c r="B27" s="160" t="s">
        <v>3</v>
      </c>
      <c r="C27" s="12" t="s">
        <v>21</v>
      </c>
      <c r="D27" s="18">
        <v>262</v>
      </c>
      <c r="E27" s="18" t="s">
        <v>137</v>
      </c>
      <c r="F27" s="28" t="s">
        <v>137</v>
      </c>
      <c r="G27" s="28" t="s">
        <v>137</v>
      </c>
      <c r="H27" s="18">
        <v>216</v>
      </c>
      <c r="I27" s="18">
        <v>122</v>
      </c>
      <c r="J27" s="31" t="s">
        <v>155</v>
      </c>
      <c r="K27" s="28">
        <v>156.66</v>
      </c>
      <c r="L27" s="18">
        <v>210.7</v>
      </c>
      <c r="M27" s="18" t="s">
        <v>137</v>
      </c>
      <c r="N27" s="28" t="s">
        <v>137</v>
      </c>
      <c r="O27" s="28" t="s">
        <v>137</v>
      </c>
      <c r="P27" s="18">
        <v>79</v>
      </c>
      <c r="Q27" s="18" t="s">
        <v>137</v>
      </c>
      <c r="R27" s="28" t="s">
        <v>137</v>
      </c>
      <c r="S27" s="28" t="s">
        <v>137</v>
      </c>
      <c r="T27" s="18">
        <v>14.5</v>
      </c>
      <c r="U27" s="18">
        <v>26.775000000000002</v>
      </c>
      <c r="V27" s="18">
        <v>22.895700000000001</v>
      </c>
      <c r="W27" s="18">
        <v>32.743699999999997</v>
      </c>
      <c r="X27" s="18">
        <v>185</v>
      </c>
      <c r="Y27" s="18" t="s">
        <v>244</v>
      </c>
      <c r="Z27" s="18" t="s">
        <v>205</v>
      </c>
      <c r="AA27" s="28" t="s">
        <v>137</v>
      </c>
      <c r="AB27" s="18">
        <v>456</v>
      </c>
      <c r="AC27" s="18">
        <v>413.33333333333331</v>
      </c>
      <c r="AD27" s="18">
        <v>413.33330000000001</v>
      </c>
      <c r="AE27" s="18">
        <v>413.33330000000001</v>
      </c>
      <c r="AF27" s="18">
        <v>38.200000000000003</v>
      </c>
      <c r="AG27" s="18">
        <v>6.63</v>
      </c>
      <c r="AH27" s="18">
        <v>15.244999999999999</v>
      </c>
      <c r="AI27" s="18">
        <v>24.3</v>
      </c>
      <c r="AJ27" s="18">
        <v>132</v>
      </c>
      <c r="AK27" s="18">
        <v>51.25</v>
      </c>
      <c r="AL27" s="18">
        <v>322.5</v>
      </c>
      <c r="AM27" s="18">
        <v>331.5</v>
      </c>
      <c r="AN27" s="18">
        <v>2678</v>
      </c>
      <c r="AO27" s="18" t="s">
        <v>137</v>
      </c>
      <c r="AP27" s="28" t="s">
        <v>137</v>
      </c>
      <c r="AQ27" s="28" t="s">
        <v>137</v>
      </c>
      <c r="AR27" s="28">
        <v>1925</v>
      </c>
      <c r="AS27" s="28" t="s">
        <v>137</v>
      </c>
      <c r="AT27" s="28" t="s">
        <v>137</v>
      </c>
      <c r="AU27" s="28" t="s">
        <v>137</v>
      </c>
      <c r="AV27" s="28">
        <v>101.04347826086956</v>
      </c>
      <c r="AW27" s="28">
        <v>0</v>
      </c>
      <c r="AX27" s="28" t="s">
        <v>137</v>
      </c>
      <c r="AY27" s="28" t="s">
        <v>137</v>
      </c>
      <c r="AZ27" s="18">
        <v>318</v>
      </c>
      <c r="BA27" s="18">
        <v>26.775000000000002</v>
      </c>
      <c r="BB27" s="28" t="s">
        <v>137</v>
      </c>
      <c r="BC27" s="28" t="s">
        <v>137</v>
      </c>
      <c r="BD27" s="18" t="s">
        <v>139</v>
      </c>
      <c r="BE27" s="18" t="s">
        <v>137</v>
      </c>
      <c r="BF27" s="28" t="s">
        <v>137</v>
      </c>
      <c r="BG27" s="28" t="s">
        <v>137</v>
      </c>
      <c r="BH27" s="18">
        <v>775</v>
      </c>
      <c r="BI27" s="18">
        <v>193.2681818181818</v>
      </c>
      <c r="BJ27" s="18">
        <v>189.43</v>
      </c>
      <c r="BK27" s="18">
        <v>237.4187</v>
      </c>
      <c r="BL27" s="18">
        <v>25.4</v>
      </c>
      <c r="BM27" s="18">
        <v>35.903333333333336</v>
      </c>
      <c r="BN27" s="18">
        <v>25.425999999999998</v>
      </c>
      <c r="BO27" s="18">
        <v>21.552700000000002</v>
      </c>
      <c r="BP27" s="18">
        <v>79</v>
      </c>
      <c r="BQ27" s="18">
        <v>14.75</v>
      </c>
      <c r="BR27" s="18">
        <v>25.236660000000001</v>
      </c>
      <c r="BS27" s="18">
        <v>0</v>
      </c>
      <c r="BT27" s="18">
        <v>73</v>
      </c>
      <c r="BU27" s="18">
        <v>64.75</v>
      </c>
      <c r="BV27" s="18">
        <v>60.666600000000003</v>
      </c>
      <c r="BW27" s="18">
        <v>60.571399999999997</v>
      </c>
      <c r="BX27" s="18">
        <v>6.8</v>
      </c>
      <c r="BY27" s="18">
        <v>4.3499999999999996</v>
      </c>
      <c r="BZ27" s="18" t="s">
        <v>137</v>
      </c>
      <c r="CA27" s="18">
        <v>7.0321999999999996</v>
      </c>
      <c r="CB27" s="18">
        <v>974</v>
      </c>
      <c r="CC27" s="18">
        <v>1045.3333333333333</v>
      </c>
      <c r="CD27" s="18">
        <v>976</v>
      </c>
      <c r="CE27" s="18">
        <v>954.57140000000004</v>
      </c>
      <c r="CF27" s="18">
        <v>1197.8</v>
      </c>
      <c r="CG27" s="18" t="s">
        <v>137</v>
      </c>
      <c r="CH27" s="18" t="s">
        <v>137</v>
      </c>
      <c r="CI27" s="28" t="s">
        <v>137</v>
      </c>
      <c r="CJ27" s="18" t="s">
        <v>139</v>
      </c>
      <c r="CK27" s="18" t="s">
        <v>139</v>
      </c>
      <c r="CL27" s="18" t="s">
        <v>139</v>
      </c>
      <c r="CM27" s="28" t="s">
        <v>137</v>
      </c>
      <c r="CN27" s="18">
        <v>1075</v>
      </c>
      <c r="CO27" s="18">
        <v>82.872</v>
      </c>
      <c r="CP27" s="18">
        <v>103.378</v>
      </c>
      <c r="CQ27" s="18">
        <v>130.44110000000001</v>
      </c>
      <c r="CR27" s="18">
        <v>67</v>
      </c>
      <c r="CS27" s="18">
        <v>114.52000000000001</v>
      </c>
      <c r="CT27" s="18">
        <v>102.4285</v>
      </c>
      <c r="CU27" s="18">
        <v>102.428571428571</v>
      </c>
      <c r="CV27" s="18">
        <v>76.8</v>
      </c>
      <c r="CW27" s="18">
        <v>65.36363636363636</v>
      </c>
      <c r="CX27" s="18">
        <v>64.308000000000007</v>
      </c>
      <c r="CY27" s="18">
        <v>65.285700000000006</v>
      </c>
      <c r="CZ27" s="18" t="s">
        <v>139</v>
      </c>
      <c r="DA27" s="18" t="s">
        <v>137</v>
      </c>
      <c r="DB27" s="28" t="s">
        <v>137</v>
      </c>
      <c r="DC27" s="28" t="s">
        <v>137</v>
      </c>
      <c r="DD27" s="18" t="s">
        <v>139</v>
      </c>
      <c r="DE27" s="18" t="s">
        <v>137</v>
      </c>
      <c r="DF27" s="28" t="s">
        <v>137</v>
      </c>
      <c r="DG27" s="28" t="s">
        <v>137</v>
      </c>
      <c r="DH27" s="18">
        <v>844</v>
      </c>
      <c r="DI27" s="18">
        <v>327.38600000000002</v>
      </c>
      <c r="DJ27" s="18">
        <v>665.21857</v>
      </c>
    </row>
    <row r="28" spans="2:114" x14ac:dyDescent="0.5">
      <c r="B28" s="160"/>
      <c r="C28" s="12" t="s">
        <v>22</v>
      </c>
      <c r="D28" s="18" t="s">
        <v>139</v>
      </c>
      <c r="E28" s="18" t="s">
        <v>137</v>
      </c>
      <c r="F28" s="28" t="s">
        <v>137</v>
      </c>
      <c r="G28" s="28" t="s">
        <v>137</v>
      </c>
      <c r="H28" s="18" t="s">
        <v>139</v>
      </c>
      <c r="I28" s="18" t="s">
        <v>245</v>
      </c>
      <c r="J28" s="18"/>
      <c r="K28" s="18" t="s">
        <v>291</v>
      </c>
      <c r="L28" s="18" t="s">
        <v>139</v>
      </c>
      <c r="M28" s="18" t="s">
        <v>137</v>
      </c>
      <c r="N28" s="28" t="s">
        <v>137</v>
      </c>
      <c r="O28" s="28" t="s">
        <v>137</v>
      </c>
      <c r="P28" s="18" t="s">
        <v>139</v>
      </c>
      <c r="Q28" s="18" t="s">
        <v>137</v>
      </c>
      <c r="R28" s="28" t="s">
        <v>137</v>
      </c>
      <c r="S28" s="28" t="s">
        <v>137</v>
      </c>
      <c r="T28" s="18" t="s">
        <v>139</v>
      </c>
      <c r="U28" s="18" t="s">
        <v>246</v>
      </c>
      <c r="V28" s="18" t="s">
        <v>156</v>
      </c>
      <c r="W28" s="18" t="s">
        <v>300</v>
      </c>
      <c r="X28" s="18" t="s">
        <v>139</v>
      </c>
      <c r="Y28" s="18" t="s">
        <v>247</v>
      </c>
      <c r="Z28" s="18" t="s">
        <v>190</v>
      </c>
      <c r="AA28" s="28" t="s">
        <v>137</v>
      </c>
      <c r="AB28" s="18" t="s">
        <v>139</v>
      </c>
      <c r="AC28" s="18" t="s">
        <v>248</v>
      </c>
      <c r="AD28" s="18" t="s">
        <v>158</v>
      </c>
      <c r="AE28" s="18" t="s">
        <v>299</v>
      </c>
      <c r="AF28" s="18" t="s">
        <v>139</v>
      </c>
      <c r="AG28" s="18" t="s">
        <v>249</v>
      </c>
      <c r="AH28" s="18" t="s">
        <v>159</v>
      </c>
      <c r="AI28" s="18" t="s">
        <v>298</v>
      </c>
      <c r="AJ28" s="18" t="s">
        <v>139</v>
      </c>
      <c r="AK28" s="18" t="s">
        <v>250</v>
      </c>
      <c r="AL28" s="18" t="s">
        <v>160</v>
      </c>
      <c r="AM28" s="18" t="s">
        <v>297</v>
      </c>
      <c r="AN28" s="18" t="s">
        <v>137</v>
      </c>
      <c r="AO28" s="18" t="s">
        <v>137</v>
      </c>
      <c r="AP28" s="28" t="s">
        <v>137</v>
      </c>
      <c r="AQ28" s="28" t="s">
        <v>137</v>
      </c>
      <c r="AR28" s="28" t="s">
        <v>139</v>
      </c>
      <c r="AS28" s="28" t="s">
        <v>137</v>
      </c>
      <c r="AT28" s="28" t="s">
        <v>137</v>
      </c>
      <c r="AU28" s="28" t="s">
        <v>137</v>
      </c>
      <c r="AV28" s="28" t="s">
        <v>139</v>
      </c>
      <c r="AW28" s="28">
        <v>0</v>
      </c>
      <c r="AX28" s="28" t="s">
        <v>137</v>
      </c>
      <c r="AY28" s="28" t="s">
        <v>137</v>
      </c>
      <c r="AZ28" s="18" t="s">
        <v>139</v>
      </c>
      <c r="BA28" s="18" t="s">
        <v>246</v>
      </c>
      <c r="BB28" s="28" t="s">
        <v>137</v>
      </c>
      <c r="BC28" s="28" t="s">
        <v>137</v>
      </c>
      <c r="BD28" s="18" t="s">
        <v>139</v>
      </c>
      <c r="BE28" s="18" t="s">
        <v>137</v>
      </c>
      <c r="BF28" s="28" t="s">
        <v>137</v>
      </c>
      <c r="BG28" s="28" t="s">
        <v>137</v>
      </c>
      <c r="BH28" s="18" t="s">
        <v>139</v>
      </c>
      <c r="BI28" s="18" t="s">
        <v>251</v>
      </c>
      <c r="BJ28" s="18" t="s">
        <v>161</v>
      </c>
      <c r="BK28" s="18" t="s">
        <v>296</v>
      </c>
      <c r="BL28" s="18" t="s">
        <v>139</v>
      </c>
      <c r="BM28" s="18" t="s">
        <v>252</v>
      </c>
      <c r="BN28" s="18" t="s">
        <v>162</v>
      </c>
      <c r="BO28" s="18" t="s">
        <v>295</v>
      </c>
      <c r="BP28" s="18" t="s">
        <v>139</v>
      </c>
      <c r="BQ28" s="18" t="s">
        <v>250</v>
      </c>
      <c r="BR28" s="18" t="s">
        <v>163</v>
      </c>
      <c r="BS28" s="18" t="s">
        <v>285</v>
      </c>
      <c r="BT28" s="18" t="s">
        <v>139</v>
      </c>
      <c r="BU28" s="18" t="s">
        <v>165</v>
      </c>
      <c r="BV28" s="18" t="s">
        <v>164</v>
      </c>
      <c r="BW28" s="18" t="s">
        <v>156</v>
      </c>
      <c r="BX28" s="18" t="s">
        <v>139</v>
      </c>
      <c r="BY28" s="18" t="s">
        <v>165</v>
      </c>
      <c r="BZ28" s="18" t="s">
        <v>137</v>
      </c>
      <c r="CA28" s="18" t="s">
        <v>295</v>
      </c>
      <c r="CB28" s="18" t="s">
        <v>139</v>
      </c>
      <c r="CC28" s="18" t="s">
        <v>253</v>
      </c>
      <c r="CD28" s="18" t="s">
        <v>166</v>
      </c>
      <c r="CE28" s="18" t="s">
        <v>273</v>
      </c>
      <c r="CF28" s="18" t="s">
        <v>139</v>
      </c>
      <c r="CG28" s="18" t="s">
        <v>137</v>
      </c>
      <c r="CH28" s="18" t="s">
        <v>137</v>
      </c>
      <c r="CI28" s="28" t="s">
        <v>137</v>
      </c>
      <c r="CJ28" s="18" t="s">
        <v>139</v>
      </c>
      <c r="CK28" s="18" t="s">
        <v>139</v>
      </c>
      <c r="CL28" s="18" t="s">
        <v>139</v>
      </c>
      <c r="CM28" s="28" t="s">
        <v>137</v>
      </c>
      <c r="CN28" s="18" t="s">
        <v>211</v>
      </c>
      <c r="CO28" s="18" t="s">
        <v>246</v>
      </c>
      <c r="CP28" s="18" t="s">
        <v>165</v>
      </c>
      <c r="CQ28" s="18" t="s">
        <v>156</v>
      </c>
      <c r="CR28" s="18" t="s">
        <v>139</v>
      </c>
      <c r="CS28" s="18" t="s">
        <v>246</v>
      </c>
      <c r="CT28" s="18" t="s">
        <v>167</v>
      </c>
      <c r="CU28" s="18" t="s">
        <v>156</v>
      </c>
      <c r="CV28" s="18" t="s">
        <v>139</v>
      </c>
      <c r="CW28" s="18" t="s">
        <v>254</v>
      </c>
      <c r="CX28" s="18" t="s">
        <v>168</v>
      </c>
      <c r="CY28" s="18" t="s">
        <v>294</v>
      </c>
      <c r="CZ28" s="18" t="s">
        <v>139</v>
      </c>
      <c r="DA28" s="18" t="s">
        <v>137</v>
      </c>
      <c r="DB28" s="28" t="s">
        <v>137</v>
      </c>
      <c r="DC28" s="28" t="s">
        <v>137</v>
      </c>
      <c r="DD28" s="18" t="s">
        <v>139</v>
      </c>
      <c r="DE28" s="18" t="s">
        <v>137</v>
      </c>
      <c r="DF28" s="28" t="s">
        <v>137</v>
      </c>
      <c r="DG28" s="28" t="s">
        <v>137</v>
      </c>
      <c r="DH28" s="18" t="s">
        <v>139</v>
      </c>
      <c r="DI28" s="18" t="s">
        <v>246</v>
      </c>
      <c r="DJ28" s="18" t="s">
        <v>167</v>
      </c>
    </row>
    <row r="29" spans="2:114" ht="22" x14ac:dyDescent="0.5">
      <c r="B29" s="160"/>
      <c r="C29" s="12" t="s">
        <v>23</v>
      </c>
      <c r="D29" s="18">
        <v>288.5</v>
      </c>
      <c r="E29" s="18">
        <v>221</v>
      </c>
      <c r="F29" s="18">
        <v>229</v>
      </c>
      <c r="G29" s="18">
        <v>201</v>
      </c>
      <c r="H29" s="18">
        <v>233</v>
      </c>
      <c r="I29" s="18">
        <v>121.88</v>
      </c>
      <c r="J29" s="18"/>
      <c r="K29" s="18">
        <v>192.64</v>
      </c>
      <c r="L29" s="18">
        <v>210.7</v>
      </c>
      <c r="M29" s="18">
        <v>100.94285714285715</v>
      </c>
      <c r="N29" s="18">
        <v>4.2324999999999999</v>
      </c>
      <c r="O29" s="18" t="s">
        <v>315</v>
      </c>
      <c r="P29" s="18">
        <v>225</v>
      </c>
      <c r="Q29" s="18" t="s">
        <v>137</v>
      </c>
      <c r="R29" s="28" t="s">
        <v>137</v>
      </c>
      <c r="S29" s="28" t="s">
        <v>137</v>
      </c>
      <c r="T29" s="18">
        <v>15</v>
      </c>
      <c r="U29" s="18">
        <v>48.195</v>
      </c>
      <c r="V29" s="28">
        <v>0</v>
      </c>
      <c r="W29" s="28">
        <v>0</v>
      </c>
      <c r="X29" s="18">
        <v>185</v>
      </c>
      <c r="Y29" s="18" t="s">
        <v>255</v>
      </c>
      <c r="Z29" s="18" t="s">
        <v>206</v>
      </c>
      <c r="AA29" s="18">
        <v>300</v>
      </c>
      <c r="AB29" s="18">
        <v>533</v>
      </c>
      <c r="AC29" s="18">
        <v>540.5</v>
      </c>
      <c r="AD29" s="18">
        <v>521.66600000000005</v>
      </c>
      <c r="AE29" s="18">
        <v>535.25</v>
      </c>
      <c r="AF29" s="18">
        <v>11.5</v>
      </c>
      <c r="AG29" s="18">
        <v>16.489999999999998</v>
      </c>
      <c r="AH29" s="18">
        <v>25</v>
      </c>
      <c r="AI29" s="18">
        <v>32.409999999999997</v>
      </c>
      <c r="AJ29" s="18">
        <v>140</v>
      </c>
      <c r="AK29" s="18">
        <v>55</v>
      </c>
      <c r="AL29" s="18">
        <v>334</v>
      </c>
      <c r="AM29" s="18">
        <v>343</v>
      </c>
      <c r="AN29" s="18">
        <v>2750</v>
      </c>
      <c r="AO29" s="18" t="s">
        <v>256</v>
      </c>
      <c r="AP29" s="18" t="s">
        <v>208</v>
      </c>
      <c r="AQ29" s="18" t="s">
        <v>316</v>
      </c>
      <c r="AR29" s="28">
        <v>2090</v>
      </c>
      <c r="AS29" s="28">
        <v>1989</v>
      </c>
      <c r="AT29" s="18">
        <v>2637</v>
      </c>
      <c r="AU29" s="18">
        <v>2479</v>
      </c>
      <c r="AV29" s="28">
        <v>167</v>
      </c>
      <c r="AW29" s="28">
        <v>0</v>
      </c>
      <c r="AX29" s="28" t="s">
        <v>137</v>
      </c>
      <c r="AY29" s="28" t="s">
        <v>137</v>
      </c>
      <c r="AZ29" s="18">
        <v>365</v>
      </c>
      <c r="BA29" s="18">
        <v>48.195</v>
      </c>
      <c r="BB29" s="28">
        <v>46.557499999999997</v>
      </c>
      <c r="BC29" s="28">
        <v>31.323699999999999</v>
      </c>
      <c r="BD29" s="18">
        <v>100</v>
      </c>
      <c r="BE29" s="18" t="s">
        <v>137</v>
      </c>
      <c r="BF29" s="28" t="s">
        <v>137</v>
      </c>
      <c r="BG29" s="28">
        <v>165</v>
      </c>
      <c r="BH29" s="18">
        <v>774</v>
      </c>
      <c r="BI29" s="18">
        <v>633.36</v>
      </c>
      <c r="BJ29" s="18">
        <v>462.04</v>
      </c>
      <c r="BK29" s="18">
        <v>516.06079999999997</v>
      </c>
      <c r="BL29" s="18">
        <v>51.5</v>
      </c>
      <c r="BM29" s="18">
        <v>51.274999999999999</v>
      </c>
      <c r="BN29" s="18">
        <v>51.274999999999999</v>
      </c>
      <c r="BO29" s="18">
        <v>0</v>
      </c>
      <c r="BP29" s="18">
        <v>17.5</v>
      </c>
      <c r="BQ29" s="18" t="s">
        <v>137</v>
      </c>
      <c r="BR29" s="28" t="s">
        <v>137</v>
      </c>
      <c r="BS29" s="28" t="s">
        <v>137</v>
      </c>
      <c r="BT29" s="18">
        <v>62</v>
      </c>
      <c r="BU29" s="18">
        <v>52.5</v>
      </c>
      <c r="BV29" s="18">
        <v>40</v>
      </c>
      <c r="BW29" s="18">
        <v>40</v>
      </c>
      <c r="BX29" s="18">
        <v>2.4</v>
      </c>
      <c r="BY29" s="18">
        <v>5.5600000000000005</v>
      </c>
      <c r="BZ29" s="18" t="s">
        <v>137</v>
      </c>
      <c r="CA29" s="18">
        <v>9.6649999999999991</v>
      </c>
      <c r="CB29" s="18">
        <v>1122</v>
      </c>
      <c r="CC29" s="18">
        <v>857.5</v>
      </c>
      <c r="CD29" s="18">
        <v>885.5</v>
      </c>
      <c r="CE29" s="18">
        <v>913.5</v>
      </c>
      <c r="CF29" s="18">
        <v>900.17</v>
      </c>
      <c r="CG29" s="18" t="s">
        <v>137</v>
      </c>
      <c r="CH29" s="18" t="s">
        <v>137</v>
      </c>
      <c r="CI29" s="28" t="s">
        <v>137</v>
      </c>
      <c r="CJ29" s="18">
        <v>4</v>
      </c>
      <c r="CK29" s="18">
        <v>2</v>
      </c>
      <c r="CL29" s="28">
        <v>2</v>
      </c>
      <c r="CM29" s="28" t="s">
        <v>137</v>
      </c>
      <c r="CN29" s="18">
        <v>1354</v>
      </c>
      <c r="CO29" s="18">
        <v>156.86500000000001</v>
      </c>
      <c r="CP29" s="18">
        <v>198</v>
      </c>
      <c r="CQ29" s="18">
        <v>31.969000000000001</v>
      </c>
      <c r="CR29" s="18">
        <v>188</v>
      </c>
      <c r="CS29" s="18">
        <v>70</v>
      </c>
      <c r="CT29" s="18">
        <v>58</v>
      </c>
      <c r="CU29" s="18">
        <v>61.5</v>
      </c>
      <c r="CV29" s="18">
        <v>118.2</v>
      </c>
      <c r="CW29" s="18">
        <v>59</v>
      </c>
      <c r="CX29" s="18">
        <v>76.5</v>
      </c>
      <c r="CY29" s="18">
        <v>75</v>
      </c>
      <c r="CZ29" s="18">
        <v>195</v>
      </c>
      <c r="DA29" s="18" t="s">
        <v>137</v>
      </c>
      <c r="DB29" s="28">
        <v>4.2324999999999999</v>
      </c>
      <c r="DC29" s="28" t="s">
        <v>137</v>
      </c>
      <c r="DD29" s="18" t="s">
        <v>139</v>
      </c>
      <c r="DE29" s="18">
        <v>441</v>
      </c>
      <c r="DF29" s="18">
        <v>200</v>
      </c>
      <c r="DG29" s="18">
        <v>760</v>
      </c>
      <c r="DH29" s="18">
        <v>844</v>
      </c>
      <c r="DI29" s="18">
        <v>228.14</v>
      </c>
      <c r="DJ29" s="18">
        <v>741.43</v>
      </c>
    </row>
    <row r="30" spans="2:114" x14ac:dyDescent="0.5">
      <c r="B30" s="160"/>
      <c r="C30" s="12" t="s">
        <v>24</v>
      </c>
      <c r="D30" s="18" t="s">
        <v>139</v>
      </c>
      <c r="E30" s="18" t="s">
        <v>157</v>
      </c>
      <c r="F30" s="18" t="s">
        <v>169</v>
      </c>
      <c r="G30" s="18" t="s">
        <v>285</v>
      </c>
      <c r="H30" s="18" t="s">
        <v>139</v>
      </c>
      <c r="I30" s="18" t="s">
        <v>175</v>
      </c>
      <c r="J30" s="18"/>
      <c r="K30" s="18" t="s">
        <v>289</v>
      </c>
      <c r="L30" s="18" t="s">
        <v>139</v>
      </c>
      <c r="M30" s="18" t="s">
        <v>257</v>
      </c>
      <c r="N30" s="18" t="s">
        <v>170</v>
      </c>
      <c r="O30" s="18" t="s">
        <v>135</v>
      </c>
      <c r="P30" s="18" t="s">
        <v>139</v>
      </c>
      <c r="Q30" s="18" t="s">
        <v>137</v>
      </c>
      <c r="R30" s="28" t="s">
        <v>137</v>
      </c>
      <c r="S30" s="28" t="s">
        <v>137</v>
      </c>
      <c r="T30" s="18" t="s">
        <v>139</v>
      </c>
      <c r="U30" s="18" t="s">
        <v>199</v>
      </c>
      <c r="V30" s="28" t="s">
        <v>197</v>
      </c>
      <c r="W30" s="28" t="s">
        <v>301</v>
      </c>
      <c r="X30" s="18" t="s">
        <v>139</v>
      </c>
      <c r="Y30" s="18" t="s">
        <v>199</v>
      </c>
      <c r="Z30" s="18" t="s">
        <v>199</v>
      </c>
      <c r="AA30" s="18" t="s">
        <v>302</v>
      </c>
      <c r="AB30" s="18" t="s">
        <v>139</v>
      </c>
      <c r="AC30" s="18" t="s">
        <v>165</v>
      </c>
      <c r="AD30" s="18" t="s">
        <v>164</v>
      </c>
      <c r="AE30" s="18" t="s">
        <v>303</v>
      </c>
      <c r="AF30" s="18" t="s">
        <v>139</v>
      </c>
      <c r="AG30" s="18" t="s">
        <v>199</v>
      </c>
      <c r="AH30" s="18" t="s">
        <v>172</v>
      </c>
      <c r="AI30" s="18" t="s">
        <v>302</v>
      </c>
      <c r="AJ30" s="18" t="s">
        <v>139</v>
      </c>
      <c r="AK30" s="18" t="s">
        <v>199</v>
      </c>
      <c r="AL30" s="18" t="s">
        <v>172</v>
      </c>
      <c r="AM30" s="18" t="s">
        <v>289</v>
      </c>
      <c r="AN30" s="18" t="s">
        <v>172</v>
      </c>
      <c r="AO30" s="18" t="s">
        <v>172</v>
      </c>
      <c r="AP30" s="18" t="s">
        <v>199</v>
      </c>
      <c r="AQ30" s="18" t="s">
        <v>302</v>
      </c>
      <c r="AR30" s="28" t="s">
        <v>139</v>
      </c>
      <c r="AS30" s="28" t="s">
        <v>258</v>
      </c>
      <c r="AT30" s="18" t="s">
        <v>171</v>
      </c>
      <c r="AU30" s="18" t="s">
        <v>298</v>
      </c>
      <c r="AV30" s="28" t="s">
        <v>139</v>
      </c>
      <c r="AW30" s="28">
        <v>0</v>
      </c>
      <c r="AX30" s="28" t="s">
        <v>137</v>
      </c>
      <c r="AY30" s="28" t="s">
        <v>137</v>
      </c>
      <c r="AZ30" s="18" t="s">
        <v>139</v>
      </c>
      <c r="BA30" s="18" t="s">
        <v>199</v>
      </c>
      <c r="BB30" s="28" t="s">
        <v>138</v>
      </c>
      <c r="BC30" s="28" t="s">
        <v>304</v>
      </c>
      <c r="BD30" s="18" t="s">
        <v>139</v>
      </c>
      <c r="BE30" s="18" t="s">
        <v>137</v>
      </c>
      <c r="BF30" s="28" t="s">
        <v>137</v>
      </c>
      <c r="BG30" s="28" t="s">
        <v>305</v>
      </c>
      <c r="BH30" s="18" t="s">
        <v>139</v>
      </c>
      <c r="BI30" s="18" t="s">
        <v>259</v>
      </c>
      <c r="BJ30" s="18" t="s">
        <v>171</v>
      </c>
      <c r="BK30" s="18" t="s">
        <v>289</v>
      </c>
      <c r="BL30" s="18" t="s">
        <v>139</v>
      </c>
      <c r="BM30" s="18" t="s">
        <v>173</v>
      </c>
      <c r="BN30" s="18" t="s">
        <v>173</v>
      </c>
      <c r="BO30" s="18" t="s">
        <v>135</v>
      </c>
      <c r="BP30" s="18" t="s">
        <v>139</v>
      </c>
      <c r="BQ30" s="18" t="s">
        <v>137</v>
      </c>
      <c r="BR30" s="28" t="s">
        <v>137</v>
      </c>
      <c r="BS30" s="28" t="s">
        <v>137</v>
      </c>
      <c r="BT30" s="18" t="s">
        <v>139</v>
      </c>
      <c r="BU30" s="18" t="s">
        <v>259</v>
      </c>
      <c r="BV30" s="18" t="s">
        <v>174</v>
      </c>
      <c r="BW30" s="18" t="s">
        <v>197</v>
      </c>
      <c r="BX30" s="18" t="s">
        <v>139</v>
      </c>
      <c r="BY30" s="18" t="s">
        <v>199</v>
      </c>
      <c r="BZ30" s="18" t="s">
        <v>137</v>
      </c>
      <c r="CA30" s="18" t="s">
        <v>135</v>
      </c>
      <c r="CB30" s="18" t="s">
        <v>139</v>
      </c>
      <c r="CC30" s="18" t="s">
        <v>260</v>
      </c>
      <c r="CD30" s="18" t="s">
        <v>174</v>
      </c>
      <c r="CE30" s="18" t="s">
        <v>135</v>
      </c>
      <c r="CF30" s="18" t="s">
        <v>139</v>
      </c>
      <c r="CG30" s="18" t="s">
        <v>137</v>
      </c>
      <c r="CH30" s="18" t="s">
        <v>137</v>
      </c>
      <c r="CI30" s="28" t="s">
        <v>137</v>
      </c>
      <c r="CJ30" s="18" t="s">
        <v>173</v>
      </c>
      <c r="CK30" s="18" t="s">
        <v>199</v>
      </c>
      <c r="CL30" s="18" t="s">
        <v>174</v>
      </c>
      <c r="CM30" s="28" t="s">
        <v>137</v>
      </c>
      <c r="CN30" s="18" t="s">
        <v>212</v>
      </c>
      <c r="CO30" s="18" t="s">
        <v>259</v>
      </c>
      <c r="CP30" s="18" t="s">
        <v>199</v>
      </c>
      <c r="CQ30" s="18" t="s">
        <v>197</v>
      </c>
      <c r="CR30" s="18" t="s">
        <v>139</v>
      </c>
      <c r="CS30" s="18" t="s">
        <v>259</v>
      </c>
      <c r="CT30" s="18" t="s">
        <v>174</v>
      </c>
      <c r="CU30" s="18" t="s">
        <v>197</v>
      </c>
      <c r="CV30" s="18" t="s">
        <v>139</v>
      </c>
      <c r="CW30" s="18" t="s">
        <v>199</v>
      </c>
      <c r="CX30" s="18" t="s">
        <v>174</v>
      </c>
      <c r="CY30" s="18" t="s">
        <v>302</v>
      </c>
      <c r="CZ30" s="18" t="s">
        <v>139</v>
      </c>
      <c r="DA30" s="18" t="s">
        <v>137</v>
      </c>
      <c r="DB30" s="28" t="s">
        <v>170</v>
      </c>
      <c r="DC30" s="28" t="s">
        <v>137</v>
      </c>
      <c r="DD30" s="18" t="s">
        <v>139</v>
      </c>
      <c r="DE30" s="18" t="s">
        <v>173</v>
      </c>
      <c r="DF30" s="18" t="s">
        <v>171</v>
      </c>
      <c r="DG30" s="18" t="s">
        <v>302</v>
      </c>
      <c r="DH30" s="18" t="s">
        <v>139</v>
      </c>
      <c r="DI30" s="18" t="s">
        <v>259</v>
      </c>
      <c r="DJ30" s="18" t="s">
        <v>174</v>
      </c>
    </row>
    <row r="31" spans="2:114" ht="22" x14ac:dyDescent="0.5">
      <c r="B31" s="160"/>
      <c r="C31" s="12" t="s">
        <v>25</v>
      </c>
      <c r="D31" s="18">
        <v>283</v>
      </c>
      <c r="E31" s="18">
        <v>262</v>
      </c>
      <c r="F31" s="18">
        <v>218.5</v>
      </c>
      <c r="G31" s="18">
        <v>223</v>
      </c>
      <c r="H31" s="18">
        <v>244</v>
      </c>
      <c r="I31" s="18">
        <v>63</v>
      </c>
      <c r="J31" s="18"/>
      <c r="K31" s="18">
        <v>71.680000000000007</v>
      </c>
      <c r="L31" s="18">
        <v>275.8</v>
      </c>
      <c r="M31" s="18">
        <v>218.41285714285715</v>
      </c>
      <c r="N31" s="18">
        <v>221.32900000000001</v>
      </c>
      <c r="O31" s="18" t="s">
        <v>317</v>
      </c>
      <c r="P31" s="18">
        <v>224.5</v>
      </c>
      <c r="Q31" s="18">
        <v>249.125</v>
      </c>
      <c r="R31" s="18">
        <v>311.41624999999999</v>
      </c>
      <c r="S31" s="18">
        <v>180.08330000000001</v>
      </c>
      <c r="T31" s="18">
        <v>48.8</v>
      </c>
      <c r="U31" s="18">
        <v>34.107500000000002</v>
      </c>
      <c r="V31" s="18">
        <v>32.547778000000001</v>
      </c>
      <c r="W31" s="18">
        <v>44.522849999999998</v>
      </c>
      <c r="X31" s="18">
        <v>187</v>
      </c>
      <c r="Y31" s="18" t="s">
        <v>261</v>
      </c>
      <c r="Z31" s="18" t="s">
        <v>207</v>
      </c>
      <c r="AA31" s="18">
        <v>284.28570999999999</v>
      </c>
      <c r="AB31" s="18">
        <v>533</v>
      </c>
      <c r="AC31" s="18">
        <v>510</v>
      </c>
      <c r="AD31" s="18">
        <v>457</v>
      </c>
      <c r="AE31" s="18">
        <v>502</v>
      </c>
      <c r="AF31" s="18">
        <v>12.7</v>
      </c>
      <c r="AG31" s="18">
        <v>23.052</v>
      </c>
      <c r="AH31" s="18">
        <v>25.293330000000001</v>
      </c>
      <c r="AI31" s="18">
        <v>37.8033</v>
      </c>
      <c r="AJ31" s="18">
        <v>146</v>
      </c>
      <c r="AK31" s="18">
        <v>55</v>
      </c>
      <c r="AL31" s="18">
        <v>346.5</v>
      </c>
      <c r="AM31" s="18">
        <v>359.5</v>
      </c>
      <c r="AN31" s="18">
        <v>2750</v>
      </c>
      <c r="AO31" s="18" t="s">
        <v>262</v>
      </c>
      <c r="AP31" s="28" t="s">
        <v>137</v>
      </c>
      <c r="AQ31" s="28">
        <v>3549.4285</v>
      </c>
      <c r="AR31" s="28">
        <v>2090</v>
      </c>
      <c r="AS31" s="28" t="s">
        <v>137</v>
      </c>
      <c r="AT31" s="28" t="s">
        <v>137</v>
      </c>
      <c r="AU31" s="28" t="s">
        <v>137</v>
      </c>
      <c r="AV31" s="28">
        <v>167</v>
      </c>
      <c r="AW31" s="28">
        <v>177</v>
      </c>
      <c r="AX31" s="18">
        <v>109.94916600000001</v>
      </c>
      <c r="AY31" s="18">
        <v>118.4816</v>
      </c>
      <c r="AZ31" s="18">
        <v>365</v>
      </c>
      <c r="BA31" s="18">
        <v>34.107500000000002</v>
      </c>
      <c r="BB31" s="28" t="s">
        <v>137</v>
      </c>
      <c r="BC31" s="28" t="s">
        <v>137</v>
      </c>
      <c r="BD31" s="18">
        <v>109.6</v>
      </c>
      <c r="BE31" s="18">
        <v>117.55999999999999</v>
      </c>
      <c r="BF31" s="18">
        <v>157.41999999999999</v>
      </c>
      <c r="BG31" s="18">
        <v>337.6</v>
      </c>
      <c r="BH31" s="18">
        <v>804</v>
      </c>
      <c r="BI31" s="18">
        <v>353.53000000000003</v>
      </c>
      <c r="BJ31" s="18">
        <v>175.33665999999999</v>
      </c>
      <c r="BK31" s="18">
        <v>2323.5169000000001</v>
      </c>
      <c r="BL31" s="18">
        <v>21.3</v>
      </c>
      <c r="BM31" s="18">
        <v>22.444285714285716</v>
      </c>
      <c r="BN31" s="18">
        <v>21.0685714</v>
      </c>
      <c r="BO31" s="18">
        <v>0</v>
      </c>
      <c r="BP31" s="18">
        <v>28</v>
      </c>
      <c r="BQ31" s="18">
        <v>71</v>
      </c>
      <c r="BR31" s="18">
        <v>8.4849999999999994</v>
      </c>
      <c r="BS31" s="28" t="s">
        <v>137</v>
      </c>
      <c r="BT31" s="18">
        <v>93.3</v>
      </c>
      <c r="BU31" s="18">
        <v>42.5</v>
      </c>
      <c r="BV31" s="18">
        <v>42.5</v>
      </c>
      <c r="BW31" s="18">
        <v>31</v>
      </c>
      <c r="BX31" s="18">
        <v>2.4</v>
      </c>
      <c r="BY31" s="18">
        <v>7.65</v>
      </c>
      <c r="BZ31" s="18" t="s">
        <v>137</v>
      </c>
      <c r="CA31" s="18">
        <v>12</v>
      </c>
      <c r="CB31" s="18">
        <v>1003</v>
      </c>
      <c r="CC31" s="18">
        <v>853.83333333333337</v>
      </c>
      <c r="CD31" s="18">
        <v>779.4</v>
      </c>
      <c r="CE31" s="18">
        <v>779.33330000000001</v>
      </c>
      <c r="CF31" s="18">
        <v>668</v>
      </c>
      <c r="CG31" s="18">
        <v>627.6</v>
      </c>
      <c r="CH31" s="18" t="s">
        <v>137</v>
      </c>
      <c r="CI31" s="18">
        <v>452.54750000000001</v>
      </c>
      <c r="CJ31" s="18">
        <v>1</v>
      </c>
      <c r="CK31" s="18">
        <v>0</v>
      </c>
      <c r="CL31" s="18">
        <v>15.805333299999999</v>
      </c>
      <c r="CM31" s="18">
        <v>0</v>
      </c>
      <c r="CN31" s="18">
        <v>750</v>
      </c>
      <c r="CO31" s="18">
        <v>545.48555555555549</v>
      </c>
      <c r="CP31" s="18">
        <v>504</v>
      </c>
      <c r="CQ31" s="18" t="s">
        <v>318</v>
      </c>
      <c r="CR31" s="18">
        <v>138.30000000000001</v>
      </c>
      <c r="CS31" s="18">
        <v>139.74</v>
      </c>
      <c r="CT31" s="18">
        <v>86.771428499999999</v>
      </c>
      <c r="CU31" s="18">
        <v>55.887</v>
      </c>
      <c r="CV31" s="18">
        <v>35.700000000000003</v>
      </c>
      <c r="CW31" s="18">
        <v>20.9</v>
      </c>
      <c r="CX31" s="18">
        <v>7.6</v>
      </c>
      <c r="CY31" s="18">
        <v>7.6</v>
      </c>
      <c r="CZ31" s="18">
        <v>683</v>
      </c>
      <c r="DA31" s="18" t="s">
        <v>263</v>
      </c>
      <c r="DB31" s="18" t="s">
        <v>209</v>
      </c>
      <c r="DC31" s="18" t="s">
        <v>319</v>
      </c>
      <c r="DD31" s="18" t="s">
        <v>139</v>
      </c>
      <c r="DE31" s="18">
        <v>372</v>
      </c>
      <c r="DF31" s="18">
        <v>181.57</v>
      </c>
      <c r="DG31" s="18">
        <v>850.5</v>
      </c>
      <c r="DH31" s="18">
        <v>745</v>
      </c>
      <c r="DI31" s="18">
        <v>575.61800000000005</v>
      </c>
      <c r="DJ31" s="18">
        <v>682.56399999999996</v>
      </c>
    </row>
    <row r="32" spans="2:114" x14ac:dyDescent="0.5">
      <c r="B32" s="160"/>
      <c r="C32" s="12" t="s">
        <v>22</v>
      </c>
      <c r="D32" s="18" t="s">
        <v>139</v>
      </c>
      <c r="E32" s="18" t="s">
        <v>264</v>
      </c>
      <c r="F32" s="18" t="s">
        <v>176</v>
      </c>
      <c r="G32" s="18" t="s">
        <v>293</v>
      </c>
      <c r="H32" s="18" t="s">
        <v>139</v>
      </c>
      <c r="I32" s="18" t="s">
        <v>240</v>
      </c>
      <c r="J32" s="18"/>
      <c r="K32" s="18" t="s">
        <v>292</v>
      </c>
      <c r="L32" s="18" t="s">
        <v>139</v>
      </c>
      <c r="M32" s="18" t="s">
        <v>265</v>
      </c>
      <c r="N32" s="18" t="s">
        <v>142</v>
      </c>
      <c r="O32" s="18" t="s">
        <v>307</v>
      </c>
      <c r="P32" s="18" t="s">
        <v>139</v>
      </c>
      <c r="Q32" s="18" t="s">
        <v>266</v>
      </c>
      <c r="R32" s="18" t="s">
        <v>189</v>
      </c>
      <c r="S32" s="18" t="s">
        <v>306</v>
      </c>
      <c r="T32" s="18" t="s">
        <v>139</v>
      </c>
      <c r="U32" s="18" t="s">
        <v>195</v>
      </c>
      <c r="V32" s="18" t="s">
        <v>152</v>
      </c>
      <c r="W32" s="18" t="s">
        <v>307</v>
      </c>
      <c r="X32" s="18" t="s">
        <v>139</v>
      </c>
      <c r="Y32" s="18" t="s">
        <v>200</v>
      </c>
      <c r="Z32" s="18" t="s">
        <v>200</v>
      </c>
      <c r="AA32" s="18" t="s">
        <v>284</v>
      </c>
      <c r="AB32" s="18" t="s">
        <v>139</v>
      </c>
      <c r="AC32" s="18" t="s">
        <v>160</v>
      </c>
      <c r="AD32" s="18" t="s">
        <v>187</v>
      </c>
      <c r="AE32" s="18" t="s">
        <v>308</v>
      </c>
      <c r="AF32" s="18" t="s">
        <v>139</v>
      </c>
      <c r="AG32" s="18" t="s">
        <v>267</v>
      </c>
      <c r="AH32" s="18" t="s">
        <v>154</v>
      </c>
      <c r="AI32" s="18" t="s">
        <v>308</v>
      </c>
      <c r="AJ32" s="18" t="s">
        <v>139</v>
      </c>
      <c r="AK32" s="18" t="s">
        <v>200</v>
      </c>
      <c r="AL32" s="18" t="s">
        <v>186</v>
      </c>
      <c r="AM32" s="18" t="s">
        <v>309</v>
      </c>
      <c r="AN32" s="18" t="s">
        <v>137</v>
      </c>
      <c r="AO32" s="18" t="s">
        <v>213</v>
      </c>
      <c r="AP32" s="28" t="s">
        <v>137</v>
      </c>
      <c r="AQ32" s="28" t="s">
        <v>284</v>
      </c>
      <c r="AR32" s="28" t="s">
        <v>139</v>
      </c>
      <c r="AS32" s="28" t="s">
        <v>137</v>
      </c>
      <c r="AT32" s="28" t="s">
        <v>137</v>
      </c>
      <c r="AU32" s="28" t="s">
        <v>137</v>
      </c>
      <c r="AV32" s="28" t="s">
        <v>139</v>
      </c>
      <c r="AW32" s="28" t="s">
        <v>138</v>
      </c>
      <c r="AX32" s="18" t="s">
        <v>185</v>
      </c>
      <c r="AY32" s="18" t="s">
        <v>310</v>
      </c>
      <c r="AZ32" s="18" t="s">
        <v>139</v>
      </c>
      <c r="BA32" s="18" t="s">
        <v>195</v>
      </c>
      <c r="BB32" s="28" t="s">
        <v>137</v>
      </c>
      <c r="BC32" s="28" t="s">
        <v>137</v>
      </c>
      <c r="BD32" s="18" t="s">
        <v>139</v>
      </c>
      <c r="BE32" s="18" t="s">
        <v>268</v>
      </c>
      <c r="BF32" s="18" t="s">
        <v>184</v>
      </c>
      <c r="BG32" s="18" t="s">
        <v>292</v>
      </c>
      <c r="BH32" s="18" t="s">
        <v>139</v>
      </c>
      <c r="BI32" s="18" t="s">
        <v>267</v>
      </c>
      <c r="BJ32" s="18" t="s">
        <v>183</v>
      </c>
      <c r="BK32" s="18" t="s">
        <v>292</v>
      </c>
      <c r="BL32" s="18" t="s">
        <v>139</v>
      </c>
      <c r="BM32" s="18" t="s">
        <v>182</v>
      </c>
      <c r="BN32" s="18" t="s">
        <v>182</v>
      </c>
      <c r="BO32" s="18" t="s">
        <v>307</v>
      </c>
      <c r="BP32" s="18" t="s">
        <v>139</v>
      </c>
      <c r="BQ32" s="18" t="s">
        <v>170</v>
      </c>
      <c r="BR32" s="18" t="s">
        <v>181</v>
      </c>
      <c r="BS32" s="28" t="s">
        <v>137</v>
      </c>
      <c r="BT32" s="18" t="s">
        <v>139</v>
      </c>
      <c r="BU32" s="18" t="s">
        <v>269</v>
      </c>
      <c r="BV32" s="18" t="s">
        <v>180</v>
      </c>
      <c r="BW32" s="18" t="s">
        <v>311</v>
      </c>
      <c r="BX32" s="18" t="s">
        <v>139</v>
      </c>
      <c r="BY32" s="18" t="s">
        <v>192</v>
      </c>
      <c r="BZ32" s="18" t="s">
        <v>137</v>
      </c>
      <c r="CA32" s="18" t="s">
        <v>292</v>
      </c>
      <c r="CB32" s="18" t="s">
        <v>139</v>
      </c>
      <c r="CC32" s="18" t="s">
        <v>270</v>
      </c>
      <c r="CD32" s="18" t="s">
        <v>179</v>
      </c>
      <c r="CE32" s="18" t="s">
        <v>312</v>
      </c>
      <c r="CF32" s="18" t="s">
        <v>139</v>
      </c>
      <c r="CG32" s="18" t="s">
        <v>271</v>
      </c>
      <c r="CH32" s="18" t="s">
        <v>137</v>
      </c>
      <c r="CI32" s="18" t="s">
        <v>288</v>
      </c>
      <c r="CJ32" s="18" t="s">
        <v>175</v>
      </c>
      <c r="CK32" s="18" t="s">
        <v>187</v>
      </c>
      <c r="CL32" s="18" t="s">
        <v>154</v>
      </c>
      <c r="CM32" s="18" t="s">
        <v>313</v>
      </c>
      <c r="CN32" s="18" t="s">
        <v>213</v>
      </c>
      <c r="CO32" s="18" t="s">
        <v>272</v>
      </c>
      <c r="CP32" s="18" t="s">
        <v>194</v>
      </c>
      <c r="CQ32" s="18" t="s">
        <v>284</v>
      </c>
      <c r="CR32" s="18" t="s">
        <v>139</v>
      </c>
      <c r="CS32" s="18" t="s">
        <v>267</v>
      </c>
      <c r="CT32" s="18" t="s">
        <v>143</v>
      </c>
      <c r="CU32" s="18" t="s">
        <v>202</v>
      </c>
      <c r="CV32" s="18" t="s">
        <v>139</v>
      </c>
      <c r="CW32" s="18" t="s">
        <v>235</v>
      </c>
      <c r="CX32" s="18" t="s">
        <v>142</v>
      </c>
      <c r="CY32" s="18" t="s">
        <v>202</v>
      </c>
      <c r="CZ32" s="18" t="s">
        <v>139</v>
      </c>
      <c r="DA32" s="18" t="s">
        <v>178</v>
      </c>
      <c r="DB32" s="18" t="s">
        <v>201</v>
      </c>
      <c r="DC32" s="18" t="s">
        <v>314</v>
      </c>
      <c r="DD32" s="18" t="s">
        <v>139</v>
      </c>
      <c r="DE32" s="18" t="s">
        <v>247</v>
      </c>
      <c r="DF32" s="18" t="s">
        <v>177</v>
      </c>
      <c r="DG32" s="18" t="s">
        <v>232</v>
      </c>
      <c r="DH32" s="18" t="s">
        <v>139</v>
      </c>
      <c r="DI32" s="18" t="s">
        <v>267</v>
      </c>
      <c r="DJ32" s="18" t="s">
        <v>179</v>
      </c>
    </row>
    <row r="33" spans="2:114" ht="22" x14ac:dyDescent="0.5">
      <c r="B33" s="160" t="s">
        <v>6</v>
      </c>
      <c r="C33" s="12" t="s">
        <v>21</v>
      </c>
      <c r="D33" s="18">
        <v>46</v>
      </c>
      <c r="E33" s="18" t="s">
        <v>137</v>
      </c>
      <c r="F33" s="28" t="s">
        <v>137</v>
      </c>
      <c r="G33" s="28" t="s">
        <v>137</v>
      </c>
      <c r="H33" s="18">
        <v>156</v>
      </c>
      <c r="I33" s="18">
        <v>169</v>
      </c>
      <c r="J33" s="31" t="s">
        <v>155</v>
      </c>
      <c r="K33" s="28">
        <v>176.60079999999999</v>
      </c>
      <c r="L33" s="18">
        <v>128.9</v>
      </c>
      <c r="M33" s="18" t="s">
        <v>137</v>
      </c>
      <c r="N33" s="28" t="s">
        <v>137</v>
      </c>
      <c r="O33" s="28" t="s">
        <v>137</v>
      </c>
      <c r="P33" s="18">
        <v>19</v>
      </c>
      <c r="Q33" s="18" t="s">
        <v>137</v>
      </c>
      <c r="R33" s="28" t="s">
        <v>137</v>
      </c>
      <c r="S33" s="28" t="s">
        <v>137</v>
      </c>
      <c r="T33" s="18">
        <v>9.1999999999999993</v>
      </c>
      <c r="U33" s="18">
        <v>0</v>
      </c>
      <c r="V33" s="18">
        <v>0.68</v>
      </c>
      <c r="W33" s="18">
        <v>12.185</v>
      </c>
      <c r="X33" s="18">
        <v>115</v>
      </c>
      <c r="Y33" s="18">
        <v>115</v>
      </c>
      <c r="Z33" s="18">
        <v>130</v>
      </c>
      <c r="AA33" s="28" t="s">
        <v>137</v>
      </c>
      <c r="AB33" s="18">
        <v>227.8</v>
      </c>
      <c r="AC33" s="18">
        <v>206.66666666666666</v>
      </c>
      <c r="AD33" s="18">
        <v>206.66659999999999</v>
      </c>
      <c r="AE33" s="18">
        <v>206.66659999999999</v>
      </c>
      <c r="AF33" s="18">
        <v>16.3</v>
      </c>
      <c r="AG33" s="18">
        <v>1.8800000000000001</v>
      </c>
      <c r="AH33" s="18">
        <v>3.98</v>
      </c>
      <c r="AI33" s="28">
        <v>0</v>
      </c>
      <c r="AJ33" s="18">
        <v>48.2</v>
      </c>
      <c r="AK33" s="18">
        <v>313.5</v>
      </c>
      <c r="AL33" s="18">
        <v>53.75</v>
      </c>
      <c r="AM33" s="18">
        <v>55</v>
      </c>
      <c r="AN33" s="18">
        <v>1582</v>
      </c>
      <c r="AO33" s="18" t="s">
        <v>137</v>
      </c>
      <c r="AP33" s="28" t="s">
        <v>137</v>
      </c>
      <c r="AQ33" s="28" t="s">
        <v>137</v>
      </c>
      <c r="AR33" s="28" t="s">
        <v>137</v>
      </c>
      <c r="AS33" s="28" t="s">
        <v>137</v>
      </c>
      <c r="AT33" s="28" t="s">
        <v>137</v>
      </c>
      <c r="AU33" s="28" t="s">
        <v>137</v>
      </c>
      <c r="AV33" s="28" t="s">
        <v>137</v>
      </c>
      <c r="AW33" s="28" t="s">
        <v>137</v>
      </c>
      <c r="AX33" s="28" t="s">
        <v>137</v>
      </c>
      <c r="AY33" s="28" t="s">
        <v>137</v>
      </c>
      <c r="AZ33" s="28" t="s">
        <v>137</v>
      </c>
      <c r="BA33" s="28" t="s">
        <v>137</v>
      </c>
      <c r="BB33" s="28" t="s">
        <v>137</v>
      </c>
      <c r="BC33" s="28" t="s">
        <v>137</v>
      </c>
      <c r="BD33" s="28" t="s">
        <v>137</v>
      </c>
      <c r="BE33" s="28" t="s">
        <v>137</v>
      </c>
      <c r="BF33" s="28" t="s">
        <v>137</v>
      </c>
      <c r="BG33" s="28" t="s">
        <v>137</v>
      </c>
      <c r="BH33" s="28" t="s">
        <v>137</v>
      </c>
      <c r="BI33" s="28" t="s">
        <v>137</v>
      </c>
      <c r="BJ33" s="28" t="s">
        <v>137</v>
      </c>
      <c r="BK33" s="28">
        <v>204.84746999999999</v>
      </c>
      <c r="BL33" s="18">
        <v>10</v>
      </c>
      <c r="BM33" s="18">
        <v>10.937777777777777</v>
      </c>
      <c r="BN33" s="18">
        <v>10.087999999999999</v>
      </c>
      <c r="BO33" s="18">
        <v>0.5212</v>
      </c>
      <c r="BP33" s="18">
        <v>58</v>
      </c>
      <c r="BQ33" s="18">
        <v>5</v>
      </c>
      <c r="BR33" s="18">
        <v>6.9116660000000003</v>
      </c>
      <c r="BS33" s="28">
        <v>0</v>
      </c>
      <c r="BT33" s="18">
        <v>20</v>
      </c>
      <c r="BU33" s="18">
        <v>18.25</v>
      </c>
      <c r="BV33" s="18">
        <v>23</v>
      </c>
      <c r="BW33" s="18">
        <v>21.857099999999999</v>
      </c>
      <c r="BX33" s="18">
        <v>22.5</v>
      </c>
      <c r="BY33" s="18">
        <v>0.35199999999999998</v>
      </c>
      <c r="BZ33" s="18" t="s">
        <v>137</v>
      </c>
      <c r="CA33" s="18">
        <v>1.4433</v>
      </c>
      <c r="CB33" s="18">
        <v>338</v>
      </c>
      <c r="CC33" s="18">
        <v>242.66666666666666</v>
      </c>
      <c r="CD33" s="18">
        <v>265.39999999999998</v>
      </c>
      <c r="CE33" s="18">
        <v>285.42856999999998</v>
      </c>
      <c r="CF33" s="18">
        <v>484.65</v>
      </c>
      <c r="CG33" s="18" t="s">
        <v>137</v>
      </c>
      <c r="CH33" s="18" t="s">
        <v>137</v>
      </c>
      <c r="CI33" s="28" t="s">
        <v>137</v>
      </c>
      <c r="CJ33" s="28" t="s">
        <v>137</v>
      </c>
      <c r="CK33" s="28" t="s">
        <v>137</v>
      </c>
      <c r="CL33" s="28" t="s">
        <v>137</v>
      </c>
      <c r="CM33" s="28" t="s">
        <v>137</v>
      </c>
      <c r="CN33" s="18">
        <v>316</v>
      </c>
      <c r="CO33" s="18">
        <v>56.176000000000002</v>
      </c>
      <c r="CP33" s="18">
        <v>29.22</v>
      </c>
      <c r="CQ33" s="18">
        <v>26.854800000000001</v>
      </c>
      <c r="CR33" s="18">
        <v>0</v>
      </c>
      <c r="CS33" s="18">
        <v>49.08</v>
      </c>
      <c r="CT33" s="18">
        <v>43.857140000000001</v>
      </c>
      <c r="CU33" s="18">
        <v>43.857100000000003</v>
      </c>
      <c r="CV33" s="18">
        <v>46.2</v>
      </c>
      <c r="CW33" s="18">
        <v>42.272727272727273</v>
      </c>
      <c r="CX33" s="18">
        <v>37.615383999999999</v>
      </c>
      <c r="CY33" s="18">
        <v>37.428570000000001</v>
      </c>
      <c r="CZ33" s="18">
        <v>266</v>
      </c>
      <c r="DA33" s="18" t="s">
        <v>137</v>
      </c>
      <c r="DB33" s="28" t="s">
        <v>137</v>
      </c>
      <c r="DC33" s="28" t="s">
        <v>137</v>
      </c>
      <c r="DD33" s="28" t="s">
        <v>137</v>
      </c>
      <c r="DE33" s="28" t="s">
        <v>137</v>
      </c>
      <c r="DF33" s="28" t="s">
        <v>137</v>
      </c>
      <c r="DG33" s="28" t="s">
        <v>137</v>
      </c>
      <c r="DH33" s="18">
        <v>504</v>
      </c>
      <c r="DI33" s="18">
        <v>1069.7339999999999</v>
      </c>
      <c r="DJ33" s="18">
        <v>377.04142849999999</v>
      </c>
    </row>
    <row r="34" spans="2:114" x14ac:dyDescent="0.5">
      <c r="B34" s="160"/>
      <c r="C34" s="12" t="s">
        <v>24</v>
      </c>
      <c r="D34" s="18" t="s">
        <v>139</v>
      </c>
      <c r="E34" s="18" t="s">
        <v>137</v>
      </c>
      <c r="F34" s="28" t="s">
        <v>137</v>
      </c>
      <c r="G34" s="28" t="s">
        <v>137</v>
      </c>
      <c r="H34" s="18" t="s">
        <v>139</v>
      </c>
      <c r="I34" s="18" t="s">
        <v>245</v>
      </c>
      <c r="J34" s="18"/>
      <c r="K34" s="18" t="s">
        <v>291</v>
      </c>
      <c r="L34" s="18" t="s">
        <v>139</v>
      </c>
      <c r="M34" s="18" t="s">
        <v>137</v>
      </c>
      <c r="N34" s="28" t="s">
        <v>137</v>
      </c>
      <c r="O34" s="28" t="s">
        <v>137</v>
      </c>
      <c r="P34" s="18" t="s">
        <v>139</v>
      </c>
      <c r="Q34" s="18" t="s">
        <v>137</v>
      </c>
      <c r="R34" s="28" t="s">
        <v>137</v>
      </c>
      <c r="S34" s="28" t="s">
        <v>137</v>
      </c>
      <c r="T34" s="18" t="s">
        <v>139</v>
      </c>
      <c r="U34" s="18" t="s">
        <v>246</v>
      </c>
      <c r="V34" s="18" t="s">
        <v>167</v>
      </c>
      <c r="W34" s="18" t="s">
        <v>300</v>
      </c>
      <c r="X34" s="18" t="s">
        <v>139</v>
      </c>
      <c r="Y34" s="18" t="s">
        <v>247</v>
      </c>
      <c r="Z34" s="18" t="s">
        <v>157</v>
      </c>
      <c r="AA34" s="28" t="s">
        <v>137</v>
      </c>
      <c r="AB34" s="18" t="s">
        <v>139</v>
      </c>
      <c r="AC34" s="18" t="s">
        <v>248</v>
      </c>
      <c r="AD34" s="18" t="s">
        <v>158</v>
      </c>
      <c r="AE34" s="18" t="s">
        <v>299</v>
      </c>
      <c r="AF34" s="18" t="s">
        <v>139</v>
      </c>
      <c r="AG34" s="18" t="s">
        <v>249</v>
      </c>
      <c r="AH34" s="18" t="s">
        <v>159</v>
      </c>
      <c r="AI34" s="28" t="s">
        <v>298</v>
      </c>
      <c r="AJ34" s="18" t="s">
        <v>139</v>
      </c>
      <c r="AK34" s="18" t="s">
        <v>250</v>
      </c>
      <c r="AL34" s="18" t="s">
        <v>160</v>
      </c>
      <c r="AM34" s="18" t="s">
        <v>297</v>
      </c>
      <c r="AN34" s="18" t="s">
        <v>137</v>
      </c>
      <c r="AO34" s="18" t="s">
        <v>137</v>
      </c>
      <c r="AP34" s="28" t="s">
        <v>137</v>
      </c>
      <c r="AQ34" s="28" t="s">
        <v>137</v>
      </c>
      <c r="AR34" s="28" t="s">
        <v>137</v>
      </c>
      <c r="AS34" s="28" t="s">
        <v>137</v>
      </c>
      <c r="AT34" s="28" t="s">
        <v>137</v>
      </c>
      <c r="AU34" s="28" t="s">
        <v>137</v>
      </c>
      <c r="AV34" s="28" t="s">
        <v>137</v>
      </c>
      <c r="AW34" s="28" t="s">
        <v>137</v>
      </c>
      <c r="AX34" s="28" t="s">
        <v>137</v>
      </c>
      <c r="AY34" s="28" t="s">
        <v>137</v>
      </c>
      <c r="AZ34" s="28" t="s">
        <v>137</v>
      </c>
      <c r="BA34" s="28" t="s">
        <v>137</v>
      </c>
      <c r="BB34" s="28" t="s">
        <v>137</v>
      </c>
      <c r="BC34" s="28" t="s">
        <v>137</v>
      </c>
      <c r="BD34" s="28" t="s">
        <v>137</v>
      </c>
      <c r="BE34" s="28" t="s">
        <v>137</v>
      </c>
      <c r="BF34" s="28" t="s">
        <v>137</v>
      </c>
      <c r="BG34" s="28" t="s">
        <v>137</v>
      </c>
      <c r="BH34" s="28" t="s">
        <v>137</v>
      </c>
      <c r="BI34" s="28" t="s">
        <v>137</v>
      </c>
      <c r="BJ34" s="28" t="s">
        <v>137</v>
      </c>
      <c r="BK34" s="28" t="s">
        <v>296</v>
      </c>
      <c r="BL34" s="18" t="s">
        <v>139</v>
      </c>
      <c r="BM34" s="18" t="s">
        <v>252</v>
      </c>
      <c r="BN34" s="18" t="s">
        <v>162</v>
      </c>
      <c r="BO34" s="18" t="s">
        <v>295</v>
      </c>
      <c r="BP34" s="18" t="s">
        <v>139</v>
      </c>
      <c r="BQ34" s="18" t="s">
        <v>250</v>
      </c>
      <c r="BR34" s="18" t="s">
        <v>163</v>
      </c>
      <c r="BS34" s="28" t="s">
        <v>285</v>
      </c>
      <c r="BT34" s="18" t="s">
        <v>139</v>
      </c>
      <c r="BU34" s="18" t="s">
        <v>165</v>
      </c>
      <c r="BV34" s="18" t="s">
        <v>164</v>
      </c>
      <c r="BW34" s="18" t="s">
        <v>156</v>
      </c>
      <c r="BX34" s="18" t="s">
        <v>139</v>
      </c>
      <c r="BY34" s="18" t="s">
        <v>165</v>
      </c>
      <c r="BZ34" s="18" t="s">
        <v>137</v>
      </c>
      <c r="CA34" s="18" t="s">
        <v>295</v>
      </c>
      <c r="CB34" s="18" t="s">
        <v>139</v>
      </c>
      <c r="CC34" s="18" t="s">
        <v>253</v>
      </c>
      <c r="CD34" s="18" t="s">
        <v>166</v>
      </c>
      <c r="CE34" s="18" t="s">
        <v>273</v>
      </c>
      <c r="CF34" s="18" t="s">
        <v>139</v>
      </c>
      <c r="CG34" s="18" t="s">
        <v>137</v>
      </c>
      <c r="CH34" s="18" t="s">
        <v>137</v>
      </c>
      <c r="CI34" s="28" t="s">
        <v>137</v>
      </c>
      <c r="CJ34" s="28" t="s">
        <v>137</v>
      </c>
      <c r="CK34" s="28" t="s">
        <v>137</v>
      </c>
      <c r="CL34" s="28" t="s">
        <v>137</v>
      </c>
      <c r="CM34" s="28" t="s">
        <v>137</v>
      </c>
      <c r="CN34" s="18" t="s">
        <v>211</v>
      </c>
      <c r="CO34" s="18" t="s">
        <v>246</v>
      </c>
      <c r="CP34" s="18" t="s">
        <v>165</v>
      </c>
      <c r="CQ34" s="18" t="s">
        <v>156</v>
      </c>
      <c r="CR34" s="18" t="s">
        <v>139</v>
      </c>
      <c r="CS34" s="18" t="s">
        <v>246</v>
      </c>
      <c r="CT34" s="18" t="s">
        <v>167</v>
      </c>
      <c r="CU34" s="18" t="s">
        <v>156</v>
      </c>
      <c r="CV34" s="18" t="s">
        <v>139</v>
      </c>
      <c r="CW34" s="18" t="s">
        <v>254</v>
      </c>
      <c r="CX34" s="18" t="s">
        <v>168</v>
      </c>
      <c r="CY34" s="18" t="s">
        <v>294</v>
      </c>
      <c r="CZ34" s="18" t="s">
        <v>139</v>
      </c>
      <c r="DA34" s="18" t="s">
        <v>137</v>
      </c>
      <c r="DB34" s="28" t="s">
        <v>137</v>
      </c>
      <c r="DC34" s="28" t="s">
        <v>137</v>
      </c>
      <c r="DD34" s="28" t="s">
        <v>137</v>
      </c>
      <c r="DE34" s="28" t="s">
        <v>137</v>
      </c>
      <c r="DF34" s="28" t="s">
        <v>137</v>
      </c>
      <c r="DG34" s="28" t="s">
        <v>137</v>
      </c>
      <c r="DH34" s="18" t="s">
        <v>139</v>
      </c>
      <c r="DI34" s="18" t="s">
        <v>246</v>
      </c>
      <c r="DJ34" s="18" t="s">
        <v>167</v>
      </c>
    </row>
    <row r="35" spans="2:114" ht="22" x14ac:dyDescent="0.5">
      <c r="B35" s="160"/>
      <c r="C35" s="12" t="s">
        <v>26</v>
      </c>
      <c r="D35" s="18">
        <v>40.5</v>
      </c>
      <c r="E35" s="18">
        <v>105</v>
      </c>
      <c r="F35" s="18">
        <v>87</v>
      </c>
      <c r="G35" s="18">
        <v>19</v>
      </c>
      <c r="H35" s="18">
        <v>127</v>
      </c>
      <c r="I35" s="18">
        <v>29</v>
      </c>
      <c r="J35" s="18"/>
      <c r="K35" s="18">
        <v>155.79</v>
      </c>
      <c r="L35" s="18">
        <v>128.9</v>
      </c>
      <c r="M35" s="18">
        <v>49.097142857142856</v>
      </c>
      <c r="N35" s="18">
        <v>14.157500000000001</v>
      </c>
      <c r="O35" s="18">
        <v>31.786660000000001</v>
      </c>
      <c r="P35" s="18">
        <v>98</v>
      </c>
      <c r="Q35" s="18" t="s">
        <v>137</v>
      </c>
      <c r="R35" s="28" t="s">
        <v>137</v>
      </c>
      <c r="S35" s="28" t="s">
        <v>137</v>
      </c>
      <c r="T35" s="18">
        <v>29.5</v>
      </c>
      <c r="U35" s="18">
        <v>5.2650000000000006</v>
      </c>
      <c r="V35" s="28">
        <v>0</v>
      </c>
      <c r="W35" s="28">
        <v>15.93</v>
      </c>
      <c r="X35" s="18">
        <v>116</v>
      </c>
      <c r="Y35" s="18">
        <v>116</v>
      </c>
      <c r="Z35" s="18">
        <v>130</v>
      </c>
      <c r="AA35" s="18">
        <v>190</v>
      </c>
      <c r="AB35" s="18">
        <v>266</v>
      </c>
      <c r="AC35" s="18">
        <v>270</v>
      </c>
      <c r="AD35" s="18">
        <v>260.66660000000002</v>
      </c>
      <c r="AE35" s="18">
        <v>267.375</v>
      </c>
      <c r="AF35" s="18">
        <v>5</v>
      </c>
      <c r="AG35" s="18">
        <v>4.12</v>
      </c>
      <c r="AH35" s="18">
        <v>3.75</v>
      </c>
      <c r="AI35" s="18">
        <v>0</v>
      </c>
      <c r="AJ35" s="18">
        <v>51.5</v>
      </c>
      <c r="AK35" s="18">
        <v>325</v>
      </c>
      <c r="AL35" s="18">
        <v>55</v>
      </c>
      <c r="AM35" s="18">
        <v>55</v>
      </c>
      <c r="AN35" s="18">
        <v>1550</v>
      </c>
      <c r="AO35" s="18">
        <v>1270</v>
      </c>
      <c r="AP35" s="18">
        <v>1270</v>
      </c>
      <c r="AQ35" s="18">
        <v>1992</v>
      </c>
      <c r="AR35" s="28">
        <v>788</v>
      </c>
      <c r="AS35" s="28">
        <v>940</v>
      </c>
      <c r="AT35" s="18">
        <v>1265</v>
      </c>
      <c r="AU35" s="18">
        <v>1330</v>
      </c>
      <c r="AV35" s="28">
        <v>133</v>
      </c>
      <c r="AW35" s="28">
        <v>0</v>
      </c>
      <c r="AX35" s="28" t="s">
        <v>137</v>
      </c>
      <c r="AY35" s="28" t="s">
        <v>137</v>
      </c>
      <c r="AZ35" s="18">
        <v>97</v>
      </c>
      <c r="BA35" s="18">
        <v>5.2650000000000006</v>
      </c>
      <c r="BB35" s="28">
        <v>47.89</v>
      </c>
      <c r="BC35" s="28">
        <v>107.6647</v>
      </c>
      <c r="BD35" s="18">
        <v>195</v>
      </c>
      <c r="BE35" s="18" t="s">
        <v>137</v>
      </c>
      <c r="BF35" s="28" t="s">
        <v>137</v>
      </c>
      <c r="BG35" s="28">
        <v>254.66659999999999</v>
      </c>
      <c r="BH35" s="18">
        <v>775</v>
      </c>
      <c r="BI35" s="18">
        <v>600.36500000000001</v>
      </c>
      <c r="BJ35" s="18">
        <v>526.02</v>
      </c>
      <c r="BK35" s="18">
        <v>930.92169999999999</v>
      </c>
      <c r="BL35" s="18">
        <v>5</v>
      </c>
      <c r="BM35" s="18">
        <v>5.04</v>
      </c>
      <c r="BN35" s="18">
        <v>5.04</v>
      </c>
      <c r="BO35" s="18">
        <v>0</v>
      </c>
      <c r="BP35" s="18">
        <v>13</v>
      </c>
      <c r="BQ35" s="18" t="s">
        <v>137</v>
      </c>
      <c r="BR35" s="28" t="s">
        <v>137</v>
      </c>
      <c r="BS35" s="28" t="s">
        <v>137</v>
      </c>
      <c r="BT35" s="18">
        <v>15</v>
      </c>
      <c r="BU35" s="18">
        <v>32.5</v>
      </c>
      <c r="BV35" s="18">
        <v>37.5</v>
      </c>
      <c r="BW35" s="18">
        <v>37.5</v>
      </c>
      <c r="BX35" s="18">
        <v>2</v>
      </c>
      <c r="BY35" s="18">
        <v>3.81</v>
      </c>
      <c r="BZ35" s="18" t="s">
        <v>137</v>
      </c>
      <c r="CA35" s="18">
        <v>1.65</v>
      </c>
      <c r="CB35" s="18">
        <v>238</v>
      </c>
      <c r="CC35" s="18">
        <v>339.5</v>
      </c>
      <c r="CD35" s="18">
        <v>407</v>
      </c>
      <c r="CE35" s="18">
        <v>373</v>
      </c>
      <c r="CF35" s="18">
        <v>407.12</v>
      </c>
      <c r="CG35" s="18" t="s">
        <v>137</v>
      </c>
      <c r="CH35" s="18" t="s">
        <v>137</v>
      </c>
      <c r="CI35" s="28" t="s">
        <v>137</v>
      </c>
      <c r="CJ35" s="28" t="s">
        <v>137</v>
      </c>
      <c r="CK35" s="28" t="s">
        <v>137</v>
      </c>
      <c r="CL35" s="28" t="s">
        <v>137</v>
      </c>
      <c r="CM35" s="28" t="s">
        <v>137</v>
      </c>
      <c r="CN35" s="18">
        <v>420</v>
      </c>
      <c r="CO35" s="18">
        <v>25.515000000000001</v>
      </c>
      <c r="CP35" s="18">
        <v>21</v>
      </c>
      <c r="CQ35" s="18">
        <v>5.6840000000000002</v>
      </c>
      <c r="CR35" s="18">
        <v>0</v>
      </c>
      <c r="CS35" s="18">
        <v>30</v>
      </c>
      <c r="CT35" s="18">
        <v>25</v>
      </c>
      <c r="CU35" s="18">
        <v>26.5</v>
      </c>
      <c r="CV35" s="18">
        <v>91.2</v>
      </c>
      <c r="CW35" s="18">
        <v>17.5</v>
      </c>
      <c r="CX35" s="18">
        <v>25</v>
      </c>
      <c r="CY35" s="18">
        <v>15</v>
      </c>
      <c r="CZ35" s="18">
        <v>295</v>
      </c>
      <c r="DA35" s="18" t="s">
        <v>137</v>
      </c>
      <c r="DB35" s="28">
        <v>14.157500000000001</v>
      </c>
      <c r="DC35" s="28" t="s">
        <v>137</v>
      </c>
      <c r="DD35" s="18">
        <v>20.100000000000001</v>
      </c>
      <c r="DE35" s="18">
        <v>138</v>
      </c>
      <c r="DF35" s="18">
        <v>2097</v>
      </c>
      <c r="DG35" s="18">
        <v>236</v>
      </c>
      <c r="DH35" s="18">
        <v>504</v>
      </c>
      <c r="DI35" s="18">
        <v>912.98</v>
      </c>
      <c r="DJ35" s="18">
        <v>353.83</v>
      </c>
    </row>
    <row r="36" spans="2:114" x14ac:dyDescent="0.5">
      <c r="B36" s="160"/>
      <c r="C36" s="12" t="s">
        <v>22</v>
      </c>
      <c r="D36" s="18" t="s">
        <v>139</v>
      </c>
      <c r="E36" s="18" t="s">
        <v>157</v>
      </c>
      <c r="F36" s="18" t="s">
        <v>169</v>
      </c>
      <c r="G36" s="18" t="s">
        <v>285</v>
      </c>
      <c r="H36" s="18" t="s">
        <v>139</v>
      </c>
      <c r="I36" s="18" t="s">
        <v>273</v>
      </c>
      <c r="J36" s="18"/>
      <c r="K36" s="18" t="s">
        <v>289</v>
      </c>
      <c r="L36" s="18" t="s">
        <v>139</v>
      </c>
      <c r="M36" s="18" t="s">
        <v>257</v>
      </c>
      <c r="N36" s="18" t="s">
        <v>170</v>
      </c>
      <c r="O36" s="18" t="s">
        <v>135</v>
      </c>
      <c r="P36" s="18" t="s">
        <v>139</v>
      </c>
      <c r="Q36" s="18" t="s">
        <v>137</v>
      </c>
      <c r="R36" s="28" t="s">
        <v>137</v>
      </c>
      <c r="S36" s="28" t="s">
        <v>137</v>
      </c>
      <c r="T36" s="18" t="s">
        <v>139</v>
      </c>
      <c r="U36" s="18" t="s">
        <v>199</v>
      </c>
      <c r="V36" s="28" t="s">
        <v>197</v>
      </c>
      <c r="W36" s="28" t="s">
        <v>305</v>
      </c>
      <c r="X36" s="18" t="s">
        <v>139</v>
      </c>
      <c r="Y36" s="18" t="s">
        <v>199</v>
      </c>
      <c r="Z36" s="18" t="s">
        <v>171</v>
      </c>
      <c r="AA36" s="18" t="s">
        <v>302</v>
      </c>
      <c r="AB36" s="18" t="s">
        <v>139</v>
      </c>
      <c r="AC36" s="18" t="s">
        <v>165</v>
      </c>
      <c r="AD36" s="18" t="s">
        <v>164</v>
      </c>
      <c r="AE36" s="18" t="s">
        <v>303</v>
      </c>
      <c r="AF36" s="18" t="s">
        <v>139</v>
      </c>
      <c r="AG36" s="18" t="s">
        <v>199</v>
      </c>
      <c r="AH36" s="18" t="s">
        <v>172</v>
      </c>
      <c r="AI36" s="18" t="s">
        <v>302</v>
      </c>
      <c r="AJ36" s="18" t="s">
        <v>139</v>
      </c>
      <c r="AK36" s="18" t="s">
        <v>199</v>
      </c>
      <c r="AL36" s="18" t="s">
        <v>172</v>
      </c>
      <c r="AM36" s="18" t="s">
        <v>289</v>
      </c>
      <c r="AN36" s="18" t="s">
        <v>137</v>
      </c>
      <c r="AO36" s="18" t="s">
        <v>274</v>
      </c>
      <c r="AP36" s="18" t="s">
        <v>171</v>
      </c>
      <c r="AQ36" s="18" t="s">
        <v>302</v>
      </c>
      <c r="AR36" s="28" t="s">
        <v>139</v>
      </c>
      <c r="AS36" s="28" t="s">
        <v>258</v>
      </c>
      <c r="AT36" s="18" t="s">
        <v>171</v>
      </c>
      <c r="AU36" s="18" t="s">
        <v>298</v>
      </c>
      <c r="AV36" s="28" t="s">
        <v>139</v>
      </c>
      <c r="AW36" s="28">
        <v>0</v>
      </c>
      <c r="AX36" s="28" t="s">
        <v>137</v>
      </c>
      <c r="AY36" s="28" t="s">
        <v>137</v>
      </c>
      <c r="AZ36" s="18" t="s">
        <v>139</v>
      </c>
      <c r="BA36" s="18" t="s">
        <v>199</v>
      </c>
      <c r="BB36" s="28" t="s">
        <v>138</v>
      </c>
      <c r="BC36" s="28" t="s">
        <v>304</v>
      </c>
      <c r="BD36" s="18" t="s">
        <v>139</v>
      </c>
      <c r="BE36" s="18" t="s">
        <v>137</v>
      </c>
      <c r="BF36" s="28" t="s">
        <v>137</v>
      </c>
      <c r="BG36" s="28" t="s">
        <v>305</v>
      </c>
      <c r="BH36" s="18" t="s">
        <v>139</v>
      </c>
      <c r="BI36" s="18" t="s">
        <v>259</v>
      </c>
      <c r="BJ36" s="18" t="s">
        <v>171</v>
      </c>
      <c r="BK36" s="18" t="s">
        <v>289</v>
      </c>
      <c r="BL36" s="18" t="s">
        <v>139</v>
      </c>
      <c r="BM36" s="18" t="s">
        <v>173</v>
      </c>
      <c r="BN36" s="18" t="s">
        <v>173</v>
      </c>
      <c r="BO36" s="18" t="s">
        <v>135</v>
      </c>
      <c r="BP36" s="18" t="s">
        <v>139</v>
      </c>
      <c r="BQ36" s="18" t="s">
        <v>137</v>
      </c>
      <c r="BR36" s="28" t="s">
        <v>137</v>
      </c>
      <c r="BS36" s="28" t="s">
        <v>137</v>
      </c>
      <c r="BT36" s="18" t="s">
        <v>139</v>
      </c>
      <c r="BU36" s="18" t="s">
        <v>259</v>
      </c>
      <c r="BV36" s="18" t="s">
        <v>174</v>
      </c>
      <c r="BW36" s="18" t="s">
        <v>197</v>
      </c>
      <c r="BX36" s="18" t="s">
        <v>139</v>
      </c>
      <c r="BY36" s="18" t="s">
        <v>199</v>
      </c>
      <c r="BZ36" s="18" t="s">
        <v>137</v>
      </c>
      <c r="CA36" s="18" t="s">
        <v>135</v>
      </c>
      <c r="CB36" s="18" t="s">
        <v>139</v>
      </c>
      <c r="CC36" s="18" t="s">
        <v>199</v>
      </c>
      <c r="CD36" s="18" t="s">
        <v>174</v>
      </c>
      <c r="CE36" s="18" t="s">
        <v>135</v>
      </c>
      <c r="CF36" s="18" t="s">
        <v>139</v>
      </c>
      <c r="CG36" s="18" t="s">
        <v>137</v>
      </c>
      <c r="CH36" s="18" t="s">
        <v>137</v>
      </c>
      <c r="CI36" s="28" t="s">
        <v>137</v>
      </c>
      <c r="CJ36" s="28" t="s">
        <v>137</v>
      </c>
      <c r="CK36" s="28" t="s">
        <v>137</v>
      </c>
      <c r="CL36" s="28" t="s">
        <v>137</v>
      </c>
      <c r="CM36" s="28" t="s">
        <v>137</v>
      </c>
      <c r="CN36" s="18" t="s">
        <v>212</v>
      </c>
      <c r="CO36" s="18" t="s">
        <v>259</v>
      </c>
      <c r="CP36" s="18" t="s">
        <v>214</v>
      </c>
      <c r="CQ36" s="18" t="s">
        <v>197</v>
      </c>
      <c r="CR36" s="18" t="s">
        <v>197</v>
      </c>
      <c r="CS36" s="18" t="s">
        <v>197</v>
      </c>
      <c r="CT36" s="18" t="s">
        <v>197</v>
      </c>
      <c r="CU36" s="18" t="s">
        <v>197</v>
      </c>
      <c r="CV36" s="18" t="s">
        <v>174</v>
      </c>
      <c r="CW36" s="18" t="s">
        <v>174</v>
      </c>
      <c r="CX36" s="18" t="s">
        <v>174</v>
      </c>
      <c r="CY36" s="18" t="s">
        <v>302</v>
      </c>
      <c r="CZ36" s="18" t="s">
        <v>139</v>
      </c>
      <c r="DA36" s="18" t="s">
        <v>137</v>
      </c>
      <c r="DB36" s="28" t="s">
        <v>170</v>
      </c>
      <c r="DC36" s="28" t="s">
        <v>137</v>
      </c>
      <c r="DD36" s="18" t="s">
        <v>139</v>
      </c>
      <c r="DE36" s="18" t="s">
        <v>173</v>
      </c>
      <c r="DF36" s="18" t="s">
        <v>171</v>
      </c>
      <c r="DG36" s="18" t="s">
        <v>302</v>
      </c>
      <c r="DH36" s="18" t="s">
        <v>139</v>
      </c>
      <c r="DI36" s="18" t="s">
        <v>259</v>
      </c>
      <c r="DJ36" s="18" t="s">
        <v>174</v>
      </c>
    </row>
    <row r="37" spans="2:114" ht="22" x14ac:dyDescent="0.5">
      <c r="B37" s="160"/>
      <c r="C37" s="12" t="s">
        <v>27</v>
      </c>
      <c r="D37" s="18">
        <v>51</v>
      </c>
      <c r="E37" s="18">
        <v>50.5</v>
      </c>
      <c r="F37" s="18">
        <v>41.5</v>
      </c>
      <c r="G37" s="18">
        <v>46</v>
      </c>
      <c r="H37" s="18">
        <v>118</v>
      </c>
      <c r="I37" s="18">
        <v>89.666666666666671</v>
      </c>
      <c r="J37" s="18"/>
      <c r="K37" s="18">
        <v>103.46</v>
      </c>
      <c r="L37" s="18">
        <v>87.6</v>
      </c>
      <c r="M37" s="18">
        <v>65.114285714285714</v>
      </c>
      <c r="N37" s="18">
        <v>68.721000000000004</v>
      </c>
      <c r="O37" s="18">
        <v>81.01285</v>
      </c>
      <c r="P37" s="18">
        <v>98</v>
      </c>
      <c r="Q37" s="18">
        <v>104.75</v>
      </c>
      <c r="R37" s="18">
        <v>119.6675</v>
      </c>
      <c r="S37" s="18">
        <v>78.416659999999993</v>
      </c>
      <c r="T37" s="18">
        <v>13.8</v>
      </c>
      <c r="U37" s="18">
        <v>17.63</v>
      </c>
      <c r="V37" s="18">
        <v>14.997778</v>
      </c>
      <c r="W37" s="18">
        <v>18.7257</v>
      </c>
      <c r="X37" s="18">
        <v>116.5</v>
      </c>
      <c r="Y37" s="18">
        <v>116.5</v>
      </c>
      <c r="Z37" s="18">
        <v>130</v>
      </c>
      <c r="AA37" s="18">
        <v>190</v>
      </c>
      <c r="AB37" s="18">
        <v>266</v>
      </c>
      <c r="AC37" s="18">
        <v>255</v>
      </c>
      <c r="AD37" s="18">
        <v>228</v>
      </c>
      <c r="AE37" s="18">
        <v>250</v>
      </c>
      <c r="AF37" s="18">
        <v>2.9</v>
      </c>
      <c r="AG37" s="18">
        <v>3.2280000000000002</v>
      </c>
      <c r="AH37" s="18">
        <v>3.56</v>
      </c>
      <c r="AI37" s="18">
        <v>0</v>
      </c>
      <c r="AJ37" s="18">
        <v>53.5</v>
      </c>
      <c r="AK37" s="18">
        <v>336</v>
      </c>
      <c r="AL37" s="18">
        <v>55</v>
      </c>
      <c r="AM37" s="18">
        <v>55</v>
      </c>
      <c r="AN37" s="18">
        <v>1550</v>
      </c>
      <c r="AO37" s="18">
        <v>1550</v>
      </c>
      <c r="AP37" s="28" t="s">
        <v>137</v>
      </c>
      <c r="AQ37" s="28">
        <v>2175.4285</v>
      </c>
      <c r="AR37" s="28">
        <v>788</v>
      </c>
      <c r="AS37" s="28" t="s">
        <v>137</v>
      </c>
      <c r="AT37" s="28" t="s">
        <v>137</v>
      </c>
      <c r="AU37" s="28" t="s">
        <v>137</v>
      </c>
      <c r="AV37" s="28">
        <v>133</v>
      </c>
      <c r="AW37" s="28">
        <v>0.2</v>
      </c>
      <c r="AX37" s="18">
        <v>57.955832999999998</v>
      </c>
      <c r="AY37" s="18">
        <v>60.948300000000003</v>
      </c>
      <c r="AZ37" s="18">
        <v>97</v>
      </c>
      <c r="BA37" s="18">
        <v>17.63</v>
      </c>
      <c r="BB37" s="28" t="s">
        <v>137</v>
      </c>
      <c r="BC37" s="28" t="s">
        <v>137</v>
      </c>
      <c r="BD37" s="18">
        <v>202.6</v>
      </c>
      <c r="BE37" s="18">
        <v>205.34</v>
      </c>
      <c r="BF37" s="18">
        <v>382.20600000000002</v>
      </c>
      <c r="BG37" s="18">
        <v>429</v>
      </c>
      <c r="BH37" s="18">
        <v>1014</v>
      </c>
      <c r="BI37" s="18">
        <v>397.08199999999999</v>
      </c>
      <c r="BJ37" s="18">
        <v>207.59</v>
      </c>
      <c r="BK37" s="18">
        <v>406.85520000000002</v>
      </c>
      <c r="BL37" s="18">
        <v>0</v>
      </c>
      <c r="BM37" s="18" t="s">
        <v>137</v>
      </c>
      <c r="BN37" s="28">
        <v>0</v>
      </c>
      <c r="BO37" s="28">
        <v>9.3479679999999998</v>
      </c>
      <c r="BP37" s="18">
        <v>9.6</v>
      </c>
      <c r="BQ37" s="18">
        <v>19</v>
      </c>
      <c r="BR37" s="18">
        <v>10.31</v>
      </c>
      <c r="BS37" s="28" t="s">
        <v>137</v>
      </c>
      <c r="BT37" s="18">
        <v>43.3</v>
      </c>
      <c r="BU37" s="18">
        <v>45</v>
      </c>
      <c r="BV37" s="18">
        <v>40</v>
      </c>
      <c r="BW37" s="18">
        <v>38</v>
      </c>
      <c r="BX37" s="18">
        <v>2</v>
      </c>
      <c r="BY37" s="18">
        <v>1.292</v>
      </c>
      <c r="BZ37" s="18" t="s">
        <v>137</v>
      </c>
      <c r="CA37" s="18">
        <v>15.6</v>
      </c>
      <c r="CB37" s="18">
        <v>340</v>
      </c>
      <c r="CC37" s="18">
        <v>366.66666666666669</v>
      </c>
      <c r="CD37" s="18">
        <v>447</v>
      </c>
      <c r="CE37" s="18">
        <v>561.33333000000005</v>
      </c>
      <c r="CF37" s="18">
        <v>354</v>
      </c>
      <c r="CG37" s="18">
        <v>416.08333333333331</v>
      </c>
      <c r="CH37" s="18" t="s">
        <v>137</v>
      </c>
      <c r="CI37" s="18">
        <v>321.12625000000003</v>
      </c>
      <c r="CJ37" s="18">
        <v>29</v>
      </c>
      <c r="CK37" s="18">
        <v>21.094000000000001</v>
      </c>
      <c r="CL37" s="41">
        <v>25</v>
      </c>
      <c r="CM37" s="41">
        <v>19.77026</v>
      </c>
      <c r="CN37" s="18">
        <v>156</v>
      </c>
      <c r="CO37" s="18">
        <v>197.89333333333332</v>
      </c>
      <c r="CP37" s="18">
        <v>213</v>
      </c>
      <c r="CQ37" s="18">
        <v>321.19528000000003</v>
      </c>
      <c r="CR37" s="18">
        <v>63.5</v>
      </c>
      <c r="CS37" s="18">
        <v>34.260000000000005</v>
      </c>
      <c r="CT37" s="18">
        <v>21.228570999999999</v>
      </c>
      <c r="CU37" s="18">
        <v>16.181999999999999</v>
      </c>
      <c r="CV37" s="18">
        <v>14.2</v>
      </c>
      <c r="CW37" s="18">
        <v>6.6</v>
      </c>
      <c r="CX37" s="18">
        <v>1.65</v>
      </c>
      <c r="CY37" s="18">
        <v>1.65</v>
      </c>
      <c r="CZ37" s="18">
        <v>763</v>
      </c>
      <c r="DA37" s="18">
        <v>489.19999999999987</v>
      </c>
      <c r="DB37" s="18">
        <v>547.05062499999997</v>
      </c>
      <c r="DC37" s="18">
        <v>607.45881999999995</v>
      </c>
      <c r="DD37" s="18">
        <v>20.100000000000001</v>
      </c>
      <c r="DE37" s="18">
        <v>291.39999999999998</v>
      </c>
      <c r="DF37" s="18">
        <v>202.71</v>
      </c>
      <c r="DG37" s="18">
        <v>517.83333000000005</v>
      </c>
      <c r="DH37" s="18">
        <v>135</v>
      </c>
      <c r="DI37" s="18">
        <v>903.74</v>
      </c>
      <c r="DJ37" s="18">
        <v>445.99200000000002</v>
      </c>
    </row>
    <row r="38" spans="2:114" x14ac:dyDescent="0.5">
      <c r="B38" s="160"/>
      <c r="C38" s="12" t="s">
        <v>22</v>
      </c>
      <c r="D38" s="18" t="s">
        <v>139</v>
      </c>
      <c r="E38" s="18" t="s">
        <v>264</v>
      </c>
      <c r="F38" s="18" t="s">
        <v>176</v>
      </c>
      <c r="G38" s="18" t="s">
        <v>293</v>
      </c>
      <c r="H38" s="18" t="s">
        <v>139</v>
      </c>
      <c r="I38" s="18" t="s">
        <v>187</v>
      </c>
      <c r="J38" s="18"/>
      <c r="K38" s="18" t="s">
        <v>292</v>
      </c>
      <c r="L38" s="18" t="s">
        <v>139</v>
      </c>
      <c r="M38" s="18" t="s">
        <v>265</v>
      </c>
      <c r="N38" s="18" t="s">
        <v>142</v>
      </c>
      <c r="O38" s="18" t="s">
        <v>307</v>
      </c>
      <c r="P38" s="18" t="s">
        <v>139</v>
      </c>
      <c r="Q38" s="18" t="s">
        <v>266</v>
      </c>
      <c r="R38" s="18" t="s">
        <v>189</v>
      </c>
      <c r="S38" s="18" t="s">
        <v>306</v>
      </c>
      <c r="T38" s="18" t="s">
        <v>139</v>
      </c>
      <c r="U38" s="18" t="s">
        <v>195</v>
      </c>
      <c r="V38" s="18" t="s">
        <v>152</v>
      </c>
      <c r="W38" s="18" t="s">
        <v>307</v>
      </c>
      <c r="X38" s="18" t="s">
        <v>139</v>
      </c>
      <c r="Y38" s="18" t="s">
        <v>200</v>
      </c>
      <c r="Z38" s="18" t="s">
        <v>188</v>
      </c>
      <c r="AA38" s="28" t="s">
        <v>284</v>
      </c>
      <c r="AB38" s="18" t="s">
        <v>139</v>
      </c>
      <c r="AC38" s="18" t="s">
        <v>160</v>
      </c>
      <c r="AD38" s="18" t="s">
        <v>187</v>
      </c>
      <c r="AE38" s="18" t="s">
        <v>308</v>
      </c>
      <c r="AF38" s="18" t="s">
        <v>139</v>
      </c>
      <c r="AG38" s="18" t="s">
        <v>267</v>
      </c>
      <c r="AH38" s="18" t="s">
        <v>154</v>
      </c>
      <c r="AI38" s="18" t="s">
        <v>308</v>
      </c>
      <c r="AJ38" s="18" t="s">
        <v>139</v>
      </c>
      <c r="AK38" s="18" t="s">
        <v>200</v>
      </c>
      <c r="AL38" s="18" t="s">
        <v>186</v>
      </c>
      <c r="AM38" s="18" t="s">
        <v>309</v>
      </c>
      <c r="AN38" s="18" t="s">
        <v>137</v>
      </c>
      <c r="AO38" s="18" t="s">
        <v>213</v>
      </c>
      <c r="AP38" s="28" t="s">
        <v>137</v>
      </c>
      <c r="AQ38" s="28" t="s">
        <v>284</v>
      </c>
      <c r="AR38" s="28" t="s">
        <v>139</v>
      </c>
      <c r="AS38" s="28" t="s">
        <v>137</v>
      </c>
      <c r="AT38" s="28" t="s">
        <v>137</v>
      </c>
      <c r="AU38" s="28" t="s">
        <v>137</v>
      </c>
      <c r="AV38" s="28" t="s">
        <v>139</v>
      </c>
      <c r="AW38" s="28" t="s">
        <v>138</v>
      </c>
      <c r="AX38" s="18" t="s">
        <v>185</v>
      </c>
      <c r="AY38" s="18" t="s">
        <v>310</v>
      </c>
      <c r="AZ38" s="18" t="s">
        <v>139</v>
      </c>
      <c r="BA38" s="18" t="s">
        <v>195</v>
      </c>
      <c r="BB38" s="28" t="s">
        <v>137</v>
      </c>
      <c r="BC38" s="28" t="s">
        <v>137</v>
      </c>
      <c r="BD38" s="18" t="s">
        <v>139</v>
      </c>
      <c r="BE38" s="18" t="s">
        <v>268</v>
      </c>
      <c r="BF38" s="18" t="s">
        <v>184</v>
      </c>
      <c r="BG38" s="18" t="s">
        <v>292</v>
      </c>
      <c r="BH38" s="18" t="s">
        <v>139</v>
      </c>
      <c r="BI38" s="18" t="s">
        <v>267</v>
      </c>
      <c r="BJ38" s="18" t="s">
        <v>183</v>
      </c>
      <c r="BK38" s="18" t="s">
        <v>292</v>
      </c>
      <c r="BL38" s="18" t="s">
        <v>139</v>
      </c>
      <c r="BM38" s="18" t="s">
        <v>137</v>
      </c>
      <c r="BN38" s="28" t="s">
        <v>198</v>
      </c>
      <c r="BO38" s="28" t="s">
        <v>307</v>
      </c>
      <c r="BP38" s="18" t="s">
        <v>139</v>
      </c>
      <c r="BQ38" s="18" t="s">
        <v>170</v>
      </c>
      <c r="BR38" s="18" t="s">
        <v>181</v>
      </c>
      <c r="BS38" s="28" t="s">
        <v>137</v>
      </c>
      <c r="BT38" s="18" t="s">
        <v>139</v>
      </c>
      <c r="BU38" s="18" t="s">
        <v>269</v>
      </c>
      <c r="BV38" s="18" t="s">
        <v>180</v>
      </c>
      <c r="BW38" s="18" t="s">
        <v>311</v>
      </c>
      <c r="BX38" s="18" t="s">
        <v>139</v>
      </c>
      <c r="BY38" s="18" t="s">
        <v>192</v>
      </c>
      <c r="BZ38" s="18" t="s">
        <v>137</v>
      </c>
      <c r="CA38" s="18" t="s">
        <v>292</v>
      </c>
      <c r="CB38" s="18" t="s">
        <v>139</v>
      </c>
      <c r="CC38" s="18" t="s">
        <v>270</v>
      </c>
      <c r="CD38" s="18" t="s">
        <v>179</v>
      </c>
      <c r="CE38" s="18" t="s">
        <v>312</v>
      </c>
      <c r="CF38" s="18" t="s">
        <v>139</v>
      </c>
      <c r="CG38" s="18" t="s">
        <v>271</v>
      </c>
      <c r="CH38" s="18"/>
      <c r="CI38" s="18" t="s">
        <v>288</v>
      </c>
      <c r="CJ38" s="18" t="s">
        <v>175</v>
      </c>
      <c r="CK38" s="18" t="s">
        <v>187</v>
      </c>
      <c r="CL38" s="18" t="s">
        <v>154</v>
      </c>
      <c r="CM38" s="18" t="s">
        <v>313</v>
      </c>
      <c r="CN38" s="18" t="s">
        <v>213</v>
      </c>
      <c r="CO38" s="18" t="s">
        <v>272</v>
      </c>
      <c r="CP38" s="18" t="s">
        <v>194</v>
      </c>
      <c r="CQ38" s="18" t="s">
        <v>284</v>
      </c>
      <c r="CR38" s="18" t="s">
        <v>139</v>
      </c>
      <c r="CS38" s="18" t="s">
        <v>267</v>
      </c>
      <c r="CT38" s="18" t="s">
        <v>143</v>
      </c>
      <c r="CU38" s="18" t="s">
        <v>202</v>
      </c>
      <c r="CV38" s="18" t="s">
        <v>139</v>
      </c>
      <c r="CW38" s="18" t="s">
        <v>235</v>
      </c>
      <c r="CX38" s="18" t="s">
        <v>142</v>
      </c>
      <c r="CY38" s="18" t="s">
        <v>202</v>
      </c>
      <c r="CZ38" s="18" t="s">
        <v>139</v>
      </c>
      <c r="DA38" s="18" t="s">
        <v>178</v>
      </c>
      <c r="DB38" s="18" t="s">
        <v>178</v>
      </c>
      <c r="DC38" s="18" t="s">
        <v>314</v>
      </c>
      <c r="DD38" s="18" t="s">
        <v>139</v>
      </c>
      <c r="DE38" s="18" t="s">
        <v>271</v>
      </c>
      <c r="DF38" s="18" t="s">
        <v>177</v>
      </c>
      <c r="DG38" s="18" t="s">
        <v>232</v>
      </c>
      <c r="DH38" s="18" t="s">
        <v>139</v>
      </c>
      <c r="DI38" s="18" t="s">
        <v>267</v>
      </c>
      <c r="DJ38" s="18" t="s">
        <v>179</v>
      </c>
    </row>
    <row r="39" spans="2:114" x14ac:dyDescent="0.5">
      <c r="B39" s="13"/>
      <c r="C39" s="12" t="s">
        <v>28</v>
      </c>
      <c r="D39" s="2">
        <v>21</v>
      </c>
      <c r="E39" s="2" t="s">
        <v>275</v>
      </c>
      <c r="F39" s="2" t="s">
        <v>275</v>
      </c>
      <c r="G39" s="2" t="str">
        <f>IF(G27&lt;&gt;"no data",IF(G33&lt;&gt;"no data",IF(G29&lt;&gt;"no data",IF(G35&lt;&gt;"no data",(G29+G35)-(G27+G33),""),""),""),"")</f>
        <v/>
      </c>
      <c r="H39" s="2">
        <v>-12</v>
      </c>
      <c r="I39" s="2">
        <v>-140.12</v>
      </c>
      <c r="J39" s="2" t="e">
        <v>#VALUE!</v>
      </c>
      <c r="K39" s="2">
        <f>IF(K27&lt;&gt;"no data",IF(K33&lt;&gt;"no data",IF(K29&lt;&gt;"no data",IF(K35&lt;&gt;"no data",(K29+K35)-(K27+K33),""),""),""),"")</f>
        <v>15.169199999999933</v>
      </c>
      <c r="L39" s="2">
        <v>0</v>
      </c>
      <c r="M39" s="2" t="s">
        <v>275</v>
      </c>
      <c r="N39" s="2" t="s">
        <v>275</v>
      </c>
      <c r="O39" s="2" t="str">
        <f>IF(O27&lt;&gt;"no data",IF(O33&lt;&gt;"no data",IF(O29&lt;&gt;"no data",IF(O35&lt;&gt;"no data",(O29+O35)-(O27+O33),""),""),""),"")</f>
        <v/>
      </c>
      <c r="P39" s="2">
        <v>225</v>
      </c>
      <c r="Q39" s="2" t="s">
        <v>275</v>
      </c>
      <c r="R39" s="2" t="s">
        <v>275</v>
      </c>
      <c r="S39" s="2" t="str">
        <f>IF(S27&lt;&gt;"no data",IF(S33&lt;&gt;"no data",IF(S29&lt;&gt;"no data",IF(S35&lt;&gt;"no data",(S29+S35)-(S27+S33),""),""),""),"")</f>
        <v/>
      </c>
      <c r="T39" s="2">
        <v>20.8</v>
      </c>
      <c r="U39" s="2">
        <v>26.684999999999999</v>
      </c>
      <c r="V39" s="2">
        <v>-23.575700000000001</v>
      </c>
      <c r="W39" s="2">
        <f>IF(W27&lt;&gt;"no data",IF(W33&lt;&gt;"no data",IF(W29&lt;&gt;"no data",IF(W35&lt;&gt;"no data",(W29+W35)-(W27+W33),""),""),""),"")</f>
        <v>-28.998699999999999</v>
      </c>
      <c r="X39" s="2">
        <v>1</v>
      </c>
      <c r="Y39" s="2">
        <v>-4.5</v>
      </c>
      <c r="Z39" s="2">
        <v>-10.25</v>
      </c>
      <c r="AA39" s="2" t="str">
        <f>IF(AA27&lt;&gt;"no data",IF(AA33&lt;&gt;"no data",IF(AA29&lt;&gt;"no data",IF(AA35&lt;&gt;"no data",(AA29+AA35)-(AA27+AA33),""),""),""),"")</f>
        <v/>
      </c>
      <c r="AB39" s="2">
        <v>115.20000000000005</v>
      </c>
      <c r="AC39" s="2">
        <v>190.5</v>
      </c>
      <c r="AD39" s="2">
        <v>162.33270000000005</v>
      </c>
      <c r="AE39" s="2">
        <f>IF(AE27&lt;&gt;"no data",IF(AE33&lt;&gt;"no data",IF(AE29&lt;&gt;"no data",IF(AE35&lt;&gt;"no data",(AE29+AE35)-(AE27+AE33),""),""),""),"")</f>
        <v>182.62509999999997</v>
      </c>
      <c r="AF39" s="2">
        <v>-38</v>
      </c>
      <c r="AG39" s="2">
        <v>12.1</v>
      </c>
      <c r="AH39" s="2">
        <v>9.5250000000000021</v>
      </c>
      <c r="AI39" s="2">
        <f>IF(AI27&lt;&gt;"no data",IF(AI33&lt;&gt;"no data",IF(AI29&lt;&gt;"no data",IF(AI35&lt;&gt;"no data",(AI29+AI35)-(AI27+AI33),""),""),""),"")</f>
        <v>8.1099999999999959</v>
      </c>
      <c r="AJ39" s="2">
        <v>11.300000000000011</v>
      </c>
      <c r="AK39" s="2">
        <v>15.25</v>
      </c>
      <c r="AL39" s="2">
        <v>12.75</v>
      </c>
      <c r="AM39" s="2">
        <f>IF(AM27&lt;&gt;"no data",IF(AM33&lt;&gt;"no data",IF(AM29&lt;&gt;"no data",IF(AM35&lt;&gt;"no data",(AM29+AM35)-(AM27+AM33),""),""),""),"")</f>
        <v>11.5</v>
      </c>
      <c r="AN39" s="2">
        <v>40</v>
      </c>
      <c r="AO39" s="2" t="s">
        <v>275</v>
      </c>
      <c r="AP39" s="2" t="s">
        <v>275</v>
      </c>
      <c r="AQ39" s="2" t="str">
        <f>IF(AQ27&lt;&gt;"no data",IF(AQ33&lt;&gt;"no data",IF(AQ29&lt;&gt;"no data",IF(AQ35&lt;&gt;"no data",(AQ29+AQ35)-(AQ27+AQ33),""),""),""),"")</f>
        <v/>
      </c>
      <c r="AR39" s="2">
        <v>-45</v>
      </c>
      <c r="AS39" s="2" t="s">
        <v>275</v>
      </c>
      <c r="AT39" s="2" t="s">
        <v>275</v>
      </c>
      <c r="AU39" s="2" t="str">
        <f>IF(AU27&lt;&gt;"no data",IF(AU33&lt;&gt;"no data",IF(AU29&lt;&gt;"no data",IF(AU35&lt;&gt;"no data",(AU29+AU35)-(AU27+AU33),""),""),""),"")</f>
        <v/>
      </c>
      <c r="AV39" s="2">
        <v>118</v>
      </c>
      <c r="AW39" s="2">
        <v>0</v>
      </c>
      <c r="AX39" s="2" t="s">
        <v>275</v>
      </c>
      <c r="AY39" s="2" t="str">
        <f>IF(AY27&lt;&gt;"no data",IF(AY33&lt;&gt;"no data",IF(AY29&lt;&gt;"no data",IF(AY35&lt;&gt;"no data",(AY29+AY35)-(AY27+AY33),""),""),""),"")</f>
        <v/>
      </c>
      <c r="AZ39" s="2">
        <v>225</v>
      </c>
      <c r="BA39" s="2">
        <v>26.684999999999999</v>
      </c>
      <c r="BB39" s="2">
        <v>-23.575700000000001</v>
      </c>
      <c r="BC39" s="2" t="str">
        <f>IF(BC27&lt;&gt;"no data",IF(BC33&lt;&gt;"no data",IF(BC29&lt;&gt;"no data",IF(BC35&lt;&gt;"no data",(BC29+BC35)-(BC27+BC33),""),""),""),"")</f>
        <v/>
      </c>
      <c r="BD39" s="2" t="s">
        <v>275</v>
      </c>
      <c r="BE39" s="2" t="s">
        <v>275</v>
      </c>
      <c r="BF39" s="2" t="s">
        <v>275</v>
      </c>
      <c r="BG39" s="2" t="str">
        <f>IF(BG27&lt;&gt;"no data",IF(BG33&lt;&gt;"no data",IF(BG29&lt;&gt;"no data",IF(BG35&lt;&gt;"no data",(BG29+BG35)-(BG27+BG33),""),""),""),"")</f>
        <v/>
      </c>
      <c r="BH39" s="2">
        <v>69</v>
      </c>
      <c r="BI39" s="2">
        <v>909.83863636363628</v>
      </c>
      <c r="BJ39" s="2">
        <v>666.70666999999992</v>
      </c>
      <c r="BK39" s="2">
        <f>IF(BK27&lt;&gt;"no data",IF(BK33&lt;&gt;"no data",IF(BK29&lt;&gt;"no data",IF(BK35&lt;&gt;"no data",(BK29+BK35)-(BK27+BK33),""),""),""),"")</f>
        <v>1004.7163300000001</v>
      </c>
      <c r="BL39" s="2">
        <v>21.1</v>
      </c>
      <c r="BM39" s="2">
        <v>9.4738888888888866</v>
      </c>
      <c r="BN39" s="2">
        <v>20.801000000000002</v>
      </c>
      <c r="BO39" s="2">
        <f>IF(BO27&lt;&gt;"no data",IF(BO33&lt;&gt;"no data",IF(BO29&lt;&gt;"no data",IF(BO35&lt;&gt;"no data",(BO29+BO35)-(BO27+BO33),""),""),""),"")</f>
        <v>-22.073900000000002</v>
      </c>
      <c r="BP39" s="2">
        <v>-106.5</v>
      </c>
      <c r="BQ39" s="2" t="s">
        <v>275</v>
      </c>
      <c r="BR39" s="2" t="s">
        <v>275</v>
      </c>
      <c r="BS39" s="2" t="str">
        <f>IF(BS27&lt;&gt;"no data",IF(BS33&lt;&gt;"no data",IF(BS29&lt;&gt;"no data",IF(BS35&lt;&gt;"no data",(BS29+BS35)-(BS27+BS33),""),""),""),"")</f>
        <v/>
      </c>
      <c r="BT39" s="2">
        <v>-16</v>
      </c>
      <c r="BU39" s="2">
        <v>2</v>
      </c>
      <c r="BV39" s="2">
        <v>-6.1666000000000025</v>
      </c>
      <c r="BW39" s="2">
        <f>IF(BW27&lt;&gt;"no data",IF(BW33&lt;&gt;"no data",IF(BW29&lt;&gt;"no data",IF(BW35&lt;&gt;"no data",(BW29+BW35)-(BW27+BW33),""),""),""),"")</f>
        <v>-4.9284999999999997</v>
      </c>
      <c r="BX39" s="2">
        <v>-24.9</v>
      </c>
      <c r="BY39" s="2">
        <v>4.668000000000001</v>
      </c>
      <c r="BZ39" s="2" t="s">
        <v>275</v>
      </c>
      <c r="CA39" s="2">
        <f>IF(CA27&lt;&gt;"no data",IF(CA33&lt;&gt;"no data",IF(CA29&lt;&gt;"no data",IF(CA35&lt;&gt;"no data",(CA29+CA35)-(CA27+CA33),""),""),""),"")</f>
        <v>2.8394999999999992</v>
      </c>
      <c r="CB39" s="2">
        <v>48</v>
      </c>
      <c r="CC39" s="2">
        <v>-91</v>
      </c>
      <c r="CD39" s="2">
        <v>51.099999999999909</v>
      </c>
      <c r="CE39" s="2">
        <f>IF(CE27&lt;&gt;"no data",IF(CE33&lt;&gt;"no data",IF(CE29&lt;&gt;"no data",IF(CE35&lt;&gt;"no data",(CE29+CE35)-(CE27+CE33),""),""),""),"")</f>
        <v>46.500029999999924</v>
      </c>
      <c r="CF39" s="2">
        <v>-375.15999999999985</v>
      </c>
      <c r="CG39" s="2" t="s">
        <v>275</v>
      </c>
      <c r="CH39" s="2" t="s">
        <v>275</v>
      </c>
      <c r="CI39" s="2" t="str">
        <f>IF(CI27&lt;&gt;"no data",IF(CI33&lt;&gt;"no data",IF(CI29&lt;&gt;"no data",IF(CI35&lt;&gt;"no data",(CI29+CI35)-(CI27+CI33),""),""),""),"")</f>
        <v/>
      </c>
      <c r="CJ39" s="2" t="s">
        <v>275</v>
      </c>
      <c r="CK39" s="2" t="s">
        <v>275</v>
      </c>
      <c r="CL39" s="2" t="s">
        <v>275</v>
      </c>
      <c r="CM39" s="2" t="str">
        <f>IF(CM27&lt;&gt;"no data",IF(CM33&lt;&gt;"no data",IF(CM29&lt;&gt;"no data",IF(CM35&lt;&gt;"no data",(CM29+CM35)-(CM27+CM33),""),""),""),"")</f>
        <v/>
      </c>
      <c r="CN39" s="2">
        <v>383</v>
      </c>
      <c r="CO39" s="2">
        <v>43.331999999999994</v>
      </c>
      <c r="CP39" s="2">
        <v>86.401999999999987</v>
      </c>
      <c r="CQ39" s="2">
        <f>IF(CQ27&lt;&gt;"no data",IF(CQ33&lt;&gt;"no data",IF(CQ29&lt;&gt;"no data",IF(CQ35&lt;&gt;"no data",(CQ29+CQ35)-(CQ27+CQ33),""),""),""),"")</f>
        <v>-119.64290000000003</v>
      </c>
      <c r="CR39" s="2">
        <v>121</v>
      </c>
      <c r="CS39" s="2">
        <v>-63.600000000000023</v>
      </c>
      <c r="CT39" s="2">
        <v>-63.285640000000001</v>
      </c>
      <c r="CU39" s="2">
        <f>IF(CU27&lt;&gt;"no data",IF(CU33&lt;&gt;"no data",IF(CU29&lt;&gt;"no data",IF(CU35&lt;&gt;"no data",(CU29+CU35)-(CU27+CU33),""),""),""),"")</f>
        <v>-58.285671428570993</v>
      </c>
      <c r="CV39" s="2">
        <v>86.4</v>
      </c>
      <c r="CW39" s="2">
        <v>-31.136363636363626</v>
      </c>
      <c r="CX39" s="2">
        <v>-0.42338399999999865</v>
      </c>
      <c r="CY39" s="2">
        <f>IF(CY27&lt;&gt;"no data",IF(CY33&lt;&gt;"no data",IF(CY29&lt;&gt;"no data",IF(CY35&lt;&gt;"no data",(CY29+CY35)-(CY27+CY33),""),""),""),"")</f>
        <v>-12.714269999999999</v>
      </c>
      <c r="CZ39" s="2" t="s">
        <v>275</v>
      </c>
      <c r="DA39" s="2" t="s">
        <v>275</v>
      </c>
      <c r="DB39" s="2" t="s">
        <v>275</v>
      </c>
      <c r="DC39" s="2" t="str">
        <f>IF(DC27&lt;&gt;"no data",IF(DC33&lt;&gt;"no data",IF(DC29&lt;&gt;"no data",IF(DC35&lt;&gt;"no data",(DC29+DC35)-(DC27+DC33),""),""),""),"")</f>
        <v/>
      </c>
      <c r="DD39" s="2" t="s">
        <v>275</v>
      </c>
      <c r="DE39" s="2" t="s">
        <v>275</v>
      </c>
      <c r="DF39" s="2" t="s">
        <v>275</v>
      </c>
      <c r="DG39" s="2" t="str">
        <f>IF(DG27&lt;&gt;"no data",IF(DG33&lt;&gt;"no data",IF(DG29&lt;&gt;"no data",IF(DG35&lt;&gt;"no data",(DG29+DG35)-(DG27+DG33),""),""),""),"")</f>
        <v/>
      </c>
      <c r="DH39" s="2">
        <v>0</v>
      </c>
      <c r="DI39" s="2">
        <v>-256</v>
      </c>
      <c r="DJ39" s="2">
        <v>53.000001500000053</v>
      </c>
    </row>
    <row r="40" spans="2:114" x14ac:dyDescent="0.5">
      <c r="B40" s="13"/>
      <c r="C40" s="12" t="s">
        <v>29</v>
      </c>
      <c r="D40" s="2">
        <v>5</v>
      </c>
      <c r="E40" s="2">
        <v>-13.5</v>
      </c>
      <c r="F40" s="2">
        <v>-56</v>
      </c>
      <c r="G40" s="2">
        <f>IF(G29&lt;&gt;"no data",IF(G37&lt;&gt;"no data",IF(G31&lt;&gt;"no data",IF(G35&lt;&gt;"no data",(G31+G37)-(G29+G35),""),""),""),"")</f>
        <v>49</v>
      </c>
      <c r="H40" s="2">
        <v>2</v>
      </c>
      <c r="I40" s="2">
        <v>1.7866666666666902</v>
      </c>
      <c r="J40" s="2">
        <v>0</v>
      </c>
      <c r="K40" s="2">
        <f>IF(K29&lt;&gt;"no data",IF(K37&lt;&gt;"no data",IF(K31&lt;&gt;"no data",IF(K35&lt;&gt;"no data",(K31+K37)-(K29+K35),""),""),""),"")</f>
        <v>-173.28999999999996</v>
      </c>
      <c r="L40" s="2">
        <v>23.799999999999955</v>
      </c>
      <c r="M40" s="2">
        <v>133.48714285714283</v>
      </c>
      <c r="N40" s="2">
        <v>271.66000000000003</v>
      </c>
      <c r="O40" s="2">
        <f>IF(O29&lt;&gt;"no data",IF(O37&lt;&gt;"no data",IF(O31&lt;&gt;"no data",IF(O35&lt;&gt;"no data",(424.33+O37)-(7.3733+O35),""),""),""),"")</f>
        <v>466.18288999999999</v>
      </c>
      <c r="P40" s="2">
        <v>-0.5</v>
      </c>
      <c r="Q40" s="2" t="s">
        <v>275</v>
      </c>
      <c r="R40" s="2" t="s">
        <v>275</v>
      </c>
      <c r="S40" s="2" t="str">
        <f>IF(S29&lt;&gt;"no data",IF(S37&lt;&gt;"no data",IF(S31&lt;&gt;"no data",IF(S35&lt;&gt;"no data",(S31+S37)-(S29+S35),""),""),""),"")</f>
        <v/>
      </c>
      <c r="T40" s="2">
        <v>18.099999999999994</v>
      </c>
      <c r="U40" s="2">
        <v>-1.7225000000000037</v>
      </c>
      <c r="V40" s="2">
        <v>47.545556000000005</v>
      </c>
      <c r="W40" s="2">
        <f>IF(W29&lt;&gt;"no data",IF(W37&lt;&gt;"no data",IF(W31&lt;&gt;"no data",IF(W35&lt;&gt;"no data",(W31+W37)-(W29+W35),""),""),""),"")</f>
        <v>47.318549999999995</v>
      </c>
      <c r="X40" s="2">
        <v>2.5</v>
      </c>
      <c r="Y40" s="2">
        <v>0.10000000000002274</v>
      </c>
      <c r="Z40" s="2">
        <v>-7.875</v>
      </c>
      <c r="AA40" s="2">
        <f>IF(AA29&lt;&gt;"no data",IF(AA37&lt;&gt;"no data",IF(AA31&lt;&gt;"no data",IF(AA35&lt;&gt;"no data",(AA31+AA37)-(AA29+AA35),""),""),""),"")</f>
        <v>-15.714290000000005</v>
      </c>
      <c r="AB40" s="2">
        <v>0</v>
      </c>
      <c r="AC40" s="2">
        <v>-45.5</v>
      </c>
      <c r="AD40" s="2">
        <v>-97.33260000000007</v>
      </c>
      <c r="AE40" s="2">
        <f>IF(AE29&lt;&gt;"no data",IF(AE37&lt;&gt;"no data",IF(AE31&lt;&gt;"no data",IF(AE35&lt;&gt;"no data",(AE31+AE37)-(AE29+AE35),""),""),""),"")</f>
        <v>-50.625</v>
      </c>
      <c r="AF40" s="2">
        <v>-0.90000000000000036</v>
      </c>
      <c r="AG40" s="2">
        <v>5.6700000000000017</v>
      </c>
      <c r="AH40" s="2">
        <v>0.1033299999999997</v>
      </c>
      <c r="AI40" s="2">
        <f>IF(AI29&lt;&gt;"no data",IF(AI37&lt;&gt;"no data",IF(AI31&lt;&gt;"no data",IF(AI35&lt;&gt;"no data",(AI31+AI37)-(AI29+AI35),""),""),""),"")</f>
        <v>5.3933000000000035</v>
      </c>
      <c r="AJ40" s="2">
        <v>8</v>
      </c>
      <c r="AK40" s="2">
        <v>11</v>
      </c>
      <c r="AL40" s="2">
        <v>12.5</v>
      </c>
      <c r="AM40" s="2">
        <f>IF(AM29&lt;&gt;"no data",IF(AM37&lt;&gt;"no data",IF(AM31&lt;&gt;"no data",IF(AM35&lt;&gt;"no data",(AM31+AM37)-(AM29+AM35),""),""),""),"")</f>
        <v>16.5</v>
      </c>
      <c r="AN40" s="2">
        <v>0</v>
      </c>
      <c r="AO40" s="2">
        <v>779</v>
      </c>
      <c r="AP40" s="2" t="s">
        <v>275</v>
      </c>
      <c r="AQ40" s="2">
        <f>IF(AQ29&lt;&gt;"no data",IF(AQ37&lt;&gt;"no data",IF(AQ31&lt;&gt;"no data",IF(AQ35&lt;&gt;"no data",(AQ31+AQ37)-(3710+AQ35),""),""),""),"")</f>
        <v>22.856999999999971</v>
      </c>
      <c r="AR40" s="2">
        <v>0</v>
      </c>
      <c r="AS40" s="2" t="s">
        <v>275</v>
      </c>
      <c r="AT40" s="2" t="s">
        <v>275</v>
      </c>
      <c r="AU40" s="2" t="str">
        <f>IF(AU29&lt;&gt;"no data",IF(AU37&lt;&gt;"no data",IF(AU31&lt;&gt;"no data",IF(AU35&lt;&gt;"no data",(AU31+AU37)-(AU29+AU35),""),""),""),"")</f>
        <v/>
      </c>
      <c r="AV40" s="2">
        <v>0</v>
      </c>
      <c r="AW40" s="2">
        <v>177.2</v>
      </c>
      <c r="AX40" s="2" t="s">
        <v>275</v>
      </c>
      <c r="AY40" s="2" t="str">
        <f>IF(AY29&lt;&gt;"no data",IF(AY37&lt;&gt;"no data",IF(AY31&lt;&gt;"no data",IF(AY35&lt;&gt;"no data",(AY31+AY37)-(AY29+AY35),""),""),""),"")</f>
        <v/>
      </c>
      <c r="AZ40" s="2">
        <v>-0.5</v>
      </c>
      <c r="BA40" s="2">
        <v>-1.7225000000000037</v>
      </c>
      <c r="BB40" s="2">
        <v>47.545556000000005</v>
      </c>
      <c r="BC40" s="2" t="str">
        <f>IF(BC29&lt;&gt;"no data",IF(BC37&lt;&gt;"no data",IF(BC31&lt;&gt;"no data",IF(BC35&lt;&gt;"no data",(BC31+BC37)-(BC29+BC35),""),""),""),"")</f>
        <v/>
      </c>
      <c r="BD40" s="2">
        <v>17.199999999999989</v>
      </c>
      <c r="BE40" s="2" t="s">
        <v>275</v>
      </c>
      <c r="BF40" s="2" t="s">
        <v>275</v>
      </c>
      <c r="BG40" s="2">
        <f>IF(BG29&lt;&gt;"no data",IF(BG37&lt;&gt;"no data",IF(BG31&lt;&gt;"no data",IF(BG35&lt;&gt;"no data",(BG31+BG37)-(BG29+BG35),""),""),""),"")</f>
        <v>346.93340000000001</v>
      </c>
      <c r="BH40" s="2">
        <v>269</v>
      </c>
      <c r="BI40" s="2">
        <v>-483.11299999999983</v>
      </c>
      <c r="BJ40" s="2">
        <v>-605.13333999999998</v>
      </c>
      <c r="BK40" s="2">
        <f>IF(BK29&lt;&gt;"no data",IF(BK37&lt;&gt;"no data",IF(BK31&lt;&gt;"no data",IF(BK35&lt;&gt;"no data",(BK31+BK37)-(BK29+BK35),""),""),""),"")</f>
        <v>1283.3896</v>
      </c>
      <c r="BL40" s="2">
        <v>-35.200000000000003</v>
      </c>
      <c r="BM40" s="2" t="s">
        <v>275</v>
      </c>
      <c r="BN40" s="2">
        <v>-35.246428600000002</v>
      </c>
      <c r="BO40" s="2">
        <f>IF(BO29&lt;&gt;"no data",IF(BO37&lt;&gt;"no data",IF(BO31&lt;&gt;"no data",IF(BO35&lt;&gt;"no data",(BO31+BO37)-(BO29+BO35),""),""),""),"")</f>
        <v>9.3479679999999998</v>
      </c>
      <c r="BP40" s="2">
        <v>7.1000000000000014</v>
      </c>
      <c r="BQ40" s="2" t="s">
        <v>275</v>
      </c>
      <c r="BR40" s="2" t="s">
        <v>275</v>
      </c>
      <c r="BS40" s="2" t="str">
        <f>IF(BS29&lt;&gt;"no data",IF(BS37&lt;&gt;"no data",IF(BS31&lt;&gt;"no data",IF(BS35&lt;&gt;"no data",(BS31+BS37)-(BS29+BS35),""),""),""),"")</f>
        <v/>
      </c>
      <c r="BT40" s="2">
        <v>59.599999999999994</v>
      </c>
      <c r="BU40" s="2">
        <v>2.5</v>
      </c>
      <c r="BV40" s="2">
        <v>5</v>
      </c>
      <c r="BW40" s="2">
        <f>IF(BW29&lt;&gt;"no data",IF(BW37&lt;&gt;"no data",IF(BW31&lt;&gt;"no data",IF(BW35&lt;&gt;"no data",(BW31+BW37)-(BW29+BW35),""),""),""),"")</f>
        <v>-8.5</v>
      </c>
      <c r="BX40" s="2">
        <v>0</v>
      </c>
      <c r="BY40" s="2">
        <v>-0.42800000000000082</v>
      </c>
      <c r="BZ40" s="2" t="s">
        <v>275</v>
      </c>
      <c r="CA40" s="2">
        <f>IF(CA29&lt;&gt;"no data",IF(CA37&lt;&gt;"no data",IF(CA31&lt;&gt;"no data",IF(CA35&lt;&gt;"no data",(CA31+CA37)-(CA29+CA35),""),""),""),"")</f>
        <v>16.285000000000004</v>
      </c>
      <c r="CB40" s="2">
        <v>-17</v>
      </c>
      <c r="CC40" s="2">
        <v>23.5</v>
      </c>
      <c r="CD40" s="2">
        <v>-66.099999999999909</v>
      </c>
      <c r="CE40" s="2">
        <f>IF(CE29&lt;&gt;"no data",IF(CE37&lt;&gt;"no data",IF(CE31&lt;&gt;"no data",IF(CE35&lt;&gt;"no data",(CE31+CE37)-(CE29+CE35),""),""),""),"")</f>
        <v>54.166630000000168</v>
      </c>
      <c r="CF40" s="2">
        <v>-285.28999999999996</v>
      </c>
      <c r="CG40" s="2" t="s">
        <v>275</v>
      </c>
      <c r="CH40" s="2" t="s">
        <v>275</v>
      </c>
      <c r="CI40" s="2" t="str">
        <f>IF(CI29&lt;&gt;"no data",IF(CI37&lt;&gt;"no data",IF(CI31&lt;&gt;"no data",IF(CI35&lt;&gt;"no data",(CI31+CI37)-(CI29+CI35),""),""),""),"")</f>
        <v/>
      </c>
      <c r="CJ40" s="2">
        <v>-20</v>
      </c>
      <c r="CK40" s="2">
        <v>-22.905999999999999</v>
      </c>
      <c r="CL40" s="2">
        <v>7.8053333000000009</v>
      </c>
      <c r="CM40" s="2" t="str">
        <f>IF(CM29&lt;&gt;"no data",IF(CM37&lt;&gt;"no data",IF(CM31&lt;&gt;"no data",IF(CM35&lt;&gt;"no data",(CM31+CM37)-(CM29+CM35),""),""),""),"")</f>
        <v/>
      </c>
      <c r="CN40" s="2">
        <v>-868</v>
      </c>
      <c r="CO40" s="2">
        <v>560.99888888888881</v>
      </c>
      <c r="CP40" s="2">
        <v>498</v>
      </c>
      <c r="CQ40" s="2">
        <f>IF(CQ29&lt;&gt;"no data",IF(CQ37&lt;&gt;"no data",IF(CQ31&lt;&gt;"no data",IF(CQ35&lt;&gt;"no data",(747.3+CQ37)-(CQ29+CQ35),""),""),""),"")</f>
        <v>1030.8422800000001</v>
      </c>
      <c r="CR40" s="2">
        <v>13.800000000000011</v>
      </c>
      <c r="CS40" s="2">
        <v>74</v>
      </c>
      <c r="CT40" s="2">
        <v>24.999999500000001</v>
      </c>
      <c r="CU40" s="2">
        <f>IF(CU29&lt;&gt;"no data",IF(CU37&lt;&gt;"no data",IF(CU31&lt;&gt;"no data",IF(CU35&lt;&gt;"no data",(CU31+CU37)-(CU29+CU35),""),""),""),"")</f>
        <v>-15.930999999999997</v>
      </c>
      <c r="CV40" s="2">
        <v>-159.5</v>
      </c>
      <c r="CW40" s="2">
        <v>-49</v>
      </c>
      <c r="CX40" s="2">
        <v>-92.25</v>
      </c>
      <c r="CY40" s="2">
        <f>IF(CY29&lt;&gt;"no data",IF(CY37&lt;&gt;"no data",IF(CY31&lt;&gt;"no data",IF(CY35&lt;&gt;"no data",(CY31+CY37)-(CY29+CY35),""),""),""),"")</f>
        <v>-80.75</v>
      </c>
      <c r="CZ40" s="2">
        <v>956</v>
      </c>
      <c r="DA40" s="2" t="s">
        <v>275</v>
      </c>
      <c r="DB40" s="2">
        <v>908.45062500000006</v>
      </c>
      <c r="DC40" s="2" t="str">
        <f>IF(DC29&lt;&gt;"no data",IF(DC37&lt;&gt;"no data",IF(DC31&lt;&gt;"no data",IF(DC35&lt;&gt;"no data",(DC31+DC37)-(DC29+DC35),""),""),""),"")</f>
        <v/>
      </c>
      <c r="DD40" s="2" t="s">
        <v>275</v>
      </c>
      <c r="DE40" s="2">
        <v>84.399999999999977</v>
      </c>
      <c r="DF40" s="2">
        <v>-1912.72</v>
      </c>
      <c r="DG40" s="2">
        <f>IF(DG29&lt;&gt;"no data",IF(DG37&lt;&gt;"no data",IF(DG31&lt;&gt;"no data",IF(DG35&lt;&gt;"no data",(DG31+DG37)-(DG29+DG35),""),""),""),"")</f>
        <v>372.33332999999993</v>
      </c>
      <c r="DH40" s="2">
        <v>-468</v>
      </c>
      <c r="DI40" s="2">
        <v>338.23800000000028</v>
      </c>
      <c r="DJ40" s="2">
        <v>33.296000000000049</v>
      </c>
    </row>
    <row r="41" spans="2:114" x14ac:dyDescent="0.5">
      <c r="B41" s="13"/>
      <c r="C41" s="12" t="s">
        <v>226</v>
      </c>
      <c r="D41" s="54">
        <v>1.5197568389057751E-2</v>
      </c>
      <c r="E41" s="54">
        <v>-4.1411042944785273E-2</v>
      </c>
      <c r="F41" s="54">
        <v>-0.17721518987341772</v>
      </c>
      <c r="G41" s="54">
        <f>IF(G40&lt;&gt;"",((G31+G37)-(G29+G35))/(G29+G35),"")</f>
        <v>0.22272727272727272</v>
      </c>
      <c r="H41" s="54">
        <f>IF(H40&lt;&gt;"",((H31+H37)-(H29+H35))/(H29+H35),"")</f>
        <v>5.5555555555555558E-3</v>
      </c>
      <c r="I41" s="54">
        <f>IF(I40&lt;&gt;"",((I31+I37)-(I29+I35))/(I29+I35),"")</f>
        <v>1.1841640155532147E-2</v>
      </c>
      <c r="J41" s="54" t="e">
        <f>IF(J40&lt;&gt;"",((J31+J37)-(J29+J35))/(J29+J35),"")</f>
        <v>#DIV/0!</v>
      </c>
      <c r="K41" s="54">
        <f>IF(K40&lt;&gt;"",((K31+K37)-(K29+K35))/(K29+K35),"")</f>
        <v>-0.49734523433688255</v>
      </c>
      <c r="L41" s="54">
        <v>7.0082449941107045E-2</v>
      </c>
      <c r="M41" s="54">
        <v>0.88967703850401769</v>
      </c>
      <c r="N41" s="54">
        <v>14.772158781946711</v>
      </c>
      <c r="O41" s="54">
        <f>((424.33+O37)-(7.3733+O35))/(7.3733+O35)</f>
        <v>11.904580341757244</v>
      </c>
      <c r="P41" s="54">
        <v>-1.5479876160990713E-3</v>
      </c>
      <c r="Q41" s="54" t="e">
        <v>#VALUE!</v>
      </c>
      <c r="R41" s="54" t="e">
        <v>#VALUE!</v>
      </c>
      <c r="S41" s="54" t="str">
        <f>IF(S40&lt;&gt;"",((S31+S37)-(S29+S35))/(S29+S35),"")</f>
        <v/>
      </c>
      <c r="T41" s="54">
        <v>0.40674157303370773</v>
      </c>
      <c r="U41" s="54">
        <v>-3.2220351664796178E-2</v>
      </c>
      <c r="V41" s="54"/>
      <c r="W41" s="54">
        <f t="shared" ref="W41:CH41" si="2">IF(W40&lt;&gt;"",((W31+W37)-(W29+W35))/(W29+W35),"")</f>
        <v>2.9704048964218455</v>
      </c>
      <c r="X41" s="54">
        <f t="shared" si="2"/>
        <v>8.3056478405315621E-3</v>
      </c>
      <c r="Y41" s="54" t="e">
        <f t="shared" si="2"/>
        <v>#VALUE!</v>
      </c>
      <c r="Z41" s="54" t="e">
        <f t="shared" si="2"/>
        <v>#VALUE!</v>
      </c>
      <c r="AA41" s="54">
        <f t="shared" si="2"/>
        <v>-3.2069979591836745E-2</v>
      </c>
      <c r="AB41" s="54">
        <f t="shared" si="2"/>
        <v>0</v>
      </c>
      <c r="AC41" s="54">
        <f t="shared" si="2"/>
        <v>-5.6138186304750155E-2</v>
      </c>
      <c r="AD41" s="54">
        <f t="shared" si="2"/>
        <v>-0.12441332497201327</v>
      </c>
      <c r="AE41" s="54">
        <f t="shared" si="2"/>
        <v>-6.3074287494159789E-2</v>
      </c>
      <c r="AF41" s="54">
        <f t="shared" si="2"/>
        <v>-5.4545454545454564E-2</v>
      </c>
      <c r="AG41" s="54">
        <f t="shared" si="2"/>
        <v>0.27510917030567694</v>
      </c>
      <c r="AH41" s="54">
        <f t="shared" si="2"/>
        <v>3.5940869565217288E-3</v>
      </c>
      <c r="AI41" s="54">
        <f t="shared" si="2"/>
        <v>0.16640851589015748</v>
      </c>
      <c r="AJ41" s="54">
        <f t="shared" si="2"/>
        <v>4.1775456919060053E-2</v>
      </c>
      <c r="AK41" s="54">
        <f t="shared" si="2"/>
        <v>2.8947368421052631E-2</v>
      </c>
      <c r="AL41" s="54">
        <f t="shared" si="2"/>
        <v>3.2133676092544985E-2</v>
      </c>
      <c r="AM41" s="54">
        <f t="shared" si="2"/>
        <v>4.1457286432160803E-2</v>
      </c>
      <c r="AN41" s="54">
        <f t="shared" si="2"/>
        <v>0</v>
      </c>
      <c r="AO41" s="54" t="e">
        <f t="shared" si="2"/>
        <v>#VALUE!</v>
      </c>
      <c r="AP41" s="54" t="str">
        <f t="shared" si="2"/>
        <v/>
      </c>
      <c r="AQ41" s="54">
        <f>IF(AQ40&lt;&gt;"",((AQ31+AQ37)-(3710+AQ35))/(3710+AQ35),"")</f>
        <v>4.0085934759733375E-3</v>
      </c>
      <c r="AR41" s="54">
        <f t="shared" si="2"/>
        <v>0</v>
      </c>
      <c r="AS41" s="54" t="str">
        <f t="shared" si="2"/>
        <v/>
      </c>
      <c r="AT41" s="54" t="str">
        <f t="shared" si="2"/>
        <v/>
      </c>
      <c r="AU41" s="54" t="str">
        <f t="shared" si="2"/>
        <v/>
      </c>
      <c r="AV41" s="54">
        <f t="shared" si="2"/>
        <v>0</v>
      </c>
      <c r="AW41" s="54" t="e">
        <f t="shared" si="2"/>
        <v>#DIV/0!</v>
      </c>
      <c r="AX41" s="54" t="str">
        <f t="shared" si="2"/>
        <v/>
      </c>
      <c r="AY41" s="54" t="str">
        <f t="shared" si="2"/>
        <v/>
      </c>
      <c r="AZ41" s="54">
        <f t="shared" si="2"/>
        <v>0</v>
      </c>
      <c r="BA41" s="54">
        <f t="shared" si="2"/>
        <v>-3.2220351664796178E-2</v>
      </c>
      <c r="BB41" s="54" t="e">
        <f t="shared" si="2"/>
        <v>#VALUE!</v>
      </c>
      <c r="BC41" s="54" t="str">
        <f t="shared" si="2"/>
        <v/>
      </c>
      <c r="BD41" s="54">
        <f t="shared" si="2"/>
        <v>5.8305084745762674E-2</v>
      </c>
      <c r="BE41" s="54" t="str">
        <f t="shared" si="2"/>
        <v/>
      </c>
      <c r="BF41" s="54" t="str">
        <f t="shared" si="2"/>
        <v/>
      </c>
      <c r="BG41" s="54">
        <f t="shared" si="2"/>
        <v>0.82668813767881455</v>
      </c>
      <c r="BH41" s="54">
        <f t="shared" si="2"/>
        <v>0.1736604260813428</v>
      </c>
      <c r="BI41" s="54">
        <f t="shared" si="2"/>
        <v>-0.39158888731281272</v>
      </c>
      <c r="BJ41" s="54">
        <f t="shared" si="2"/>
        <v>-0.61244594457826451</v>
      </c>
      <c r="BK41" s="54">
        <f t="shared" si="2"/>
        <v>0.88694203281656825</v>
      </c>
      <c r="BL41" s="54">
        <f t="shared" si="2"/>
        <v>-0.62300884955752223</v>
      </c>
      <c r="BM41" s="54" t="str">
        <f t="shared" si="2"/>
        <v/>
      </c>
      <c r="BN41" s="54">
        <f t="shared" si="2"/>
        <v>-0.62587993607387027</v>
      </c>
      <c r="BO41" s="54"/>
      <c r="BP41" s="54">
        <f t="shared" si="2"/>
        <v>0.23278688524590169</v>
      </c>
      <c r="BQ41" s="54" t="str">
        <f t="shared" si="2"/>
        <v/>
      </c>
      <c r="BR41" s="54" t="str">
        <f t="shared" si="2"/>
        <v/>
      </c>
      <c r="BS41" s="54" t="str">
        <f t="shared" si="2"/>
        <v/>
      </c>
      <c r="BT41" s="54">
        <f t="shared" si="2"/>
        <v>0.77402597402597395</v>
      </c>
      <c r="BU41" s="54">
        <f t="shared" si="2"/>
        <v>2.9411764705882353E-2</v>
      </c>
      <c r="BV41" s="54">
        <f t="shared" si="2"/>
        <v>6.4516129032258063E-2</v>
      </c>
      <c r="BW41" s="54">
        <f t="shared" si="2"/>
        <v>-0.10967741935483871</v>
      </c>
      <c r="BX41" s="54">
        <f t="shared" si="2"/>
        <v>0</v>
      </c>
      <c r="BY41" s="54">
        <f t="shared" si="2"/>
        <v>-4.5677694770544376E-2</v>
      </c>
      <c r="BZ41" s="54" t="str">
        <f t="shared" si="2"/>
        <v/>
      </c>
      <c r="CA41" s="54">
        <f t="shared" si="2"/>
        <v>1.439239946973045</v>
      </c>
      <c r="CB41" s="54">
        <f t="shared" si="2"/>
        <v>-1.2500000000000001E-2</v>
      </c>
      <c r="CC41" s="54">
        <f t="shared" si="2"/>
        <v>1.9632414369256473E-2</v>
      </c>
      <c r="CD41" s="54">
        <f t="shared" si="2"/>
        <v>-5.1141199226305542E-2</v>
      </c>
      <c r="CE41" s="54">
        <f t="shared" si="2"/>
        <v>4.2103870967742069E-2</v>
      </c>
      <c r="CF41" s="54">
        <f t="shared" si="2"/>
        <v>-0.21823007901842742</v>
      </c>
      <c r="CG41" s="54" t="str">
        <f t="shared" si="2"/>
        <v/>
      </c>
      <c r="CH41" s="54" t="str">
        <f t="shared" si="2"/>
        <v/>
      </c>
      <c r="CI41" s="54" t="str">
        <f t="shared" ref="CI41:DG41" si="3">IF(CI40&lt;&gt;"",((CI31+CI37)-(CI29+CI35))/(CI29+CI35),"")</f>
        <v/>
      </c>
      <c r="CJ41" s="54" t="e">
        <f t="shared" si="3"/>
        <v>#VALUE!</v>
      </c>
      <c r="CK41" s="54" t="e">
        <f t="shared" si="3"/>
        <v>#VALUE!</v>
      </c>
      <c r="CL41" s="54" t="e">
        <f t="shared" si="3"/>
        <v>#VALUE!</v>
      </c>
      <c r="CM41" s="54" t="str">
        <f t="shared" si="3"/>
        <v/>
      </c>
      <c r="CN41" s="54">
        <f t="shared" si="3"/>
        <v>-0.48928974069898534</v>
      </c>
      <c r="CO41" s="54">
        <f t="shared" si="3"/>
        <v>3.0759890826235816</v>
      </c>
      <c r="CP41" s="54">
        <f t="shared" si="3"/>
        <v>2.2739726027397262</v>
      </c>
      <c r="CQ41" s="54">
        <f>IF(CQ40&lt;&gt;"",((747.3+CQ37)-(CQ29+CQ35))/(CQ29+CQ35),"")</f>
        <v>27.377427562212841</v>
      </c>
      <c r="CR41" s="54">
        <f t="shared" si="3"/>
        <v>7.3404255319149E-2</v>
      </c>
      <c r="CS41" s="54">
        <f t="shared" si="3"/>
        <v>0.74</v>
      </c>
      <c r="CT41" s="54">
        <f t="shared" si="3"/>
        <v>0.30120481325301207</v>
      </c>
      <c r="CU41" s="54">
        <f t="shared" si="3"/>
        <v>-0.18103409090909087</v>
      </c>
      <c r="CV41" s="54">
        <f t="shared" si="3"/>
        <v>-0.76170009551098372</v>
      </c>
      <c r="CW41" s="54">
        <f t="shared" si="3"/>
        <v>-0.64052287581699341</v>
      </c>
      <c r="CX41" s="54">
        <f t="shared" si="3"/>
        <v>-0.90886699507389157</v>
      </c>
      <c r="CY41" s="54">
        <f t="shared" si="3"/>
        <v>-0.89722222222222225</v>
      </c>
      <c r="CZ41" s="54">
        <f t="shared" si="3"/>
        <v>1.9510204081632654</v>
      </c>
      <c r="DA41" s="54" t="str">
        <f t="shared" si="3"/>
        <v/>
      </c>
      <c r="DB41" s="54" t="e">
        <f t="shared" si="3"/>
        <v>#VALUE!</v>
      </c>
      <c r="DC41" s="54" t="str">
        <f t="shared" si="3"/>
        <v/>
      </c>
      <c r="DD41" s="54" t="str">
        <f t="shared" si="3"/>
        <v/>
      </c>
      <c r="DE41" s="54">
        <f t="shared" si="3"/>
        <v>0.14576856649395506</v>
      </c>
      <c r="DF41" s="54">
        <f t="shared" si="3"/>
        <v>-0.8327035263387027</v>
      </c>
      <c r="DG41" s="54">
        <f t="shared" si="3"/>
        <v>0.37382864457831316</v>
      </c>
      <c r="DH41" s="54">
        <v>-0.34718100890207715</v>
      </c>
      <c r="DI41" s="54">
        <v>0.29640879136287185</v>
      </c>
      <c r="DJ41" s="55">
        <v>3.0400087650420949E-2</v>
      </c>
    </row>
    <row r="42" spans="2:114" x14ac:dyDescent="0.5">
      <c r="B42" s="161" t="s">
        <v>30</v>
      </c>
      <c r="C42" s="161"/>
      <c r="D42" s="22">
        <v>8.5077859999999994</v>
      </c>
      <c r="E42" s="20">
        <v>8.7004710000000003</v>
      </c>
      <c r="F42" s="20">
        <v>8.8222670000000001</v>
      </c>
      <c r="G42" s="22">
        <f>'Feuil3-2020'!Q4</f>
        <v>8.9010639999999999</v>
      </c>
      <c r="H42" s="20">
        <v>11.18084</v>
      </c>
      <c r="I42" s="20">
        <v>11.311116999999999</v>
      </c>
      <c r="J42" s="20">
        <v>11.398588999999999</v>
      </c>
      <c r="K42" s="20">
        <f>'Feuil3-2020'!Q5</f>
        <v>11.52244</v>
      </c>
      <c r="L42" s="20">
        <v>7.2456769999999997</v>
      </c>
      <c r="M42" s="20">
        <v>7.1537839999999999</v>
      </c>
      <c r="N42" s="20">
        <v>7.0500340000000001</v>
      </c>
      <c r="O42" s="20">
        <f>'Feuil3-2020'!Q6</f>
        <v>6.9514820000000004</v>
      </c>
      <c r="P42" s="20">
        <v>4.2468089999999998</v>
      </c>
      <c r="Q42" s="20">
        <v>4.1906689999999998</v>
      </c>
      <c r="R42" s="20">
        <v>4.1054930000000001</v>
      </c>
      <c r="S42" s="20">
        <f>'Feuil3-2020'!Q7</f>
        <v>4.0581649999999998</v>
      </c>
      <c r="T42" s="22">
        <v>0.84799999999999998</v>
      </c>
      <c r="U42" s="22">
        <v>0.84831900000000005</v>
      </c>
      <c r="V42" s="22">
        <v>0.864236</v>
      </c>
      <c r="W42" s="22">
        <f>'Feuil3-2020'!Q8</f>
        <v>0.88800500000000004</v>
      </c>
      <c r="X42" s="20">
        <v>10.512419</v>
      </c>
      <c r="Y42" s="20">
        <v>10.553843000000001</v>
      </c>
      <c r="Z42" s="20">
        <v>10.610054999999999</v>
      </c>
      <c r="AA42" s="20">
        <f>'Feuil3-2020'!Q9</f>
        <v>10.693939</v>
      </c>
      <c r="AB42" s="20">
        <v>5.6272349999999998</v>
      </c>
      <c r="AC42" s="20">
        <v>5.7072510000000003</v>
      </c>
      <c r="AD42" s="20">
        <v>5.7811899999999996</v>
      </c>
      <c r="AE42" s="20">
        <f>'Feuil3-2020'!Q10</f>
        <v>5.8227630000000001</v>
      </c>
      <c r="AF42" s="20">
        <v>1.3158190000000001</v>
      </c>
      <c r="AG42" s="20">
        <v>1.315944</v>
      </c>
      <c r="AH42" s="20">
        <v>1.3191329999999999</v>
      </c>
      <c r="AI42" s="20">
        <f>'Feuil3-2020'!Q11</f>
        <v>1.3289759999999999</v>
      </c>
      <c r="AJ42" s="20">
        <v>5.4512700000000001</v>
      </c>
      <c r="AK42" s="20">
        <v>5.4873079999999996</v>
      </c>
      <c r="AL42" s="20">
        <v>5.5131300000000003</v>
      </c>
      <c r="AM42" s="20">
        <f>'Feuil3-2020'!Q12</f>
        <v>5.5252920000000003</v>
      </c>
      <c r="AN42" s="20">
        <v>66.165980000000005</v>
      </c>
      <c r="AO42" s="20">
        <v>66.638390999999999</v>
      </c>
      <c r="AP42" s="20">
        <v>66.918941000000004</v>
      </c>
      <c r="AQ42" s="20">
        <f>'Feuil3-2020'!Q13</f>
        <v>67.485530999999995</v>
      </c>
      <c r="AR42" s="20">
        <v>80.767463000000006</v>
      </c>
      <c r="AS42" s="20">
        <v>82.175684000000004</v>
      </c>
      <c r="AT42" s="20">
        <v>82.792350999999996</v>
      </c>
      <c r="AU42" s="20">
        <f>'Feuil3-2020'!Q14</f>
        <v>83.166711000000006</v>
      </c>
      <c r="AV42" s="20">
        <v>10.926807</v>
      </c>
      <c r="AW42" s="20">
        <v>10.783747999999999</v>
      </c>
      <c r="AX42" s="20">
        <v>10.741165000000001</v>
      </c>
      <c r="AY42" s="20">
        <f>'Feuil3-2020'!Q15</f>
        <v>10.718565</v>
      </c>
      <c r="AZ42" s="20">
        <v>9.8773649999999993</v>
      </c>
      <c r="BA42" s="20">
        <v>9.8304849999999995</v>
      </c>
      <c r="BB42" s="20">
        <v>9.7783709999999999</v>
      </c>
      <c r="BC42" s="20">
        <f>'Feuil3-2020'!Q16</f>
        <v>9.7695260000000008</v>
      </c>
      <c r="BD42" s="20">
        <v>4.6378519999999996</v>
      </c>
      <c r="BE42" s="20">
        <v>4.726286</v>
      </c>
      <c r="BF42" s="20">
        <v>4.8303919999999998</v>
      </c>
      <c r="BG42" s="20">
        <f>'Feuil3-2020'!Q17</f>
        <v>4.9644399999999997</v>
      </c>
      <c r="BH42" s="20">
        <v>60.782668000000001</v>
      </c>
      <c r="BI42" s="20">
        <v>60.665551000000001</v>
      </c>
      <c r="BJ42" s="20">
        <v>60.483972999999999</v>
      </c>
      <c r="BK42" s="20">
        <f>'Feuil3-2020'!Q18</f>
        <v>59.641488000000003</v>
      </c>
      <c r="BL42" s="20">
        <v>2.001468</v>
      </c>
      <c r="BM42" s="20">
        <v>1.9689570000000001</v>
      </c>
      <c r="BN42" s="20">
        <v>1.9343790000000001</v>
      </c>
      <c r="BO42" s="20">
        <f>'Feuil3-2020'!Q19</f>
        <v>1.907675</v>
      </c>
      <c r="BP42" s="20">
        <v>2.9434719999999999</v>
      </c>
      <c r="BQ42" s="20">
        <v>2.8885580000000002</v>
      </c>
      <c r="BR42" s="20">
        <v>2.8089010000000001</v>
      </c>
      <c r="BS42" s="20">
        <f>'Feuil3-2020'!Q17</f>
        <v>4.9644399999999997</v>
      </c>
      <c r="BT42" s="20">
        <v>0.54967999999999995</v>
      </c>
      <c r="BU42" s="20">
        <v>0.57624900000000001</v>
      </c>
      <c r="BV42" s="20">
        <v>0.60200500000000001</v>
      </c>
      <c r="BW42" s="20">
        <f>'Feuil3-2020'!Q21</f>
        <v>0.626108</v>
      </c>
      <c r="BX42" s="20">
        <v>0.42942399999999997</v>
      </c>
      <c r="BY42" s="20">
        <v>0.45041500000000001</v>
      </c>
      <c r="BZ42" s="20">
        <v>0.47570099999999998</v>
      </c>
      <c r="CA42" s="20">
        <f>'Feuil3-2020'!Q22</f>
        <v>0.51456400000000002</v>
      </c>
      <c r="CB42" s="20">
        <v>16.829288999999999</v>
      </c>
      <c r="CC42" s="20">
        <v>16.979120000000002</v>
      </c>
      <c r="CD42" s="20">
        <v>17.181083999999998</v>
      </c>
      <c r="CE42" s="20">
        <f>'Feuil3-2020'!Q23</f>
        <v>17.407585000000001</v>
      </c>
      <c r="CF42" s="20">
        <v>38.017856000000002</v>
      </c>
      <c r="CG42" s="20">
        <v>37.967208999999997</v>
      </c>
      <c r="CH42" s="20">
        <v>37.976686999999998</v>
      </c>
      <c r="CI42" s="20">
        <f>'Feuil3-2020'!Q24</f>
        <v>37.958137999999998</v>
      </c>
      <c r="CJ42" s="20">
        <v>10.427301</v>
      </c>
      <c r="CK42" s="20">
        <v>10.341329999999999</v>
      </c>
      <c r="CL42" s="20">
        <v>10.291027</v>
      </c>
      <c r="CM42" s="20">
        <f>'Feuil3-2020'!Q25</f>
        <v>10.295909</v>
      </c>
      <c r="CN42" s="20">
        <v>19.947310999999999</v>
      </c>
      <c r="CO42" s="20">
        <v>19.760584999999999</v>
      </c>
      <c r="CP42" s="20">
        <v>19.530631</v>
      </c>
      <c r="CQ42" s="20">
        <f>'Feuil3-2020'!Q26</f>
        <v>19.328838000000001</v>
      </c>
      <c r="CR42" s="20">
        <v>5.4159490000000003</v>
      </c>
      <c r="CS42" s="20">
        <v>5.4262519999999999</v>
      </c>
      <c r="CT42" s="20">
        <v>5.4431200000000004</v>
      </c>
      <c r="CU42" s="20">
        <f>'Feuil3-2020'!Q27</f>
        <v>5.4578730000000002</v>
      </c>
      <c r="CV42" s="20">
        <v>2.0610849999999998</v>
      </c>
      <c r="CW42" s="20">
        <v>2.0641880000000001</v>
      </c>
      <c r="CX42" s="20">
        <v>2.0668799999999998</v>
      </c>
      <c r="CY42" s="20">
        <f>'Feuil3-2020'!Q28</f>
        <v>2.0958610000000002</v>
      </c>
      <c r="CZ42" s="20">
        <v>46.512199000000003</v>
      </c>
      <c r="DA42" s="20">
        <v>46.440098999999996</v>
      </c>
      <c r="DB42" s="20">
        <v>46.658447000000002</v>
      </c>
      <c r="DC42" s="20">
        <f>'Feuil3-2020'!Q29</f>
        <v>47.332614</v>
      </c>
      <c r="DD42" s="20">
        <v>9.6448640000000001</v>
      </c>
      <c r="DE42" s="20">
        <v>9.8510170000000006</v>
      </c>
      <c r="DF42" s="20">
        <v>10.120241999999999</v>
      </c>
      <c r="DG42" s="20">
        <f>'Feuil3-2020'!Q30</f>
        <v>10.327589</v>
      </c>
      <c r="DH42" s="20">
        <v>64.351202999999998</v>
      </c>
      <c r="DI42" s="20">
        <v>65.379043999999993</v>
      </c>
      <c r="DJ42" s="20">
        <v>66.273576000000006</v>
      </c>
    </row>
    <row r="43" spans="2:114" x14ac:dyDescent="0.5">
      <c r="B43" s="155" t="s">
        <v>31</v>
      </c>
      <c r="C43" s="155"/>
      <c r="D43" s="33">
        <v>36.202132963852172</v>
      </c>
      <c r="E43" s="33" t="s">
        <v>275</v>
      </c>
      <c r="F43" s="33" t="s">
        <v>275</v>
      </c>
      <c r="G43" s="33" t="str">
        <f>IF(((IF(OR(G27="no data",G27="n/a"),0,G27))+IF(OR(G33="no data",G33="n/a"),0,G33))&gt;0,((IF(OR(G27="no data",G27="n/a"),0,G27))+IF(OR(G33="no data",G33="n/a"),0,G33))/G42,"")</f>
        <v/>
      </c>
      <c r="H43" s="33">
        <v>33.271203236966095</v>
      </c>
      <c r="I43" s="33">
        <v>25.726902126465497</v>
      </c>
      <c r="J43" s="33" t="e">
        <v>#VALUE!</v>
      </c>
      <c r="K43" s="33">
        <f>IF(((IF(OR(K27="no data",K27="n/a"),0,K27))+IF(OR(K33="no data",K33="n/a"),0,K33))&gt;0,((IF(OR(K27="no data",K27="n/a"),0,K27))+IF(OR(K33="no data",K33="n/a"),0,K33))/K42,"")</f>
        <v>28.922762887027403</v>
      </c>
      <c r="L43" s="33">
        <v>46.869326358323733</v>
      </c>
      <c r="M43" s="33" t="s">
        <v>275</v>
      </c>
      <c r="N43" s="33" t="s">
        <v>275</v>
      </c>
      <c r="O43" s="33" t="str">
        <f>IF(((IF(OR(O27="no data",O27="n/a"),0,O27))+IF(OR(O33="no data",O33="n/a"),0,O33))&gt;0,((IF(OR(O27="no data",O27="n/a"),0,O27))+IF(OR(O33="no data",O33="n/a"),0,O33))/O42,"")</f>
        <v/>
      </c>
      <c r="P43" s="33">
        <v>23.07614964553386</v>
      </c>
      <c r="Q43" s="33" t="s">
        <v>275</v>
      </c>
      <c r="R43" s="33" t="s">
        <v>275</v>
      </c>
      <c r="S43" s="33" t="str">
        <f>IF(((IF(OR(S27="no data",S27="n/a"),0,S27))+IF(OR(S33="no data",S33="n/a"),0,S33))&gt;0,((IF(OR(S27="no data",S27="n/a"),0,S27))+IF(OR(S33="no data",S33="n/a"),0,S33))/S42,"")</f>
        <v/>
      </c>
      <c r="T43" s="33">
        <v>27.94811320754717</v>
      </c>
      <c r="U43" s="33">
        <v>31.562419325748923</v>
      </c>
      <c r="V43" s="33">
        <v>27.279238541324361</v>
      </c>
      <c r="W43" s="33">
        <f>IF(((IF(OR(W27="no data",W27="n/a"),0,W27))+IF(OR(W33="no data",W33="n/a"),0,W33))&gt;0,((IF(OR(W27="no data",W27="n/a"),0,W27))+IF(OR(W33="no data",W33="n/a"),0,W33))/W42,"")</f>
        <v>50.595098000574318</v>
      </c>
      <c r="X43" s="33">
        <v>28.537675296237719</v>
      </c>
      <c r="Y43" s="33">
        <v>39.985434689524944</v>
      </c>
      <c r="Z43" s="33">
        <v>40.716094308653446</v>
      </c>
      <c r="AA43" s="33" t="str">
        <f>IF(((IF(OR(AA27="no data",AA27="n/a"),0,AA27))+IF(OR(AA33="no data",AA33="n/a"),0,AA33))&gt;0,((IF(OR(AA27="no data",AA27="n/a"),0,AA27))+IF(OR(AA33="no data",AA33="n/a"),0,AA33))/AA42,"")</f>
        <v/>
      </c>
      <c r="AB43" s="33">
        <v>121.51616202273408</v>
      </c>
      <c r="AC43" s="33">
        <v>108.63373627688706</v>
      </c>
      <c r="AD43" s="33">
        <v>107.2443389682747</v>
      </c>
      <c r="AE43" s="33">
        <f>IF(((IF(OR(AE27="no data",AE27="n/a"),0,AE27))+IF(OR(AE33="no data",AE33="n/a"),0,AE33))&gt;0,((IF(OR(AE27="no data",AE27="n/a"),0,AE27))+IF(OR(AE33="no data",AE33="n/a"),0,AE33))/AE42,"")</f>
        <v>106.47864252761103</v>
      </c>
      <c r="AF43" s="33">
        <v>41.419070556056717</v>
      </c>
      <c r="AG43" s="33">
        <v>6.466840534247658</v>
      </c>
      <c r="AH43" s="33">
        <v>14.57396638549714</v>
      </c>
      <c r="AI43" s="33">
        <f>IF(((IF(OR(AI27="no data",AI27="n/a"),0,AI27))+IF(OR(AI33="no data",AI33="n/a"),0,AI33))&gt;0,((IF(OR(AI27="no data",AI27="n/a"),0,AI27))+IF(OR(AI33="no data",AI33="n/a"),0,AI33))/AI42,"")</f>
        <v>18.284754577960776</v>
      </c>
      <c r="AJ43" s="33">
        <v>33.056517105188327</v>
      </c>
      <c r="AK43" s="33">
        <v>66.471574039583714</v>
      </c>
      <c r="AL43" s="33">
        <v>68.24616869183204</v>
      </c>
      <c r="AM43" s="33">
        <f>IF(((IF(OR(AM27="no data",AM27="n/a"),0,AM27))+IF(OR(AM33="no data",AM33="n/a"),0,AM33))&gt;0,((IF(OR(AM27="no data",AM27="n/a"),0,AM27))+IF(OR(AM33="no data",AM33="n/a"),0,AM33))/AM42,"")</f>
        <v>69.951054170530711</v>
      </c>
      <c r="AN43" s="33">
        <v>64.383539698195349</v>
      </c>
      <c r="AO43" s="33" t="s">
        <v>275</v>
      </c>
      <c r="AP43" s="33" t="s">
        <v>275</v>
      </c>
      <c r="AQ43" s="33" t="str">
        <f>IF(((IF(OR(AQ27="no data",AQ27="n/a"),0,AQ27))+IF(OR(AQ33="no data",AQ33="n/a"),0,AQ33))&gt;0,((IF(OR(AQ27="no data",AQ27="n/a"),0,AQ27))+IF(OR(AQ33="no data",AQ33="n/a"),0,AQ33))/AQ42,"")</f>
        <v/>
      </c>
      <c r="AR43" s="33">
        <v>36.190315894904359</v>
      </c>
      <c r="AS43" s="33" t="s">
        <v>275</v>
      </c>
      <c r="AT43" s="33" t="s">
        <v>275</v>
      </c>
      <c r="AU43" s="33" t="str">
        <f>IF(((IF(OR(AU27="no data",AU27="n/a"),0,AU27))+IF(OR(AU33="no data",AU33="n/a"),0,AU33))&gt;0,((IF(OR(AU27="no data",AU27="n/a"),0,AU27))+IF(OR(AU33="no data",AU33="n/a"),0,AU33))/AU42,"")</f>
        <v/>
      </c>
      <c r="AV43" s="33">
        <v>16.656283944614376</v>
      </c>
      <c r="AW43" s="33" t="s">
        <v>275</v>
      </c>
      <c r="AX43" s="33" t="s">
        <v>275</v>
      </c>
      <c r="AY43" s="33" t="str">
        <f>IF(((IF(OR(AY27="no data",AY27="n/a"),0,AY27))+IF(OR(AY33="no data",AY33="n/a"),0,AY33))&gt;0,((IF(OR(AY27="no data",AY27="n/a"),0,AY27))+IF(OR(AY33="no data",AY33="n/a"),0,AY33))/AY42,"")</f>
        <v/>
      </c>
      <c r="AZ43" s="33">
        <v>51.633203794736758</v>
      </c>
      <c r="BA43" s="33">
        <v>2.7236702970402789</v>
      </c>
      <c r="BB43" s="33" t="s">
        <v>275</v>
      </c>
      <c r="BC43" s="33" t="str">
        <f>IF(((IF(OR(BC27="no data",BC27="n/a"),0,BC27))+IF(OR(BC33="no data",BC33="n/a"),0,BC33))&gt;0,((IF(OR(BC27="no data",BC27="n/a"),0,BC27))+IF(OR(BC33="no data",BC33="n/a"),0,BC33))/BC42,"")</f>
        <v/>
      </c>
      <c r="BD43" s="33" t="s">
        <v>275</v>
      </c>
      <c r="BE43" s="33" t="s">
        <v>275</v>
      </c>
      <c r="BF43" s="33" t="s">
        <v>275</v>
      </c>
      <c r="BG43" s="33" t="str">
        <f>IF(((IF(OR(BG27="no data",BG27="n/a"),0,BG27))+IF(OR(BG33="no data",BG33="n/a"),0,BG33))&gt;0,((IF(OR(BG27="no data",BG27="n/a"),0,BG27))+IF(OR(BG33="no data",BG33="n/a"),0,BG33))/BG42,"")</f>
        <v/>
      </c>
      <c r="BH43" s="33">
        <v>24.349046343276672</v>
      </c>
      <c r="BI43" s="33">
        <v>5.3388843964569546</v>
      </c>
      <c r="BJ43" s="33">
        <v>5.313032759934603</v>
      </c>
      <c r="BK43" s="33">
        <f>IF(((IF(OR(BK27="no data",BK27="n/a"),0,BK27))+IF(OR(BK33="no data",BK33="n/a"),0,BK33))&gt;0,((IF(OR(BK27="no data",BK27="n/a"),0,BK27))+IF(OR(BK33="no data",BK33="n/a"),0,BK33))/BK42,"")</f>
        <v>7.415411399527791</v>
      </c>
      <c r="BL43" s="33">
        <v>17.687017728986923</v>
      </c>
      <c r="BM43" s="33">
        <v>23.789809077146483</v>
      </c>
      <c r="BN43" s="33">
        <v>18.359380452331209</v>
      </c>
      <c r="BO43" s="33">
        <f>IF(((IF(OR(BO27="no data",BO27="n/a"),0,BO27))+IF(OR(BO33="no data",BO33="n/a"),0,BO33))&gt;0,((IF(OR(BO27="no data",BO27="n/a"),0,BO27))+IF(OR(BO33="no data",BO33="n/a"),0,BO33))/BO42,"")</f>
        <v>11.571100947488436</v>
      </c>
      <c r="BP43" s="33">
        <v>46.543673593633642</v>
      </c>
      <c r="BQ43" s="33">
        <v>6.837321597835321</v>
      </c>
      <c r="BR43" s="33">
        <v>11.445161648630549</v>
      </c>
      <c r="BS43" s="33" t="str">
        <f>IF(((IF(OR(BS27="no data",BS27="n/a"),0,BS27))+IF(OR(BS33="no data",BS33="n/a"),0,BS33))&gt;0,((IF(OR(BS27="no data",BS27="n/a"),0,BS27))+IF(OR(BS33="no data",BS33="n/a"),0,BS33))/BS42,"")</f>
        <v/>
      </c>
      <c r="BT43" s="33">
        <v>169.18934652888956</v>
      </c>
      <c r="BU43" s="33">
        <v>144.03495711055464</v>
      </c>
      <c r="BV43" s="33">
        <v>138.97990880474416</v>
      </c>
      <c r="BW43" s="33">
        <f>IF(((IF(OR(BW27="no data",BW27="n/a"),0,BW27))+IF(OR(BW33="no data",BW33="n/a"),0,BW33))&gt;0,((IF(OR(BW27="no data",BW27="n/a"),0,BW27))+IF(OR(BW33="no data",BW33="n/a"),0,BW33))/BW42,"")</f>
        <v>131.65220696748804</v>
      </c>
      <c r="BX43" s="33">
        <v>68.230932598084877</v>
      </c>
      <c r="BY43" s="33">
        <v>10.43926156988555</v>
      </c>
      <c r="BZ43" s="33" t="s">
        <v>275</v>
      </c>
      <c r="CA43" s="33">
        <f>IF(((IF(OR(CA27="no data",CA27="n/a"),0,CA27))+IF(OR(CA33="no data",CA33="n/a"),0,CA33))&gt;0,((IF(OR(CA27="no data",CA27="n/a"),0,CA27))+IF(OR(CA33="no data",CA33="n/a"),0,CA33))/CA42,"")</f>
        <v>16.471226125418802</v>
      </c>
      <c r="CB43" s="33">
        <v>77.959324365990753</v>
      </c>
      <c r="CC43" s="33">
        <v>75.857877204472302</v>
      </c>
      <c r="CD43" s="33">
        <v>72.253881070600684</v>
      </c>
      <c r="CE43" s="33">
        <f>IF(((IF(OR(CE27="no data",CE27="n/a"),0,CE27))+IF(OR(CE33="no data",CE33="n/a"),0,CE33))&gt;0,((IF(OR(CE27="no data",CE27="n/a"),0,CE27))+IF(OR(CE33="no data",CE33="n/a"),0,CE33))/CE42,"")</f>
        <v>71.233314098423193</v>
      </c>
      <c r="CF43" s="33">
        <v>44.254205181901888</v>
      </c>
      <c r="CG43" s="33" t="s">
        <v>275</v>
      </c>
      <c r="CH43" s="33" t="s">
        <v>275</v>
      </c>
      <c r="CI43" s="33" t="str">
        <f>IF(((IF(OR(CI27="no data",CI27="n/a"),0,CI27))+IF(OR(CI33="no data",CI33="n/a"),0,CI33))&gt;0,((IF(OR(CI27="no data",CI27="n/a"),0,CI27))+IF(OR(CI33="no data",CI33="n/a"),0,CI33))/CI42,"")</f>
        <v/>
      </c>
      <c r="CJ43" s="33" t="s">
        <v>275</v>
      </c>
      <c r="CK43" s="33" t="s">
        <v>275</v>
      </c>
      <c r="CL43" s="33" t="s">
        <v>275</v>
      </c>
      <c r="CM43" s="33" t="str">
        <f>IF(((IF(OR(CM27="no data",CM27="n/a"),0,CM27))+IF(OR(CM33="no data",CM33="n/a"),0,CM33))&gt;0,((IF(OR(CM27="no data",CM27="n/a"),0,CM27))+IF(OR(CM33="no data",CM33="n/a"),0,CM33))/CM42,"")</f>
        <v/>
      </c>
      <c r="CN43" s="33">
        <v>69.733709972236355</v>
      </c>
      <c r="CO43" s="33">
        <v>7.0366337838682416</v>
      </c>
      <c r="CP43" s="33">
        <v>6.7892327697963273</v>
      </c>
      <c r="CQ43" s="33">
        <f>IF(((IF(OR(CQ27="no data",CQ27="n/a"),0,CQ27))+IF(OR(CQ33="no data",CQ33="n/a"),0,CQ33))&gt;0,((IF(OR(CQ27="no data",CQ27="n/a"),0,CQ27))+IF(OR(CQ33="no data",CQ33="n/a"),0,CQ33))/CQ42,"")</f>
        <v>8.1378870266282952</v>
      </c>
      <c r="CR43" s="33">
        <v>12.370869814320629</v>
      </c>
      <c r="CS43" s="33">
        <v>30.149723971536897</v>
      </c>
      <c r="CT43" s="33">
        <v>26.875328855509338</v>
      </c>
      <c r="CU43" s="33">
        <f>IF(((IF(OR(CU27="no data",CU27="n/a"),0,CU27))+IF(OR(CU33="no data",CU33="n/a"),0,CU33))&gt;0,((IF(OR(CU27="no data",CU27="n/a"),0,CU27))+IF(OR(CU33="no data",CU33="n/a"),0,CU33))/CU42,"")</f>
        <v>26.802688781613458</v>
      </c>
      <c r="CV43" s="33">
        <v>59.677305885007172</v>
      </c>
      <c r="CW43" s="33">
        <v>52.144651376891844</v>
      </c>
      <c r="CX43" s="33">
        <v>49.312676110853076</v>
      </c>
      <c r="CY43" s="33">
        <f>IF(((IF(OR(CY27="no data",CY27="n/a"),0,CY27))+IF(OR(CY33="no data",CY33="n/a"),0,CY33))&gt;0,((IF(OR(CY27="no data",CY27="n/a"),0,CY27))+IF(OR(CY33="no data",CY33="n/a"),0,CY33))/CY42,"")</f>
        <v>49.008149872534482</v>
      </c>
      <c r="CZ43" s="33">
        <v>5.7189297801206944</v>
      </c>
      <c r="DA43" s="33" t="s">
        <v>275</v>
      </c>
      <c r="DB43" s="33" t="s">
        <v>275</v>
      </c>
      <c r="DC43" s="33" t="str">
        <f>IF(((IF(OR(DC27="no data",DC27="n/a"),0,DC27))+IF(OR(DC33="no data",DC33="n/a"),0,DC33))&gt;0,((IF(OR(DC27="no data",DC27="n/a"),0,DC27))+IF(OR(DC33="no data",DC33="n/a"),0,DC33))/DC42,"")</f>
        <v/>
      </c>
      <c r="DD43" s="33">
        <v>3.6288743936669299</v>
      </c>
      <c r="DE43" s="33" t="s">
        <v>275</v>
      </c>
      <c r="DF43" s="33" t="s">
        <v>275</v>
      </c>
      <c r="DG43" s="33" t="str">
        <f>IF(((IF(OR(DG27="no data",DG27="n/a"),0,DG27))+IF(OR(DG33="no data",DG33="n/a"),0,DG33))&gt;0,((IF(OR(DG27="no data",DG27="n/a"),0,DG27))+IF(OR(DG33="no data",DG33="n/a"),0,DG33))/DG42,"")</f>
        <v/>
      </c>
      <c r="DH43" s="33">
        <v>20.947549341074478</v>
      </c>
      <c r="DI43" s="33">
        <v>21.369538532866894</v>
      </c>
      <c r="DJ43" s="33">
        <v>15.726629848674529</v>
      </c>
    </row>
    <row r="44" spans="2:114" x14ac:dyDescent="0.5">
      <c r="B44" s="155" t="s">
        <v>32</v>
      </c>
      <c r="C44" s="155"/>
      <c r="D44" s="33">
        <v>38.67046021138755</v>
      </c>
      <c r="E44" s="33">
        <v>37.469235860909137</v>
      </c>
      <c r="F44" s="33">
        <v>35.81845799951418</v>
      </c>
      <c r="G44" s="33">
        <f>IF(((IF(OR(G29="no data",G29="n/a"),0,G29))+IF(OR(G35="no data",G35="n/a"),0,G35))&gt;0,((IF(OR(G29="no data",G29="n/a"),0,G29))+IF(OR(G35="no data",G35="n/a"),0,G35))/G42,"")</f>
        <v>24.716146294420533</v>
      </c>
      <c r="H44" s="33">
        <v>32.197938616418803</v>
      </c>
      <c r="I44" s="33">
        <v>13.339089322478054</v>
      </c>
      <c r="J44" s="33" t="s">
        <v>275</v>
      </c>
      <c r="K44" s="33">
        <f>IF(((IF(OR(K29="no data",K29="n/a"),0,K29))+IF(OR(K35="no data",K35="n/a"),0,K35))&gt;0,((IF(OR(K29="no data",K29="n/a"),0,K29))+IF(OR(K35="no data",K35="n/a"),0,K35))/K42,"")</f>
        <v>30.239254880042765</v>
      </c>
      <c r="L44" s="33">
        <v>46.869326358323733</v>
      </c>
      <c r="M44" s="33">
        <v>20.973515554844823</v>
      </c>
      <c r="N44" s="33">
        <v>2.6084980583072364</v>
      </c>
      <c r="O44" s="33">
        <f>IF(((IF(OR(O29="no data",O29="n/a"),0,7.3733))+IF(OR(O35="no data",O35="n/a"),0,O35))&gt;0,((IF(OR(O29="no data",O29="n/a"),0,7.3733))+IF(OR(O35="no data",O35="n/a"),0,O35))/O42,"")</f>
        <v>5.6333253829902743</v>
      </c>
      <c r="P44" s="33">
        <v>76.057105464361598</v>
      </c>
      <c r="Q44" s="33" t="s">
        <v>275</v>
      </c>
      <c r="R44" s="33" t="s">
        <v>275</v>
      </c>
      <c r="S44" s="33" t="str">
        <f>IF(((IF(OR(S29="no data",S29="n/a"),0,S29))+IF(OR(S35="no data",S35="n/a"),0,S35))&gt;0,((IF(OR(S29="no data",S29="n/a"),0,S29))+IF(OR(S35="no data",S35="n/a"),0,S35))/S42,"")</f>
        <v/>
      </c>
      <c r="T44" s="33">
        <v>52.476415094339622</v>
      </c>
      <c r="U44" s="33">
        <v>63.018746485697008</v>
      </c>
      <c r="V44" s="33">
        <v>0</v>
      </c>
      <c r="W44" s="33">
        <f>IF(((IF(OR(W29="no data",W29="n/a"),0,W29))+IF(OR(W35="no data",W35="n/a"),0,W35))&gt;0,((IF(OR(W29="no data",W29="n/a"),0,W29))+IF(OR(W35="no data",W35="n/a"),0,W35))/W42,"")</f>
        <v>17.93908818080979</v>
      </c>
      <c r="X44" s="33">
        <v>28.632800880558509</v>
      </c>
      <c r="Y44" s="33">
        <v>39.55904972245655</v>
      </c>
      <c r="Z44" s="33">
        <v>39.726467016429233</v>
      </c>
      <c r="AA44" s="33">
        <f>IF(((IF(OR(AA29="no data",AA29="n/a"),0,AA29))+IF(OR(AA35="no data",AA35="n/a"),0,AA35))&gt;0,((IF(OR(AA29="no data",AA29="n/a"),0,AA29))+IF(OR(AA35="no data",AA35="n/a"),0,AA35))/AA42,"")</f>
        <v>45.820347394912204</v>
      </c>
      <c r="AB44" s="33">
        <v>141.98802786803822</v>
      </c>
      <c r="AC44" s="33">
        <v>142.01232782647898</v>
      </c>
      <c r="AD44" s="33">
        <v>135.3238001172769</v>
      </c>
      <c r="AE44" s="33">
        <f>IF(((IF(OR(AE29="no data",AE29="n/a"),0,AE29))+IF(OR(AE35="no data",AE35="n/a"),0,AE35))&gt;0,((IF(OR(AE29="no data",AE29="n/a"),0,AE29))+IF(OR(AE35="no data",AE35="n/a"),0,AE35))/AE42,"")</f>
        <v>137.8426358757861</v>
      </c>
      <c r="AF44" s="33">
        <v>12.53971860871442</v>
      </c>
      <c r="AG44" s="33">
        <v>15.661760682825408</v>
      </c>
      <c r="AH44" s="33">
        <v>21.794618131757755</v>
      </c>
      <c r="AI44" s="33">
        <f>IF(((IF(OR(AI29="no data",AI29="n/a"),0,AI29))+IF(OR(AI35="no data",AI35="n/a"),0,AI35))&gt;0,((IF(OR(AI29="no data",AI29="n/a"),0,AI29))+IF(OR(AI35="no data",AI35="n/a"),0,AI35))/AI42,"")</f>
        <v>24.387197360975666</v>
      </c>
      <c r="AJ44" s="33">
        <v>35.129428555180716</v>
      </c>
      <c r="AK44" s="33">
        <v>69.250714558031007</v>
      </c>
      <c r="AL44" s="33">
        <v>70.558829557801104</v>
      </c>
      <c r="AM44" s="33">
        <f>IF(((IF(OR(AM29="no data",AM29="n/a"),0,AM29))+IF(OR(AM35="no data",AM35="n/a"),0,AM35))&gt;0,((IF(OR(AM29="no data",AM29="n/a"),0,AM29))+IF(OR(AM35="no data",AM35="n/a"),0,AM35))/AM42,"")</f>
        <v>72.032392134207569</v>
      </c>
      <c r="AN44" s="33">
        <v>64.98807997705164</v>
      </c>
      <c r="AO44" s="33">
        <v>62.741610913144648</v>
      </c>
      <c r="AP44" s="33">
        <v>65.553936366088038</v>
      </c>
      <c r="AQ44" s="33">
        <f>IF(((IF(OR(AQ29="no data",AQ29="n/a"),0,3710))+IF(OR(AQ35="no data",AQ35="n/a"),0,AQ35))&gt;0,((IF(OR(AQ29="no data",AQ29="n/a"),0,3710))+IF(OR(AQ35="no data",AQ35="n/a"),0,AQ35))/AQ42,"")</f>
        <v>84.492185443424916</v>
      </c>
      <c r="AR44" s="33">
        <v>35.633160843494608</v>
      </c>
      <c r="AS44" s="33">
        <v>35.643147186946443</v>
      </c>
      <c r="AT44" s="33">
        <v>47.129957693797103</v>
      </c>
      <c r="AU44" s="33">
        <f>IF(((IF(OR(AU29="no data",AU29="n/a"),0,AU29))+IF(OR(AU35="no data",AU35="n/a"),0,AU35))&gt;0,((IF(OR(AU29="no data",AU29="n/a"),0,AU29))+IF(OR(AU35="no data",AU35="n/a"),0,AU35))/AU42,"")</f>
        <v>45.799574784194597</v>
      </c>
      <c r="AV44" s="33">
        <v>27.455413095518207</v>
      </c>
      <c r="AW44" s="33" t="s">
        <v>275</v>
      </c>
      <c r="AX44" s="33" t="s">
        <v>275</v>
      </c>
      <c r="AY44" s="33" t="str">
        <f>IF(((IF(OR(AY29="no data",AY29="n/a"),0,AY29))+IF(OR(AY35="no data",AY35="n/a"),0,AY35))&gt;0,((IF(OR(AY29="no data",AY29="n/a"),0,AY29))+IF(OR(AY35="no data",AY35="n/a"),0,AY35))/AY42,"")</f>
        <v/>
      </c>
      <c r="AZ44" s="33">
        <v>46.773608143467413</v>
      </c>
      <c r="BA44" s="33">
        <v>5.4381853998047909</v>
      </c>
      <c r="BB44" s="33">
        <v>9.6588174042486212</v>
      </c>
      <c r="BC44" s="33">
        <f>IF(((IF(OR(BC29="no data",BC29="n/a"),0,BC29))+IF(OR(BC35="no data",BC35="n/a"),0,BC35))&gt;0,((IF(OR(BC29="no data",BC29="n/a"),0,BC29))+IF(OR(BC35="no data",BC35="n/a"),0,BC35))/BC42,"")</f>
        <v>14.226729116642913</v>
      </c>
      <c r="BD44" s="33">
        <v>63.607031875963273</v>
      </c>
      <c r="BE44" s="33" t="s">
        <v>275</v>
      </c>
      <c r="BF44" s="33" t="s">
        <v>275</v>
      </c>
      <c r="BG44" s="33">
        <f>IF(((IF(OR(BG29="no data",BG29="n/a"),0,BG29))+IF(OR(BG35="no data",BG35="n/a"),0,BG35))&gt;0,((IF(OR(BG29="no data",BG29="n/a"),0,BG29))+IF(OR(BG35="no data",BG35="n/a"),0,BG35))/BG42,"")</f>
        <v>84.534529574332666</v>
      </c>
      <c r="BH44" s="33">
        <v>25.484238368740247</v>
      </c>
      <c r="BI44" s="33">
        <v>20.336500364102847</v>
      </c>
      <c r="BJ44" s="33">
        <v>16.335897775762845</v>
      </c>
      <c r="BK44" s="33">
        <f>IF(((IF(OR(BK29="no data",BK29="n/a"),0,BK29))+IF(OR(BK35="no data",BK35="n/a"),0,BK35))&gt;0,((IF(OR(BK29="no data",BK29="n/a"),0,BK29))+IF(OR(BK35="no data",BK35="n/a"),0,BK35))/BK42,"")</f>
        <v>24.261341366935714</v>
      </c>
      <c r="BL44" s="33">
        <v>28.22927970869382</v>
      </c>
      <c r="BM44" s="33">
        <v>28.601437207618041</v>
      </c>
      <c r="BN44" s="33">
        <v>29.112702319452392</v>
      </c>
      <c r="BO44" s="33" t="str">
        <f>IF(((IF(OR(BO29="no data",BO29="n/a"),0,BO29))+IF(OR(BO35="no data",BO35="n/a"),0,BO35))&gt;0,((IF(OR(BO29="no data",BO29="n/a"),0,BO29))+IF(OR(BO35="no data",BO35="n/a"),0,BO35))/BO42,"")</f>
        <v/>
      </c>
      <c r="BP44" s="33">
        <v>10.361912734349096</v>
      </c>
      <c r="BQ44" s="33" t="s">
        <v>275</v>
      </c>
      <c r="BR44" s="33" t="s">
        <v>275</v>
      </c>
      <c r="BS44" s="33" t="str">
        <f>IF(((IF(OR(BS29="no data",BS29="n/a"),0,BS29))+IF(OR(BS35="no data",BS35="n/a"),0,BS35))&gt;0,((IF(OR(BS29="no data",BS29="n/a"),0,BS29))+IF(OR(BS35="no data",BS35="n/a"),0,BS35))/BS42,"")</f>
        <v/>
      </c>
      <c r="BT44" s="33">
        <v>140.08150196477953</v>
      </c>
      <c r="BU44" s="33">
        <v>147.5056789686403</v>
      </c>
      <c r="BV44" s="33">
        <v>128.73647228843615</v>
      </c>
      <c r="BW44" s="33">
        <f>IF(((IF(OR(BW29="no data",BW29="n/a"),0,BW29))+IF(OR(BW35="no data",BW35="n/a"),0,BW35))&gt;0,((IF(OR(BW29="no data",BW29="n/a"),0,BW29))+IF(OR(BW35="no data",BW35="n/a"),0,BW35))/BW42,"")</f>
        <v>123.78056182000549</v>
      </c>
      <c r="BX44" s="33">
        <v>10.246283393569062</v>
      </c>
      <c r="BY44" s="33">
        <v>20.803037199027564</v>
      </c>
      <c r="BZ44" s="33" t="s">
        <v>275</v>
      </c>
      <c r="CA44" s="33">
        <f>IF(((IF(OR(CA29="no data",CA29="n/a"),0,CA29))+IF(OR(CA35="no data",CA35="n/a"),0,CA35))&gt;0,((IF(OR(CA29="no data",CA29="n/a"),0,CA29))+IF(OR(CA35="no data",CA35="n/a"),0,CA35))/CA42,"")</f>
        <v>21.989490131451092</v>
      </c>
      <c r="CB44" s="33">
        <v>80.811494769624559</v>
      </c>
      <c r="CC44" s="33">
        <v>70.498353271547629</v>
      </c>
      <c r="CD44" s="33">
        <v>75.228082232762503</v>
      </c>
      <c r="CE44" s="33">
        <f>IF(((IF(OR(CE29="no data",CE29="n/a"),0,CE29))+IF(OR(CE35="no data",CE35="n/a"),0,CE35))&gt;0,((IF(OR(CE29="no data",CE29="n/a"),0,CE29))+IF(OR(CE35="no data",CE35="n/a"),0,CE35))/CE42,"")</f>
        <v>73.904565165127721</v>
      </c>
      <c r="CF44" s="33">
        <v>34.386210521708534</v>
      </c>
      <c r="CG44" s="33" t="s">
        <v>275</v>
      </c>
      <c r="CH44" s="33" t="s">
        <v>275</v>
      </c>
      <c r="CI44" s="33" t="str">
        <f>IF(((IF(OR(CI29="no data",CI29="n/a"),0,CI29))+IF(OR(CI35="no data",CI35="n/a"),0,CI35))&gt;0,((IF(OR(CI29="no data",CI29="n/a"),0,CI29))+IF(OR(CI35="no data",CI35="n/a"),0,CI35))/CI42,"")</f>
        <v/>
      </c>
      <c r="CJ44" s="33">
        <v>4.7951046967954607</v>
      </c>
      <c r="CK44" s="33">
        <v>4.2547718717031566</v>
      </c>
      <c r="CL44" s="33">
        <v>3.206677040104938</v>
      </c>
      <c r="CM44" s="33" t="str">
        <f>IF(((IF(OR(CM29="no data",CM29="n/a"),0,CM29))+IF(OR(CM35="no data",CM35="n/a"),0,CM35))&gt;0,((IF(OR(CM29="no data",CM29="n/a"),0,CM29))+IF(OR(CM35="no data",CM35="n/a"),0,CM35))/CM42,"")</f>
        <v/>
      </c>
      <c r="CN44" s="33">
        <v>88.934292948057006</v>
      </c>
      <c r="CO44" s="33">
        <v>9.2294838437222388</v>
      </c>
      <c r="CP44" s="33">
        <v>11.213155376290709</v>
      </c>
      <c r="CQ44" s="33">
        <f>IF(((IF(OR(CQ29="no data",CQ29="n/a"),0,CQ29))+IF(OR(CQ35="no data",CQ35="n/a"),0,CQ35))&gt;0,((IF(OR(CQ29="no data",CQ29="n/a"),0,CQ29))+IF(OR(CQ35="no data",CQ35="n/a"),0,CQ35))/CQ42,"")</f>
        <v>1.9480219141988773</v>
      </c>
      <c r="CR44" s="33">
        <v>34.712291419287737</v>
      </c>
      <c r="CS44" s="33">
        <v>18.428926632968761</v>
      </c>
      <c r="CT44" s="33">
        <v>15.248607416334748</v>
      </c>
      <c r="CU44" s="33">
        <f>IF(((IF(OR(CU29="no data",CU29="n/a"),0,CU29))+IF(OR(CU35="no data",CU35="n/a"),0,CU35))&gt;0,((IF(OR(CU29="no data",CU29="n/a"),0,CU29))+IF(OR(CU35="no data",CU35="n/a"),0,CU35))/CU42,"")</f>
        <v>16.123497193870211</v>
      </c>
      <c r="CV44" s="33">
        <v>101.59697440910978</v>
      </c>
      <c r="CW44" s="33">
        <v>37.060577815586562</v>
      </c>
      <c r="CX44" s="33">
        <v>49.107834030035612</v>
      </c>
      <c r="CY44" s="33">
        <f>IF(((IF(OR(CY29="no data",CY29="n/a"),0,CY29))+IF(OR(CY35="no data",CY35="n/a"),0,CY35))&gt;0,((IF(OR(CY29="no data",CY29="n/a"),0,CY29))+IF(OR(CY35="no data",CY35="n/a"),0,CY35))/CY42,"")</f>
        <v>42.941779058821169</v>
      </c>
      <c r="CZ44" s="33">
        <v>10.534870647590752</v>
      </c>
      <c r="DA44" s="33" t="s">
        <v>275</v>
      </c>
      <c r="DB44" s="33">
        <v>0.39414085085172251</v>
      </c>
      <c r="DC44" s="33" t="str">
        <f>IF(((IF(OR(DC29="no data",DC29="n/a"),0,DC29))+IF(OR(DC35="no data",DC35="n/a"),0,DC35))&gt;0,((IF(OR(DC29="no data",DC29="n/a"),0,DC29))+IF(OR(DC35="no data",DC35="n/a"),0,DC35))/DC42,"")</f>
        <v/>
      </c>
      <c r="DD44" s="33">
        <v>2.0840107232201515</v>
      </c>
      <c r="DE44" s="33">
        <v>58.775657376289168</v>
      </c>
      <c r="DF44" s="33">
        <v>226.97085702100802</v>
      </c>
      <c r="DG44" s="33">
        <f>IF(((IF(OR(DG29="no data",DG29="n/a"),0,DG29))+IF(OR(DG35="no data",DG35="n/a"),0,DG35))&gt;0,((IF(OR(DG29="no data",DG29="n/a"),0,DG29))+IF(OR(DG35="no data",DG35="n/a"),0,DG35))/DG42,"")</f>
        <v>96.440708475133931</v>
      </c>
      <c r="DH44" s="33">
        <v>20.947549341074478</v>
      </c>
      <c r="DI44" s="33">
        <v>17.453910766881204</v>
      </c>
      <c r="DJ44" s="33">
        <v>16.526345281262625</v>
      </c>
    </row>
    <row r="45" spans="2:114" x14ac:dyDescent="0.5">
      <c r="B45" s="155" t="s">
        <v>33</v>
      </c>
      <c r="C45" s="155"/>
      <c r="D45" s="33">
        <v>39.258157175086446</v>
      </c>
      <c r="E45" s="33">
        <v>35.917595725564745</v>
      </c>
      <c r="F45" s="33">
        <v>29.47088316415724</v>
      </c>
      <c r="G45" s="33">
        <f>IF(((IF(OR(G31="no data",G31="n/a"),0,G31))+IF(OR(G37="no data",G37="n/a"),0,G37))&gt;0,((IF(OR(G31="no data",G31="n/a"),0,G31))+IF(OR(G37="no data",G37="n/a"),0,G37))/G42,"")</f>
        <v>30.221106150905104</v>
      </c>
      <c r="H45" s="33">
        <v>32.376816053176682</v>
      </c>
      <c r="I45" s="33">
        <v>13.49704601823734</v>
      </c>
      <c r="J45" s="33" t="s">
        <v>275</v>
      </c>
      <c r="K45" s="33">
        <f>IF(((IF(OR(K31="no data",K31="n/a"),0,K31))+IF(OR(K37="no data",K37="n/a"),0,K37))&gt;0,((IF(OR(K31="no data",K31="n/a"),0,K31))+IF(OR(K37="no data",K37="n/a"),0,K37))/K42,"")</f>
        <v>15.199905575555176</v>
      </c>
      <c r="L45" s="33">
        <v>50.154043576604366</v>
      </c>
      <c r="M45" s="33">
        <v>39.633170760697112</v>
      </c>
      <c r="N45" s="33">
        <v>41.141645558021423</v>
      </c>
      <c r="O45" s="33">
        <f>IF(((IF(OR(O31="no data",O31="n/a"),0,424.33))+IF(OR(O37="no data",O37="n/a"),0,O37))&gt;0,((IF(OR(O31="no data",O31="n/a"),0,424.33))+IF(OR(O37="no data",O37="n/a"),0,O37))/O42,"")</f>
        <v>72.695699996058394</v>
      </c>
      <c r="P45" s="33">
        <v>75.939370006986422</v>
      </c>
      <c r="Q45" s="33">
        <v>84.443557818572643</v>
      </c>
      <c r="R45" s="33">
        <v>105.00170137910355</v>
      </c>
      <c r="S45" s="33">
        <f>IF(((IF(OR(S31="no data",S31="n/a"),0,S31))+IF(OR(S37="no data",S37="n/a"),0,S37))&gt;0,((IF(OR(S31="no data",S31="n/a"),0,S31))+IF(OR(S37="no data",S37="n/a"),0,S37))/S42,"")</f>
        <v>63.6987308303137</v>
      </c>
      <c r="T45" s="33">
        <v>73.820754716981128</v>
      </c>
      <c r="U45" s="33">
        <v>60.988260312453207</v>
      </c>
      <c r="V45" s="33">
        <v>55.014551580818207</v>
      </c>
      <c r="W45" s="33">
        <f>IF(((IF(OR(W31="no data",W31="n/a"),0,W31))+IF(OR(W37="no data",W37="n/a"),0,W37))&gt;0,((IF(OR(W31="no data",W31="n/a"),0,W31))+IF(OR(W37="no data",W37="n/a"),0,W37))/W42,"")</f>
        <v>71.225443550430455</v>
      </c>
      <c r="X45" s="33">
        <v>28.870614841360492</v>
      </c>
      <c r="Y45" s="33">
        <v>39.521148836494916</v>
      </c>
      <c r="Z45" s="33">
        <v>38.984246547261066</v>
      </c>
      <c r="AA45" s="33">
        <f>IF(((IF(OR(AA31="no data",AA31="n/a"),0,AA31))+IF(OR(AA37="no data",AA37="n/a"),0,AA37))&gt;0,((IF(OR(AA31="no data",AA31="n/a"),0,AA31))+IF(OR(AA37="no data",AA37="n/a"),0,AA37))/AA42,"")</f>
        <v>44.3508897890665</v>
      </c>
      <c r="AB45" s="33">
        <v>141.98802786803822</v>
      </c>
      <c r="AC45" s="33">
        <v>134.04001330938485</v>
      </c>
      <c r="AD45" s="33">
        <v>118.48771619683838</v>
      </c>
      <c r="AE45" s="33">
        <f>IF(((IF(OR(AE31="no data",AE31="n/a"),0,AE31))+IF(OR(AE37="no data",AE37="n/a"),0,AE37))&gt;0,((IF(OR(AE31="no data",AE31="n/a"),0,AE31))+IF(OR(AE37="no data",AE37="n/a"),0,AE37))/AE42,"")</f>
        <v>129.148309831604</v>
      </c>
      <c r="AF45" s="33">
        <v>11.855733957329997</v>
      </c>
      <c r="AG45" s="33">
        <v>19.97045466980358</v>
      </c>
      <c r="AH45" s="33">
        <v>21.872949884507477</v>
      </c>
      <c r="AI45" s="33">
        <f>IF(((IF(OR(AI31="no data",AI31="n/a"),0,AI31))+IF(OR(AI37="no data",AI37="n/a"),0,AI37))&gt;0,((IF(OR(AI31="no data",AI31="n/a"),0,AI31))+IF(OR(AI37="no data",AI37="n/a"),0,AI37))/AI42,"")</f>
        <v>28.445434680535993</v>
      </c>
      <c r="AJ45" s="33">
        <v>36.596976484378871</v>
      </c>
      <c r="AK45" s="33">
        <v>71.255340505763485</v>
      </c>
      <c r="AL45" s="33">
        <v>72.826144132280575</v>
      </c>
      <c r="AM45" s="33">
        <f>IF(((IF(OR(AM31="no data",AM31="n/a"),0,AM31))+IF(OR(AM37="no data",AM37="n/a"),0,AM37))&gt;0,((IF(OR(AM31="no data",AM31="n/a"),0,AM31))+IF(OR(AM37="no data",AM37="n/a"),0,AM37))/AM42,"")</f>
        <v>75.018659647309136</v>
      </c>
      <c r="AN45" s="33">
        <v>64.98807997705164</v>
      </c>
      <c r="AO45" s="33">
        <v>74.431569033532043</v>
      </c>
      <c r="AP45" s="33" t="s">
        <v>275</v>
      </c>
      <c r="AQ45" s="33">
        <f>IF(((IF(OR(AQ31="no data",AQ31="n/a"),0,AQ31))+IF(OR(AQ37="no data",AQ37="n/a"),0,AQ37))&gt;0,((IF(OR(AQ31="no data",AQ31="n/a"),0,AQ31))+IF(OR(AQ37="no data",AQ37="n/a"),0,AQ37))/AQ42,"")</f>
        <v>84.830880266764154</v>
      </c>
      <c r="AR45" s="33">
        <v>35.633160843494608</v>
      </c>
      <c r="AS45" s="33" t="s">
        <v>275</v>
      </c>
      <c r="AT45" s="33" t="s">
        <v>275</v>
      </c>
      <c r="AU45" s="33" t="str">
        <f>IF(((IF(OR(AU31="no data",AU31="n/a"),0,AU31))+IF(OR(AU37="no data",AU37="n/a"),0,AU37))&gt;0,((IF(OR(AU31="no data",AU31="n/a"),0,AU31))+IF(OR(AU37="no data",AU37="n/a"),0,AU37))/AU42,"")</f>
        <v/>
      </c>
      <c r="AV45" s="33">
        <v>27.455413095518207</v>
      </c>
      <c r="AW45" s="33">
        <v>16.432134727183907</v>
      </c>
      <c r="AX45" s="33">
        <v>15.631916928936478</v>
      </c>
      <c r="AY45" s="33">
        <f>IF(((IF(OR(AY31="no data",AY31="n/a"),0,AY31))+IF(OR(AY37="no data",AY37="n/a"),0,AY37))&gt;0,((IF(OR(AY31="no data",AY31="n/a"),0,AY31))+IF(OR(AY37="no data",AY37="n/a"),0,AY37))/AY42,"")</f>
        <v>16.740104668861925</v>
      </c>
      <c r="AZ45" s="33">
        <v>46.773608143467413</v>
      </c>
      <c r="BA45" s="33">
        <v>5.2629651538047204</v>
      </c>
      <c r="BB45" s="33" t="s">
        <v>275</v>
      </c>
      <c r="BC45" s="33" t="str">
        <f>IF(((IF(OR(BC31="no data",BC31="n/a"),0,BC31))+IF(OR(BC37="no data",BC37="n/a"),0,BC37))&gt;0,((IF(OR(BC31="no data",BC31="n/a"),0,BC31))+IF(OR(BC37="no data",BC37="n/a"),0,BC37))/BC42,"")</f>
        <v/>
      </c>
      <c r="BD45" s="33">
        <v>67.315645259917744</v>
      </c>
      <c r="BE45" s="33">
        <v>68.320029723127206</v>
      </c>
      <c r="BF45" s="33">
        <v>111.71474282004442</v>
      </c>
      <c r="BG45" s="33">
        <f>IF(((IF(OR(BG31="no data",BG31="n/a"),0,BG31))+IF(OR(BG37="no data",BG37="n/a"),0,BG37))&gt;0,((IF(OR(BG31="no data",BG31="n/a"),0,BG31))+IF(OR(BG37="no data",BG37="n/a"),0,BG37))/BG42,"")</f>
        <v>154.4182223976924</v>
      </c>
      <c r="BH45" s="33">
        <v>29.909842062214182</v>
      </c>
      <c r="BI45" s="33">
        <v>12.372952814687203</v>
      </c>
      <c r="BJ45" s="33">
        <v>6.3310434319517999</v>
      </c>
      <c r="BK45" s="33">
        <f>IF(((IF(OR(BK31="no data",BK31="n/a"),0,BK31))+IF(OR(BK37="no data",BK37="n/a"),0,BK37))&gt;0,((IF(OR(BK31="no data",BK31="n/a"),0,BK31))+IF(OR(BK37="no data",BK37="n/a"),0,BK37))/BK42,"")</f>
        <v>45.779744797782378</v>
      </c>
      <c r="BL45" s="33">
        <v>10.642188633542979</v>
      </c>
      <c r="BM45" s="33">
        <v>11.399073577678799</v>
      </c>
      <c r="BN45" s="33">
        <v>10.891646052815917</v>
      </c>
      <c r="BO45" s="33">
        <f>IF(((IF(OR(BO31="no data",BO31="n/a"),0,BO31))+IF(OR(BO37="no data",BO37="n/a"),0,BO37))&gt;0,((IF(OR(BO31="no data",BO31="n/a"),0,BO31))+IF(OR(BO37="no data",BO37="n/a"),0,BO37))/BO42,"")</f>
        <v>4.900188973488671</v>
      </c>
      <c r="BP45" s="33">
        <v>12.774030124968066</v>
      </c>
      <c r="BQ45" s="33">
        <v>31.15741487621159</v>
      </c>
      <c r="BR45" s="33">
        <v>6.6912290607607749</v>
      </c>
      <c r="BS45" s="33" t="str">
        <f>IF(((IF(OR(BS31="no data",BS31="n/a"),0,BS31))+IF(OR(BS37="no data",BS37="n/a"),0,BS37))&gt;0,((IF(OR(BS31="no data",BS31="n/a"),0,BS31))+IF(OR(BS37="no data",BS37="n/a"),0,BS37))/BS42,"")</f>
        <v/>
      </c>
      <c r="BT45" s="33">
        <v>248.50822296608936</v>
      </c>
      <c r="BU45" s="33">
        <v>151.84408129124736</v>
      </c>
      <c r="BV45" s="33">
        <v>137.04205114575461</v>
      </c>
      <c r="BW45" s="33">
        <f>IF(((IF(OR(BW31="no data",BW31="n/a"),0,BW31))+IF(OR(BW37="no data",BW37="n/a"),0,BW37))&gt;0,((IF(OR(BW31="no data",BW31="n/a"),0,BW31))+IF(OR(BW37="no data",BW37="n/a"),0,BW37))/BW42,"")</f>
        <v>110.20462923329521</v>
      </c>
      <c r="BX45" s="33">
        <v>10.246283393569062</v>
      </c>
      <c r="BY45" s="33">
        <v>19.852802415550105</v>
      </c>
      <c r="BZ45" s="33" t="s">
        <v>275</v>
      </c>
      <c r="CA45" s="33">
        <f>IF(((IF(OR(CA31="no data",CA31="n/a"),0,CA31))+IF(OR(CA37="no data",CA37="n/a"),0,CA37))&gt;0,((IF(OR(CA31="no data",CA31="n/a"),0,CA31))+IF(OR(CA37="no data",CA37="n/a"),0,CA37))/CA42,"")</f>
        <v>53.637642742205053</v>
      </c>
      <c r="CB45" s="33">
        <v>79.801351085004242</v>
      </c>
      <c r="CC45" s="33">
        <v>71.882406155324887</v>
      </c>
      <c r="CD45" s="33">
        <v>71.380827891883897</v>
      </c>
      <c r="CE45" s="33">
        <f>IF(((IF(OR(CE31="no data",CE31="n/a"),0,CE31))+IF(OR(CE37="no data",CE37="n/a"),0,CE37))&gt;0,((IF(OR(CE31="no data",CE31="n/a"),0,CE31))+IF(OR(CE37="no data",CE37="n/a"),0,CE37))/CE42,"")</f>
        <v>77.016233440767351</v>
      </c>
      <c r="CF45" s="33">
        <v>26.882105082411801</v>
      </c>
      <c r="CG45" s="33">
        <v>27.489071775945749</v>
      </c>
      <c r="CH45" s="33" t="s">
        <v>275</v>
      </c>
      <c r="CI45" s="33">
        <f>IF(((IF(OR(CI31="no data",CI31="n/a"),0,CI31))+IF(OR(CI37="no data",CI37="n/a"),0,CI37))&gt;0,((IF(OR(CI31="no data",CI31="n/a"),0,CI31))+IF(OR(CI37="no data",CI37="n/a"),0,CI37))/CI42,"")</f>
        <v>20.382289299859757</v>
      </c>
      <c r="CJ45" s="33">
        <v>2.8770628180772762</v>
      </c>
      <c r="CK45" s="33">
        <v>2.0397763150387815</v>
      </c>
      <c r="CL45" s="33">
        <v>3.9651371335436201</v>
      </c>
      <c r="CM45" s="33">
        <f>IF(((IF(OR(CM31="no data",CM31="n/a"),0,CM31))+IF(OR(CM37="no data",CM37="n/a"),0,CM37))&gt;0,((IF(OR(CM31="no data",CM31="n/a"),0,CM31))+IF(OR(CM37="no data",CM37="n/a"),0,CM37))/CM42,"")</f>
        <v>1.9202053942007453</v>
      </c>
      <c r="CN45" s="33">
        <v>45.419655812254597</v>
      </c>
      <c r="CO45" s="33">
        <v>37.619275385262576</v>
      </c>
      <c r="CP45" s="33">
        <v>36.711563492239449</v>
      </c>
      <c r="CQ45" s="33">
        <f>IF(((IF(OR(CQ31="no data",CQ31="n/a"),0,747.3))+IF(OR(CQ37="no data",CQ37="n/a"),0,CQ37))&gt;0,((IF(OR(CQ31="no data",CQ31="n/a"),0,747.3))+IF(OR(CQ37="no data",CQ37="n/a"),0,CQ37))/CQ42,"")</f>
        <v>55.279850759781837</v>
      </c>
      <c r="CR45" s="33">
        <v>37.260321321341834</v>
      </c>
      <c r="CS45" s="33">
        <v>32.066332341365644</v>
      </c>
      <c r="CT45" s="33">
        <v>19.84156136554035</v>
      </c>
      <c r="CU45" s="33">
        <f>IF(((IF(OR(CU31="no data",CU31="n/a"),0,CU31))+IF(OR(CU37="no data",CU37="n/a"),0,CU37))&gt;0,((IF(OR(CU31="no data",CU31="n/a"),0,CU31))+IF(OR(CU37="no data",CU37="n/a"),0,CU37))/CU42,"")</f>
        <v>13.20459453710264</v>
      </c>
      <c r="CV45" s="33">
        <v>24.210549298063889</v>
      </c>
      <c r="CW45" s="33">
        <v>13.322429933707587</v>
      </c>
      <c r="CX45" s="33">
        <v>4.4753444805697482</v>
      </c>
      <c r="CY45" s="33">
        <f>IF(((IF(OR(CY31="no data",CY31="n/a"),0,CY31))+IF(OR(CY37="no data",CY37="n/a"),0,CY37))&gt;0,((IF(OR(CY31="no data",CY31="n/a"),0,CY31))+IF(OR(CY37="no data",CY37="n/a"),0,CY37))/CY42,"")</f>
        <v>4.4134606254899538</v>
      </c>
      <c r="CZ45" s="33">
        <v>31.088618278400467</v>
      </c>
      <c r="DA45" s="33">
        <v>14.237695746514232</v>
      </c>
      <c r="DB45" s="33">
        <v>19.870075722837495</v>
      </c>
      <c r="DC45" s="33">
        <f>IF(((IF(OR(DC31="no data",DC31="n/a"),0,261.8))+IF(OR(DC37="no data",DC37="n/a"),0,DC37))&gt;0,((IF(OR(DC31="no data",DC31="n/a"),0,261.8))+IF(OR(DC37="no data",DC37="n/a"),0,DC37))/DC42,"")</f>
        <v>18.364902052525558</v>
      </c>
      <c r="DD45" s="33">
        <v>2.0840107232201515</v>
      </c>
      <c r="DE45" s="33">
        <v>67.343300696770697</v>
      </c>
      <c r="DF45" s="33">
        <v>37.971424003497148</v>
      </c>
      <c r="DG45" s="33">
        <f>IF(((IF(OR(DG31="no data",DG31="n/a"),0,DG31))+IF(OR(DG37="no data",DG37="n/a"),0,DG37))&gt;0,((IF(OR(DG31="no data",DG31="n/a"),0,DG31))+IF(OR(DG37="no data",DG37="n/a"),0,DG37))/DG42,"")</f>
        <v>132.49300780656549</v>
      </c>
      <c r="DH45" s="33">
        <v>13.674958026814201</v>
      </c>
      <c r="DI45" s="33">
        <v>22.627403361847879</v>
      </c>
      <c r="DJ45" s="33">
        <v>17.028747626354129</v>
      </c>
    </row>
    <row r="46" spans="2:114" x14ac:dyDescent="0.5">
      <c r="D46" s="36">
        <v>1</v>
      </c>
      <c r="E46" s="36">
        <v>1</v>
      </c>
      <c r="F46" s="3" t="s">
        <v>69</v>
      </c>
      <c r="G46" s="3" t="s">
        <v>69</v>
      </c>
      <c r="H46" s="1" t="s">
        <v>70</v>
      </c>
      <c r="I46" s="1" t="s">
        <v>70</v>
      </c>
      <c r="J46" s="1" t="s">
        <v>70</v>
      </c>
      <c r="K46" s="1" t="s">
        <v>70</v>
      </c>
      <c r="L46" s="1" t="s">
        <v>71</v>
      </c>
      <c r="M46" s="1" t="s">
        <v>71</v>
      </c>
      <c r="N46" s="1" t="s">
        <v>71</v>
      </c>
      <c r="O46" s="1" t="s">
        <v>71</v>
      </c>
      <c r="P46" s="1" t="s">
        <v>72</v>
      </c>
      <c r="Q46" s="1" t="s">
        <v>72</v>
      </c>
      <c r="R46" s="1" t="s">
        <v>72</v>
      </c>
      <c r="S46" s="1" t="s">
        <v>72</v>
      </c>
      <c r="T46" s="1" t="s">
        <v>73</v>
      </c>
      <c r="U46" s="1" t="s">
        <v>73</v>
      </c>
      <c r="V46" s="1" t="s">
        <v>73</v>
      </c>
      <c r="W46" s="1" t="s">
        <v>73</v>
      </c>
      <c r="X46" s="1" t="s">
        <v>74</v>
      </c>
      <c r="Y46" s="1" t="s">
        <v>74</v>
      </c>
      <c r="Z46" s="1" t="s">
        <v>74</v>
      </c>
      <c r="AA46" s="1" t="s">
        <v>74</v>
      </c>
      <c r="AB46" s="1" t="s">
        <v>75</v>
      </c>
      <c r="AC46" s="1" t="s">
        <v>75</v>
      </c>
      <c r="AD46" s="1" t="s">
        <v>75</v>
      </c>
      <c r="AE46" s="1" t="s">
        <v>75</v>
      </c>
      <c r="AF46" s="1" t="s">
        <v>76</v>
      </c>
      <c r="AG46" s="1" t="s">
        <v>76</v>
      </c>
      <c r="AH46" s="1" t="s">
        <v>76</v>
      </c>
      <c r="AI46" s="1" t="s">
        <v>76</v>
      </c>
      <c r="AJ46" s="1" t="s">
        <v>77</v>
      </c>
      <c r="AK46" s="1" t="s">
        <v>77</v>
      </c>
      <c r="AL46" s="1" t="s">
        <v>77</v>
      </c>
      <c r="AM46" s="1" t="s">
        <v>77</v>
      </c>
      <c r="AN46" s="1" t="s">
        <v>78</v>
      </c>
      <c r="AO46" s="1" t="s">
        <v>78</v>
      </c>
      <c r="AP46" s="1" t="s">
        <v>78</v>
      </c>
      <c r="AQ46" s="1" t="s">
        <v>78</v>
      </c>
      <c r="AR46" s="1" t="s">
        <v>79</v>
      </c>
      <c r="AS46" s="1" t="s">
        <v>79</v>
      </c>
      <c r="AT46" s="1" t="s">
        <v>79</v>
      </c>
      <c r="AU46" s="1" t="s">
        <v>79</v>
      </c>
      <c r="AV46" s="1" t="s">
        <v>80</v>
      </c>
      <c r="AW46" s="1" t="s">
        <v>80</v>
      </c>
      <c r="AX46" s="1" t="s">
        <v>80</v>
      </c>
      <c r="AY46" s="1" t="s">
        <v>80</v>
      </c>
      <c r="AZ46" s="1" t="s">
        <v>81</v>
      </c>
      <c r="BA46" s="1" t="s">
        <v>81</v>
      </c>
      <c r="BB46" s="1" t="s">
        <v>81</v>
      </c>
      <c r="BC46" s="1" t="s">
        <v>81</v>
      </c>
      <c r="BD46" s="1" t="s">
        <v>82</v>
      </c>
      <c r="BE46" s="1" t="s">
        <v>82</v>
      </c>
      <c r="BF46" s="1" t="s">
        <v>82</v>
      </c>
      <c r="BG46" s="1" t="s">
        <v>82</v>
      </c>
      <c r="BH46" s="1" t="s">
        <v>83</v>
      </c>
      <c r="BI46" s="1" t="s">
        <v>83</v>
      </c>
      <c r="BJ46" s="1" t="s">
        <v>83</v>
      </c>
      <c r="BK46" s="1" t="s">
        <v>83</v>
      </c>
      <c r="BL46" s="1" t="s">
        <v>84</v>
      </c>
      <c r="BM46" s="1" t="s">
        <v>84</v>
      </c>
      <c r="BN46" s="1" t="s">
        <v>84</v>
      </c>
      <c r="BO46" s="1" t="s">
        <v>84</v>
      </c>
      <c r="BP46" s="1" t="s">
        <v>85</v>
      </c>
      <c r="BQ46" s="1" t="s">
        <v>85</v>
      </c>
      <c r="BR46" s="1" t="s">
        <v>85</v>
      </c>
      <c r="BS46" s="1" t="s">
        <v>85</v>
      </c>
      <c r="BT46" s="1" t="s">
        <v>86</v>
      </c>
      <c r="BU46" s="1" t="s">
        <v>86</v>
      </c>
      <c r="BV46" s="1" t="s">
        <v>86</v>
      </c>
      <c r="BW46" s="1" t="s">
        <v>86</v>
      </c>
      <c r="BX46" s="1" t="s">
        <v>87</v>
      </c>
      <c r="BY46" s="1" t="s">
        <v>87</v>
      </c>
      <c r="BZ46" s="1" t="s">
        <v>87</v>
      </c>
      <c r="CA46" s="1" t="s">
        <v>87</v>
      </c>
      <c r="CB46" s="1" t="s">
        <v>88</v>
      </c>
      <c r="CC46" s="1" t="s">
        <v>88</v>
      </c>
      <c r="CD46" s="1" t="s">
        <v>88</v>
      </c>
      <c r="CE46" s="1" t="s">
        <v>88</v>
      </c>
      <c r="CF46" s="1" t="s">
        <v>89</v>
      </c>
      <c r="CG46" s="1" t="s">
        <v>89</v>
      </c>
      <c r="CH46" s="1" t="s">
        <v>89</v>
      </c>
      <c r="CI46" s="1" t="s">
        <v>89</v>
      </c>
      <c r="CJ46" s="1" t="s">
        <v>90</v>
      </c>
      <c r="CK46" s="1" t="s">
        <v>90</v>
      </c>
      <c r="CL46" s="1" t="s">
        <v>90</v>
      </c>
      <c r="CM46" s="1" t="s">
        <v>90</v>
      </c>
      <c r="CN46" s="1" t="s">
        <v>91</v>
      </c>
      <c r="CO46" s="1" t="s">
        <v>91</v>
      </c>
      <c r="CP46" s="1" t="s">
        <v>91</v>
      </c>
      <c r="CQ46" s="1" t="s">
        <v>91</v>
      </c>
      <c r="CR46" s="1" t="s">
        <v>92</v>
      </c>
      <c r="CS46" s="1" t="s">
        <v>92</v>
      </c>
      <c r="CT46" s="1" t="s">
        <v>92</v>
      </c>
      <c r="CU46" s="1" t="s">
        <v>92</v>
      </c>
      <c r="CV46" s="1" t="s">
        <v>93</v>
      </c>
      <c r="CW46" s="1" t="s">
        <v>93</v>
      </c>
      <c r="CX46" s="1" t="s">
        <v>93</v>
      </c>
      <c r="CY46" s="1" t="s">
        <v>93</v>
      </c>
      <c r="CZ46" s="1" t="s">
        <v>94</v>
      </c>
      <c r="DA46" s="1" t="s">
        <v>94</v>
      </c>
      <c r="DB46" s="1" t="s">
        <v>94</v>
      </c>
      <c r="DC46" s="1" t="s">
        <v>94</v>
      </c>
      <c r="DD46" s="1" t="s">
        <v>95</v>
      </c>
      <c r="DE46" s="1" t="s">
        <v>95</v>
      </c>
      <c r="DF46" s="1" t="s">
        <v>95</v>
      </c>
      <c r="DG46" s="1" t="s">
        <v>95</v>
      </c>
      <c r="DH46" s="1" t="s">
        <v>96</v>
      </c>
      <c r="DI46" s="1" t="s">
        <v>96</v>
      </c>
      <c r="DJ46" s="1" t="s">
        <v>96</v>
      </c>
    </row>
    <row r="47" spans="2:114" x14ac:dyDescent="0.5">
      <c r="B47" s="156" t="s">
        <v>0</v>
      </c>
      <c r="C47" s="156"/>
      <c r="D47" s="4">
        <v>2014</v>
      </c>
      <c r="E47" s="5">
        <v>2016</v>
      </c>
      <c r="F47" s="5">
        <v>2018</v>
      </c>
      <c r="G47" s="5">
        <v>2020</v>
      </c>
      <c r="H47" s="4">
        <v>2014</v>
      </c>
      <c r="I47" s="5">
        <v>2016</v>
      </c>
      <c r="J47" s="5">
        <v>2018</v>
      </c>
      <c r="K47" s="5">
        <v>2020</v>
      </c>
      <c r="L47" s="4">
        <v>2014</v>
      </c>
      <c r="M47" s="5">
        <v>2016</v>
      </c>
      <c r="N47" s="5">
        <v>2018</v>
      </c>
      <c r="O47" s="5">
        <v>2020</v>
      </c>
      <c r="P47" s="4">
        <v>2014</v>
      </c>
      <c r="Q47" s="5">
        <v>2016</v>
      </c>
      <c r="R47" s="5">
        <v>2018</v>
      </c>
      <c r="S47" s="5">
        <v>2020</v>
      </c>
      <c r="T47" s="4">
        <v>2014</v>
      </c>
      <c r="U47" s="5">
        <v>2016</v>
      </c>
      <c r="V47" s="5">
        <v>2018</v>
      </c>
      <c r="W47" s="5">
        <v>2020</v>
      </c>
      <c r="X47" s="4">
        <v>2014</v>
      </c>
      <c r="Y47" s="5">
        <v>2016</v>
      </c>
      <c r="Z47" s="5">
        <v>2018</v>
      </c>
      <c r="AA47" s="5">
        <v>2020</v>
      </c>
      <c r="AB47" s="4">
        <v>2014</v>
      </c>
      <c r="AC47" s="5">
        <v>2016</v>
      </c>
      <c r="AD47" s="5">
        <v>2018</v>
      </c>
      <c r="AE47" s="5">
        <v>2020</v>
      </c>
      <c r="AF47" s="4">
        <v>2014</v>
      </c>
      <c r="AG47" s="5">
        <v>2016</v>
      </c>
      <c r="AH47" s="5">
        <v>2018</v>
      </c>
      <c r="AI47" s="5">
        <v>2020</v>
      </c>
      <c r="AJ47" s="4">
        <v>2014</v>
      </c>
      <c r="AK47" s="5">
        <v>2016</v>
      </c>
      <c r="AL47" s="5">
        <v>2018</v>
      </c>
      <c r="AM47" s="5">
        <v>2020</v>
      </c>
      <c r="AN47" s="4">
        <v>2014</v>
      </c>
      <c r="AO47" s="5">
        <v>2016</v>
      </c>
      <c r="AP47" s="5">
        <v>2018</v>
      </c>
      <c r="AQ47" s="5">
        <v>2020</v>
      </c>
      <c r="AR47" s="4">
        <v>2014</v>
      </c>
      <c r="AS47" s="5">
        <v>2016</v>
      </c>
      <c r="AT47" s="5">
        <v>2018</v>
      </c>
      <c r="AU47" s="5">
        <v>2020</v>
      </c>
      <c r="AV47" s="4">
        <v>2014</v>
      </c>
      <c r="AW47" s="5">
        <v>2016</v>
      </c>
      <c r="AX47" s="5">
        <v>2018</v>
      </c>
      <c r="AY47" s="5">
        <v>2020</v>
      </c>
      <c r="AZ47" s="4">
        <v>2014</v>
      </c>
      <c r="BA47" s="5">
        <v>2016</v>
      </c>
      <c r="BB47" s="5">
        <v>2018</v>
      </c>
      <c r="BC47" s="5">
        <v>2020</v>
      </c>
      <c r="BD47" s="4">
        <v>2014</v>
      </c>
      <c r="BE47" s="5">
        <v>2016</v>
      </c>
      <c r="BF47" s="5">
        <v>2018</v>
      </c>
      <c r="BG47" s="5">
        <v>2020</v>
      </c>
      <c r="BH47" s="4">
        <v>2014</v>
      </c>
      <c r="BI47" s="5">
        <v>2016</v>
      </c>
      <c r="BJ47" s="5">
        <v>2018</v>
      </c>
      <c r="BK47" s="5">
        <v>2020</v>
      </c>
      <c r="BL47" s="4">
        <v>2014</v>
      </c>
      <c r="BM47" s="5">
        <v>2016</v>
      </c>
      <c r="BN47" s="5">
        <v>2018</v>
      </c>
      <c r="BO47" s="5">
        <v>2020</v>
      </c>
      <c r="BP47" s="4">
        <v>2014</v>
      </c>
      <c r="BQ47" s="5">
        <v>2016</v>
      </c>
      <c r="BR47" s="5">
        <v>2018</v>
      </c>
      <c r="BS47" s="5">
        <v>2020</v>
      </c>
      <c r="BT47" s="4">
        <v>2014</v>
      </c>
      <c r="BU47" s="5">
        <v>2016</v>
      </c>
      <c r="BV47" s="5">
        <v>2018</v>
      </c>
      <c r="BW47" s="5">
        <v>2020</v>
      </c>
      <c r="BX47" s="4">
        <v>2014</v>
      </c>
      <c r="BY47" s="5">
        <v>2016</v>
      </c>
      <c r="BZ47" s="5">
        <v>2018</v>
      </c>
      <c r="CA47" s="5">
        <v>2020</v>
      </c>
      <c r="CB47" s="4">
        <v>2014</v>
      </c>
      <c r="CC47" s="5">
        <v>2016</v>
      </c>
      <c r="CD47" s="5">
        <v>2018</v>
      </c>
      <c r="CE47" s="5">
        <v>2020</v>
      </c>
      <c r="CF47" s="4">
        <v>2014</v>
      </c>
      <c r="CG47" s="5">
        <v>2016</v>
      </c>
      <c r="CH47" s="5">
        <v>2018</v>
      </c>
      <c r="CI47" s="5">
        <v>2020</v>
      </c>
      <c r="CJ47" s="4">
        <v>2014</v>
      </c>
      <c r="CK47" s="5">
        <v>2016</v>
      </c>
      <c r="CL47" s="5">
        <v>2018</v>
      </c>
      <c r="CM47" s="5">
        <v>2020</v>
      </c>
      <c r="CN47" s="4">
        <v>2014</v>
      </c>
      <c r="CO47" s="5">
        <v>2016</v>
      </c>
      <c r="CP47" s="5">
        <v>2018</v>
      </c>
      <c r="CQ47" s="5">
        <v>2020</v>
      </c>
      <c r="CR47" s="4">
        <v>2014</v>
      </c>
      <c r="CS47" s="5">
        <v>2016</v>
      </c>
      <c r="CT47" s="5">
        <v>2018</v>
      </c>
      <c r="CU47" s="5">
        <v>2020</v>
      </c>
      <c r="CV47" s="4">
        <v>2014</v>
      </c>
      <c r="CW47" s="5">
        <v>2016</v>
      </c>
      <c r="CX47" s="5">
        <v>2018</v>
      </c>
      <c r="CY47" s="5">
        <v>2020</v>
      </c>
      <c r="CZ47" s="4">
        <v>2014</v>
      </c>
      <c r="DA47" s="5">
        <v>2016</v>
      </c>
      <c r="DB47" s="5">
        <v>2018</v>
      </c>
      <c r="DC47" s="5">
        <v>2020</v>
      </c>
      <c r="DD47" s="4">
        <v>2014</v>
      </c>
      <c r="DE47" s="5">
        <v>2016</v>
      </c>
      <c r="DF47" s="5">
        <v>2018</v>
      </c>
      <c r="DG47" s="5">
        <v>2020</v>
      </c>
      <c r="DH47" s="4">
        <v>2014</v>
      </c>
      <c r="DI47" s="5">
        <v>2016</v>
      </c>
      <c r="DJ47" s="5">
        <v>2018</v>
      </c>
    </row>
    <row r="48" spans="2:114" x14ac:dyDescent="0.5">
      <c r="B48" s="157" t="s">
        <v>34</v>
      </c>
      <c r="C48" s="157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</row>
    <row r="49" spans="1:114" x14ac:dyDescent="0.5">
      <c r="A49" t="s">
        <v>338</v>
      </c>
      <c r="B49" s="158"/>
      <c r="C49" s="15" t="s">
        <v>35</v>
      </c>
      <c r="D49" s="19">
        <v>21310558</v>
      </c>
      <c r="E49" s="19">
        <v>21567393</v>
      </c>
      <c r="F49" s="19">
        <v>21579063</v>
      </c>
      <c r="G49" s="19">
        <f>'Feuil3-2020'!T4</f>
        <v>21796853</v>
      </c>
      <c r="H49" s="19">
        <v>10534523</v>
      </c>
      <c r="I49" s="19">
        <v>10521426</v>
      </c>
      <c r="J49" s="19">
        <v>10569711</v>
      </c>
      <c r="K49" s="19">
        <f>'Feuil3-2020'!U4</f>
        <v>10689441</v>
      </c>
      <c r="L49" s="19">
        <v>8822593</v>
      </c>
      <c r="M49" s="19">
        <v>8536001</v>
      </c>
      <c r="N49" s="19">
        <v>8582178</v>
      </c>
      <c r="O49" s="19">
        <f>'Feuil3-2020'!V4</f>
        <v>8132000</v>
      </c>
      <c r="P49" s="19">
        <v>4023135</v>
      </c>
      <c r="Q49" s="19">
        <v>3971835</v>
      </c>
      <c r="R49" s="19">
        <v>4116643</v>
      </c>
      <c r="S49" s="19">
        <f>'Feuil3-2020'!W4</f>
        <v>4151575</v>
      </c>
      <c r="T49" s="19">
        <v>1298999</v>
      </c>
      <c r="U49" s="19">
        <v>1343766</v>
      </c>
      <c r="V49" s="19">
        <v>1352749</v>
      </c>
      <c r="W49" s="19">
        <f>'Feuil3-2020'!X4</f>
        <v>1352749</v>
      </c>
      <c r="X49" s="19" t="s">
        <v>276</v>
      </c>
      <c r="Y49" s="19">
        <v>15459472</v>
      </c>
      <c r="Z49" s="19">
        <v>15461192</v>
      </c>
      <c r="AA49" s="19">
        <f>'Feuil3-2020'!Y4</f>
        <v>14828588</v>
      </c>
      <c r="AB49" s="19">
        <v>11467823</v>
      </c>
      <c r="AC49" s="19">
        <v>11310855</v>
      </c>
      <c r="AD49" s="19">
        <v>11436238</v>
      </c>
      <c r="AE49" s="19">
        <f>'Feuil3-2020'!Z4</f>
        <v>12083334</v>
      </c>
      <c r="AF49" s="19">
        <v>1700647</v>
      </c>
      <c r="AG49" s="19">
        <v>1723373</v>
      </c>
      <c r="AH49" s="19">
        <v>1699255</v>
      </c>
      <c r="AI49" s="19">
        <f>'Feuil3-2020'!AA4</f>
        <v>1829057</v>
      </c>
      <c r="AJ49" s="19">
        <v>6400000</v>
      </c>
      <c r="AK49" s="19">
        <v>7070410</v>
      </c>
      <c r="AL49" s="19">
        <v>7309550</v>
      </c>
      <c r="AM49" s="19">
        <f>'Feuil3-2020'!AB4</f>
        <v>7310250</v>
      </c>
      <c r="AN49" s="19">
        <v>93594092</v>
      </c>
      <c r="AO49" s="19">
        <v>92890636</v>
      </c>
      <c r="AP49" s="19">
        <v>95448164</v>
      </c>
      <c r="AQ49" s="19">
        <f>'Feuil3-2020'!AC4</f>
        <v>96447928</v>
      </c>
      <c r="AR49" s="19">
        <v>147593580</v>
      </c>
      <c r="AS49" s="19">
        <v>146928271</v>
      </c>
      <c r="AT49" s="19">
        <v>147063653</v>
      </c>
      <c r="AU49" s="19">
        <f>'Feuil3-2020'!AD4</f>
        <v>146443865</v>
      </c>
      <c r="AV49" s="19">
        <v>13990584</v>
      </c>
      <c r="AW49" s="19">
        <v>13980026</v>
      </c>
      <c r="AX49" s="19">
        <v>13990661</v>
      </c>
      <c r="AY49" s="19">
        <f>'Feuil3-2020'!AE4</f>
        <v>14269633</v>
      </c>
      <c r="AZ49" s="19">
        <v>13976178</v>
      </c>
      <c r="BA49" s="19">
        <v>14851978</v>
      </c>
      <c r="BB49" s="29">
        <v>15029156</v>
      </c>
      <c r="BC49" s="29">
        <f>'Feuil3-2020'!AF4</f>
        <v>15097092</v>
      </c>
      <c r="BD49" s="19">
        <v>5196118</v>
      </c>
      <c r="BE49" s="19">
        <v>5541664</v>
      </c>
      <c r="BF49" s="19">
        <v>5685917</v>
      </c>
      <c r="BG49" s="19">
        <f>'Feuil3-2020'!AG4</f>
        <v>5628608</v>
      </c>
      <c r="BH49" s="19">
        <v>102846752</v>
      </c>
      <c r="BI49" s="19">
        <v>102359746</v>
      </c>
      <c r="BJ49" s="19">
        <v>101918554</v>
      </c>
      <c r="BK49" s="19">
        <f>'Feuil3-2020'!AH4</f>
        <v>102414205</v>
      </c>
      <c r="BL49" s="19">
        <v>2240079</v>
      </c>
      <c r="BM49" s="19">
        <v>2159259</v>
      </c>
      <c r="BN49" s="19">
        <v>2159059</v>
      </c>
      <c r="BO49" s="19">
        <f>'Feuil3-2020'!AI4</f>
        <v>2089445</v>
      </c>
      <c r="BP49" s="19">
        <v>3579383</v>
      </c>
      <c r="BQ49" s="19">
        <v>3548814</v>
      </c>
      <c r="BR49" s="19">
        <v>3495748</v>
      </c>
      <c r="BS49" s="19">
        <f>'Feuil3-2020'!AJ4</f>
        <v>3490498</v>
      </c>
      <c r="BT49" s="19">
        <v>954200</v>
      </c>
      <c r="BU49" s="19">
        <v>874500</v>
      </c>
      <c r="BV49" s="19">
        <v>920100</v>
      </c>
      <c r="BW49" s="19">
        <f>'Feuil3-2020'!AK4</f>
        <v>979100</v>
      </c>
      <c r="BX49" s="19">
        <v>720000</v>
      </c>
      <c r="BY49" s="19">
        <v>726000</v>
      </c>
      <c r="BZ49" s="19">
        <v>746000</v>
      </c>
      <c r="CA49" s="19">
        <f>'Feuil3-2020'!AL4</f>
        <v>739000</v>
      </c>
      <c r="CB49" s="19">
        <v>21806765</v>
      </c>
      <c r="CC49" s="19">
        <v>21790222</v>
      </c>
      <c r="CD49" s="19">
        <v>21612490</v>
      </c>
      <c r="CE49" s="19">
        <f>'Feuil3-2020'!AM4</f>
        <v>21542685</v>
      </c>
      <c r="CF49" s="19">
        <v>49645180</v>
      </c>
      <c r="CG49" s="19">
        <v>52608507</v>
      </c>
      <c r="CH49" s="19">
        <v>52627262</v>
      </c>
      <c r="CI49" s="19">
        <f>'Feuil3-2020'!AN4</f>
        <v>53769120</v>
      </c>
      <c r="CJ49" s="19">
        <v>16593694</v>
      </c>
      <c r="CK49" s="19">
        <v>16766307</v>
      </c>
      <c r="CL49" s="19">
        <v>16915282</v>
      </c>
      <c r="CM49" s="19">
        <f>'Feuil3-2020'!AO4</f>
        <v>17451417</v>
      </c>
      <c r="CN49" s="19">
        <v>19653409</v>
      </c>
      <c r="CO49" s="19">
        <v>19790094</v>
      </c>
      <c r="CP49" s="19">
        <v>20596591</v>
      </c>
      <c r="CQ49" s="19">
        <f>'Feuil3-2020'!AP4</f>
        <v>27315139</v>
      </c>
      <c r="CR49" s="19">
        <v>7299471</v>
      </c>
      <c r="CS49" s="19">
        <v>6297008</v>
      </c>
      <c r="CT49" s="19">
        <v>6321636</v>
      </c>
      <c r="CU49" s="19">
        <f>'Feuil3-2020'!AQ4</f>
        <v>6538828</v>
      </c>
      <c r="CV49" s="19">
        <v>2206973</v>
      </c>
      <c r="CW49" s="19">
        <v>2321320</v>
      </c>
      <c r="CX49" s="19">
        <v>2342494</v>
      </c>
      <c r="CY49" s="19">
        <f>'Feuil3-2020'!AR4</f>
        <v>2360049</v>
      </c>
      <c r="CZ49" s="19" t="s">
        <v>277</v>
      </c>
      <c r="DA49" s="19">
        <v>97513858</v>
      </c>
      <c r="DB49" s="19">
        <v>100971230</v>
      </c>
      <c r="DC49" s="19">
        <f>'Feuil3-2020'!AS4</f>
        <v>101066273</v>
      </c>
      <c r="DD49" s="19">
        <v>13635195</v>
      </c>
      <c r="DE49" s="19">
        <v>13743215</v>
      </c>
      <c r="DF49" s="19">
        <v>13863377</v>
      </c>
      <c r="DG49" s="19">
        <f>'Feuil3-2020'!AT4</f>
        <v>14514669</v>
      </c>
      <c r="DH49" s="19">
        <v>91202408</v>
      </c>
      <c r="DI49" s="19">
        <v>91126408</v>
      </c>
      <c r="DJ49" s="19">
        <v>92147477</v>
      </c>
    </row>
    <row r="50" spans="1:114" ht="33" x14ac:dyDescent="0.5">
      <c r="B50" s="159"/>
      <c r="C50" s="15" t="s">
        <v>36</v>
      </c>
      <c r="D50" s="19">
        <v>22274420</v>
      </c>
      <c r="E50" s="19">
        <v>22536446</v>
      </c>
      <c r="F50" s="19">
        <v>22246325</v>
      </c>
      <c r="G50" s="19">
        <f>'Feuil3-2020'!T5</f>
        <v>22137770</v>
      </c>
      <c r="H50" s="19">
        <v>14600000</v>
      </c>
      <c r="I50" s="19">
        <v>14080275</v>
      </c>
      <c r="J50" s="31" t="s">
        <v>203</v>
      </c>
      <c r="K50" s="19" t="str">
        <f>'Feuil3-2020'!U5</f>
        <v>e (5637623)</v>
      </c>
      <c r="L50" s="19">
        <v>10101221</v>
      </c>
      <c r="M50" s="19">
        <v>10477826</v>
      </c>
      <c r="N50" s="19">
        <v>2195356</v>
      </c>
      <c r="O50" s="19">
        <f>'Feuil3-2020'!V5</f>
        <v>9125032</v>
      </c>
      <c r="P50" s="19">
        <v>7658570</v>
      </c>
      <c r="Q50" s="19">
        <v>7307325</v>
      </c>
      <c r="R50" s="19">
        <v>6100254</v>
      </c>
      <c r="S50" s="19">
        <f>'Feuil3-2020'!W5</f>
        <v>6015174</v>
      </c>
      <c r="T50" s="19">
        <v>1721116</v>
      </c>
      <c r="U50" s="19">
        <v>1690632</v>
      </c>
      <c r="V50" s="19">
        <v>1690632</v>
      </c>
      <c r="W50" s="19">
        <f>'Feuil3-2020'!X5</f>
        <v>2013932</v>
      </c>
      <c r="X50" s="19" t="s">
        <v>278</v>
      </c>
      <c r="Y50" s="19">
        <v>15507000</v>
      </c>
      <c r="Z50" s="19">
        <v>15471234</v>
      </c>
      <c r="AA50" s="19">
        <f>'Feuil3-2020'!Y5</f>
        <v>14899862</v>
      </c>
      <c r="AB50" s="19">
        <v>11307100</v>
      </c>
      <c r="AC50" s="19">
        <v>11371338</v>
      </c>
      <c r="AD50" s="19">
        <v>11450300</v>
      </c>
      <c r="AE50" s="19">
        <f>'Feuil3-2020'!Z5</f>
        <v>12083334</v>
      </c>
      <c r="AF50" s="19">
        <v>1717136</v>
      </c>
      <c r="AG50" s="19">
        <v>1725542</v>
      </c>
      <c r="AH50" s="19">
        <v>1727272</v>
      </c>
      <c r="AI50" s="19">
        <f>'Feuil3-2020'!AA5</f>
        <v>1726825</v>
      </c>
      <c r="AJ50" s="19">
        <v>7100000</v>
      </c>
      <c r="AK50" s="19">
        <v>7300000</v>
      </c>
      <c r="AL50" s="19">
        <v>7300000</v>
      </c>
      <c r="AM50" s="19">
        <f>'Feuil3-2020'!AB5</f>
        <v>7300000</v>
      </c>
      <c r="AN50" s="19">
        <v>93594092</v>
      </c>
      <c r="AO50" s="19">
        <v>102755974</v>
      </c>
      <c r="AP50" s="19">
        <v>95448164</v>
      </c>
      <c r="AQ50" s="19">
        <f>'Feuil3-2020'!AC5</f>
        <v>96447928</v>
      </c>
      <c r="AR50" s="19">
        <v>151831032</v>
      </c>
      <c r="AS50" s="19">
        <v>156802745</v>
      </c>
      <c r="AT50" s="19">
        <v>151814295</v>
      </c>
      <c r="AU50" s="19">
        <f>'Feuil3-2020'!AD5</f>
        <v>151814295</v>
      </c>
      <c r="AV50" s="19">
        <v>15000000</v>
      </c>
      <c r="AW50" s="19">
        <v>15000000</v>
      </c>
      <c r="AX50" s="19">
        <v>150045217</v>
      </c>
      <c r="AY50" s="19">
        <f>'Feuil3-2020'!AE5</f>
        <v>15500000</v>
      </c>
      <c r="AZ50" s="19">
        <v>13976178</v>
      </c>
      <c r="BA50" s="19">
        <v>1690632</v>
      </c>
      <c r="BB50" s="29">
        <v>15063330</v>
      </c>
      <c r="BC50" s="29">
        <f>'Feuil3-2020'!AF5</f>
        <v>15097092</v>
      </c>
      <c r="BD50" s="19">
        <v>6937303</v>
      </c>
      <c r="BE50" s="19">
        <v>7048077</v>
      </c>
      <c r="BF50" s="19">
        <v>6937032</v>
      </c>
      <c r="BG50" s="19">
        <f>'Feuil3-2020'!AG5</f>
        <v>6975271</v>
      </c>
      <c r="BH50" s="19">
        <v>103018376</v>
      </c>
      <c r="BI50" s="19">
        <v>50660076</v>
      </c>
      <c r="BJ50" s="19">
        <v>150302244</v>
      </c>
      <c r="BK50" s="19">
        <f>'Feuil3-2020'!AH5</f>
        <v>84685980</v>
      </c>
      <c r="BL50" s="19">
        <v>2249163</v>
      </c>
      <c r="BM50" s="19">
        <v>2249163</v>
      </c>
      <c r="BN50" s="19">
        <v>2249163</v>
      </c>
      <c r="BO50" s="19">
        <f>'Feuil3-2020'!AI5</f>
        <v>2089445</v>
      </c>
      <c r="BP50" s="19">
        <v>3580000</v>
      </c>
      <c r="BQ50" s="19" t="s">
        <v>137</v>
      </c>
      <c r="BR50" s="19">
        <v>3525748</v>
      </c>
      <c r="BS50" s="19">
        <f>'Feuil3-2020'!AJ5</f>
        <v>8000</v>
      </c>
      <c r="BT50" s="19">
        <v>1065905</v>
      </c>
      <c r="BU50" s="19">
        <v>1110000</v>
      </c>
      <c r="BV50" s="19">
        <v>1125000</v>
      </c>
      <c r="BW50" s="19">
        <f>'Feuil3-2020'!AK5</f>
        <v>1295000</v>
      </c>
      <c r="BX50" s="19">
        <v>600000</v>
      </c>
      <c r="BY50" s="19">
        <v>740000</v>
      </c>
      <c r="BZ50" s="30" t="s">
        <v>137</v>
      </c>
      <c r="CA50" s="19">
        <f>'Feuil3-2020'!AL5</f>
        <v>936000</v>
      </c>
      <c r="CB50" s="19">
        <v>21800000</v>
      </c>
      <c r="CC50" s="19">
        <v>21800000</v>
      </c>
      <c r="CD50" s="19">
        <v>21800000</v>
      </c>
      <c r="CE50" s="19">
        <f>'Feuil3-2020'!AM5</f>
        <v>21800000</v>
      </c>
      <c r="CF50" s="19"/>
      <c r="CG50" s="19"/>
      <c r="CH50" s="19"/>
      <c r="CI50" s="19">
        <f>'Feuil3-2020'!AN5</f>
        <v>19412162</v>
      </c>
      <c r="CJ50" s="19">
        <v>4127324</v>
      </c>
      <c r="CK50" s="19">
        <v>5051667</v>
      </c>
      <c r="CL50" s="19">
        <v>3826065</v>
      </c>
      <c r="CM50" s="19">
        <f>'Feuil3-2020'!AO5</f>
        <v>4814679</v>
      </c>
      <c r="CN50" s="19">
        <v>11215860</v>
      </c>
      <c r="CO50" s="19">
        <v>4539071</v>
      </c>
      <c r="CP50" s="19">
        <v>20580901</v>
      </c>
      <c r="CQ50" s="19">
        <f>'Feuil3-2020'!AP5</f>
        <v>10690172</v>
      </c>
      <c r="CR50" s="19">
        <v>8421375</v>
      </c>
      <c r="CS50" s="19" t="s">
        <v>137</v>
      </c>
      <c r="CT50" s="19">
        <v>7299471</v>
      </c>
      <c r="CU50" s="19">
        <f>'Feuil3-2020'!AQ5</f>
        <v>7162168</v>
      </c>
      <c r="CV50" s="19">
        <v>2801852</v>
      </c>
      <c r="CW50" s="19">
        <v>2727702</v>
      </c>
      <c r="CX50" s="19">
        <v>3288000</v>
      </c>
      <c r="CY50" s="19">
        <f>'Feuil3-2020'!AR5</f>
        <v>3288000</v>
      </c>
      <c r="CZ50" s="19" t="s">
        <v>277</v>
      </c>
      <c r="DA50" s="19">
        <v>32703489</v>
      </c>
      <c r="DB50" s="19">
        <v>23768088</v>
      </c>
      <c r="DC50" s="19">
        <f>'Feuil3-2020'!AS5</f>
        <v>8517053</v>
      </c>
      <c r="DD50" s="19">
        <v>13635195</v>
      </c>
      <c r="DE50" s="19">
        <v>13743215</v>
      </c>
      <c r="DF50" s="19">
        <v>13863377</v>
      </c>
      <c r="DG50" s="19">
        <f>'Feuil3-2020'!AT5</f>
        <v>14504769</v>
      </c>
      <c r="DH50" s="19">
        <v>88586890</v>
      </c>
      <c r="DI50" s="19">
        <v>90632753</v>
      </c>
      <c r="DJ50" s="19">
        <v>105706149</v>
      </c>
    </row>
    <row r="51" spans="1:114" ht="22" x14ac:dyDescent="0.5">
      <c r="B51" s="159"/>
      <c r="C51" s="15" t="s">
        <v>37</v>
      </c>
      <c r="D51" s="19">
        <v>20408871</v>
      </c>
      <c r="E51" s="19">
        <v>20667206</v>
      </c>
      <c r="F51" s="19">
        <v>20678876</v>
      </c>
      <c r="G51" s="19">
        <f>'Feuil3-2020'!T6</f>
        <v>20895666</v>
      </c>
      <c r="H51" s="19">
        <v>9209400</v>
      </c>
      <c r="I51" s="19">
        <v>9211400</v>
      </c>
      <c r="J51" s="19">
        <v>9206300</v>
      </c>
      <c r="K51" s="19">
        <f>'Feuil3-2020'!U6</f>
        <v>9243430</v>
      </c>
      <c r="L51" s="19">
        <v>8085615</v>
      </c>
      <c r="M51" s="19">
        <v>7448278</v>
      </c>
      <c r="N51" s="19">
        <v>7060902</v>
      </c>
      <c r="O51" s="19">
        <f>'Feuil3-2020'!V6</f>
        <v>6680331</v>
      </c>
      <c r="P51" s="19">
        <v>5026227</v>
      </c>
      <c r="Q51" s="19">
        <v>4999712</v>
      </c>
      <c r="R51" s="19">
        <v>5011398</v>
      </c>
      <c r="S51" s="19">
        <f>'Feuil3-2020'!W6</f>
        <v>4656441</v>
      </c>
      <c r="T51" s="19">
        <v>995000</v>
      </c>
      <c r="U51" s="19">
        <v>1029000</v>
      </c>
      <c r="V51" s="19">
        <v>1029000</v>
      </c>
      <c r="W51" s="19">
        <f>'Feuil3-2020'!X6</f>
        <v>1029000</v>
      </c>
      <c r="X51" s="19" t="s">
        <v>279</v>
      </c>
      <c r="Y51" s="19">
        <v>9355394</v>
      </c>
      <c r="Z51" s="19">
        <v>9482202</v>
      </c>
      <c r="AA51" s="19">
        <f>'Feuil3-2020'!Y6</f>
        <v>9314302</v>
      </c>
      <c r="AB51" s="19">
        <v>11612545</v>
      </c>
      <c r="AC51" s="19">
        <v>11598945</v>
      </c>
      <c r="AD51" s="19">
        <v>11598945</v>
      </c>
      <c r="AE51" s="19">
        <f>'Feuil3-2020'!Z6</f>
        <v>12026595</v>
      </c>
      <c r="AF51" s="19">
        <v>1654546</v>
      </c>
      <c r="AG51" s="19">
        <v>1589716</v>
      </c>
      <c r="AH51" s="19">
        <v>1487912</v>
      </c>
      <c r="AI51" s="19">
        <f>'Feuil3-2020'!AA6</f>
        <v>1514192</v>
      </c>
      <c r="AJ51" s="19">
        <v>5373100</v>
      </c>
      <c r="AK51" s="19">
        <v>5057300</v>
      </c>
      <c r="AL51" s="19">
        <v>5574350</v>
      </c>
      <c r="AM51" s="19">
        <f>'Feuil3-2020'!AB6</f>
        <v>5553500</v>
      </c>
      <c r="AN51" s="19">
        <v>71820261</v>
      </c>
      <c r="AO51" s="19">
        <v>71732929</v>
      </c>
      <c r="AP51" s="19">
        <v>73616907</v>
      </c>
      <c r="AQ51" s="19">
        <f>'Feuil3-2020'!AC6</f>
        <v>74112273</v>
      </c>
      <c r="AR51" s="19">
        <v>109232961</v>
      </c>
      <c r="AS51" s="19">
        <v>111906058</v>
      </c>
      <c r="AT51" s="19">
        <v>111252775</v>
      </c>
      <c r="AU51" s="19">
        <f>'Feuil3-2020'!AD6</f>
        <v>110013744</v>
      </c>
      <c r="AV51" s="19">
        <v>11790586</v>
      </c>
      <c r="AW51" s="19">
        <v>11803450</v>
      </c>
      <c r="AX51" s="19">
        <v>11870177</v>
      </c>
      <c r="AY51" s="19">
        <f>'Feuil3-2020'!AE6</f>
        <v>11946299</v>
      </c>
      <c r="AZ51" s="19">
        <v>11694647</v>
      </c>
      <c r="BA51" s="19">
        <v>13588976</v>
      </c>
      <c r="BB51" s="29">
        <v>13690893</v>
      </c>
      <c r="BC51" s="29">
        <f>'Feuil3-2020'!AF6</f>
        <v>12665039</v>
      </c>
      <c r="BD51" s="19">
        <v>5255765</v>
      </c>
      <c r="BE51" s="19">
        <v>5080615</v>
      </c>
      <c r="BF51" s="19">
        <v>5254707</v>
      </c>
      <c r="BG51" s="19">
        <f>'Feuil3-2020'!AG6</f>
        <v>5172806</v>
      </c>
      <c r="BH51" s="19">
        <v>77422701</v>
      </c>
      <c r="BI51" s="19">
        <v>77150067</v>
      </c>
      <c r="BJ51" s="19">
        <v>78024142</v>
      </c>
      <c r="BK51" s="19">
        <f>'Feuil3-2020'!AH6</f>
        <v>78511139</v>
      </c>
      <c r="BL51" s="19">
        <v>1549335</v>
      </c>
      <c r="BM51" s="19">
        <v>1588668</v>
      </c>
      <c r="BN51" s="19">
        <v>1474348</v>
      </c>
      <c r="BO51" s="19">
        <f>'Feuil3-2020'!AI6</f>
        <v>1517909</v>
      </c>
      <c r="BP51" s="19">
        <v>2652090</v>
      </c>
      <c r="BQ51" s="19">
        <v>2905700</v>
      </c>
      <c r="BR51" s="19">
        <v>2637558</v>
      </c>
      <c r="BS51" s="19">
        <f>'Feuil3-2020'!AJ6</f>
        <v>2601215</v>
      </c>
      <c r="BT51" s="19">
        <v>606215</v>
      </c>
      <c r="BU51" s="19">
        <v>637438</v>
      </c>
      <c r="BV51" s="19">
        <v>620272</v>
      </c>
      <c r="BW51" s="19">
        <f>'Feuil3-2020'!AK6</f>
        <v>640500</v>
      </c>
      <c r="BX51" s="19">
        <v>513001</v>
      </c>
      <c r="BY51" s="19">
        <v>789039</v>
      </c>
      <c r="BZ51" s="19">
        <v>928251</v>
      </c>
      <c r="CA51" s="19">
        <f>'Feuil3-2020'!AL6</f>
        <v>643039</v>
      </c>
      <c r="CB51" s="19">
        <v>18225775</v>
      </c>
      <c r="CC51" s="19">
        <v>19440165</v>
      </c>
      <c r="CD51" s="19">
        <v>19712887</v>
      </c>
      <c r="CE51" s="19">
        <f>'Feuil3-2020'!AM6</f>
        <v>19804856</v>
      </c>
      <c r="CF51" s="19">
        <v>38536550</v>
      </c>
      <c r="CG51" s="19">
        <v>38542418</v>
      </c>
      <c r="CH51" s="19">
        <v>38457810</v>
      </c>
      <c r="CI51" s="19">
        <f>'Feuil3-2020'!AN6</f>
        <v>37534907</v>
      </c>
      <c r="CJ51" s="19">
        <v>12029570</v>
      </c>
      <c r="CK51" s="19">
        <v>12237640</v>
      </c>
      <c r="CL51" s="19">
        <v>12958690</v>
      </c>
      <c r="CM51" s="19">
        <f>'Feuil3-2020'!AO6</f>
        <v>13326390</v>
      </c>
      <c r="CN51" s="19">
        <v>20924781</v>
      </c>
      <c r="CO51" s="19">
        <v>20142050</v>
      </c>
      <c r="CP51" s="19">
        <v>19973439</v>
      </c>
      <c r="CQ51" s="19">
        <f>'Feuil3-2020'!AP6</f>
        <v>22522093</v>
      </c>
      <c r="CR51" s="19">
        <v>4656291</v>
      </c>
      <c r="CS51" s="19">
        <v>4225468</v>
      </c>
      <c r="CT51" s="19">
        <v>4168420</v>
      </c>
      <c r="CU51" s="19">
        <f>'Feuil3-2020'!AQ6</f>
        <v>4066730</v>
      </c>
      <c r="CV51" s="19">
        <v>1462221</v>
      </c>
      <c r="CW51" s="19">
        <v>1462223</v>
      </c>
      <c r="CX51" s="19">
        <v>1462223</v>
      </c>
      <c r="CY51" s="19">
        <f>'Feuil3-2020'!AR6</f>
        <v>1605851</v>
      </c>
      <c r="CZ51" s="19">
        <v>61860028</v>
      </c>
      <c r="DA51" s="19" t="s">
        <v>280</v>
      </c>
      <c r="DB51" s="19">
        <v>64535402</v>
      </c>
      <c r="DC51" s="19">
        <f>'Feuil3-2020'!AS6</f>
        <v>63433329</v>
      </c>
      <c r="DD51" s="19">
        <v>12523628</v>
      </c>
      <c r="DE51" s="19">
        <v>12509265</v>
      </c>
      <c r="DF51" s="19">
        <v>12616780</v>
      </c>
      <c r="DG51" s="19">
        <f>'Feuil3-2020'!AT6</f>
        <v>12819530</v>
      </c>
      <c r="DH51" s="19">
        <v>70882026</v>
      </c>
      <c r="DI51" s="19">
        <v>71093713</v>
      </c>
      <c r="DJ51" s="19">
        <v>72198263</v>
      </c>
    </row>
    <row r="52" spans="1:114" ht="22" x14ac:dyDescent="0.5">
      <c r="B52" s="159"/>
      <c r="C52" s="15" t="s">
        <v>38</v>
      </c>
      <c r="D52" s="19">
        <v>138055</v>
      </c>
      <c r="E52" s="19">
        <v>132787</v>
      </c>
      <c r="F52" s="19">
        <v>121797</v>
      </c>
      <c r="G52" s="19">
        <f>'Feuil3-2020'!T7</f>
        <v>122919.213</v>
      </c>
      <c r="H52" s="19">
        <v>0</v>
      </c>
      <c r="I52" s="19">
        <v>0</v>
      </c>
      <c r="J52" s="19">
        <v>0</v>
      </c>
      <c r="K52" s="19">
        <f>'Feuil3-2020'!U7</f>
        <v>0</v>
      </c>
      <c r="L52" s="19">
        <v>5371</v>
      </c>
      <c r="M52" s="19">
        <v>611045</v>
      </c>
      <c r="N52" s="19">
        <v>348437</v>
      </c>
      <c r="O52" s="19">
        <f>'Feuil3-2020'!V7</f>
        <v>352026</v>
      </c>
      <c r="P52" s="19" t="s">
        <v>139</v>
      </c>
      <c r="Q52" s="19" t="s">
        <v>137</v>
      </c>
      <c r="R52" s="19">
        <v>1066541</v>
      </c>
      <c r="S52" s="19">
        <f>'Feuil3-2020'!W7</f>
        <v>983460.35800000001</v>
      </c>
      <c r="T52" s="19">
        <v>16222</v>
      </c>
      <c r="U52" s="19">
        <v>34117</v>
      </c>
      <c r="V52" s="19">
        <v>24439</v>
      </c>
      <c r="W52" s="19">
        <f>'Feuil3-2020'!X7</f>
        <v>24865.42</v>
      </c>
      <c r="X52" s="19">
        <v>521405</v>
      </c>
      <c r="Y52" s="19">
        <v>590554</v>
      </c>
      <c r="Z52" s="19">
        <v>503305</v>
      </c>
      <c r="AA52" s="19">
        <f>'Feuil3-2020'!Y7</f>
        <v>195501.55172641561</v>
      </c>
      <c r="AB52" s="19">
        <v>0</v>
      </c>
      <c r="AC52" s="19" t="s">
        <v>137</v>
      </c>
      <c r="AD52" s="19">
        <v>0</v>
      </c>
      <c r="AE52" s="19">
        <f>'Feuil3-2020'!Z7</f>
        <v>0</v>
      </c>
      <c r="AF52" s="19">
        <v>41429</v>
      </c>
      <c r="AG52" s="19">
        <v>40370</v>
      </c>
      <c r="AH52" s="19">
        <v>48098</v>
      </c>
      <c r="AI52" s="19">
        <f>'Feuil3-2020'!AA7</f>
        <v>44983.55</v>
      </c>
      <c r="AJ52" s="19">
        <v>0</v>
      </c>
      <c r="AK52" s="19" t="s">
        <v>137</v>
      </c>
      <c r="AL52" s="19">
        <v>0</v>
      </c>
      <c r="AM52" s="19">
        <f>'Feuil3-2020'!AB7</f>
        <v>0</v>
      </c>
      <c r="AN52" s="19">
        <v>0</v>
      </c>
      <c r="AO52" s="19" t="s">
        <v>137</v>
      </c>
      <c r="AP52" s="19">
        <v>0</v>
      </c>
      <c r="AQ52" s="19">
        <f>'Feuil3-2020'!AC7</f>
        <v>0</v>
      </c>
      <c r="AR52" s="19">
        <v>2007705</v>
      </c>
      <c r="AS52" s="19">
        <v>1896510</v>
      </c>
      <c r="AT52" s="19">
        <v>1822344</v>
      </c>
      <c r="AU52" s="19">
        <f>'Feuil3-2020'!AD7</f>
        <v>1809626.7035999999</v>
      </c>
      <c r="AV52" s="19">
        <v>1221239</v>
      </c>
      <c r="AW52" s="19">
        <v>1206205</v>
      </c>
      <c r="AX52" s="19">
        <v>1092602</v>
      </c>
      <c r="AY52" s="19">
        <f>'Feuil3-2020'!AE7</f>
        <v>1014252.48</v>
      </c>
      <c r="AZ52" s="19">
        <v>1483644</v>
      </c>
      <c r="BA52" s="19">
        <v>34117</v>
      </c>
      <c r="BB52" s="29">
        <v>1287779</v>
      </c>
      <c r="BC52" s="29">
        <f>'Feuil3-2020'!AF7</f>
        <v>1167754.1561</v>
      </c>
      <c r="BD52" s="19">
        <v>262788.25000000017</v>
      </c>
      <c r="BE52" s="19">
        <v>184923</v>
      </c>
      <c r="BF52" s="19">
        <v>193132</v>
      </c>
      <c r="BG52" s="19">
        <f>'Feuil3-2020'!AG7</f>
        <v>201924.99999959979</v>
      </c>
      <c r="BH52" s="19">
        <v>3385253</v>
      </c>
      <c r="BI52" s="19">
        <v>3406522</v>
      </c>
      <c r="BJ52" s="19">
        <v>3053790</v>
      </c>
      <c r="BK52" s="19">
        <f>'Feuil3-2020'!AH7</f>
        <v>2911556.9966351967</v>
      </c>
      <c r="BL52" s="19">
        <v>44290</v>
      </c>
      <c r="BM52" s="19">
        <v>81976</v>
      </c>
      <c r="BN52" s="19">
        <v>62375</v>
      </c>
      <c r="BO52" s="19">
        <f>'Feuil3-2020'!AI7</f>
        <v>60070.775000000001</v>
      </c>
      <c r="BP52" s="19">
        <v>124629</v>
      </c>
      <c r="BQ52" s="19">
        <v>80021</v>
      </c>
      <c r="BR52" s="19">
        <v>42781</v>
      </c>
      <c r="BS52" s="19">
        <f>'Feuil3-2020'!AJ7</f>
        <v>48847.676800000001</v>
      </c>
      <c r="BT52" s="19">
        <v>4291</v>
      </c>
      <c r="BU52" s="19">
        <v>4533</v>
      </c>
      <c r="BV52" s="19">
        <v>4350</v>
      </c>
      <c r="BW52" s="19">
        <f>'Feuil3-2020'!AK7</f>
        <v>6884.4830000000002</v>
      </c>
      <c r="BX52" s="19">
        <v>0</v>
      </c>
      <c r="BY52" s="19">
        <v>0</v>
      </c>
      <c r="BZ52" s="19">
        <v>0</v>
      </c>
      <c r="CA52" s="19">
        <f>'Feuil3-2020'!AL7</f>
        <v>0</v>
      </c>
      <c r="CB52" s="19" t="s">
        <v>139</v>
      </c>
      <c r="CC52" s="19">
        <v>0</v>
      </c>
      <c r="CD52" s="19">
        <v>0</v>
      </c>
      <c r="CE52" s="19">
        <f>'Feuil3-2020'!AM7</f>
        <v>0</v>
      </c>
      <c r="CF52" s="19">
        <v>3350373</v>
      </c>
      <c r="CG52" s="19">
        <v>2252697</v>
      </c>
      <c r="CH52" s="19">
        <v>2006290</v>
      </c>
      <c r="CI52" s="19">
        <f>'Feuil3-2020'!AN7</f>
        <v>1162917.747</v>
      </c>
      <c r="CJ52" s="19" t="s">
        <v>139</v>
      </c>
      <c r="CK52" s="19" t="s">
        <v>139</v>
      </c>
      <c r="CL52" s="19" t="s">
        <v>139</v>
      </c>
      <c r="CM52" s="19">
        <f>'Feuil3-2020'!AO7</f>
        <v>0</v>
      </c>
      <c r="CN52" s="19">
        <v>138617</v>
      </c>
      <c r="CO52" s="19">
        <v>281739</v>
      </c>
      <c r="CP52" s="19">
        <v>372860</v>
      </c>
      <c r="CQ52" s="19">
        <f>'Feuil3-2020'!AP7</f>
        <v>297226.5111337034</v>
      </c>
      <c r="CR52" s="19">
        <v>766082</v>
      </c>
      <c r="CS52" s="19">
        <v>652622</v>
      </c>
      <c r="CT52" s="19">
        <v>535742</v>
      </c>
      <c r="CU52" s="19">
        <f>'Feuil3-2020'!AQ7</f>
        <v>471079.61499999999</v>
      </c>
      <c r="CV52" s="19">
        <v>91220</v>
      </c>
      <c r="CW52" s="19">
        <v>72105</v>
      </c>
      <c r="CX52" s="19">
        <v>109244</v>
      </c>
      <c r="CY52" s="19">
        <f>'Feuil3-2020'!AR7</f>
        <v>115336.9727</v>
      </c>
      <c r="CZ52" s="19">
        <v>782998</v>
      </c>
      <c r="DA52" s="19">
        <v>724507</v>
      </c>
      <c r="DB52" s="19">
        <v>638768</v>
      </c>
      <c r="DC52" s="19">
        <f>'Feuil3-2020'!AS7</f>
        <v>377963.42</v>
      </c>
      <c r="DD52" s="19">
        <v>0</v>
      </c>
      <c r="DE52" s="19" t="s">
        <v>137</v>
      </c>
      <c r="DF52" s="19">
        <v>0</v>
      </c>
      <c r="DG52" s="19">
        <f>'Feuil3-2020'!AT7</f>
        <v>0</v>
      </c>
      <c r="DH52" s="19">
        <v>370425</v>
      </c>
      <c r="DI52" s="19">
        <v>373463</v>
      </c>
      <c r="DJ52" s="19">
        <v>389181</v>
      </c>
    </row>
    <row r="53" spans="1:114" ht="22" x14ac:dyDescent="0.5">
      <c r="B53" s="159"/>
      <c r="C53" s="15" t="s">
        <v>39</v>
      </c>
      <c r="D53" s="19">
        <v>0</v>
      </c>
      <c r="E53" s="19" t="s">
        <v>137</v>
      </c>
      <c r="F53" s="19">
        <v>0</v>
      </c>
      <c r="G53" s="19">
        <f>'Feuil3-2020'!T8</f>
        <v>0</v>
      </c>
      <c r="H53" s="19">
        <v>20463</v>
      </c>
      <c r="I53" s="19">
        <v>12780</v>
      </c>
      <c r="J53" s="19">
        <v>12729</v>
      </c>
      <c r="K53" s="19">
        <f>'Feuil3-2020'!U8</f>
        <v>13913.59</v>
      </c>
      <c r="L53" s="19">
        <v>1277950</v>
      </c>
      <c r="M53" s="19">
        <v>411810</v>
      </c>
      <c r="N53" s="19">
        <v>378746</v>
      </c>
      <c r="O53" s="19">
        <f>'Feuil3-2020'!V8</f>
        <v>402151</v>
      </c>
      <c r="P53" s="19" t="s">
        <v>139</v>
      </c>
      <c r="Q53" s="19" t="s">
        <v>137</v>
      </c>
      <c r="R53" s="19">
        <v>531345</v>
      </c>
      <c r="S53" s="19">
        <f>'Feuil3-2020'!W8</f>
        <v>350150.77850000001</v>
      </c>
      <c r="T53" s="19">
        <v>240650</v>
      </c>
      <c r="U53" s="19">
        <v>174994</v>
      </c>
      <c r="V53" s="19">
        <v>154061</v>
      </c>
      <c r="W53" s="19">
        <f>'Feuil3-2020'!X8</f>
        <v>145134.85</v>
      </c>
      <c r="X53" s="19">
        <v>0</v>
      </c>
      <c r="Y53" s="19" t="s">
        <v>137</v>
      </c>
      <c r="Z53" s="19">
        <v>0</v>
      </c>
      <c r="AA53" s="19">
        <f>'Feuil3-2020'!Y8</f>
        <v>0</v>
      </c>
      <c r="AB53" s="19">
        <v>0</v>
      </c>
      <c r="AC53" s="19" t="s">
        <v>137</v>
      </c>
      <c r="AD53" s="19">
        <v>0</v>
      </c>
      <c r="AE53" s="19">
        <f>'Feuil3-2020'!Z8</f>
        <v>0</v>
      </c>
      <c r="AF53" s="19">
        <v>8410</v>
      </c>
      <c r="AG53" s="19">
        <v>9053</v>
      </c>
      <c r="AH53" s="19">
        <v>0</v>
      </c>
      <c r="AI53" s="19">
        <f>'Feuil3-2020'!AA8</f>
        <v>210.28</v>
      </c>
      <c r="AJ53" s="19">
        <v>0</v>
      </c>
      <c r="AK53" s="19" t="s">
        <v>137</v>
      </c>
      <c r="AL53" s="19">
        <v>0</v>
      </c>
      <c r="AM53" s="19">
        <f>'Feuil3-2020'!AB8</f>
        <v>0</v>
      </c>
      <c r="AN53" s="19">
        <v>0</v>
      </c>
      <c r="AO53" s="19" t="s">
        <v>137</v>
      </c>
      <c r="AP53" s="19">
        <v>0</v>
      </c>
      <c r="AQ53" s="19">
        <f>'Feuil3-2020'!AC8</f>
        <v>50453.241600000001</v>
      </c>
      <c r="AR53" s="19">
        <v>0</v>
      </c>
      <c r="AS53" s="19" t="s">
        <v>137</v>
      </c>
      <c r="AT53" s="19">
        <v>0</v>
      </c>
      <c r="AU53" s="19">
        <f>'Feuil3-2020'!AD8</f>
        <v>0</v>
      </c>
      <c r="AV53" s="19">
        <v>10558</v>
      </c>
      <c r="AW53" s="19">
        <v>7899</v>
      </c>
      <c r="AX53" s="19">
        <v>0</v>
      </c>
      <c r="AY53" s="19">
        <f>'Feuil3-2020'!AE8</f>
        <v>0</v>
      </c>
      <c r="AZ53" s="19">
        <v>0</v>
      </c>
      <c r="BA53" s="19">
        <v>174994</v>
      </c>
      <c r="BB53" s="29">
        <v>431936</v>
      </c>
      <c r="BC53" s="29">
        <f>'Feuil3-2020'!AF8</f>
        <v>0</v>
      </c>
      <c r="BD53" s="19">
        <v>207726</v>
      </c>
      <c r="BE53" s="19">
        <v>86743</v>
      </c>
      <c r="BF53" s="19">
        <v>67816</v>
      </c>
      <c r="BG53" s="19">
        <f>'Feuil3-2020'!AG8</f>
        <v>0</v>
      </c>
      <c r="BH53" s="19">
        <v>577726</v>
      </c>
      <c r="BI53" s="19">
        <v>565439</v>
      </c>
      <c r="BJ53" s="19">
        <v>999641</v>
      </c>
      <c r="BK53" s="19">
        <f>'Feuil3-2020'!AH8</f>
        <v>538845.96532324166</v>
      </c>
      <c r="BL53" s="19" t="s">
        <v>139</v>
      </c>
      <c r="BM53" s="19" t="s">
        <v>137</v>
      </c>
      <c r="BN53" s="19">
        <v>0</v>
      </c>
      <c r="BO53" s="19">
        <f>'Feuil3-2020'!AI8</f>
        <v>0</v>
      </c>
      <c r="BP53" s="19">
        <v>0</v>
      </c>
      <c r="BQ53" s="19" t="s">
        <v>137</v>
      </c>
      <c r="BR53" s="19">
        <v>0</v>
      </c>
      <c r="BS53" s="19">
        <f>'Feuil3-2020'!AJ8</f>
        <v>0</v>
      </c>
      <c r="BT53" s="19">
        <v>0</v>
      </c>
      <c r="BU53" s="19" t="s">
        <v>137</v>
      </c>
      <c r="BV53" s="19">
        <v>0</v>
      </c>
      <c r="BW53" s="19">
        <f>'Feuil3-2020'!AK8</f>
        <v>0</v>
      </c>
      <c r="BX53" s="19">
        <v>0</v>
      </c>
      <c r="BY53" s="19">
        <v>0</v>
      </c>
      <c r="BZ53" s="19">
        <v>0</v>
      </c>
      <c r="CA53" s="19">
        <f>'Feuil3-2020'!AL8</f>
        <v>0</v>
      </c>
      <c r="CB53" s="19" t="s">
        <v>139</v>
      </c>
      <c r="CC53" s="19">
        <v>0</v>
      </c>
      <c r="CD53" s="19">
        <v>0</v>
      </c>
      <c r="CE53" s="19">
        <f>'Feuil3-2020'!AM8</f>
        <v>0</v>
      </c>
      <c r="CF53" s="19">
        <v>239643</v>
      </c>
      <c r="CG53" s="19">
        <v>108123</v>
      </c>
      <c r="CH53" s="19">
        <v>123814</v>
      </c>
      <c r="CI53" s="19">
        <f>'Feuil3-2020'!AN8</f>
        <v>3642157.0224000001</v>
      </c>
      <c r="CJ53" s="19">
        <v>50440</v>
      </c>
      <c r="CK53" s="19">
        <v>9090</v>
      </c>
      <c r="CL53" s="19">
        <v>9090</v>
      </c>
      <c r="CM53" s="19">
        <f>'Feuil3-2020'!AO8</f>
        <v>6090</v>
      </c>
      <c r="CN53" s="19">
        <v>8118057</v>
      </c>
      <c r="CO53" s="19">
        <v>8682147</v>
      </c>
      <c r="CP53" s="19">
        <v>7646025</v>
      </c>
      <c r="CQ53" s="19">
        <f>'Feuil3-2020'!AP8</f>
        <v>9197358.3091000002</v>
      </c>
      <c r="CR53" s="19">
        <v>19312</v>
      </c>
      <c r="CS53" s="19">
        <v>18594</v>
      </c>
      <c r="CT53" s="19">
        <v>21873</v>
      </c>
      <c r="CU53" s="19">
        <f>'Feuil3-2020'!AQ8</f>
        <v>23232.566999999999</v>
      </c>
      <c r="CV53" s="19">
        <v>126801</v>
      </c>
      <c r="CW53" s="19">
        <v>63731</v>
      </c>
      <c r="CX53" s="19">
        <v>12673</v>
      </c>
      <c r="CY53" s="19">
        <f>'Feuil3-2020'!AR8</f>
        <v>4698.4984999999997</v>
      </c>
      <c r="CZ53" s="19">
        <v>585697</v>
      </c>
      <c r="DA53" s="19">
        <v>578641</v>
      </c>
      <c r="DB53" s="19">
        <v>520286</v>
      </c>
      <c r="DC53" s="19">
        <f>'Feuil3-2020'!AS8</f>
        <v>269666.94</v>
      </c>
      <c r="DD53" s="19">
        <v>0</v>
      </c>
      <c r="DE53" s="19" t="s">
        <v>137</v>
      </c>
      <c r="DF53" s="19">
        <v>0</v>
      </c>
      <c r="DG53" s="19">
        <f>'Feuil3-2020'!AT8</f>
        <v>0</v>
      </c>
      <c r="DH53" s="19">
        <v>0</v>
      </c>
      <c r="DI53" s="19">
        <v>55973</v>
      </c>
      <c r="DJ53" s="19">
        <v>0</v>
      </c>
    </row>
    <row r="54" spans="1:114" ht="22" x14ac:dyDescent="0.5">
      <c r="A54" t="s">
        <v>339</v>
      </c>
      <c r="B54" s="159"/>
      <c r="C54" s="15" t="s">
        <v>40</v>
      </c>
      <c r="D54" s="19">
        <v>13911535</v>
      </c>
      <c r="E54" s="19">
        <v>14516875</v>
      </c>
      <c r="F54" s="19">
        <v>14734732</v>
      </c>
      <c r="G54" s="19">
        <f>'Feuil3-2020'!T9</f>
        <v>14520065</v>
      </c>
      <c r="H54" s="19">
        <v>9188937</v>
      </c>
      <c r="I54" s="19">
        <v>8303578</v>
      </c>
      <c r="J54" s="19">
        <v>8402952</v>
      </c>
      <c r="K54" s="19">
        <f>'Feuil3-2020'!U9</f>
        <v>8216209</v>
      </c>
      <c r="L54" s="19">
        <v>6789381</v>
      </c>
      <c r="M54" s="19">
        <v>5880585</v>
      </c>
      <c r="N54" s="19">
        <v>4732989</v>
      </c>
      <c r="O54" s="19">
        <f>'Feuil3-2020'!V9</f>
        <v>4396739</v>
      </c>
      <c r="P54" s="19" t="s">
        <v>139</v>
      </c>
      <c r="Q54" s="19" t="s">
        <v>137</v>
      </c>
      <c r="R54" s="19">
        <v>2578783</v>
      </c>
      <c r="S54" s="19">
        <f>'Feuil3-2020'!W9</f>
        <v>3255244</v>
      </c>
      <c r="T54" s="19">
        <v>738128</v>
      </c>
      <c r="U54" s="19">
        <v>819889</v>
      </c>
      <c r="V54" s="19">
        <v>857295</v>
      </c>
      <c r="W54" s="19">
        <f>'Feuil3-2020'!X9</f>
        <v>866391</v>
      </c>
      <c r="X54" s="19" t="s">
        <v>281</v>
      </c>
      <c r="Y54" s="19">
        <v>9601743</v>
      </c>
      <c r="Z54" s="19">
        <v>9524430</v>
      </c>
      <c r="AA54" s="19">
        <f>'Feuil3-2020'!Y9</f>
        <v>9016813</v>
      </c>
      <c r="AB54" s="19">
        <v>7500627</v>
      </c>
      <c r="AC54" s="19">
        <v>7216809</v>
      </c>
      <c r="AD54" s="19">
        <v>7595879</v>
      </c>
      <c r="AE54" s="19">
        <f>'Feuil3-2020'!Z9</f>
        <v>7457566</v>
      </c>
      <c r="AF54" s="19">
        <v>1195858</v>
      </c>
      <c r="AG54" s="19">
        <v>1036056</v>
      </c>
      <c r="AH54" s="19">
        <v>1282809</v>
      </c>
      <c r="AI54" s="19">
        <f>'Feuil3-2020'!AA9</f>
        <v>1307842</v>
      </c>
      <c r="AJ54" s="19">
        <v>5373100</v>
      </c>
      <c r="AK54" s="19">
        <v>6455800</v>
      </c>
      <c r="AL54" s="19">
        <v>6860200</v>
      </c>
      <c r="AM54" s="19">
        <f>'Feuil3-2020'!AB9</f>
        <v>6867150</v>
      </c>
      <c r="AN54" s="19">
        <v>71644776</v>
      </c>
      <c r="AO54" s="19">
        <v>73250083</v>
      </c>
      <c r="AP54" s="19">
        <v>74392108</v>
      </c>
      <c r="AQ54" s="19">
        <f>'Feuil3-2020'!AC9</f>
        <v>73983008</v>
      </c>
      <c r="AR54" s="19">
        <v>107097681</v>
      </c>
      <c r="AS54" s="19">
        <v>112861658</v>
      </c>
      <c r="AT54" s="19">
        <v>112627491</v>
      </c>
      <c r="AU54" s="19">
        <f>'Feuil3-2020'!AD9</f>
        <v>111481086</v>
      </c>
      <c r="AV54" s="19">
        <v>10547796</v>
      </c>
      <c r="AW54" s="19">
        <v>11124869</v>
      </c>
      <c r="AX54" s="19">
        <v>11262529</v>
      </c>
      <c r="AY54" s="19">
        <f>'Feuil3-2020'!AE9</f>
        <v>11330275</v>
      </c>
      <c r="AZ54" s="19">
        <v>10976178</v>
      </c>
      <c r="BA54" s="19">
        <v>819889</v>
      </c>
      <c r="BB54" s="29">
        <v>11356019</v>
      </c>
      <c r="BC54" s="29">
        <f>'Feuil3-2020'!AF9</f>
        <v>11495080</v>
      </c>
      <c r="BD54" s="19">
        <v>5255765</v>
      </c>
      <c r="BE54" s="19">
        <v>4895775</v>
      </c>
      <c r="BF54" s="19">
        <v>5060438</v>
      </c>
      <c r="BG54" s="19">
        <f>'Feuil3-2020'!AG9</f>
        <v>4912243</v>
      </c>
      <c r="BH54" s="19">
        <v>73474063</v>
      </c>
      <c r="BI54" s="19">
        <v>71214186</v>
      </c>
      <c r="BJ54" s="19">
        <v>70741155</v>
      </c>
      <c r="BK54" s="19">
        <f>'Feuil3-2020'!AH9</f>
        <v>71586489</v>
      </c>
      <c r="BL54" s="19">
        <v>1300457</v>
      </c>
      <c r="BM54" s="19">
        <v>1376457</v>
      </c>
      <c r="BN54" s="19">
        <v>1400691</v>
      </c>
      <c r="BO54" s="19">
        <f>'Feuil3-2020'!AI9</f>
        <v>1328318</v>
      </c>
      <c r="BP54" s="19">
        <v>2529423</v>
      </c>
      <c r="BQ54" s="19">
        <v>2837340</v>
      </c>
      <c r="BR54" s="19">
        <v>2594791</v>
      </c>
      <c r="BS54" s="19">
        <f>'Feuil3-2020'!AJ9</f>
        <v>2550194</v>
      </c>
      <c r="BT54" s="19">
        <v>601924</v>
      </c>
      <c r="BU54" s="19">
        <v>645153</v>
      </c>
      <c r="BV54" s="19">
        <v>655389</v>
      </c>
      <c r="BW54" s="19">
        <f>'Feuil3-2020'!AK9</f>
        <v>685704</v>
      </c>
      <c r="BX54" s="19">
        <v>513001</v>
      </c>
      <c r="BY54" s="19">
        <v>789039</v>
      </c>
      <c r="BZ54" s="19">
        <v>928251</v>
      </c>
      <c r="CA54" s="19">
        <f>'Feuil3-2020'!AL9</f>
        <v>841722</v>
      </c>
      <c r="CB54" s="19">
        <v>17995880</v>
      </c>
      <c r="CC54" s="19">
        <v>19160688</v>
      </c>
      <c r="CD54" s="19">
        <v>19466790</v>
      </c>
      <c r="CE54" s="19">
        <f>'Feuil3-2020'!AM9</f>
        <v>19550698</v>
      </c>
      <c r="CF54" s="19">
        <v>34990743</v>
      </c>
      <c r="CG54" s="19">
        <v>47382187</v>
      </c>
      <c r="CH54" s="19">
        <v>35793022</v>
      </c>
      <c r="CI54" s="19">
        <f>'Feuil3-2020'!AN9</f>
        <v>37492534</v>
      </c>
      <c r="CJ54" s="19">
        <v>12004870</v>
      </c>
      <c r="CK54" s="19">
        <v>12231550</v>
      </c>
      <c r="CL54" s="19">
        <v>12952600</v>
      </c>
      <c r="CM54" s="19">
        <f>'Feuil3-2020'!AO9</f>
        <v>13042800</v>
      </c>
      <c r="CN54" s="19">
        <v>12897262</v>
      </c>
      <c r="CO54" s="19">
        <v>12770774</v>
      </c>
      <c r="CP54" s="19">
        <v>12580074</v>
      </c>
      <c r="CQ54" s="19">
        <f>'Feuil3-2020'!AP9</f>
        <v>13121869</v>
      </c>
      <c r="CR54" s="19">
        <v>3870897</v>
      </c>
      <c r="CS54" s="19">
        <v>3828435</v>
      </c>
      <c r="CT54" s="19">
        <v>3601144</v>
      </c>
      <c r="CU54" s="19">
        <f>'Feuil3-2020'!AQ9</f>
        <v>3980389</v>
      </c>
      <c r="CV54" s="19">
        <v>1244200</v>
      </c>
      <c r="CW54" s="19">
        <v>1872115</v>
      </c>
      <c r="CX54" s="19">
        <v>2096411</v>
      </c>
      <c r="CY54" s="19">
        <f>'Feuil3-2020'!AR9</f>
        <v>1496759</v>
      </c>
      <c r="CZ54" s="19">
        <v>60488649</v>
      </c>
      <c r="DA54" s="19">
        <v>68609082</v>
      </c>
      <c r="DB54" s="19">
        <v>66044809</v>
      </c>
      <c r="DC54" s="19">
        <f>'Feuil3-2020'!AS9</f>
        <v>64975449</v>
      </c>
      <c r="DD54" s="19">
        <v>12524158</v>
      </c>
      <c r="DE54" s="19">
        <v>11351122</v>
      </c>
      <c r="DF54" s="19">
        <v>11931624</v>
      </c>
      <c r="DG54" s="19">
        <f>'Feuil3-2020'!AT9</f>
        <v>11025759</v>
      </c>
      <c r="DH54" s="19">
        <v>70455641</v>
      </c>
      <c r="DI54" s="19">
        <v>70673712</v>
      </c>
      <c r="DJ54" s="19">
        <v>72323849</v>
      </c>
    </row>
    <row r="56" spans="1:114" x14ac:dyDescent="0.5">
      <c r="R56" t="s">
        <v>215</v>
      </c>
      <c r="T56">
        <v>1230</v>
      </c>
      <c r="U56">
        <v>14857</v>
      </c>
    </row>
  </sheetData>
  <mergeCells count="20">
    <mergeCell ref="B48:C48"/>
    <mergeCell ref="B49:B54"/>
    <mergeCell ref="B33:B38"/>
    <mergeCell ref="B42:C42"/>
    <mergeCell ref="B43:C43"/>
    <mergeCell ref="B44:C44"/>
    <mergeCell ref="B45:C45"/>
    <mergeCell ref="B47:C47"/>
    <mergeCell ref="B27:B32"/>
    <mergeCell ref="B3:C3"/>
    <mergeCell ref="B6:B8"/>
    <mergeCell ref="B9:B11"/>
    <mergeCell ref="B12:C12"/>
    <mergeCell ref="B13:C13"/>
    <mergeCell ref="B15:B16"/>
    <mergeCell ref="B17:B18"/>
    <mergeCell ref="B20:B21"/>
    <mergeCell ref="B22:B23"/>
    <mergeCell ref="B25:C25"/>
    <mergeCell ref="B26:C26"/>
  </mergeCells>
  <conditionalFormatting sqref="D39:F41 H39:J40 L39:N41 P39:R41 T39:V41 X39:Z40 AB39:AD40 AF39:AH40 AJ39:AL40 AN39:AP40 AR39:AT40 AV39:AX40 AZ39:BB40 BD39:BF40 BH39:BJ40 BL39:BN40 BP39:BR40 BT39:BV40 BX39:BZ40 CB39:CD40 CF39:CH40 CJ39:CL40 CN39:CP40 CR39:CT40 CV39:CX40 CZ39:DB40 DD39:DF40 DH39:DJ41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G39:G40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G41:K41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K39:K40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O39:O41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S39:S41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W39:W40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W41:DG41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AA39:AA40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AE39:AE40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AI39:AI40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AM39:AM40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AQ39:AQ40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AU39:AU40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AY39:AY40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BC39:BC40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BG39:BG40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BK39:BK40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BO39:BO40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BS39:BS40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BW39:BW40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CA39:CA40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CE39:CE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CI39:CI40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CM39:CM40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CQ39:CQ40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CU39:CU40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CY39:CY40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DC39:DC40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DG39:DG40">
    <cfRule type="iconSet" priority="3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4"/>
  <dimension ref="A1:X63"/>
  <sheetViews>
    <sheetView topLeftCell="C1" workbookViewId="0">
      <selection activeCell="F10" sqref="F10"/>
    </sheetView>
  </sheetViews>
  <sheetFormatPr baseColWidth="10" defaultColWidth="11.52734375" defaultRowHeight="14.35" x14ac:dyDescent="0.5"/>
  <cols>
    <col min="16" max="16" width="5.64453125" bestFit="1" customWidth="1"/>
    <col min="17" max="18" width="5" bestFit="1" customWidth="1"/>
    <col min="19" max="21" width="7.1171875" bestFit="1" customWidth="1"/>
    <col min="22" max="24" width="8.41015625" bestFit="1" customWidth="1"/>
  </cols>
  <sheetData>
    <row r="1" spans="1:24" x14ac:dyDescent="0.5">
      <c r="D1" t="s">
        <v>222</v>
      </c>
      <c r="N1" t="s">
        <v>223</v>
      </c>
    </row>
    <row r="2" spans="1:24" x14ac:dyDescent="0.5">
      <c r="A2" t="s">
        <v>224</v>
      </c>
      <c r="D2" s="49" t="s">
        <v>221</v>
      </c>
      <c r="E2" s="49" t="s">
        <v>221</v>
      </c>
      <c r="F2" s="49" t="s">
        <v>221</v>
      </c>
      <c r="G2" s="49" t="s">
        <v>220</v>
      </c>
      <c r="H2" s="49" t="s">
        <v>220</v>
      </c>
      <c r="I2" s="49" t="s">
        <v>220</v>
      </c>
      <c r="J2" s="49" t="s">
        <v>219</v>
      </c>
      <c r="K2" s="49" t="s">
        <v>219</v>
      </c>
      <c r="L2" s="49" t="s">
        <v>219</v>
      </c>
      <c r="P2" t="str">
        <f t="shared" ref="P2:X2" si="0">D2</f>
        <v>Past</v>
      </c>
      <c r="Q2" t="str">
        <f t="shared" si="0"/>
        <v>Past</v>
      </c>
      <c r="R2" t="str">
        <f t="shared" si="0"/>
        <v>Past</v>
      </c>
      <c r="S2" t="str">
        <f t="shared" si="0"/>
        <v>Current</v>
      </c>
      <c r="T2" t="str">
        <f t="shared" si="0"/>
        <v>Current</v>
      </c>
      <c r="U2" t="str">
        <f t="shared" si="0"/>
        <v>Current</v>
      </c>
      <c r="V2" t="str">
        <f t="shared" si="0"/>
        <v>Expected</v>
      </c>
      <c r="W2" t="str">
        <f t="shared" si="0"/>
        <v>Expected</v>
      </c>
      <c r="X2" t="str">
        <f t="shared" si="0"/>
        <v>Expected</v>
      </c>
    </row>
    <row r="3" spans="1:24" x14ac:dyDescent="0.5">
      <c r="B3" s="49" t="s">
        <v>218</v>
      </c>
      <c r="C3" s="52" t="s">
        <v>217</v>
      </c>
      <c r="D3" s="42">
        <v>2016</v>
      </c>
      <c r="E3" s="42">
        <v>2018</v>
      </c>
      <c r="F3">
        <v>2020</v>
      </c>
      <c r="G3" s="42">
        <v>2016</v>
      </c>
      <c r="H3" s="42">
        <v>2018</v>
      </c>
      <c r="I3">
        <v>2020</v>
      </c>
      <c r="J3" s="42">
        <v>2016</v>
      </c>
      <c r="K3" s="42">
        <v>2018</v>
      </c>
      <c r="L3">
        <v>2020</v>
      </c>
      <c r="N3" t="str">
        <f t="shared" ref="N3:N63" si="1">B3</f>
        <v>country</v>
      </c>
      <c r="O3" t="str">
        <f t="shared" ref="O3:O63" si="2">C3</f>
        <v>ISO</v>
      </c>
      <c r="P3">
        <f t="shared" ref="P3:S4" si="3">D3</f>
        <v>2016</v>
      </c>
      <c r="Q3">
        <f t="shared" si="3"/>
        <v>2018</v>
      </c>
      <c r="R3">
        <f t="shared" si="3"/>
        <v>2020</v>
      </c>
      <c r="S3">
        <f t="shared" si="3"/>
        <v>2016</v>
      </c>
      <c r="T3">
        <f t="shared" ref="T3:T37" si="4">H3</f>
        <v>2018</v>
      </c>
      <c r="U3">
        <f t="shared" ref="U3:U37" si="5">I3</f>
        <v>2020</v>
      </c>
      <c r="V3">
        <f>J3</f>
        <v>2016</v>
      </c>
      <c r="W3">
        <f t="shared" ref="W3:W37" si="6">K3</f>
        <v>2018</v>
      </c>
      <c r="X3">
        <f t="shared" ref="X3:X37" si="7">L3</f>
        <v>2020</v>
      </c>
    </row>
    <row r="4" spans="1:24" x14ac:dyDescent="0.5">
      <c r="B4" s="46" t="s">
        <v>41</v>
      </c>
      <c r="C4" s="50" t="s">
        <v>69</v>
      </c>
      <c r="D4" s="44" t="str">
        <f>article_17_synthesis_table!D$27</f>
        <v>no data</v>
      </c>
      <c r="E4" s="44" t="str">
        <f>article_17_synthesis_table!E$27</f>
        <v>no data</v>
      </c>
      <c r="F4" s="44" t="str">
        <f>article_17_synthesis_table!F$27</f>
        <v>no data</v>
      </c>
      <c r="G4" s="42">
        <f>article_17_synthesis_table!D$29</f>
        <v>221</v>
      </c>
      <c r="H4" s="42">
        <f>article_17_synthesis_table!E$29</f>
        <v>229</v>
      </c>
      <c r="I4" s="42">
        <f>article_17_synthesis_table!F$29</f>
        <v>201</v>
      </c>
      <c r="J4" s="42">
        <f>article_17_synthesis_table!D$31</f>
        <v>262</v>
      </c>
      <c r="K4" s="42">
        <f>article_17_synthesis_table!E$31</f>
        <v>218.5</v>
      </c>
      <c r="L4" s="42">
        <f>article_17_synthesis_table!F$31</f>
        <v>223</v>
      </c>
      <c r="N4" t="str">
        <f t="shared" si="1"/>
        <v>Austria</v>
      </c>
      <c r="O4" t="str">
        <f t="shared" si="2"/>
        <v>AT</v>
      </c>
      <c r="P4" s="53" t="str">
        <f t="shared" si="3"/>
        <v>no data</v>
      </c>
      <c r="Q4" s="53" t="str">
        <f t="shared" si="3"/>
        <v>no data</v>
      </c>
      <c r="R4" s="53" t="str">
        <f t="shared" si="3"/>
        <v>no data</v>
      </c>
      <c r="S4" s="53">
        <f t="shared" si="3"/>
        <v>221</v>
      </c>
      <c r="T4" s="53">
        <f t="shared" si="4"/>
        <v>229</v>
      </c>
      <c r="U4" s="53">
        <f t="shared" si="5"/>
        <v>201</v>
      </c>
      <c r="V4" s="53">
        <f>J4</f>
        <v>262</v>
      </c>
      <c r="W4" s="53">
        <f t="shared" si="6"/>
        <v>218.5</v>
      </c>
      <c r="X4" s="53">
        <f t="shared" si="7"/>
        <v>223</v>
      </c>
    </row>
    <row r="5" spans="1:24" ht="28.7" x14ac:dyDescent="0.5">
      <c r="B5" s="46" t="s">
        <v>42</v>
      </c>
      <c r="C5" s="50" t="s">
        <v>70</v>
      </c>
      <c r="D5" s="43">
        <f>article_17_synthesis_table!H$27</f>
        <v>122</v>
      </c>
      <c r="E5" s="43" t="str">
        <f>article_17_synthesis_table!I$27</f>
        <v>impossible to deduce</v>
      </c>
      <c r="F5" s="43">
        <f>article_17_synthesis_table!J$27</f>
        <v>156.66</v>
      </c>
      <c r="G5" s="42">
        <f>article_17_synthesis_table!H$29</f>
        <v>121.88</v>
      </c>
      <c r="H5" s="42">
        <f>article_17_synthesis_table!I$29</f>
        <v>0</v>
      </c>
      <c r="I5" s="42">
        <f>article_17_synthesis_table!J$29</f>
        <v>192.64</v>
      </c>
      <c r="J5" s="42">
        <f>article_17_synthesis_table!H$31</f>
        <v>63</v>
      </c>
      <c r="K5" s="42">
        <f>article_17_synthesis_table!I$31</f>
        <v>0</v>
      </c>
      <c r="L5" s="42">
        <f>article_17_synthesis_table!J$31</f>
        <v>71.680000000000007</v>
      </c>
      <c r="N5" t="str">
        <f t="shared" si="1"/>
        <v>Belgium</v>
      </c>
      <c r="O5" t="str">
        <f t="shared" si="2"/>
        <v>BE</v>
      </c>
      <c r="P5" s="53">
        <f>D5</f>
        <v>122</v>
      </c>
      <c r="Q5" s="53" t="str">
        <f>E5</f>
        <v>impossible to deduce</v>
      </c>
      <c r="R5" s="53">
        <f>F5</f>
        <v>156.66</v>
      </c>
      <c r="S5" s="53">
        <f t="shared" ref="S5:S30" si="8">G5</f>
        <v>121.88</v>
      </c>
      <c r="T5" s="53">
        <f t="shared" si="4"/>
        <v>0</v>
      </c>
      <c r="U5" s="53">
        <f t="shared" si="5"/>
        <v>192.64</v>
      </c>
      <c r="V5" s="53">
        <f t="shared" ref="V5:V30" si="9">J5</f>
        <v>63</v>
      </c>
      <c r="W5" s="53">
        <f t="shared" si="6"/>
        <v>0</v>
      </c>
      <c r="X5" s="53">
        <f t="shared" si="7"/>
        <v>71.680000000000007</v>
      </c>
    </row>
    <row r="6" spans="1:24" x14ac:dyDescent="0.5">
      <c r="B6" s="46" t="s">
        <v>43</v>
      </c>
      <c r="C6" s="50" t="s">
        <v>71</v>
      </c>
      <c r="D6" s="44" t="str">
        <f>article_17_synthesis_table!L$27</f>
        <v>no data</v>
      </c>
      <c r="E6" s="44" t="str">
        <f>article_17_synthesis_table!M$27</f>
        <v>no data</v>
      </c>
      <c r="F6" s="44" t="str">
        <f>article_17_synthesis_table!N$27</f>
        <v>no data</v>
      </c>
      <c r="G6" s="42">
        <f>article_17_synthesis_table!L$29</f>
        <v>100.94285714285715</v>
      </c>
      <c r="H6" s="42">
        <f>article_17_synthesis_table!M$29</f>
        <v>4.2324999999999999</v>
      </c>
      <c r="I6" s="42" t="str">
        <f>article_17_synthesis_table!N$29</f>
        <v>5.64 (+ IAS 1.73)</v>
      </c>
      <c r="J6" s="42">
        <f>article_17_synthesis_table!L$31</f>
        <v>218.41285714285715</v>
      </c>
      <c r="K6" s="42">
        <f>article_17_synthesis_table!M$31</f>
        <v>221.32900000000001</v>
      </c>
      <c r="L6" s="42" t="str">
        <f>article_17_synthesis_table!N$31</f>
        <v>329.2 (+IAS 95.33)</v>
      </c>
      <c r="N6" t="str">
        <f t="shared" si="1"/>
        <v>Bulgaria</v>
      </c>
      <c r="O6" t="str">
        <f t="shared" si="2"/>
        <v>BG</v>
      </c>
      <c r="P6" s="53" t="str">
        <f t="shared" ref="P6:P30" si="10">D6</f>
        <v>no data</v>
      </c>
      <c r="Q6" s="53" t="str">
        <f t="shared" ref="Q6:Q17" si="11">E6</f>
        <v>no data</v>
      </c>
      <c r="R6" s="53" t="str">
        <f t="shared" ref="R6:R17" si="12">F6</f>
        <v>no data</v>
      </c>
      <c r="S6" s="53">
        <f t="shared" si="8"/>
        <v>100.94285714285715</v>
      </c>
      <c r="T6" s="53">
        <f t="shared" si="4"/>
        <v>4.2324999999999999</v>
      </c>
      <c r="U6" s="53" t="str">
        <f t="shared" si="5"/>
        <v>5.64 (+ IAS 1.73)</v>
      </c>
      <c r="V6" s="53">
        <f t="shared" si="9"/>
        <v>218.41285714285715</v>
      </c>
      <c r="W6" s="53">
        <f t="shared" si="6"/>
        <v>221.32900000000001</v>
      </c>
      <c r="X6" s="53" t="str">
        <f t="shared" si="7"/>
        <v>329.2 (+IAS 95.33)</v>
      </c>
    </row>
    <row r="7" spans="1:24" x14ac:dyDescent="0.5">
      <c r="B7" s="46" t="s">
        <v>45</v>
      </c>
      <c r="C7" s="50" t="s">
        <v>73</v>
      </c>
      <c r="D7" s="43">
        <f>article_17_synthesis_table!T$27</f>
        <v>26.775000000000002</v>
      </c>
      <c r="E7" s="43">
        <f>article_17_synthesis_table!U$27</f>
        <v>22.895700000000001</v>
      </c>
      <c r="F7" s="43">
        <f>article_17_synthesis_table!V$27</f>
        <v>32.743699999999997</v>
      </c>
      <c r="G7" s="42">
        <f>article_17_synthesis_table!T$29</f>
        <v>48.195</v>
      </c>
      <c r="H7" s="42">
        <f>article_17_synthesis_table!U$29</f>
        <v>0</v>
      </c>
      <c r="I7" s="42">
        <f>article_17_synthesis_table!V$29</f>
        <v>0</v>
      </c>
      <c r="J7" s="42">
        <f>article_17_synthesis_table!T$31</f>
        <v>34.107500000000002</v>
      </c>
      <c r="K7" s="42">
        <f>article_17_synthesis_table!U$31</f>
        <v>32.547778000000001</v>
      </c>
      <c r="L7" s="42">
        <f>article_17_synthesis_table!V$31</f>
        <v>44.522849999999998</v>
      </c>
      <c r="N7" t="str">
        <f t="shared" si="1"/>
        <v>Cyprus</v>
      </c>
      <c r="O7" t="str">
        <f t="shared" si="2"/>
        <v>CY</v>
      </c>
      <c r="P7" s="53">
        <f t="shared" si="10"/>
        <v>26.775000000000002</v>
      </c>
      <c r="Q7" s="53">
        <f t="shared" si="11"/>
        <v>22.895700000000001</v>
      </c>
      <c r="R7" s="53">
        <f t="shared" si="12"/>
        <v>32.743699999999997</v>
      </c>
      <c r="S7" s="53">
        <f t="shared" si="8"/>
        <v>48.195</v>
      </c>
      <c r="T7" s="53">
        <f t="shared" si="4"/>
        <v>0</v>
      </c>
      <c r="U7" s="53">
        <f t="shared" si="5"/>
        <v>0</v>
      </c>
      <c r="V7" s="53">
        <f t="shared" si="9"/>
        <v>34.107500000000002</v>
      </c>
      <c r="W7" s="53">
        <f t="shared" si="6"/>
        <v>32.547778000000001</v>
      </c>
      <c r="X7" s="53">
        <f t="shared" si="7"/>
        <v>44.522849999999998</v>
      </c>
    </row>
    <row r="8" spans="1:24" ht="28.7" x14ac:dyDescent="0.5">
      <c r="B8" s="46" t="s">
        <v>46</v>
      </c>
      <c r="C8" s="50" t="s">
        <v>74</v>
      </c>
      <c r="D8" s="43" t="str">
        <f>article_17_synthesis_table!X$27</f>
        <v>305 (+ IAS 2)</v>
      </c>
      <c r="E8" s="43" t="str">
        <f>article_17_synthesis_table!Y$27</f>
        <v>300 (+ IAS 2)</v>
      </c>
      <c r="F8" s="43" t="str">
        <f>article_17_synthesis_table!Z$27</f>
        <v>no data</v>
      </c>
      <c r="G8" s="42" t="str">
        <f>article_17_synthesis_table!X$29</f>
        <v>300 (+ IAS 1.5)</v>
      </c>
      <c r="H8" s="42" t="str">
        <f>article_17_synthesis_table!Y$29</f>
        <v>290 (+ IAS 1.5)</v>
      </c>
      <c r="I8" s="42">
        <f>article_17_synthesis_table!Z$29</f>
        <v>300</v>
      </c>
      <c r="J8" s="42" t="str">
        <f>article_17_synthesis_table!X$31</f>
        <v>300 (+ IAS 0.6)</v>
      </c>
      <c r="K8" s="42" t="str">
        <f>article_17_synthesis_table!Y$31</f>
        <v>282.5 (+ IAS 1.125)</v>
      </c>
      <c r="L8" s="42">
        <f>article_17_synthesis_table!Z$31</f>
        <v>284.28570999999999</v>
      </c>
      <c r="N8" t="str">
        <f t="shared" si="1"/>
        <v>Czech Republic</v>
      </c>
      <c r="O8" t="str">
        <f t="shared" si="2"/>
        <v>CZ</v>
      </c>
      <c r="P8" s="53" t="str">
        <f t="shared" si="10"/>
        <v>305 (+ IAS 2)</v>
      </c>
      <c r="Q8" s="53" t="str">
        <f t="shared" si="11"/>
        <v>300 (+ IAS 2)</v>
      </c>
      <c r="R8" s="53" t="str">
        <f t="shared" si="12"/>
        <v>no data</v>
      </c>
      <c r="S8" s="53" t="str">
        <f t="shared" si="8"/>
        <v>300 (+ IAS 1.5)</v>
      </c>
      <c r="T8" s="53" t="str">
        <f t="shared" si="4"/>
        <v>290 (+ IAS 1.5)</v>
      </c>
      <c r="U8" s="53">
        <f t="shared" si="5"/>
        <v>300</v>
      </c>
      <c r="V8" s="53" t="str">
        <f t="shared" si="9"/>
        <v>300 (+ IAS 0.6)</v>
      </c>
      <c r="W8" s="53" t="str">
        <f t="shared" si="6"/>
        <v>282.5 (+ IAS 1.125)</v>
      </c>
      <c r="X8" s="53">
        <f t="shared" si="7"/>
        <v>284.28570999999999</v>
      </c>
    </row>
    <row r="9" spans="1:24" x14ac:dyDescent="0.5">
      <c r="B9" s="46" t="s">
        <v>51</v>
      </c>
      <c r="C9" s="51" t="s">
        <v>79</v>
      </c>
      <c r="D9" s="44" t="str">
        <f>article_17_synthesis_table!AR$27</f>
        <v>no data</v>
      </c>
      <c r="E9" s="44" t="str">
        <f>article_17_synthesis_table!AS$27</f>
        <v>no data</v>
      </c>
      <c r="F9" s="44" t="str">
        <f>article_17_synthesis_table!AT$27</f>
        <v>no data</v>
      </c>
      <c r="G9" s="42">
        <f>article_17_synthesis_table!AR$29</f>
        <v>1989</v>
      </c>
      <c r="H9" s="42">
        <f>article_17_synthesis_table!AS$29</f>
        <v>2637</v>
      </c>
      <c r="I9" s="42">
        <f>article_17_synthesis_table!AT$29</f>
        <v>2479</v>
      </c>
      <c r="J9" s="42" t="str">
        <f>article_17_synthesis_table!AR$31</f>
        <v>no data</v>
      </c>
      <c r="K9" s="42" t="str">
        <f>article_17_synthesis_table!AS$31</f>
        <v>no data</v>
      </c>
      <c r="L9" s="42" t="str">
        <f>article_17_synthesis_table!AT$31</f>
        <v>no data</v>
      </c>
      <c r="N9" t="str">
        <f t="shared" si="1"/>
        <v>Germany</v>
      </c>
      <c r="O9" t="str">
        <f t="shared" si="2"/>
        <v>DE</v>
      </c>
      <c r="P9" s="53" t="str">
        <f t="shared" si="10"/>
        <v>no data</v>
      </c>
      <c r="Q9" s="53" t="str">
        <f t="shared" si="11"/>
        <v>no data</v>
      </c>
      <c r="R9" s="53" t="str">
        <f t="shared" si="12"/>
        <v>no data</v>
      </c>
      <c r="S9" s="53">
        <f t="shared" si="8"/>
        <v>1989</v>
      </c>
      <c r="T9" s="53">
        <f t="shared" si="4"/>
        <v>2637</v>
      </c>
      <c r="U9" s="53">
        <f t="shared" si="5"/>
        <v>2479</v>
      </c>
      <c r="V9" s="53" t="str">
        <f t="shared" si="9"/>
        <v>no data</v>
      </c>
      <c r="W9" s="53" t="str">
        <f t="shared" si="6"/>
        <v>no data</v>
      </c>
      <c r="X9" s="53" t="str">
        <f t="shared" si="7"/>
        <v>no data</v>
      </c>
    </row>
    <row r="10" spans="1:24" x14ac:dyDescent="0.5">
      <c r="B10" s="46" t="s">
        <v>47</v>
      </c>
      <c r="C10" s="50" t="s">
        <v>75</v>
      </c>
      <c r="D10" s="43">
        <f>article_17_synthesis_table!AB$27</f>
        <v>413.33333333333331</v>
      </c>
      <c r="E10" s="43">
        <f>article_17_synthesis_table!AC$27</f>
        <v>413.33330000000001</v>
      </c>
      <c r="F10" s="43">
        <f>article_17_synthesis_table!AD$27</f>
        <v>413.33330000000001</v>
      </c>
      <c r="G10" s="42">
        <f>article_17_synthesis_table!AB$29</f>
        <v>540.5</v>
      </c>
      <c r="H10" s="42">
        <f>article_17_synthesis_table!AC$29</f>
        <v>521.66600000000005</v>
      </c>
      <c r="I10" s="42">
        <f>article_17_synthesis_table!AD$29</f>
        <v>535.25</v>
      </c>
      <c r="J10" s="42">
        <f>article_17_synthesis_table!AB$31</f>
        <v>510</v>
      </c>
      <c r="K10" s="42">
        <f>article_17_synthesis_table!AC$31</f>
        <v>457</v>
      </c>
      <c r="L10" s="42">
        <f>article_17_synthesis_table!AD$31</f>
        <v>502</v>
      </c>
      <c r="N10" t="str">
        <f t="shared" si="1"/>
        <v>Denmark</v>
      </c>
      <c r="O10" t="str">
        <f t="shared" si="2"/>
        <v>DK</v>
      </c>
      <c r="P10" s="53">
        <f t="shared" si="10"/>
        <v>413.33333333333331</v>
      </c>
      <c r="Q10" s="53">
        <f t="shared" si="11"/>
        <v>413.33330000000001</v>
      </c>
      <c r="R10" s="53">
        <f t="shared" si="12"/>
        <v>413.33330000000001</v>
      </c>
      <c r="S10" s="53">
        <f t="shared" si="8"/>
        <v>540.5</v>
      </c>
      <c r="T10" s="53">
        <f t="shared" si="4"/>
        <v>521.66600000000005</v>
      </c>
      <c r="U10" s="53">
        <f t="shared" si="5"/>
        <v>535.25</v>
      </c>
      <c r="V10" s="53">
        <f t="shared" si="9"/>
        <v>510</v>
      </c>
      <c r="W10" s="53">
        <f t="shared" si="6"/>
        <v>457</v>
      </c>
      <c r="X10" s="53">
        <f t="shared" si="7"/>
        <v>502</v>
      </c>
    </row>
    <row r="11" spans="1:24" x14ac:dyDescent="0.5">
      <c r="B11" s="46" t="s">
        <v>48</v>
      </c>
      <c r="C11" s="50" t="s">
        <v>76</v>
      </c>
      <c r="D11" s="43">
        <f>article_17_synthesis_table!AF$27</f>
        <v>6.63</v>
      </c>
      <c r="E11" s="43">
        <f>article_17_synthesis_table!AG$27</f>
        <v>15.244999999999999</v>
      </c>
      <c r="F11" s="43">
        <f>article_17_synthesis_table!AH$27</f>
        <v>24.3</v>
      </c>
      <c r="G11" s="42">
        <f>article_17_synthesis_table!AF$29</f>
        <v>16.489999999999998</v>
      </c>
      <c r="H11" s="42">
        <f>article_17_synthesis_table!AG$29</f>
        <v>25</v>
      </c>
      <c r="I11" s="42">
        <f>article_17_synthesis_table!AH$29</f>
        <v>32.409999999999997</v>
      </c>
      <c r="J11" s="42">
        <f>article_17_synthesis_table!AF$31</f>
        <v>23.052</v>
      </c>
      <c r="K11" s="42">
        <f>article_17_synthesis_table!AG$31</f>
        <v>25.293330000000001</v>
      </c>
      <c r="L11" s="42">
        <f>article_17_synthesis_table!AH$31</f>
        <v>37.8033</v>
      </c>
      <c r="N11" t="str">
        <f t="shared" si="1"/>
        <v>Estonia</v>
      </c>
      <c r="O11" t="str">
        <f t="shared" si="2"/>
        <v>EE</v>
      </c>
      <c r="P11" s="53">
        <f t="shared" si="10"/>
        <v>6.63</v>
      </c>
      <c r="Q11" s="53">
        <f t="shared" si="11"/>
        <v>15.244999999999999</v>
      </c>
      <c r="R11" s="53">
        <f t="shared" si="12"/>
        <v>24.3</v>
      </c>
      <c r="S11" s="53">
        <f t="shared" si="8"/>
        <v>16.489999999999998</v>
      </c>
      <c r="T11" s="53">
        <f t="shared" si="4"/>
        <v>25</v>
      </c>
      <c r="U11" s="53">
        <f t="shared" si="5"/>
        <v>32.409999999999997</v>
      </c>
      <c r="V11" s="53">
        <f t="shared" si="9"/>
        <v>23.052</v>
      </c>
      <c r="W11" s="53">
        <f t="shared" si="6"/>
        <v>25.293330000000001</v>
      </c>
      <c r="X11" s="53">
        <f t="shared" si="7"/>
        <v>37.8033</v>
      </c>
    </row>
    <row r="12" spans="1:24" x14ac:dyDescent="0.5">
      <c r="B12" s="46" t="s">
        <v>52</v>
      </c>
      <c r="C12" s="50" t="s">
        <v>80</v>
      </c>
      <c r="D12" s="44">
        <f>article_17_synthesis_table!AV$27</f>
        <v>0</v>
      </c>
      <c r="E12" s="44" t="str">
        <f>article_17_synthesis_table!AW$27</f>
        <v>no data</v>
      </c>
      <c r="F12" s="44" t="str">
        <f>article_17_synthesis_table!AX$27</f>
        <v>no data</v>
      </c>
      <c r="G12" s="42">
        <f>article_17_synthesis_table!AV$29</f>
        <v>0</v>
      </c>
      <c r="H12" s="42" t="str">
        <f>article_17_synthesis_table!AW$29</f>
        <v>no data</v>
      </c>
      <c r="I12" s="42" t="str">
        <f>article_17_synthesis_table!AX$29</f>
        <v>no data</v>
      </c>
      <c r="J12" s="42">
        <f>article_17_synthesis_table!AV$31</f>
        <v>177</v>
      </c>
      <c r="K12" s="42">
        <f>article_17_synthesis_table!AW$31</f>
        <v>109.94916600000001</v>
      </c>
      <c r="L12" s="42">
        <f>article_17_synthesis_table!AX$31</f>
        <v>118.4816</v>
      </c>
      <c r="N12" t="str">
        <f t="shared" si="1"/>
        <v>Greece</v>
      </c>
      <c r="O12" t="str">
        <f t="shared" si="2"/>
        <v>EL</v>
      </c>
      <c r="P12" s="53">
        <f t="shared" si="10"/>
        <v>0</v>
      </c>
      <c r="Q12" s="53" t="str">
        <f t="shared" si="11"/>
        <v>no data</v>
      </c>
      <c r="R12" s="53" t="str">
        <f t="shared" si="12"/>
        <v>no data</v>
      </c>
      <c r="S12" s="53">
        <f t="shared" si="8"/>
        <v>0</v>
      </c>
      <c r="T12" s="53" t="str">
        <f t="shared" si="4"/>
        <v>no data</v>
      </c>
      <c r="U12" s="53" t="str">
        <f t="shared" si="5"/>
        <v>no data</v>
      </c>
      <c r="V12" s="53">
        <f t="shared" si="9"/>
        <v>177</v>
      </c>
      <c r="W12" s="53">
        <f t="shared" si="6"/>
        <v>109.94916600000001</v>
      </c>
      <c r="X12" s="53">
        <f t="shared" si="7"/>
        <v>118.4816</v>
      </c>
    </row>
    <row r="13" spans="1:24" x14ac:dyDescent="0.5">
      <c r="B13" s="46" t="s">
        <v>66</v>
      </c>
      <c r="C13" s="50" t="s">
        <v>94</v>
      </c>
      <c r="D13" s="44" t="str">
        <f>article_17_synthesis_table!CZ$27</f>
        <v>no data</v>
      </c>
      <c r="E13" s="44" t="str">
        <f>article_17_synthesis_table!DA$27</f>
        <v>no data</v>
      </c>
      <c r="F13" s="44" t="str">
        <f>article_17_synthesis_table!DB$27</f>
        <v>no data</v>
      </c>
      <c r="G13" s="42" t="str">
        <f>article_17_synthesis_table!CZ$29</f>
        <v>no data</v>
      </c>
      <c r="H13" s="42">
        <f>article_17_synthesis_table!DA$29</f>
        <v>4.2324999999999999</v>
      </c>
      <c r="I13" s="42" t="str">
        <f>article_17_synthesis_table!DB$29</f>
        <v>no data</v>
      </c>
      <c r="J13" s="42" t="str">
        <f>article_17_synthesis_table!CZ$31</f>
        <v>172 (+ IAS 1)</v>
      </c>
      <c r="K13" s="42" t="str">
        <f>article_17_synthesis_table!DA$31</f>
        <v>375.6 (+IAS 4.45625)</v>
      </c>
      <c r="L13" s="42" t="str">
        <f>article_17_synthesis_table!DB$31</f>
        <v>261 (+IAS 0.8)</v>
      </c>
      <c r="N13" t="str">
        <f t="shared" si="1"/>
        <v>Spain</v>
      </c>
      <c r="O13" t="str">
        <f t="shared" si="2"/>
        <v>ES</v>
      </c>
      <c r="P13" s="53" t="str">
        <f t="shared" si="10"/>
        <v>no data</v>
      </c>
      <c r="Q13" s="53" t="str">
        <f t="shared" si="11"/>
        <v>no data</v>
      </c>
      <c r="R13" s="53" t="str">
        <f t="shared" si="12"/>
        <v>no data</v>
      </c>
      <c r="S13" s="53" t="str">
        <f t="shared" si="8"/>
        <v>no data</v>
      </c>
      <c r="T13" s="53">
        <f t="shared" si="4"/>
        <v>4.2324999999999999</v>
      </c>
      <c r="U13" s="53" t="str">
        <f t="shared" si="5"/>
        <v>no data</v>
      </c>
      <c r="V13" s="53" t="str">
        <f t="shared" si="9"/>
        <v>172 (+ IAS 1)</v>
      </c>
      <c r="W13" s="53" t="str">
        <f t="shared" si="6"/>
        <v>375.6 (+IAS 4.45625)</v>
      </c>
      <c r="X13" s="53" t="str">
        <f t="shared" si="7"/>
        <v>261 (+IAS 0.8)</v>
      </c>
    </row>
    <row r="14" spans="1:24" x14ac:dyDescent="0.5">
      <c r="B14" s="46" t="s">
        <v>49</v>
      </c>
      <c r="C14" s="50" t="s">
        <v>77</v>
      </c>
      <c r="D14" s="43">
        <f>article_17_synthesis_table!AJ$27</f>
        <v>51.25</v>
      </c>
      <c r="E14" s="43">
        <f>article_17_synthesis_table!AK$27</f>
        <v>322.5</v>
      </c>
      <c r="F14" s="43">
        <f>article_17_synthesis_table!AL$27</f>
        <v>331.5</v>
      </c>
      <c r="G14" s="42">
        <f>article_17_synthesis_table!AJ$29</f>
        <v>55</v>
      </c>
      <c r="H14" s="42">
        <f>article_17_synthesis_table!AK$29</f>
        <v>334</v>
      </c>
      <c r="I14" s="42">
        <f>article_17_synthesis_table!AL$29</f>
        <v>343</v>
      </c>
      <c r="J14" s="42">
        <f>article_17_synthesis_table!AJ$31</f>
        <v>55</v>
      </c>
      <c r="K14" s="42">
        <f>article_17_synthesis_table!AK$31</f>
        <v>346.5</v>
      </c>
      <c r="L14" s="42">
        <f>article_17_synthesis_table!AL$31</f>
        <v>359.5</v>
      </c>
      <c r="N14" t="str">
        <f t="shared" si="1"/>
        <v>Finland</v>
      </c>
      <c r="O14" t="str">
        <f t="shared" si="2"/>
        <v>FI</v>
      </c>
      <c r="P14" s="53">
        <f t="shared" si="10"/>
        <v>51.25</v>
      </c>
      <c r="Q14" s="53">
        <f t="shared" si="11"/>
        <v>322.5</v>
      </c>
      <c r="R14" s="53">
        <f t="shared" si="12"/>
        <v>331.5</v>
      </c>
      <c r="S14" s="53">
        <f t="shared" si="8"/>
        <v>55</v>
      </c>
      <c r="T14" s="53">
        <f t="shared" si="4"/>
        <v>334</v>
      </c>
      <c r="U14" s="53">
        <f t="shared" si="5"/>
        <v>343</v>
      </c>
      <c r="V14" s="53">
        <f t="shared" si="9"/>
        <v>55</v>
      </c>
      <c r="W14" s="53">
        <f t="shared" si="6"/>
        <v>346.5</v>
      </c>
      <c r="X14" s="53">
        <f t="shared" si="7"/>
        <v>359.5</v>
      </c>
    </row>
    <row r="15" spans="1:24" x14ac:dyDescent="0.5">
      <c r="B15" s="46" t="s">
        <v>50</v>
      </c>
      <c r="C15" s="50" t="s">
        <v>78</v>
      </c>
      <c r="D15" s="44" t="str">
        <f>article_17_synthesis_table!AN$27</f>
        <v>no data</v>
      </c>
      <c r="E15" s="44" t="str">
        <f>article_17_synthesis_table!AO$27</f>
        <v>no data</v>
      </c>
      <c r="F15" s="44" t="str">
        <f>article_17_synthesis_table!AP$27</f>
        <v>no data</v>
      </c>
      <c r="G15" s="42" t="str">
        <f>article_17_synthesis_table!AN$29</f>
        <v>2358 (+IAS 553)</v>
      </c>
      <c r="H15" s="42" t="str">
        <f>article_17_synthesis_table!AO$29</f>
        <v>2658 (+ IAS 458.8)</v>
      </c>
      <c r="I15" s="42" t="str">
        <f>article_17_synthesis_table!AP$29</f>
        <v>3251 (+IAS 458.8)</v>
      </c>
      <c r="J15" s="42" t="str">
        <f>article_17_synthesis_table!AN$31</f>
        <v>2750 (+IAS 660)</v>
      </c>
      <c r="K15" s="42" t="str">
        <f>article_17_synthesis_table!AO$31</f>
        <v>no data</v>
      </c>
      <c r="L15" s="42">
        <f>article_17_synthesis_table!AP$31</f>
        <v>3549.4285</v>
      </c>
      <c r="N15" t="str">
        <f t="shared" si="1"/>
        <v>France</v>
      </c>
      <c r="O15" t="str">
        <f t="shared" si="2"/>
        <v>FR</v>
      </c>
      <c r="P15" s="53" t="str">
        <f t="shared" si="10"/>
        <v>no data</v>
      </c>
      <c r="Q15" s="53" t="str">
        <f t="shared" si="11"/>
        <v>no data</v>
      </c>
      <c r="R15" s="53" t="str">
        <f t="shared" si="12"/>
        <v>no data</v>
      </c>
      <c r="S15" s="53" t="str">
        <f t="shared" si="8"/>
        <v>2358 (+IAS 553)</v>
      </c>
      <c r="T15" s="53" t="str">
        <f t="shared" si="4"/>
        <v>2658 (+ IAS 458.8)</v>
      </c>
      <c r="U15" s="53" t="str">
        <f t="shared" si="5"/>
        <v>3251 (+IAS 458.8)</v>
      </c>
      <c r="V15" s="53" t="str">
        <f t="shared" si="9"/>
        <v>2750 (+IAS 660)</v>
      </c>
      <c r="W15" s="53" t="str">
        <f t="shared" si="6"/>
        <v>no data</v>
      </c>
      <c r="X15" s="53">
        <f t="shared" si="7"/>
        <v>3549.4285</v>
      </c>
    </row>
    <row r="16" spans="1:24" x14ac:dyDescent="0.5">
      <c r="B16" s="46" t="s">
        <v>44</v>
      </c>
      <c r="C16" s="50" t="s">
        <v>72</v>
      </c>
      <c r="D16" s="44" t="str">
        <f>article_17_synthesis_table!P$27</f>
        <v>no data</v>
      </c>
      <c r="E16" s="44" t="str">
        <f>article_17_synthesis_table!Q$27</f>
        <v>no data</v>
      </c>
      <c r="F16" s="44" t="str">
        <f>article_17_synthesis_table!R$27</f>
        <v>no data</v>
      </c>
      <c r="G16" s="42" t="str">
        <f>article_17_synthesis_table!P$29</f>
        <v>no data</v>
      </c>
      <c r="H16" s="42" t="str">
        <f>article_17_synthesis_table!Q$29</f>
        <v>no data</v>
      </c>
      <c r="I16" s="42" t="str">
        <f>article_17_synthesis_table!R$29</f>
        <v>no data</v>
      </c>
      <c r="J16" s="42">
        <f>article_17_synthesis_table!P$31</f>
        <v>249.125</v>
      </c>
      <c r="K16" s="42">
        <f>article_17_synthesis_table!Q$31</f>
        <v>311.41624999999999</v>
      </c>
      <c r="L16" s="42">
        <f>article_17_synthesis_table!R$31</f>
        <v>196.45</v>
      </c>
      <c r="N16" t="str">
        <f t="shared" si="1"/>
        <v>Croatia</v>
      </c>
      <c r="O16" t="str">
        <f t="shared" si="2"/>
        <v>HR</v>
      </c>
      <c r="P16" s="53" t="str">
        <f t="shared" si="10"/>
        <v>no data</v>
      </c>
      <c r="Q16" s="53" t="str">
        <f t="shared" si="11"/>
        <v>no data</v>
      </c>
      <c r="R16" s="53" t="str">
        <f t="shared" si="12"/>
        <v>no data</v>
      </c>
      <c r="S16" s="53" t="str">
        <f t="shared" si="8"/>
        <v>no data</v>
      </c>
      <c r="T16" s="53" t="str">
        <f t="shared" si="4"/>
        <v>no data</v>
      </c>
      <c r="U16" s="53" t="str">
        <f t="shared" si="5"/>
        <v>no data</v>
      </c>
      <c r="V16" s="53">
        <f t="shared" si="9"/>
        <v>249.125</v>
      </c>
      <c r="W16" s="53">
        <f t="shared" si="6"/>
        <v>311.41624999999999</v>
      </c>
      <c r="X16" s="53">
        <f t="shared" si="7"/>
        <v>196.45</v>
      </c>
    </row>
    <row r="17" spans="2:24" x14ac:dyDescent="0.5">
      <c r="B17" s="46" t="s">
        <v>53</v>
      </c>
      <c r="C17" s="51" t="s">
        <v>81</v>
      </c>
      <c r="D17" s="44">
        <f>article_17_synthesis_table!AZ$27</f>
        <v>26.775000000000002</v>
      </c>
      <c r="E17" s="44" t="str">
        <f>article_17_synthesis_table!BA$27</f>
        <v>no data</v>
      </c>
      <c r="F17" s="44" t="str">
        <f>article_17_synthesis_table!BB$27</f>
        <v>no data</v>
      </c>
      <c r="G17" s="42">
        <f>article_17_synthesis_table!AZ$29</f>
        <v>48.195</v>
      </c>
      <c r="H17" s="42">
        <f>article_17_synthesis_table!BA$29</f>
        <v>46.557499999999997</v>
      </c>
      <c r="I17" s="42">
        <f>article_17_synthesis_table!BB$29</f>
        <v>31.323699999999999</v>
      </c>
      <c r="J17" s="42">
        <f>article_17_synthesis_table!AZ$31</f>
        <v>34.107500000000002</v>
      </c>
      <c r="K17" s="42" t="str">
        <f>article_17_synthesis_table!BA$31</f>
        <v>no data</v>
      </c>
      <c r="L17" s="42" t="str">
        <f>article_17_synthesis_table!BB$31</f>
        <v>no data</v>
      </c>
      <c r="N17" t="str">
        <f t="shared" si="1"/>
        <v>Hungary</v>
      </c>
      <c r="O17" t="str">
        <f t="shared" si="2"/>
        <v>HU</v>
      </c>
      <c r="P17" s="53">
        <f t="shared" si="10"/>
        <v>26.775000000000002</v>
      </c>
      <c r="Q17" s="53" t="str">
        <f t="shared" si="11"/>
        <v>no data</v>
      </c>
      <c r="R17" s="53" t="str">
        <f t="shared" si="12"/>
        <v>no data</v>
      </c>
      <c r="S17" s="53">
        <f t="shared" si="8"/>
        <v>48.195</v>
      </c>
      <c r="T17" s="53">
        <f t="shared" si="4"/>
        <v>46.557499999999997</v>
      </c>
      <c r="U17" s="53">
        <f t="shared" si="5"/>
        <v>31.323699999999999</v>
      </c>
      <c r="V17" s="53">
        <f t="shared" si="9"/>
        <v>34.107500000000002</v>
      </c>
      <c r="W17" s="53" t="str">
        <f t="shared" si="6"/>
        <v>no data</v>
      </c>
      <c r="X17" s="53" t="str">
        <f t="shared" si="7"/>
        <v>no data</v>
      </c>
    </row>
    <row r="18" spans="2:24" x14ac:dyDescent="0.5">
      <c r="B18" s="46" t="s">
        <v>54</v>
      </c>
      <c r="C18" s="50" t="s">
        <v>82</v>
      </c>
      <c r="D18" s="44" t="str">
        <f>article_17_synthesis_table!BD$27</f>
        <v>no data</v>
      </c>
      <c r="E18" s="44" t="str">
        <f>article_17_synthesis_table!BE$27</f>
        <v>no data</v>
      </c>
      <c r="F18" s="44" t="str">
        <f>article_17_synthesis_table!BF$27</f>
        <v>no data</v>
      </c>
      <c r="G18" s="42" t="str">
        <f>article_17_synthesis_table!BD$29</f>
        <v>no data</v>
      </c>
      <c r="H18" s="42" t="str">
        <f>article_17_synthesis_table!BE$29</f>
        <v>no data</v>
      </c>
      <c r="I18" s="42">
        <f>article_17_synthesis_table!BF$29</f>
        <v>165</v>
      </c>
      <c r="J18" s="42">
        <f>article_17_synthesis_table!BD$31</f>
        <v>117.55999999999999</v>
      </c>
      <c r="K18" s="42">
        <f>article_17_synthesis_table!BE$31</f>
        <v>157.41999999999999</v>
      </c>
      <c r="L18" s="42">
        <f>article_17_synthesis_table!BF$31</f>
        <v>337.6</v>
      </c>
      <c r="N18" t="str">
        <f t="shared" si="1"/>
        <v>Ireland</v>
      </c>
      <c r="O18" t="str">
        <f t="shared" si="2"/>
        <v>IE</v>
      </c>
      <c r="P18" s="53" t="str">
        <f t="shared" si="10"/>
        <v>no data</v>
      </c>
      <c r="Q18" s="53" t="str">
        <f t="shared" ref="Q18:Q30" si="13">E18</f>
        <v>no data</v>
      </c>
      <c r="R18" s="53" t="str">
        <f t="shared" ref="R18:R30" si="14">F18</f>
        <v>no data</v>
      </c>
      <c r="S18" s="53" t="str">
        <f t="shared" si="8"/>
        <v>no data</v>
      </c>
      <c r="T18" s="53" t="str">
        <f t="shared" si="4"/>
        <v>no data</v>
      </c>
      <c r="U18" s="53">
        <f t="shared" si="5"/>
        <v>165</v>
      </c>
      <c r="V18" s="53">
        <f t="shared" si="9"/>
        <v>117.55999999999999</v>
      </c>
      <c r="W18" s="53">
        <f t="shared" si="6"/>
        <v>157.41999999999999</v>
      </c>
      <c r="X18" s="53">
        <f t="shared" si="7"/>
        <v>337.6</v>
      </c>
    </row>
    <row r="19" spans="2:24" x14ac:dyDescent="0.5">
      <c r="B19" s="46" t="s">
        <v>55</v>
      </c>
      <c r="C19" s="50" t="s">
        <v>83</v>
      </c>
      <c r="D19" s="43">
        <f>article_17_synthesis_table!BH$27</f>
        <v>193.2681818181818</v>
      </c>
      <c r="E19" s="43">
        <f>article_17_synthesis_table!BI$27</f>
        <v>189.43</v>
      </c>
      <c r="F19" s="43">
        <f>article_17_synthesis_table!BJ$27</f>
        <v>237.4187</v>
      </c>
      <c r="G19" s="42">
        <f>article_17_synthesis_table!BH$29</f>
        <v>633.36</v>
      </c>
      <c r="H19" s="42">
        <f>article_17_synthesis_table!BI$29</f>
        <v>462.04</v>
      </c>
      <c r="I19" s="42">
        <f>article_17_synthesis_table!BJ$29</f>
        <v>516.06079999999997</v>
      </c>
      <c r="J19" s="42">
        <f>article_17_synthesis_table!BH$31</f>
        <v>353.53000000000003</v>
      </c>
      <c r="K19" s="42">
        <f>article_17_synthesis_table!BI$31</f>
        <v>175.33665999999999</v>
      </c>
      <c r="L19" s="42">
        <f>article_17_synthesis_table!BJ$31</f>
        <v>2323.5169000000001</v>
      </c>
      <c r="N19" t="str">
        <f t="shared" si="1"/>
        <v>Italy</v>
      </c>
      <c r="O19" t="str">
        <f t="shared" si="2"/>
        <v>IT</v>
      </c>
      <c r="P19" s="53">
        <f t="shared" si="10"/>
        <v>193.2681818181818</v>
      </c>
      <c r="Q19" s="53">
        <f t="shared" si="13"/>
        <v>189.43</v>
      </c>
      <c r="R19" s="53">
        <f t="shared" si="14"/>
        <v>237.4187</v>
      </c>
      <c r="S19" s="53">
        <f t="shared" si="8"/>
        <v>633.36</v>
      </c>
      <c r="T19" s="53">
        <f t="shared" si="4"/>
        <v>462.04</v>
      </c>
      <c r="U19" s="53">
        <f t="shared" si="5"/>
        <v>516.06079999999997</v>
      </c>
      <c r="V19" s="53">
        <f t="shared" si="9"/>
        <v>353.53000000000003</v>
      </c>
      <c r="W19" s="53">
        <f t="shared" si="6"/>
        <v>175.33665999999999</v>
      </c>
      <c r="X19" s="53">
        <f t="shared" si="7"/>
        <v>2323.5169000000001</v>
      </c>
    </row>
    <row r="20" spans="2:24" x14ac:dyDescent="0.5">
      <c r="B20" s="46" t="s">
        <v>57</v>
      </c>
      <c r="C20" s="50" t="s">
        <v>85</v>
      </c>
      <c r="D20" s="43">
        <f>article_17_synthesis_table!BP$27</f>
        <v>14.75</v>
      </c>
      <c r="E20" s="43">
        <f>article_17_synthesis_table!BQ$27</f>
        <v>25.236660000000001</v>
      </c>
      <c r="F20" s="43">
        <f>article_17_synthesis_table!BR$27</f>
        <v>0</v>
      </c>
      <c r="G20" s="42" t="str">
        <f>article_17_synthesis_table!BP$29</f>
        <v>no data</v>
      </c>
      <c r="H20" s="42" t="str">
        <f>article_17_synthesis_table!BQ$29</f>
        <v>no data</v>
      </c>
      <c r="I20" s="42" t="str">
        <f>article_17_synthesis_table!BR$29</f>
        <v>no data</v>
      </c>
      <c r="J20" s="42">
        <f>article_17_synthesis_table!BP$31</f>
        <v>71</v>
      </c>
      <c r="K20" s="42">
        <f>article_17_synthesis_table!BQ$31</f>
        <v>8.4849999999999994</v>
      </c>
      <c r="L20" s="42" t="str">
        <f>article_17_synthesis_table!BR$31</f>
        <v>no data</v>
      </c>
      <c r="N20" t="str">
        <f t="shared" si="1"/>
        <v>Lithuania</v>
      </c>
      <c r="O20" t="str">
        <f t="shared" si="2"/>
        <v>LT</v>
      </c>
      <c r="P20" s="53">
        <f t="shared" si="10"/>
        <v>14.75</v>
      </c>
      <c r="Q20" s="53">
        <f t="shared" si="13"/>
        <v>25.236660000000001</v>
      </c>
      <c r="R20" s="53">
        <f t="shared" si="14"/>
        <v>0</v>
      </c>
      <c r="S20" s="53" t="str">
        <f t="shared" si="8"/>
        <v>no data</v>
      </c>
      <c r="T20" s="53" t="str">
        <f t="shared" si="4"/>
        <v>no data</v>
      </c>
      <c r="U20" s="53" t="str">
        <f t="shared" si="5"/>
        <v>no data</v>
      </c>
      <c r="V20" s="53">
        <f t="shared" si="9"/>
        <v>71</v>
      </c>
      <c r="W20" s="53">
        <f t="shared" si="6"/>
        <v>8.4849999999999994</v>
      </c>
      <c r="X20" s="53" t="str">
        <f t="shared" si="7"/>
        <v>no data</v>
      </c>
    </row>
    <row r="21" spans="2:24" x14ac:dyDescent="0.5">
      <c r="B21" s="46" t="s">
        <v>58</v>
      </c>
      <c r="C21" s="50" t="s">
        <v>86</v>
      </c>
      <c r="D21" s="43">
        <f>article_17_synthesis_table!BT$27</f>
        <v>64.75</v>
      </c>
      <c r="E21" s="43">
        <f>article_17_synthesis_table!BU$27</f>
        <v>60.666600000000003</v>
      </c>
      <c r="F21" s="43">
        <f>article_17_synthesis_table!BV$27</f>
        <v>60.571399999999997</v>
      </c>
      <c r="G21" s="42">
        <f>article_17_synthesis_table!BT$29</f>
        <v>52.5</v>
      </c>
      <c r="H21" s="42">
        <f>article_17_synthesis_table!BU$29</f>
        <v>40</v>
      </c>
      <c r="I21" s="42">
        <f>article_17_synthesis_table!BV$29</f>
        <v>40</v>
      </c>
      <c r="J21" s="42">
        <f>article_17_synthesis_table!BT$31</f>
        <v>42.5</v>
      </c>
      <c r="K21" s="42">
        <f>article_17_synthesis_table!BU$31</f>
        <v>42.5</v>
      </c>
      <c r="L21" s="42">
        <f>article_17_synthesis_table!BV$31</f>
        <v>31</v>
      </c>
      <c r="N21" t="str">
        <f t="shared" si="1"/>
        <v>Luxembourg</v>
      </c>
      <c r="O21" t="str">
        <f t="shared" si="2"/>
        <v>LU</v>
      </c>
      <c r="P21" s="53">
        <f t="shared" si="10"/>
        <v>64.75</v>
      </c>
      <c r="Q21" s="53">
        <f t="shared" si="13"/>
        <v>60.666600000000003</v>
      </c>
      <c r="R21" s="53">
        <f t="shared" si="14"/>
        <v>60.571399999999997</v>
      </c>
      <c r="S21" s="53">
        <f t="shared" si="8"/>
        <v>52.5</v>
      </c>
      <c r="T21" s="53">
        <f t="shared" si="4"/>
        <v>40</v>
      </c>
      <c r="U21" s="53">
        <f t="shared" si="5"/>
        <v>40</v>
      </c>
      <c r="V21" s="53">
        <f t="shared" si="9"/>
        <v>42.5</v>
      </c>
      <c r="W21" s="53">
        <f t="shared" si="6"/>
        <v>42.5</v>
      </c>
      <c r="X21" s="53">
        <f t="shared" si="7"/>
        <v>31</v>
      </c>
    </row>
    <row r="22" spans="2:24" x14ac:dyDescent="0.5">
      <c r="B22" s="46" t="s">
        <v>56</v>
      </c>
      <c r="C22" s="50" t="s">
        <v>84</v>
      </c>
      <c r="D22" s="43">
        <f>article_17_synthesis_table!BL$27</f>
        <v>35.903333333333336</v>
      </c>
      <c r="E22" s="43">
        <f>article_17_synthesis_table!BM$27</f>
        <v>25.425999999999998</v>
      </c>
      <c r="F22" s="43">
        <f>article_17_synthesis_table!BN$27</f>
        <v>21.552700000000002</v>
      </c>
      <c r="G22" s="42">
        <f>article_17_synthesis_table!BL$29</f>
        <v>51.274999999999999</v>
      </c>
      <c r="H22" s="42">
        <f>article_17_synthesis_table!BM$29</f>
        <v>51.274999999999999</v>
      </c>
      <c r="I22" s="42">
        <f>article_17_synthesis_table!BN$29</f>
        <v>0</v>
      </c>
      <c r="J22" s="42">
        <f>article_17_synthesis_table!BL$31</f>
        <v>22.444285714285716</v>
      </c>
      <c r="K22" s="42">
        <f>article_17_synthesis_table!BM$31</f>
        <v>21.0685714</v>
      </c>
      <c r="L22" s="42">
        <f>article_17_synthesis_table!BN$31</f>
        <v>0</v>
      </c>
      <c r="N22" t="str">
        <f t="shared" si="1"/>
        <v>Latvia</v>
      </c>
      <c r="O22" t="str">
        <f t="shared" si="2"/>
        <v>LV</v>
      </c>
      <c r="P22" s="53">
        <f t="shared" si="10"/>
        <v>35.903333333333336</v>
      </c>
      <c r="Q22" s="53">
        <f t="shared" si="13"/>
        <v>25.425999999999998</v>
      </c>
      <c r="R22" s="53">
        <f t="shared" si="14"/>
        <v>21.552700000000002</v>
      </c>
      <c r="S22" s="53">
        <f t="shared" si="8"/>
        <v>51.274999999999999</v>
      </c>
      <c r="T22" s="53">
        <f t="shared" si="4"/>
        <v>51.274999999999999</v>
      </c>
      <c r="U22" s="53">
        <f t="shared" si="5"/>
        <v>0</v>
      </c>
      <c r="V22" s="53">
        <f t="shared" si="9"/>
        <v>22.444285714285716</v>
      </c>
      <c r="W22" s="53">
        <f t="shared" si="6"/>
        <v>21.0685714</v>
      </c>
      <c r="X22" s="53">
        <f t="shared" si="7"/>
        <v>0</v>
      </c>
    </row>
    <row r="23" spans="2:24" x14ac:dyDescent="0.5">
      <c r="B23" s="46" t="s">
        <v>59</v>
      </c>
      <c r="C23" s="50" t="s">
        <v>87</v>
      </c>
      <c r="D23" s="43">
        <f>article_17_synthesis_table!BX$27</f>
        <v>4.3499999999999996</v>
      </c>
      <c r="E23" s="43" t="str">
        <f>article_17_synthesis_table!BY$27</f>
        <v>no data</v>
      </c>
      <c r="F23" s="43">
        <f>article_17_synthesis_table!BZ$27</f>
        <v>7.0321999999999996</v>
      </c>
      <c r="G23" s="42">
        <f>article_17_synthesis_table!BX$29</f>
        <v>5.5600000000000005</v>
      </c>
      <c r="H23" s="42" t="str">
        <f>article_17_synthesis_table!BY$29</f>
        <v>no data</v>
      </c>
      <c r="I23" s="42">
        <f>article_17_synthesis_table!BZ$29</f>
        <v>9.6649999999999991</v>
      </c>
      <c r="J23" s="42">
        <f>article_17_synthesis_table!BX$31</f>
        <v>7.65</v>
      </c>
      <c r="K23" s="42" t="str">
        <f>article_17_synthesis_table!BY$31</f>
        <v>no data</v>
      </c>
      <c r="L23" s="42">
        <f>article_17_synthesis_table!BZ$31</f>
        <v>12</v>
      </c>
      <c r="N23" t="str">
        <f t="shared" si="1"/>
        <v>Malta</v>
      </c>
      <c r="O23" t="str">
        <f t="shared" si="2"/>
        <v>MT</v>
      </c>
      <c r="P23" s="53">
        <f t="shared" si="10"/>
        <v>4.3499999999999996</v>
      </c>
      <c r="Q23" s="53" t="str">
        <f t="shared" si="13"/>
        <v>no data</v>
      </c>
      <c r="R23" s="53">
        <f t="shared" si="14"/>
        <v>7.0321999999999996</v>
      </c>
      <c r="S23" s="53">
        <f t="shared" si="8"/>
        <v>5.5600000000000005</v>
      </c>
      <c r="T23" s="53" t="str">
        <f t="shared" si="4"/>
        <v>no data</v>
      </c>
      <c r="U23" s="53">
        <f t="shared" si="5"/>
        <v>9.6649999999999991</v>
      </c>
      <c r="V23" s="53">
        <f t="shared" si="9"/>
        <v>7.65</v>
      </c>
      <c r="W23" s="53" t="str">
        <f t="shared" si="6"/>
        <v>no data</v>
      </c>
      <c r="X23" s="53">
        <f t="shared" si="7"/>
        <v>12</v>
      </c>
    </row>
    <row r="24" spans="2:24" x14ac:dyDescent="0.5">
      <c r="B24" s="46" t="s">
        <v>60</v>
      </c>
      <c r="C24" s="50" t="s">
        <v>88</v>
      </c>
      <c r="D24" s="43">
        <f>article_17_synthesis_table!CB$27</f>
        <v>1045.3333333333333</v>
      </c>
      <c r="E24" s="43">
        <f>article_17_synthesis_table!CC$27</f>
        <v>976</v>
      </c>
      <c r="F24" s="43">
        <f>article_17_synthesis_table!CD$27</f>
        <v>954.57140000000004</v>
      </c>
      <c r="G24" s="42">
        <f>article_17_synthesis_table!CB$29</f>
        <v>857.5</v>
      </c>
      <c r="H24" s="42">
        <f>article_17_synthesis_table!CC$29</f>
        <v>885.5</v>
      </c>
      <c r="I24" s="42">
        <f>article_17_synthesis_table!CD$29</f>
        <v>913.5</v>
      </c>
      <c r="J24" s="42">
        <f>article_17_synthesis_table!CB$31</f>
        <v>853.83333333333337</v>
      </c>
      <c r="K24" s="42">
        <f>article_17_synthesis_table!CC$31</f>
        <v>779.4</v>
      </c>
      <c r="L24" s="42">
        <f>article_17_synthesis_table!CD$31</f>
        <v>779.33330000000001</v>
      </c>
      <c r="N24" t="str">
        <f t="shared" si="1"/>
        <v>Netherlands</v>
      </c>
      <c r="O24" t="str">
        <f t="shared" si="2"/>
        <v>NL</v>
      </c>
      <c r="P24" s="53">
        <f t="shared" si="10"/>
        <v>1045.3333333333333</v>
      </c>
      <c r="Q24" s="53">
        <f t="shared" si="13"/>
        <v>976</v>
      </c>
      <c r="R24" s="53">
        <f t="shared" si="14"/>
        <v>954.57140000000004</v>
      </c>
      <c r="S24" s="53">
        <f t="shared" si="8"/>
        <v>857.5</v>
      </c>
      <c r="T24" s="53">
        <f t="shared" si="4"/>
        <v>885.5</v>
      </c>
      <c r="U24" s="53">
        <f t="shared" si="5"/>
        <v>913.5</v>
      </c>
      <c r="V24" s="53">
        <f t="shared" si="9"/>
        <v>853.83333333333337</v>
      </c>
      <c r="W24" s="53">
        <f t="shared" si="6"/>
        <v>779.4</v>
      </c>
      <c r="X24" s="53">
        <f t="shared" si="7"/>
        <v>779.33330000000001</v>
      </c>
    </row>
    <row r="25" spans="2:24" x14ac:dyDescent="0.5">
      <c r="B25" s="46" t="s">
        <v>61</v>
      </c>
      <c r="C25" s="50" t="s">
        <v>89</v>
      </c>
      <c r="D25" s="44" t="str">
        <f>article_17_synthesis_table!CF$27</f>
        <v>no data</v>
      </c>
      <c r="E25" s="44" t="str">
        <f>article_17_synthesis_table!CG$27</f>
        <v>no data</v>
      </c>
      <c r="F25" s="44" t="str">
        <f>article_17_synthesis_table!CH$27</f>
        <v>no data</v>
      </c>
      <c r="G25" s="42" t="str">
        <f>article_17_synthesis_table!CF$29</f>
        <v>no data</v>
      </c>
      <c r="H25" s="42" t="str">
        <f>article_17_synthesis_table!CG$29</f>
        <v>no data</v>
      </c>
      <c r="I25" s="42" t="str">
        <f>article_17_synthesis_table!CH$29</f>
        <v>no data</v>
      </c>
      <c r="J25" s="42">
        <f>article_17_synthesis_table!CF$31</f>
        <v>627.6</v>
      </c>
      <c r="K25" s="42" t="str">
        <f>article_17_synthesis_table!CG$31</f>
        <v>no data</v>
      </c>
      <c r="L25" s="42">
        <f>article_17_synthesis_table!CH$31</f>
        <v>452.54750000000001</v>
      </c>
      <c r="N25" t="str">
        <f t="shared" si="1"/>
        <v>Poland</v>
      </c>
      <c r="O25" t="str">
        <f t="shared" si="2"/>
        <v>PL</v>
      </c>
      <c r="P25" s="53" t="str">
        <f t="shared" si="10"/>
        <v>no data</v>
      </c>
      <c r="Q25" s="53" t="str">
        <f t="shared" si="13"/>
        <v>no data</v>
      </c>
      <c r="R25" s="53" t="str">
        <f t="shared" si="14"/>
        <v>no data</v>
      </c>
      <c r="S25" s="53" t="str">
        <f t="shared" si="8"/>
        <v>no data</v>
      </c>
      <c r="T25" s="53" t="str">
        <f t="shared" si="4"/>
        <v>no data</v>
      </c>
      <c r="U25" s="53" t="str">
        <f t="shared" si="5"/>
        <v>no data</v>
      </c>
      <c r="V25" s="53">
        <f t="shared" si="9"/>
        <v>627.6</v>
      </c>
      <c r="W25" s="53" t="str">
        <f t="shared" si="6"/>
        <v>no data</v>
      </c>
      <c r="X25" s="53">
        <f t="shared" si="7"/>
        <v>452.54750000000001</v>
      </c>
    </row>
    <row r="26" spans="2:24" x14ac:dyDescent="0.5">
      <c r="B26" s="46" t="s">
        <v>62</v>
      </c>
      <c r="C26" s="50" t="s">
        <v>90</v>
      </c>
      <c r="D26" s="44" t="str">
        <f>article_17_synthesis_table!CJ$27</f>
        <v>n/a</v>
      </c>
      <c r="E26" s="44" t="str">
        <f>article_17_synthesis_table!CK$27</f>
        <v>n/a</v>
      </c>
      <c r="F26" s="44" t="str">
        <f>article_17_synthesis_table!CL$27</f>
        <v>no data</v>
      </c>
      <c r="G26" s="42">
        <f>article_17_synthesis_table!CJ$29</f>
        <v>2</v>
      </c>
      <c r="H26" s="42">
        <f>article_17_synthesis_table!CK$29</f>
        <v>2</v>
      </c>
      <c r="I26" s="42" t="str">
        <f>article_17_synthesis_table!CL$29</f>
        <v>no data</v>
      </c>
      <c r="J26" s="42">
        <f>article_17_synthesis_table!CJ$31</f>
        <v>0</v>
      </c>
      <c r="K26" s="42">
        <f>article_17_synthesis_table!CK$31</f>
        <v>15.805333299999999</v>
      </c>
      <c r="L26" s="42">
        <f>article_17_synthesis_table!CL$31</f>
        <v>0</v>
      </c>
      <c r="N26" t="str">
        <f t="shared" si="1"/>
        <v>Portugal</v>
      </c>
      <c r="O26" t="str">
        <f t="shared" si="2"/>
        <v>PT</v>
      </c>
      <c r="P26" s="53" t="str">
        <f t="shared" si="10"/>
        <v>n/a</v>
      </c>
      <c r="Q26" s="53" t="str">
        <f t="shared" si="13"/>
        <v>n/a</v>
      </c>
      <c r="R26" s="53" t="str">
        <f t="shared" si="14"/>
        <v>no data</v>
      </c>
      <c r="S26" s="53">
        <f t="shared" si="8"/>
        <v>2</v>
      </c>
      <c r="T26" s="53">
        <f t="shared" si="4"/>
        <v>2</v>
      </c>
      <c r="U26" s="53" t="str">
        <f t="shared" si="5"/>
        <v>no data</v>
      </c>
      <c r="V26" s="53">
        <f t="shared" si="9"/>
        <v>0</v>
      </c>
      <c r="W26" s="53">
        <f t="shared" si="6"/>
        <v>15.805333299999999</v>
      </c>
      <c r="X26" s="53">
        <f t="shared" si="7"/>
        <v>0</v>
      </c>
    </row>
    <row r="27" spans="2:24" x14ac:dyDescent="0.5">
      <c r="B27" s="46" t="s">
        <v>63</v>
      </c>
      <c r="C27" s="50" t="s">
        <v>91</v>
      </c>
      <c r="D27" s="43">
        <f>article_17_synthesis_table!CN$27</f>
        <v>82.872</v>
      </c>
      <c r="E27" s="43">
        <f>article_17_synthesis_table!CO$27</f>
        <v>103.378</v>
      </c>
      <c r="F27" s="43">
        <f>article_17_synthesis_table!CP$27</f>
        <v>130.44110000000001</v>
      </c>
      <c r="G27" s="42">
        <f>article_17_synthesis_table!CN$29</f>
        <v>156.86500000000001</v>
      </c>
      <c r="H27" s="42">
        <f>article_17_synthesis_table!CO$29</f>
        <v>198</v>
      </c>
      <c r="I27" s="42">
        <f>article_17_synthesis_table!CP$29</f>
        <v>31.969000000000001</v>
      </c>
      <c r="J27" s="42">
        <f>article_17_synthesis_table!CN$31</f>
        <v>545.48555555555549</v>
      </c>
      <c r="K27" s="42">
        <f>article_17_synthesis_table!CO$31</f>
        <v>504</v>
      </c>
      <c r="L27" s="42" t="str">
        <f>article_17_synthesis_table!CP$31</f>
        <v>736 (+IAS 11.3)</v>
      </c>
      <c r="N27" t="str">
        <f t="shared" si="1"/>
        <v>Romania</v>
      </c>
      <c r="O27" t="str">
        <f t="shared" si="2"/>
        <v>RO</v>
      </c>
      <c r="P27" s="53">
        <f t="shared" si="10"/>
        <v>82.872</v>
      </c>
      <c r="Q27" s="53">
        <f t="shared" si="13"/>
        <v>103.378</v>
      </c>
      <c r="R27" s="53">
        <f t="shared" si="14"/>
        <v>130.44110000000001</v>
      </c>
      <c r="S27" s="53">
        <f t="shared" si="8"/>
        <v>156.86500000000001</v>
      </c>
      <c r="T27" s="53">
        <f t="shared" si="4"/>
        <v>198</v>
      </c>
      <c r="U27" s="53">
        <f t="shared" si="5"/>
        <v>31.969000000000001</v>
      </c>
      <c r="V27" s="53">
        <f t="shared" si="9"/>
        <v>545.48555555555549</v>
      </c>
      <c r="W27" s="53">
        <f t="shared" si="6"/>
        <v>504</v>
      </c>
      <c r="X27" s="53" t="str">
        <f t="shared" si="7"/>
        <v>736 (+IAS 11.3)</v>
      </c>
    </row>
    <row r="28" spans="2:24" x14ac:dyDescent="0.5">
      <c r="B28" s="59" t="s">
        <v>64</v>
      </c>
      <c r="C28" s="60" t="s">
        <v>95</v>
      </c>
      <c r="D28" s="43" t="str">
        <f>article_17_synthesis_table!DD$27</f>
        <v>no data</v>
      </c>
      <c r="E28" s="43" t="str">
        <f>article_17_synthesis_table!DE$27</f>
        <v>no data</v>
      </c>
      <c r="F28" s="43" t="str">
        <f>article_17_synthesis_table!DF$27</f>
        <v>no data</v>
      </c>
      <c r="G28" s="42">
        <f>article_17_synthesis_table!DD$29</f>
        <v>441</v>
      </c>
      <c r="H28" s="42">
        <f>article_17_synthesis_table!DE$29</f>
        <v>200</v>
      </c>
      <c r="I28" s="42">
        <f>article_17_synthesis_table!DF$29</f>
        <v>760</v>
      </c>
      <c r="J28" s="42">
        <f>article_17_synthesis_table!DD$31</f>
        <v>372</v>
      </c>
      <c r="K28" s="42">
        <f>article_17_synthesis_table!DE$31</f>
        <v>181.57</v>
      </c>
      <c r="L28" s="42">
        <f>article_17_synthesis_table!DF$31</f>
        <v>850.5</v>
      </c>
      <c r="N28" t="str">
        <f t="shared" si="1"/>
        <v>Slovakia</v>
      </c>
      <c r="O28" t="str">
        <f t="shared" si="2"/>
        <v>SE</v>
      </c>
      <c r="P28" s="53" t="str">
        <f t="shared" si="10"/>
        <v>no data</v>
      </c>
      <c r="Q28" s="53" t="str">
        <f t="shared" si="13"/>
        <v>no data</v>
      </c>
      <c r="R28" s="53" t="str">
        <f t="shared" si="14"/>
        <v>no data</v>
      </c>
      <c r="S28" s="53">
        <f t="shared" si="8"/>
        <v>441</v>
      </c>
      <c r="T28" s="53">
        <f t="shared" si="4"/>
        <v>200</v>
      </c>
      <c r="U28" s="53">
        <f t="shared" si="5"/>
        <v>760</v>
      </c>
      <c r="V28" s="53">
        <f t="shared" si="9"/>
        <v>372</v>
      </c>
      <c r="W28" s="53">
        <f t="shared" si="6"/>
        <v>181.57</v>
      </c>
      <c r="X28" s="53">
        <f t="shared" si="7"/>
        <v>850.5</v>
      </c>
    </row>
    <row r="29" spans="2:24" x14ac:dyDescent="0.5">
      <c r="B29" s="59" t="s">
        <v>65</v>
      </c>
      <c r="C29" s="60" t="s">
        <v>93</v>
      </c>
      <c r="D29" s="43">
        <f>article_17_synthesis_table!CV$27</f>
        <v>65.36363636363636</v>
      </c>
      <c r="E29" s="43">
        <f>article_17_synthesis_table!CW$27</f>
        <v>64.308000000000007</v>
      </c>
      <c r="F29" s="43">
        <f>article_17_synthesis_table!CX$27</f>
        <v>65.285700000000006</v>
      </c>
      <c r="G29" s="42">
        <f>article_17_synthesis_table!CV$29</f>
        <v>59</v>
      </c>
      <c r="H29" s="42">
        <f>article_17_synthesis_table!CW$29</f>
        <v>76.5</v>
      </c>
      <c r="I29" s="42">
        <f>article_17_synthesis_table!CX$29</f>
        <v>75</v>
      </c>
      <c r="J29" s="42">
        <f>article_17_synthesis_table!CV$31</f>
        <v>20.9</v>
      </c>
      <c r="K29" s="42">
        <f>article_17_synthesis_table!CW$31</f>
        <v>7.6</v>
      </c>
      <c r="L29" s="42">
        <f>article_17_synthesis_table!CX$31</f>
        <v>7.6</v>
      </c>
      <c r="N29" t="str">
        <f t="shared" si="1"/>
        <v>Slovenia</v>
      </c>
      <c r="O29" t="str">
        <f t="shared" si="2"/>
        <v>SI</v>
      </c>
      <c r="P29" s="53">
        <f t="shared" si="10"/>
        <v>65.36363636363636</v>
      </c>
      <c r="Q29" s="53">
        <f t="shared" si="13"/>
        <v>64.308000000000007</v>
      </c>
      <c r="R29" s="53">
        <f t="shared" si="14"/>
        <v>65.285700000000006</v>
      </c>
      <c r="S29" s="53">
        <f t="shared" si="8"/>
        <v>59</v>
      </c>
      <c r="T29" s="53">
        <f t="shared" si="4"/>
        <v>76.5</v>
      </c>
      <c r="U29" s="53">
        <f t="shared" si="5"/>
        <v>75</v>
      </c>
      <c r="V29" s="53">
        <f t="shared" si="9"/>
        <v>20.9</v>
      </c>
      <c r="W29" s="53">
        <f t="shared" si="6"/>
        <v>7.6</v>
      </c>
      <c r="X29" s="53">
        <f t="shared" si="7"/>
        <v>7.6</v>
      </c>
    </row>
    <row r="30" spans="2:24" x14ac:dyDescent="0.5">
      <c r="B30" s="59" t="s">
        <v>67</v>
      </c>
      <c r="C30" s="60" t="s">
        <v>92</v>
      </c>
      <c r="D30" s="44">
        <f>article_17_synthesis_table!CR$27</f>
        <v>114.52000000000001</v>
      </c>
      <c r="E30" s="44">
        <f>article_17_synthesis_table!CS$27</f>
        <v>102.4285</v>
      </c>
      <c r="F30" s="44">
        <f>article_17_synthesis_table!CT$27</f>
        <v>102.428571428571</v>
      </c>
      <c r="G30" s="42">
        <f>article_17_synthesis_table!CR$29</f>
        <v>70</v>
      </c>
      <c r="H30" s="42">
        <f>article_17_synthesis_table!CS$29</f>
        <v>58</v>
      </c>
      <c r="I30" s="42">
        <f>article_17_synthesis_table!CT$29</f>
        <v>61.5</v>
      </c>
      <c r="J30" s="42">
        <f>article_17_synthesis_table!CR$31</f>
        <v>139.74</v>
      </c>
      <c r="K30" s="42">
        <f>article_17_synthesis_table!CS$31</f>
        <v>86.771428499999999</v>
      </c>
      <c r="L30" s="42">
        <f>article_17_synthesis_table!CT$31</f>
        <v>55.887</v>
      </c>
      <c r="N30" t="str">
        <f t="shared" si="1"/>
        <v>Sweden</v>
      </c>
      <c r="O30" t="str">
        <f t="shared" si="2"/>
        <v>SK</v>
      </c>
      <c r="P30" s="53">
        <f t="shared" si="10"/>
        <v>114.52000000000001</v>
      </c>
      <c r="Q30" s="53">
        <f t="shared" si="13"/>
        <v>102.4285</v>
      </c>
      <c r="R30" s="53">
        <f t="shared" si="14"/>
        <v>102.428571428571</v>
      </c>
      <c r="S30" s="53">
        <f t="shared" si="8"/>
        <v>70</v>
      </c>
      <c r="T30" s="53">
        <f t="shared" si="4"/>
        <v>58</v>
      </c>
      <c r="U30" s="53">
        <f t="shared" si="5"/>
        <v>61.5</v>
      </c>
      <c r="V30" s="53">
        <f t="shared" si="9"/>
        <v>139.74</v>
      </c>
      <c r="W30" s="53">
        <f t="shared" si="6"/>
        <v>86.771428499999999</v>
      </c>
      <c r="X30" s="53">
        <f t="shared" si="7"/>
        <v>55.887</v>
      </c>
    </row>
    <row r="35" spans="1:24" x14ac:dyDescent="0.5">
      <c r="A35" t="s">
        <v>225</v>
      </c>
      <c r="D35" s="49" t="s">
        <v>221</v>
      </c>
      <c r="E35" s="49" t="s">
        <v>221</v>
      </c>
      <c r="F35" s="49" t="s">
        <v>221</v>
      </c>
      <c r="G35" s="49" t="s">
        <v>220</v>
      </c>
      <c r="H35" s="49" t="s">
        <v>220</v>
      </c>
      <c r="I35" s="49" t="s">
        <v>220</v>
      </c>
      <c r="J35" s="49" t="s">
        <v>219</v>
      </c>
      <c r="K35" s="49" t="s">
        <v>219</v>
      </c>
      <c r="L35" s="49" t="s">
        <v>219</v>
      </c>
      <c r="P35" t="str">
        <f t="shared" ref="P35:S37" si="15">D35</f>
        <v>Past</v>
      </c>
      <c r="Q35" t="str">
        <f t="shared" si="15"/>
        <v>Past</v>
      </c>
      <c r="R35" t="str">
        <f t="shared" si="15"/>
        <v>Past</v>
      </c>
      <c r="S35" t="str">
        <f t="shared" si="15"/>
        <v>Current</v>
      </c>
      <c r="T35" t="str">
        <f t="shared" si="4"/>
        <v>Current</v>
      </c>
      <c r="U35" t="str">
        <f t="shared" si="5"/>
        <v>Current</v>
      </c>
      <c r="V35" t="str">
        <f>J35</f>
        <v>Expected</v>
      </c>
      <c r="W35" t="str">
        <f t="shared" si="6"/>
        <v>Expected</v>
      </c>
      <c r="X35" t="str">
        <f t="shared" si="7"/>
        <v>Expected</v>
      </c>
    </row>
    <row r="36" spans="1:24" x14ac:dyDescent="0.5">
      <c r="B36" s="49" t="s">
        <v>218</v>
      </c>
      <c r="C36" s="48" t="s">
        <v>217</v>
      </c>
      <c r="D36" s="42">
        <v>2016</v>
      </c>
      <c r="E36" s="42">
        <v>2018</v>
      </c>
      <c r="F36">
        <v>2020</v>
      </c>
      <c r="G36" s="42">
        <v>2016</v>
      </c>
      <c r="H36" s="42">
        <v>2018</v>
      </c>
      <c r="I36">
        <v>2020</v>
      </c>
      <c r="J36" s="42">
        <v>2016</v>
      </c>
      <c r="K36" s="42">
        <v>2018</v>
      </c>
      <c r="L36">
        <v>2020</v>
      </c>
      <c r="N36" t="str">
        <f t="shared" si="1"/>
        <v>country</v>
      </c>
      <c r="O36" t="str">
        <f t="shared" si="2"/>
        <v>ISO</v>
      </c>
      <c r="P36">
        <f t="shared" si="15"/>
        <v>2016</v>
      </c>
      <c r="Q36">
        <f t="shared" si="15"/>
        <v>2018</v>
      </c>
      <c r="R36">
        <f t="shared" si="15"/>
        <v>2020</v>
      </c>
      <c r="S36">
        <f t="shared" si="15"/>
        <v>2016</v>
      </c>
      <c r="T36">
        <f t="shared" si="4"/>
        <v>2018</v>
      </c>
      <c r="U36">
        <f t="shared" si="5"/>
        <v>2020</v>
      </c>
      <c r="V36">
        <f>J36</f>
        <v>2016</v>
      </c>
      <c r="W36">
        <f t="shared" si="6"/>
        <v>2018</v>
      </c>
      <c r="X36">
        <f t="shared" si="7"/>
        <v>2020</v>
      </c>
    </row>
    <row r="37" spans="1:24" x14ac:dyDescent="0.5">
      <c r="B37" s="46" t="s">
        <v>41</v>
      </c>
      <c r="C37" s="45" t="s">
        <v>69</v>
      </c>
      <c r="D37" s="42" t="str">
        <f>article_17_synthesis_table!D$33</f>
        <v>no data</v>
      </c>
      <c r="E37" s="42" t="str">
        <f>article_17_synthesis_table!E$33</f>
        <v>no data</v>
      </c>
      <c r="F37" s="42" t="str">
        <f>article_17_synthesis_table!F$33</f>
        <v>no data</v>
      </c>
      <c r="G37" s="42">
        <f>article_17_synthesis_table!D$35</f>
        <v>105</v>
      </c>
      <c r="H37" s="42">
        <f>article_17_synthesis_table!E$35</f>
        <v>87</v>
      </c>
      <c r="I37" s="42">
        <f>article_17_synthesis_table!F$35</f>
        <v>19</v>
      </c>
      <c r="J37" s="44">
        <f>article_17_synthesis_table!D$37</f>
        <v>50.5</v>
      </c>
      <c r="K37" s="44">
        <f>article_17_synthesis_table!E$37</f>
        <v>41.5</v>
      </c>
      <c r="L37" s="44">
        <f>article_17_synthesis_table!F$37</f>
        <v>46</v>
      </c>
      <c r="N37" t="str">
        <f t="shared" si="1"/>
        <v>Austria</v>
      </c>
      <c r="O37" t="str">
        <f t="shared" si="2"/>
        <v>AT</v>
      </c>
      <c r="P37" s="53" t="str">
        <f t="shared" si="15"/>
        <v>no data</v>
      </c>
      <c r="Q37" s="53" t="str">
        <f t="shared" si="15"/>
        <v>no data</v>
      </c>
      <c r="R37" s="53" t="str">
        <f t="shared" si="15"/>
        <v>no data</v>
      </c>
      <c r="S37" s="53">
        <f t="shared" si="15"/>
        <v>105</v>
      </c>
      <c r="T37" s="53">
        <f t="shared" si="4"/>
        <v>87</v>
      </c>
      <c r="U37" s="53">
        <f t="shared" si="5"/>
        <v>19</v>
      </c>
      <c r="V37" s="53">
        <f>J37</f>
        <v>50.5</v>
      </c>
      <c r="W37" s="53">
        <f t="shared" si="6"/>
        <v>41.5</v>
      </c>
      <c r="X37" s="53">
        <f t="shared" si="7"/>
        <v>46</v>
      </c>
    </row>
    <row r="38" spans="1:24" x14ac:dyDescent="0.5">
      <c r="B38" s="46" t="s">
        <v>42</v>
      </c>
      <c r="C38" s="45" t="s">
        <v>70</v>
      </c>
      <c r="D38" s="42">
        <f>article_17_synthesis_table!H$33</f>
        <v>169</v>
      </c>
      <c r="E38" s="42" t="str">
        <f>article_17_synthesis_table!I$33</f>
        <v>impossible to deduce</v>
      </c>
      <c r="F38" s="42">
        <f>article_17_synthesis_table!J$33</f>
        <v>176.60079999999999</v>
      </c>
      <c r="G38" s="42">
        <f>article_17_synthesis_table!H$35</f>
        <v>29</v>
      </c>
      <c r="H38" s="42">
        <f>article_17_synthesis_table!I$35</f>
        <v>0</v>
      </c>
      <c r="I38" s="42">
        <f>article_17_synthesis_table!J$35</f>
        <v>155.79</v>
      </c>
      <c r="J38" s="43">
        <f>article_17_synthesis_table!H$37</f>
        <v>89.666666666666671</v>
      </c>
      <c r="K38" s="43">
        <f>article_17_synthesis_table!I$37</f>
        <v>0</v>
      </c>
      <c r="L38" s="43">
        <f>article_17_synthesis_table!J$37</f>
        <v>103.46</v>
      </c>
      <c r="N38" t="str">
        <f t="shared" si="1"/>
        <v>Belgium</v>
      </c>
      <c r="O38" t="str">
        <f t="shared" si="2"/>
        <v>BE</v>
      </c>
      <c r="P38" s="53">
        <f t="shared" ref="P38:P63" si="16">D38</f>
        <v>169</v>
      </c>
      <c r="Q38" s="53" t="str">
        <f t="shared" ref="Q38:Q63" si="17">E38</f>
        <v>impossible to deduce</v>
      </c>
      <c r="R38" s="53">
        <f t="shared" ref="R38:R63" si="18">F38</f>
        <v>176.60079999999999</v>
      </c>
      <c r="S38" s="53">
        <f t="shared" ref="S38:S63" si="19">G38</f>
        <v>29</v>
      </c>
      <c r="T38" s="53">
        <f t="shared" ref="T38:T63" si="20">H38</f>
        <v>0</v>
      </c>
      <c r="U38" s="53">
        <f t="shared" ref="U38:U63" si="21">I38</f>
        <v>155.79</v>
      </c>
      <c r="V38" s="53">
        <f t="shared" ref="V38:V63" si="22">J38</f>
        <v>89.666666666666671</v>
      </c>
      <c r="W38" s="53">
        <f t="shared" ref="W38:W63" si="23">K38</f>
        <v>0</v>
      </c>
      <c r="X38" s="53">
        <f t="shared" ref="X38:X63" si="24">L38</f>
        <v>103.46</v>
      </c>
    </row>
    <row r="39" spans="1:24" x14ac:dyDescent="0.5">
      <c r="B39" s="46" t="s">
        <v>43</v>
      </c>
      <c r="C39" s="45" t="s">
        <v>71</v>
      </c>
      <c r="D39" s="42" t="str">
        <f>article_17_synthesis_table!L$33</f>
        <v>no data</v>
      </c>
      <c r="E39" s="42" t="str">
        <f>article_17_synthesis_table!M$33</f>
        <v>no data</v>
      </c>
      <c r="F39" s="42" t="str">
        <f>article_17_synthesis_table!N$33</f>
        <v>no data</v>
      </c>
      <c r="G39" s="42">
        <f>article_17_synthesis_table!L$35</f>
        <v>49.097142857142856</v>
      </c>
      <c r="H39" s="42">
        <f>article_17_synthesis_table!M$35</f>
        <v>14.157500000000001</v>
      </c>
      <c r="I39" s="42">
        <f>article_17_synthesis_table!N$35</f>
        <v>31.786660000000001</v>
      </c>
      <c r="J39" s="44">
        <f>article_17_synthesis_table!L$37</f>
        <v>65.114285714285714</v>
      </c>
      <c r="K39" s="44">
        <f>article_17_synthesis_table!M$37</f>
        <v>68.721000000000004</v>
      </c>
      <c r="L39" s="44">
        <f>article_17_synthesis_table!N$37</f>
        <v>81.01285</v>
      </c>
      <c r="N39" t="str">
        <f t="shared" si="1"/>
        <v>Bulgaria</v>
      </c>
      <c r="O39" t="str">
        <f t="shared" si="2"/>
        <v>BG</v>
      </c>
      <c r="P39" s="53" t="str">
        <f t="shared" si="16"/>
        <v>no data</v>
      </c>
      <c r="Q39" s="53" t="str">
        <f t="shared" si="17"/>
        <v>no data</v>
      </c>
      <c r="R39" s="53" t="str">
        <f t="shared" si="18"/>
        <v>no data</v>
      </c>
      <c r="S39" s="53">
        <f t="shared" si="19"/>
        <v>49.097142857142856</v>
      </c>
      <c r="T39" s="53">
        <f t="shared" si="20"/>
        <v>14.157500000000001</v>
      </c>
      <c r="U39" s="53">
        <f t="shared" si="21"/>
        <v>31.786660000000001</v>
      </c>
      <c r="V39" s="53">
        <f t="shared" si="22"/>
        <v>65.114285714285714</v>
      </c>
      <c r="W39" s="53">
        <f t="shared" si="23"/>
        <v>68.721000000000004</v>
      </c>
      <c r="X39" s="53">
        <f t="shared" si="24"/>
        <v>81.01285</v>
      </c>
    </row>
    <row r="40" spans="1:24" x14ac:dyDescent="0.5">
      <c r="B40" s="46" t="s">
        <v>45</v>
      </c>
      <c r="C40" s="45" t="s">
        <v>73</v>
      </c>
      <c r="D40" s="42">
        <f>article_17_synthesis_table!T$33</f>
        <v>0</v>
      </c>
      <c r="E40" s="42">
        <f>article_17_synthesis_table!U$33</f>
        <v>0.68</v>
      </c>
      <c r="F40" s="42">
        <f>article_17_synthesis_table!V$33</f>
        <v>12.185</v>
      </c>
      <c r="G40" s="42">
        <f>article_17_synthesis_table!T$35</f>
        <v>5.2650000000000006</v>
      </c>
      <c r="H40" s="42">
        <f>article_17_synthesis_table!U$35</f>
        <v>0</v>
      </c>
      <c r="I40" s="42">
        <f>article_17_synthesis_table!V$35</f>
        <v>15.93</v>
      </c>
      <c r="J40" s="43">
        <f>article_17_synthesis_table!T$37</f>
        <v>17.63</v>
      </c>
      <c r="K40" s="43">
        <f>article_17_synthesis_table!U$37</f>
        <v>14.997778</v>
      </c>
      <c r="L40" s="43">
        <f>article_17_synthesis_table!V$37</f>
        <v>18.7257</v>
      </c>
      <c r="N40" t="str">
        <f t="shared" si="1"/>
        <v>Cyprus</v>
      </c>
      <c r="O40" t="str">
        <f t="shared" si="2"/>
        <v>CY</v>
      </c>
      <c r="P40" s="53">
        <f t="shared" si="16"/>
        <v>0</v>
      </c>
      <c r="Q40" s="53">
        <f t="shared" si="17"/>
        <v>0.68</v>
      </c>
      <c r="R40" s="53">
        <f t="shared" si="18"/>
        <v>12.185</v>
      </c>
      <c r="S40" s="53">
        <f t="shared" si="19"/>
        <v>5.2650000000000006</v>
      </c>
      <c r="T40" s="53">
        <f t="shared" si="20"/>
        <v>0</v>
      </c>
      <c r="U40" s="53">
        <f t="shared" si="21"/>
        <v>15.93</v>
      </c>
      <c r="V40" s="53">
        <f t="shared" si="22"/>
        <v>17.63</v>
      </c>
      <c r="W40" s="53">
        <f t="shared" si="23"/>
        <v>14.997778</v>
      </c>
      <c r="X40" s="53">
        <f t="shared" si="24"/>
        <v>18.7257</v>
      </c>
    </row>
    <row r="41" spans="1:24" ht="28.7" x14ac:dyDescent="0.5">
      <c r="B41" s="46" t="s">
        <v>46</v>
      </c>
      <c r="C41" s="45" t="s">
        <v>74</v>
      </c>
      <c r="D41" s="42">
        <f>article_17_synthesis_table!X$33</f>
        <v>115</v>
      </c>
      <c r="E41" s="42">
        <f>article_17_synthesis_table!Y$33</f>
        <v>130</v>
      </c>
      <c r="F41" s="42" t="str">
        <f>article_17_synthesis_table!Z$33</f>
        <v>no data</v>
      </c>
      <c r="G41" s="42">
        <f>article_17_synthesis_table!X$35</f>
        <v>116</v>
      </c>
      <c r="H41" s="42">
        <f>article_17_synthesis_table!Y$35</f>
        <v>130</v>
      </c>
      <c r="I41" s="42">
        <f>article_17_synthesis_table!Z$35</f>
        <v>190</v>
      </c>
      <c r="J41" s="43">
        <f>article_17_synthesis_table!X$37</f>
        <v>116.5</v>
      </c>
      <c r="K41" s="43">
        <f>article_17_synthesis_table!Y$37</f>
        <v>130</v>
      </c>
      <c r="L41" s="43">
        <f>article_17_synthesis_table!Z$37</f>
        <v>190</v>
      </c>
      <c r="N41" t="str">
        <f t="shared" si="1"/>
        <v>Czech Republic</v>
      </c>
      <c r="O41" t="str">
        <f t="shared" si="2"/>
        <v>CZ</v>
      </c>
      <c r="P41" s="53">
        <f t="shared" si="16"/>
        <v>115</v>
      </c>
      <c r="Q41" s="53">
        <f t="shared" si="17"/>
        <v>130</v>
      </c>
      <c r="R41" s="53" t="str">
        <f t="shared" si="18"/>
        <v>no data</v>
      </c>
      <c r="S41" s="53">
        <f t="shared" si="19"/>
        <v>116</v>
      </c>
      <c r="T41" s="53">
        <f t="shared" si="20"/>
        <v>130</v>
      </c>
      <c r="U41" s="53">
        <f t="shared" si="21"/>
        <v>190</v>
      </c>
      <c r="V41" s="53">
        <f t="shared" si="22"/>
        <v>116.5</v>
      </c>
      <c r="W41" s="53">
        <f t="shared" si="23"/>
        <v>130</v>
      </c>
      <c r="X41" s="53">
        <f t="shared" si="24"/>
        <v>190</v>
      </c>
    </row>
    <row r="42" spans="1:24" x14ac:dyDescent="0.5">
      <c r="B42" s="46" t="s">
        <v>51</v>
      </c>
      <c r="C42" s="47" t="s">
        <v>79</v>
      </c>
      <c r="D42" s="42" t="str">
        <f>article_17_synthesis_table!AR$33</f>
        <v>no data</v>
      </c>
      <c r="E42" s="42" t="str">
        <f>article_17_synthesis_table!AS$33</f>
        <v>no data</v>
      </c>
      <c r="F42" s="42" t="str">
        <f>article_17_synthesis_table!AT$33</f>
        <v>no data</v>
      </c>
      <c r="G42" s="42">
        <f>article_17_synthesis_table!AR$35</f>
        <v>940</v>
      </c>
      <c r="H42" s="42">
        <f>article_17_synthesis_table!AS$35</f>
        <v>1265</v>
      </c>
      <c r="I42" s="42">
        <f>article_17_synthesis_table!AT$35</f>
        <v>1330</v>
      </c>
      <c r="J42" s="44" t="str">
        <f>article_17_synthesis_table!AR$37</f>
        <v>no data</v>
      </c>
      <c r="K42" s="44" t="str">
        <f>article_17_synthesis_table!AS$37</f>
        <v>no data</v>
      </c>
      <c r="L42" s="44" t="str">
        <f>article_17_synthesis_table!AT$37</f>
        <v>no data</v>
      </c>
      <c r="N42" t="str">
        <f t="shared" si="1"/>
        <v>Germany</v>
      </c>
      <c r="O42" t="str">
        <f t="shared" si="2"/>
        <v>DE</v>
      </c>
      <c r="P42" s="53" t="str">
        <f t="shared" si="16"/>
        <v>no data</v>
      </c>
      <c r="Q42" s="53" t="str">
        <f t="shared" si="17"/>
        <v>no data</v>
      </c>
      <c r="R42" s="53" t="str">
        <f t="shared" si="18"/>
        <v>no data</v>
      </c>
      <c r="S42" s="53">
        <f t="shared" si="19"/>
        <v>940</v>
      </c>
      <c r="T42" s="53">
        <f t="shared" si="20"/>
        <v>1265</v>
      </c>
      <c r="U42" s="53">
        <f t="shared" si="21"/>
        <v>1330</v>
      </c>
      <c r="V42" s="53" t="str">
        <f t="shared" si="22"/>
        <v>no data</v>
      </c>
      <c r="W42" s="53" t="str">
        <f t="shared" si="23"/>
        <v>no data</v>
      </c>
      <c r="X42" s="53" t="str">
        <f t="shared" si="24"/>
        <v>no data</v>
      </c>
    </row>
    <row r="43" spans="1:24" x14ac:dyDescent="0.5">
      <c r="B43" s="46" t="s">
        <v>47</v>
      </c>
      <c r="C43" s="45" t="s">
        <v>75</v>
      </c>
      <c r="D43" s="42">
        <f>article_17_synthesis_table!AB$33</f>
        <v>206.66666666666666</v>
      </c>
      <c r="E43" s="42">
        <f>article_17_synthesis_table!AC$33</f>
        <v>206.66659999999999</v>
      </c>
      <c r="F43" s="42">
        <f>article_17_synthesis_table!AD$33</f>
        <v>206.66659999999999</v>
      </c>
      <c r="G43" s="42">
        <f>article_17_synthesis_table!AB$35</f>
        <v>270</v>
      </c>
      <c r="H43" s="42">
        <f>article_17_synthesis_table!AC$35</f>
        <v>260.66660000000002</v>
      </c>
      <c r="I43" s="42">
        <f>article_17_synthesis_table!AD$35</f>
        <v>267.375</v>
      </c>
      <c r="J43" s="43">
        <f>article_17_synthesis_table!AB$37</f>
        <v>255</v>
      </c>
      <c r="K43" s="43">
        <f>article_17_synthesis_table!AC$37</f>
        <v>228</v>
      </c>
      <c r="L43" s="43">
        <f>article_17_synthesis_table!AD$37</f>
        <v>250</v>
      </c>
      <c r="N43" t="str">
        <f t="shared" si="1"/>
        <v>Denmark</v>
      </c>
      <c r="O43" t="str">
        <f t="shared" si="2"/>
        <v>DK</v>
      </c>
      <c r="P43" s="53">
        <f t="shared" si="16"/>
        <v>206.66666666666666</v>
      </c>
      <c r="Q43" s="53">
        <f t="shared" si="17"/>
        <v>206.66659999999999</v>
      </c>
      <c r="R43" s="53">
        <f t="shared" si="18"/>
        <v>206.66659999999999</v>
      </c>
      <c r="S43" s="53">
        <f t="shared" si="19"/>
        <v>270</v>
      </c>
      <c r="T43" s="53">
        <f t="shared" si="20"/>
        <v>260.66660000000002</v>
      </c>
      <c r="U43" s="53">
        <f t="shared" si="21"/>
        <v>267.375</v>
      </c>
      <c r="V43" s="53">
        <f t="shared" si="22"/>
        <v>255</v>
      </c>
      <c r="W43" s="53">
        <f t="shared" si="23"/>
        <v>228</v>
      </c>
      <c r="X43" s="53">
        <f t="shared" si="24"/>
        <v>250</v>
      </c>
    </row>
    <row r="44" spans="1:24" x14ac:dyDescent="0.5">
      <c r="B44" s="46" t="s">
        <v>48</v>
      </c>
      <c r="C44" s="45" t="s">
        <v>76</v>
      </c>
      <c r="D44" s="42">
        <f>article_17_synthesis_table!AF$33</f>
        <v>1.8800000000000001</v>
      </c>
      <c r="E44" s="42">
        <f>article_17_synthesis_table!AG$33</f>
        <v>3.98</v>
      </c>
      <c r="F44" s="42">
        <f>article_17_synthesis_table!AH$33</f>
        <v>0</v>
      </c>
      <c r="G44" s="42">
        <f>article_17_synthesis_table!AF$35</f>
        <v>4.12</v>
      </c>
      <c r="H44" s="42">
        <f>article_17_synthesis_table!AG$35</f>
        <v>3.75</v>
      </c>
      <c r="I44" s="42">
        <f>article_17_synthesis_table!AH$35</f>
        <v>0</v>
      </c>
      <c r="J44" s="43">
        <f>article_17_synthesis_table!AF$37</f>
        <v>3.2280000000000002</v>
      </c>
      <c r="K44" s="43">
        <f>article_17_synthesis_table!AG$37</f>
        <v>3.56</v>
      </c>
      <c r="L44" s="43">
        <f>article_17_synthesis_table!AH$37</f>
        <v>0</v>
      </c>
      <c r="N44" t="str">
        <f t="shared" si="1"/>
        <v>Estonia</v>
      </c>
      <c r="O44" t="str">
        <f t="shared" si="2"/>
        <v>EE</v>
      </c>
      <c r="P44" s="53">
        <f t="shared" si="16"/>
        <v>1.8800000000000001</v>
      </c>
      <c r="Q44" s="53">
        <f t="shared" si="17"/>
        <v>3.98</v>
      </c>
      <c r="R44" s="53">
        <f t="shared" si="18"/>
        <v>0</v>
      </c>
      <c r="S44" s="53">
        <f t="shared" si="19"/>
        <v>4.12</v>
      </c>
      <c r="T44" s="53">
        <f t="shared" si="20"/>
        <v>3.75</v>
      </c>
      <c r="U44" s="53">
        <f t="shared" si="21"/>
        <v>0</v>
      </c>
      <c r="V44" s="53">
        <f t="shared" si="22"/>
        <v>3.2280000000000002</v>
      </c>
      <c r="W44" s="53">
        <f t="shared" si="23"/>
        <v>3.56</v>
      </c>
      <c r="X44" s="53">
        <f t="shared" si="24"/>
        <v>0</v>
      </c>
    </row>
    <row r="45" spans="1:24" x14ac:dyDescent="0.5">
      <c r="B45" s="46" t="s">
        <v>52</v>
      </c>
      <c r="C45" s="45" t="s">
        <v>80</v>
      </c>
      <c r="D45" s="42" t="str">
        <f>article_17_synthesis_table!AV$33</f>
        <v>no data</v>
      </c>
      <c r="E45" s="42" t="str">
        <f>article_17_synthesis_table!AW$33</f>
        <v>no data</v>
      </c>
      <c r="F45" s="42" t="str">
        <f>article_17_synthesis_table!AX$33</f>
        <v>no data</v>
      </c>
      <c r="G45" s="42">
        <f>article_17_synthesis_table!AV$35</f>
        <v>0</v>
      </c>
      <c r="H45" s="42" t="str">
        <f>article_17_synthesis_table!AW$35</f>
        <v>no data</v>
      </c>
      <c r="I45" s="42" t="str">
        <f>article_17_synthesis_table!AX$35</f>
        <v>no data</v>
      </c>
      <c r="J45" s="44">
        <f>article_17_synthesis_table!AV$37</f>
        <v>0.2</v>
      </c>
      <c r="K45" s="44">
        <f>article_17_synthesis_table!AW$37</f>
        <v>57.955832999999998</v>
      </c>
      <c r="L45" s="44">
        <f>article_17_synthesis_table!AX$37</f>
        <v>60.948300000000003</v>
      </c>
      <c r="N45" t="str">
        <f t="shared" si="1"/>
        <v>Greece</v>
      </c>
      <c r="O45" t="str">
        <f t="shared" si="2"/>
        <v>EL</v>
      </c>
      <c r="P45" s="53" t="str">
        <f t="shared" si="16"/>
        <v>no data</v>
      </c>
      <c r="Q45" s="53" t="str">
        <f t="shared" si="17"/>
        <v>no data</v>
      </c>
      <c r="R45" s="53" t="str">
        <f t="shared" si="18"/>
        <v>no data</v>
      </c>
      <c r="S45" s="53">
        <f t="shared" si="19"/>
        <v>0</v>
      </c>
      <c r="T45" s="53" t="str">
        <f t="shared" si="20"/>
        <v>no data</v>
      </c>
      <c r="U45" s="53" t="str">
        <f t="shared" si="21"/>
        <v>no data</v>
      </c>
      <c r="V45" s="53">
        <f t="shared" si="22"/>
        <v>0.2</v>
      </c>
      <c r="W45" s="53">
        <f t="shared" si="23"/>
        <v>57.955832999999998</v>
      </c>
      <c r="X45" s="53">
        <f t="shared" si="24"/>
        <v>60.948300000000003</v>
      </c>
    </row>
    <row r="46" spans="1:24" x14ac:dyDescent="0.5">
      <c r="B46" s="46" t="s">
        <v>66</v>
      </c>
      <c r="C46" s="45" t="s">
        <v>94</v>
      </c>
      <c r="D46" s="42" t="str">
        <f>article_17_synthesis_table!CZ$33</f>
        <v>no data</v>
      </c>
      <c r="E46" s="42" t="str">
        <f>article_17_synthesis_table!DA$33</f>
        <v>no data</v>
      </c>
      <c r="F46" s="42" t="str">
        <f>article_17_synthesis_table!DB$33</f>
        <v>no data</v>
      </c>
      <c r="G46" s="42" t="str">
        <f>article_17_synthesis_table!CZ$35</f>
        <v>no data</v>
      </c>
      <c r="H46" s="42">
        <f>article_17_synthesis_table!DA$35</f>
        <v>14.157500000000001</v>
      </c>
      <c r="I46" s="42" t="str">
        <f>article_17_synthesis_table!DB$35</f>
        <v>no data</v>
      </c>
      <c r="J46" s="44">
        <f>article_17_synthesis_table!CZ$37</f>
        <v>489.19999999999987</v>
      </c>
      <c r="K46" s="44">
        <f>article_17_synthesis_table!DA$37</f>
        <v>547.05062499999997</v>
      </c>
      <c r="L46" s="44">
        <f>article_17_synthesis_table!DB$37</f>
        <v>607.45881999999995</v>
      </c>
      <c r="N46" t="str">
        <f t="shared" si="1"/>
        <v>Spain</v>
      </c>
      <c r="O46" t="str">
        <f t="shared" si="2"/>
        <v>ES</v>
      </c>
      <c r="P46" s="53" t="str">
        <f t="shared" si="16"/>
        <v>no data</v>
      </c>
      <c r="Q46" s="53" t="str">
        <f t="shared" si="17"/>
        <v>no data</v>
      </c>
      <c r="R46" s="53" t="str">
        <f t="shared" si="18"/>
        <v>no data</v>
      </c>
      <c r="S46" s="53" t="str">
        <f t="shared" si="19"/>
        <v>no data</v>
      </c>
      <c r="T46" s="53">
        <f t="shared" si="20"/>
        <v>14.157500000000001</v>
      </c>
      <c r="U46" s="53" t="str">
        <f t="shared" si="21"/>
        <v>no data</v>
      </c>
      <c r="V46" s="53">
        <f t="shared" si="22"/>
        <v>489.19999999999987</v>
      </c>
      <c r="W46" s="53">
        <f t="shared" si="23"/>
        <v>547.05062499999997</v>
      </c>
      <c r="X46" s="53">
        <f t="shared" si="24"/>
        <v>607.45881999999995</v>
      </c>
    </row>
    <row r="47" spans="1:24" x14ac:dyDescent="0.5">
      <c r="B47" s="46" t="s">
        <v>49</v>
      </c>
      <c r="C47" s="45" t="s">
        <v>77</v>
      </c>
      <c r="D47" s="42">
        <f>article_17_synthesis_table!AJ$33</f>
        <v>313.5</v>
      </c>
      <c r="E47" s="42">
        <f>article_17_synthesis_table!AK$33</f>
        <v>53.75</v>
      </c>
      <c r="F47" s="42">
        <f>article_17_synthesis_table!AL$33</f>
        <v>55</v>
      </c>
      <c r="G47" s="42">
        <f>article_17_synthesis_table!AJ$35</f>
        <v>325</v>
      </c>
      <c r="H47" s="42">
        <f>article_17_synthesis_table!AK$35</f>
        <v>55</v>
      </c>
      <c r="I47" s="42">
        <f>article_17_synthesis_table!AL$35</f>
        <v>55</v>
      </c>
      <c r="J47" s="43">
        <f>article_17_synthesis_table!AJ$37</f>
        <v>336</v>
      </c>
      <c r="K47" s="43">
        <f>article_17_synthesis_table!AK$37</f>
        <v>55</v>
      </c>
      <c r="L47" s="43">
        <f>article_17_synthesis_table!AL$37</f>
        <v>55</v>
      </c>
      <c r="N47" t="str">
        <f t="shared" si="1"/>
        <v>Finland</v>
      </c>
      <c r="O47" t="str">
        <f t="shared" si="2"/>
        <v>FI</v>
      </c>
      <c r="P47" s="53">
        <f t="shared" si="16"/>
        <v>313.5</v>
      </c>
      <c r="Q47" s="53">
        <f t="shared" si="17"/>
        <v>53.75</v>
      </c>
      <c r="R47" s="53">
        <f t="shared" si="18"/>
        <v>55</v>
      </c>
      <c r="S47" s="53">
        <f t="shared" si="19"/>
        <v>325</v>
      </c>
      <c r="T47" s="53">
        <f t="shared" si="20"/>
        <v>55</v>
      </c>
      <c r="U47" s="53">
        <f t="shared" si="21"/>
        <v>55</v>
      </c>
      <c r="V47" s="53">
        <f t="shared" si="22"/>
        <v>336</v>
      </c>
      <c r="W47" s="53">
        <f t="shared" si="23"/>
        <v>55</v>
      </c>
      <c r="X47" s="53">
        <f t="shared" si="24"/>
        <v>55</v>
      </c>
    </row>
    <row r="48" spans="1:24" x14ac:dyDescent="0.5">
      <c r="B48" s="46" t="s">
        <v>50</v>
      </c>
      <c r="C48" s="45" t="s">
        <v>78</v>
      </c>
      <c r="D48" s="42" t="str">
        <f>article_17_synthesis_table!AN$33</f>
        <v>no data</v>
      </c>
      <c r="E48" s="42" t="str">
        <f>article_17_synthesis_table!AO$33</f>
        <v>no data</v>
      </c>
      <c r="F48" s="42" t="str">
        <f>article_17_synthesis_table!AP$33</f>
        <v>no data</v>
      </c>
      <c r="G48" s="42">
        <f>article_17_synthesis_table!AN$35</f>
        <v>1270</v>
      </c>
      <c r="H48" s="42">
        <f>article_17_synthesis_table!AO$35</f>
        <v>1270</v>
      </c>
      <c r="I48" s="42">
        <f>article_17_synthesis_table!AP$35</f>
        <v>1992</v>
      </c>
      <c r="J48" s="44">
        <f>article_17_synthesis_table!AN$37</f>
        <v>1550</v>
      </c>
      <c r="K48" s="44" t="str">
        <f>article_17_synthesis_table!AO$37</f>
        <v>no data</v>
      </c>
      <c r="L48" s="44">
        <f>article_17_synthesis_table!AP$37</f>
        <v>2175.4285</v>
      </c>
      <c r="N48" t="str">
        <f t="shared" si="1"/>
        <v>France</v>
      </c>
      <c r="O48" t="str">
        <f t="shared" si="2"/>
        <v>FR</v>
      </c>
      <c r="P48" s="53" t="str">
        <f t="shared" si="16"/>
        <v>no data</v>
      </c>
      <c r="Q48" s="53" t="str">
        <f t="shared" si="17"/>
        <v>no data</v>
      </c>
      <c r="R48" s="53" t="str">
        <f t="shared" si="18"/>
        <v>no data</v>
      </c>
      <c r="S48" s="53">
        <f t="shared" si="19"/>
        <v>1270</v>
      </c>
      <c r="T48" s="53">
        <f t="shared" si="20"/>
        <v>1270</v>
      </c>
      <c r="U48" s="53">
        <f t="shared" si="21"/>
        <v>1992</v>
      </c>
      <c r="V48" s="53">
        <f t="shared" si="22"/>
        <v>1550</v>
      </c>
      <c r="W48" s="53" t="str">
        <f t="shared" si="23"/>
        <v>no data</v>
      </c>
      <c r="X48" s="53">
        <f t="shared" si="24"/>
        <v>2175.4285</v>
      </c>
    </row>
    <row r="49" spans="2:24" x14ac:dyDescent="0.5">
      <c r="B49" s="46" t="s">
        <v>44</v>
      </c>
      <c r="C49" s="45" t="s">
        <v>72</v>
      </c>
      <c r="D49" s="42" t="str">
        <f>article_17_synthesis_table!P$33</f>
        <v>no data</v>
      </c>
      <c r="E49" s="42" t="str">
        <f>article_17_synthesis_table!Q$33</f>
        <v>no data</v>
      </c>
      <c r="F49" s="42" t="str">
        <f>article_17_synthesis_table!R$33</f>
        <v>no data</v>
      </c>
      <c r="G49" s="42" t="str">
        <f>article_17_synthesis_table!P$35</f>
        <v>no data</v>
      </c>
      <c r="H49" s="42" t="str">
        <f>article_17_synthesis_table!Q$35</f>
        <v>no data</v>
      </c>
      <c r="I49" s="42" t="str">
        <f>article_17_synthesis_table!R$35</f>
        <v>no data</v>
      </c>
      <c r="J49" s="44">
        <f>article_17_synthesis_table!P$37</f>
        <v>104.75</v>
      </c>
      <c r="K49" s="44">
        <f>article_17_synthesis_table!Q$37</f>
        <v>119.6675</v>
      </c>
      <c r="L49" s="44">
        <f>article_17_synthesis_table!R$37</f>
        <v>85.545400000000001</v>
      </c>
      <c r="N49" t="str">
        <f t="shared" si="1"/>
        <v>Croatia</v>
      </c>
      <c r="O49" t="str">
        <f t="shared" si="2"/>
        <v>HR</v>
      </c>
      <c r="P49" s="53" t="str">
        <f t="shared" si="16"/>
        <v>no data</v>
      </c>
      <c r="Q49" s="53" t="str">
        <f t="shared" si="17"/>
        <v>no data</v>
      </c>
      <c r="R49" s="53" t="str">
        <f t="shared" si="18"/>
        <v>no data</v>
      </c>
      <c r="S49" s="53" t="str">
        <f t="shared" si="19"/>
        <v>no data</v>
      </c>
      <c r="T49" s="53" t="str">
        <f t="shared" si="20"/>
        <v>no data</v>
      </c>
      <c r="U49" s="53" t="str">
        <f t="shared" si="21"/>
        <v>no data</v>
      </c>
      <c r="V49" s="53">
        <f t="shared" si="22"/>
        <v>104.75</v>
      </c>
      <c r="W49" s="53">
        <f t="shared" si="23"/>
        <v>119.6675</v>
      </c>
      <c r="X49" s="53">
        <f t="shared" si="24"/>
        <v>85.545400000000001</v>
      </c>
    </row>
    <row r="50" spans="2:24" x14ac:dyDescent="0.5">
      <c r="B50" s="46" t="s">
        <v>53</v>
      </c>
      <c r="C50" s="47" t="s">
        <v>81</v>
      </c>
      <c r="D50" s="42" t="str">
        <f>article_17_synthesis_table!AZ$33</f>
        <v>no data</v>
      </c>
      <c r="E50" s="42" t="str">
        <f>article_17_synthesis_table!BA$33</f>
        <v>no data</v>
      </c>
      <c r="F50" s="42" t="str">
        <f>article_17_synthesis_table!BB$33</f>
        <v>no data</v>
      </c>
      <c r="G50" s="42">
        <f>article_17_synthesis_table!AZ$35</f>
        <v>5.2650000000000006</v>
      </c>
      <c r="H50" s="42">
        <f>article_17_synthesis_table!BA$35</f>
        <v>47.89</v>
      </c>
      <c r="I50" s="42">
        <f>article_17_synthesis_table!BB$35</f>
        <v>107.6647</v>
      </c>
      <c r="J50" s="44">
        <f>article_17_synthesis_table!AZ$37</f>
        <v>17.63</v>
      </c>
      <c r="K50" s="44" t="str">
        <f>article_17_synthesis_table!BA$37</f>
        <v>no data</v>
      </c>
      <c r="L50" s="44" t="str">
        <f>article_17_synthesis_table!BB$37</f>
        <v>no data</v>
      </c>
      <c r="N50" t="str">
        <f t="shared" si="1"/>
        <v>Hungary</v>
      </c>
      <c r="O50" t="str">
        <f t="shared" si="2"/>
        <v>HU</v>
      </c>
      <c r="P50" s="53" t="str">
        <f t="shared" si="16"/>
        <v>no data</v>
      </c>
      <c r="Q50" s="53" t="str">
        <f t="shared" si="17"/>
        <v>no data</v>
      </c>
      <c r="R50" s="53" t="str">
        <f t="shared" si="18"/>
        <v>no data</v>
      </c>
      <c r="S50" s="53">
        <f t="shared" si="19"/>
        <v>5.2650000000000006</v>
      </c>
      <c r="T50" s="53">
        <f t="shared" si="20"/>
        <v>47.89</v>
      </c>
      <c r="U50" s="53">
        <f t="shared" si="21"/>
        <v>107.6647</v>
      </c>
      <c r="V50" s="53">
        <f t="shared" si="22"/>
        <v>17.63</v>
      </c>
      <c r="W50" s="53" t="str">
        <f t="shared" si="23"/>
        <v>no data</v>
      </c>
      <c r="X50" s="53" t="str">
        <f t="shared" si="24"/>
        <v>no data</v>
      </c>
    </row>
    <row r="51" spans="2:24" x14ac:dyDescent="0.5">
      <c r="B51" s="46" t="s">
        <v>54</v>
      </c>
      <c r="C51" s="45" t="s">
        <v>82</v>
      </c>
      <c r="D51" s="42" t="str">
        <f>article_17_synthesis_table!BD$33</f>
        <v>no data</v>
      </c>
      <c r="E51" s="42" t="str">
        <f>article_17_synthesis_table!BE$33</f>
        <v>no data</v>
      </c>
      <c r="F51" s="42" t="str">
        <f>article_17_synthesis_table!BF$33</f>
        <v>no data</v>
      </c>
      <c r="G51" s="42" t="str">
        <f>article_17_synthesis_table!BD$35</f>
        <v>no data</v>
      </c>
      <c r="H51" s="42" t="str">
        <f>article_17_synthesis_table!BE$35</f>
        <v>no data</v>
      </c>
      <c r="I51" s="42">
        <f>article_17_synthesis_table!BF$35</f>
        <v>254.66659999999999</v>
      </c>
      <c r="J51" s="44">
        <f>article_17_synthesis_table!BD$37</f>
        <v>205.34</v>
      </c>
      <c r="K51" s="44">
        <f>article_17_synthesis_table!BE$37</f>
        <v>382.20600000000002</v>
      </c>
      <c r="L51" s="44">
        <f>article_17_synthesis_table!BF$37</f>
        <v>429</v>
      </c>
      <c r="N51" t="str">
        <f t="shared" si="1"/>
        <v>Ireland</v>
      </c>
      <c r="O51" t="str">
        <f t="shared" si="2"/>
        <v>IE</v>
      </c>
      <c r="P51" s="53" t="str">
        <f t="shared" si="16"/>
        <v>no data</v>
      </c>
      <c r="Q51" s="53" t="str">
        <f t="shared" si="17"/>
        <v>no data</v>
      </c>
      <c r="R51" s="53" t="str">
        <f t="shared" si="18"/>
        <v>no data</v>
      </c>
      <c r="S51" s="53" t="str">
        <f t="shared" si="19"/>
        <v>no data</v>
      </c>
      <c r="T51" s="53" t="str">
        <f t="shared" si="20"/>
        <v>no data</v>
      </c>
      <c r="U51" s="53">
        <f t="shared" si="21"/>
        <v>254.66659999999999</v>
      </c>
      <c r="V51" s="53">
        <f t="shared" si="22"/>
        <v>205.34</v>
      </c>
      <c r="W51" s="53">
        <f t="shared" si="23"/>
        <v>382.20600000000002</v>
      </c>
      <c r="X51" s="53">
        <f t="shared" si="24"/>
        <v>429</v>
      </c>
    </row>
    <row r="52" spans="2:24" x14ac:dyDescent="0.5">
      <c r="B52" s="46" t="s">
        <v>55</v>
      </c>
      <c r="C52" s="45" t="s">
        <v>83</v>
      </c>
      <c r="D52" s="42" t="str">
        <f>article_17_synthesis_table!BH$33</f>
        <v>no data</v>
      </c>
      <c r="E52" s="42" t="str">
        <f>article_17_synthesis_table!BI$33</f>
        <v>no data</v>
      </c>
      <c r="F52" s="42">
        <f>article_17_synthesis_table!BJ$33</f>
        <v>204.84746999999999</v>
      </c>
      <c r="G52" s="42">
        <f>article_17_synthesis_table!BH$35</f>
        <v>600.36500000000001</v>
      </c>
      <c r="H52" s="42">
        <f>article_17_synthesis_table!BI$35</f>
        <v>526.02</v>
      </c>
      <c r="I52" s="42">
        <f>article_17_synthesis_table!BJ$35</f>
        <v>930.92169999999999</v>
      </c>
      <c r="J52" s="43">
        <f>article_17_synthesis_table!BH$37</f>
        <v>397.08199999999999</v>
      </c>
      <c r="K52" s="43">
        <f>article_17_synthesis_table!BI$37</f>
        <v>207.59</v>
      </c>
      <c r="L52" s="43">
        <f>article_17_synthesis_table!BJ$37</f>
        <v>406.85520000000002</v>
      </c>
      <c r="N52" t="str">
        <f t="shared" si="1"/>
        <v>Italy</v>
      </c>
      <c r="O52" t="str">
        <f t="shared" si="2"/>
        <v>IT</v>
      </c>
      <c r="P52" s="53" t="str">
        <f t="shared" si="16"/>
        <v>no data</v>
      </c>
      <c r="Q52" s="53" t="str">
        <f t="shared" si="17"/>
        <v>no data</v>
      </c>
      <c r="R52" s="53">
        <f t="shared" si="18"/>
        <v>204.84746999999999</v>
      </c>
      <c r="S52" s="53">
        <f t="shared" si="19"/>
        <v>600.36500000000001</v>
      </c>
      <c r="T52" s="53">
        <f t="shared" si="20"/>
        <v>526.02</v>
      </c>
      <c r="U52" s="53">
        <f t="shared" si="21"/>
        <v>930.92169999999999</v>
      </c>
      <c r="V52" s="53">
        <f t="shared" si="22"/>
        <v>397.08199999999999</v>
      </c>
      <c r="W52" s="53">
        <f t="shared" si="23"/>
        <v>207.59</v>
      </c>
      <c r="X52" s="53">
        <f t="shared" si="24"/>
        <v>406.85520000000002</v>
      </c>
    </row>
    <row r="53" spans="2:24" x14ac:dyDescent="0.5">
      <c r="B53" s="46" t="s">
        <v>57</v>
      </c>
      <c r="C53" s="45" t="s">
        <v>85</v>
      </c>
      <c r="D53" s="42">
        <f>article_17_synthesis_table!BP$33</f>
        <v>5</v>
      </c>
      <c r="E53" s="42">
        <f>article_17_synthesis_table!BQ$33</f>
        <v>6.9116660000000003</v>
      </c>
      <c r="F53" s="42">
        <f>article_17_synthesis_table!BR$33</f>
        <v>0</v>
      </c>
      <c r="G53" s="42" t="str">
        <f>article_17_synthesis_table!BP$35</f>
        <v>no data</v>
      </c>
      <c r="H53" s="42" t="str">
        <f>article_17_synthesis_table!BQ$35</f>
        <v>no data</v>
      </c>
      <c r="I53" s="42" t="str">
        <f>article_17_synthesis_table!BR$35</f>
        <v>no data</v>
      </c>
      <c r="J53" s="43">
        <f>article_17_synthesis_table!BP$37</f>
        <v>19</v>
      </c>
      <c r="K53" s="43">
        <f>article_17_synthesis_table!BQ$37</f>
        <v>10.31</v>
      </c>
      <c r="L53" s="43" t="str">
        <f>article_17_synthesis_table!BR$37</f>
        <v>no data</v>
      </c>
      <c r="N53" t="str">
        <f t="shared" si="1"/>
        <v>Lithuania</v>
      </c>
      <c r="O53" t="str">
        <f t="shared" si="2"/>
        <v>LT</v>
      </c>
      <c r="P53" s="53">
        <f t="shared" si="16"/>
        <v>5</v>
      </c>
      <c r="Q53" s="53">
        <f t="shared" si="17"/>
        <v>6.9116660000000003</v>
      </c>
      <c r="R53" s="53">
        <f t="shared" si="18"/>
        <v>0</v>
      </c>
      <c r="S53" s="53" t="str">
        <f t="shared" si="19"/>
        <v>no data</v>
      </c>
      <c r="T53" s="53" t="str">
        <f t="shared" si="20"/>
        <v>no data</v>
      </c>
      <c r="U53" s="53" t="str">
        <f t="shared" si="21"/>
        <v>no data</v>
      </c>
      <c r="V53" s="53">
        <f t="shared" si="22"/>
        <v>19</v>
      </c>
      <c r="W53" s="53">
        <f t="shared" si="23"/>
        <v>10.31</v>
      </c>
      <c r="X53" s="53" t="str">
        <f t="shared" si="24"/>
        <v>no data</v>
      </c>
    </row>
    <row r="54" spans="2:24" x14ac:dyDescent="0.5">
      <c r="B54" s="46" t="s">
        <v>58</v>
      </c>
      <c r="C54" s="45" t="s">
        <v>86</v>
      </c>
      <c r="D54" s="42">
        <f>article_17_synthesis_table!BT$33</f>
        <v>18.25</v>
      </c>
      <c r="E54" s="42">
        <f>article_17_synthesis_table!BU$33</f>
        <v>23</v>
      </c>
      <c r="F54" s="42">
        <f>article_17_synthesis_table!BV$33</f>
        <v>21.857099999999999</v>
      </c>
      <c r="G54" s="42">
        <f>article_17_synthesis_table!BT$35</f>
        <v>32.5</v>
      </c>
      <c r="H54" s="42">
        <f>article_17_synthesis_table!BU$35</f>
        <v>37.5</v>
      </c>
      <c r="I54" s="42">
        <f>article_17_synthesis_table!BV$35</f>
        <v>37.5</v>
      </c>
      <c r="J54" s="43">
        <f>article_17_synthesis_table!BT$37</f>
        <v>45</v>
      </c>
      <c r="K54" s="43">
        <f>article_17_synthesis_table!BU$37</f>
        <v>40</v>
      </c>
      <c r="L54" s="43">
        <f>article_17_synthesis_table!BV$37</f>
        <v>38</v>
      </c>
      <c r="N54" t="str">
        <f t="shared" si="1"/>
        <v>Luxembourg</v>
      </c>
      <c r="O54" t="str">
        <f t="shared" si="2"/>
        <v>LU</v>
      </c>
      <c r="P54" s="53">
        <f t="shared" si="16"/>
        <v>18.25</v>
      </c>
      <c r="Q54" s="53">
        <f t="shared" si="17"/>
        <v>23</v>
      </c>
      <c r="R54" s="53">
        <f t="shared" si="18"/>
        <v>21.857099999999999</v>
      </c>
      <c r="S54" s="53">
        <f t="shared" si="19"/>
        <v>32.5</v>
      </c>
      <c r="T54" s="53">
        <f t="shared" si="20"/>
        <v>37.5</v>
      </c>
      <c r="U54" s="53">
        <f t="shared" si="21"/>
        <v>37.5</v>
      </c>
      <c r="V54" s="53">
        <f t="shared" si="22"/>
        <v>45</v>
      </c>
      <c r="W54" s="53">
        <f t="shared" si="23"/>
        <v>40</v>
      </c>
      <c r="X54" s="53">
        <f t="shared" si="24"/>
        <v>38</v>
      </c>
    </row>
    <row r="55" spans="2:24" x14ac:dyDescent="0.5">
      <c r="B55" s="46" t="s">
        <v>56</v>
      </c>
      <c r="C55" s="45" t="s">
        <v>84</v>
      </c>
      <c r="D55" s="42">
        <f>article_17_synthesis_table!BL$33</f>
        <v>10.937777777777777</v>
      </c>
      <c r="E55" s="42">
        <f>article_17_synthesis_table!BM$33</f>
        <v>10.087999999999999</v>
      </c>
      <c r="F55" s="42">
        <f>article_17_synthesis_table!BN$33</f>
        <v>0.5212</v>
      </c>
      <c r="G55" s="42">
        <f>article_17_synthesis_table!BL$35</f>
        <v>5.04</v>
      </c>
      <c r="H55" s="42">
        <f>article_17_synthesis_table!BM$35</f>
        <v>5.04</v>
      </c>
      <c r="I55" s="42">
        <f>article_17_synthesis_table!BN$35</f>
        <v>0</v>
      </c>
      <c r="J55" s="43" t="str">
        <f>article_17_synthesis_table!BL$37</f>
        <v>no data</v>
      </c>
      <c r="K55" s="43">
        <f>article_17_synthesis_table!BM$37</f>
        <v>0</v>
      </c>
      <c r="L55" s="43">
        <f>article_17_synthesis_table!BN$37</f>
        <v>9.3479679999999998</v>
      </c>
      <c r="N55" t="str">
        <f t="shared" si="1"/>
        <v>Latvia</v>
      </c>
      <c r="O55" t="str">
        <f t="shared" si="2"/>
        <v>LV</v>
      </c>
      <c r="P55" s="53">
        <f t="shared" si="16"/>
        <v>10.937777777777777</v>
      </c>
      <c r="Q55" s="53">
        <f t="shared" si="17"/>
        <v>10.087999999999999</v>
      </c>
      <c r="R55" s="53">
        <f t="shared" si="18"/>
        <v>0.5212</v>
      </c>
      <c r="S55" s="53">
        <f t="shared" si="19"/>
        <v>5.04</v>
      </c>
      <c r="T55" s="53">
        <f t="shared" si="20"/>
        <v>5.04</v>
      </c>
      <c r="U55" s="53">
        <f t="shared" si="21"/>
        <v>0</v>
      </c>
      <c r="V55" s="53" t="str">
        <f t="shared" si="22"/>
        <v>no data</v>
      </c>
      <c r="W55" s="53">
        <f t="shared" si="23"/>
        <v>0</v>
      </c>
      <c r="X55" s="53">
        <f t="shared" si="24"/>
        <v>9.3479679999999998</v>
      </c>
    </row>
    <row r="56" spans="2:24" x14ac:dyDescent="0.5">
      <c r="B56" s="46" t="s">
        <v>59</v>
      </c>
      <c r="C56" s="45" t="s">
        <v>87</v>
      </c>
      <c r="D56" s="42">
        <f>article_17_synthesis_table!BX$33</f>
        <v>0.35199999999999998</v>
      </c>
      <c r="E56" s="42" t="str">
        <f>article_17_synthesis_table!BY$33</f>
        <v>no data</v>
      </c>
      <c r="F56" s="42">
        <f>article_17_synthesis_table!BZ$33</f>
        <v>1.4433</v>
      </c>
      <c r="G56" s="42">
        <f>article_17_synthesis_table!BX$35</f>
        <v>3.81</v>
      </c>
      <c r="H56" s="42" t="str">
        <f>article_17_synthesis_table!BY$35</f>
        <v>no data</v>
      </c>
      <c r="I56" s="42">
        <f>article_17_synthesis_table!BZ$35</f>
        <v>1.65</v>
      </c>
      <c r="J56" s="43">
        <f>article_17_synthesis_table!BX$37</f>
        <v>1.292</v>
      </c>
      <c r="K56" s="43" t="str">
        <f>article_17_synthesis_table!BY$37</f>
        <v>no data</v>
      </c>
      <c r="L56" s="43">
        <f>article_17_synthesis_table!BZ$37</f>
        <v>15.6</v>
      </c>
      <c r="N56" t="str">
        <f t="shared" si="1"/>
        <v>Malta</v>
      </c>
      <c r="O56" t="str">
        <f t="shared" si="2"/>
        <v>MT</v>
      </c>
      <c r="P56" s="53">
        <f t="shared" si="16"/>
        <v>0.35199999999999998</v>
      </c>
      <c r="Q56" s="53" t="str">
        <f t="shared" si="17"/>
        <v>no data</v>
      </c>
      <c r="R56" s="53">
        <f t="shared" si="18"/>
        <v>1.4433</v>
      </c>
      <c r="S56" s="53">
        <f t="shared" si="19"/>
        <v>3.81</v>
      </c>
      <c r="T56" s="53" t="str">
        <f t="shared" si="20"/>
        <v>no data</v>
      </c>
      <c r="U56" s="53">
        <f t="shared" si="21"/>
        <v>1.65</v>
      </c>
      <c r="V56" s="53">
        <f t="shared" si="22"/>
        <v>1.292</v>
      </c>
      <c r="W56" s="53" t="str">
        <f t="shared" si="23"/>
        <v>no data</v>
      </c>
      <c r="X56" s="53">
        <f t="shared" si="24"/>
        <v>15.6</v>
      </c>
    </row>
    <row r="57" spans="2:24" x14ac:dyDescent="0.5">
      <c r="B57" s="46" t="s">
        <v>60</v>
      </c>
      <c r="C57" s="45" t="s">
        <v>88</v>
      </c>
      <c r="D57" s="42">
        <f>article_17_synthesis_table!CB$33</f>
        <v>242.66666666666666</v>
      </c>
      <c r="E57" s="42">
        <f>article_17_synthesis_table!CC$33</f>
        <v>265.39999999999998</v>
      </c>
      <c r="F57" s="42">
        <f>article_17_synthesis_table!CD$33</f>
        <v>285.42856999999998</v>
      </c>
      <c r="G57" s="42">
        <f>article_17_synthesis_table!CB$35</f>
        <v>339.5</v>
      </c>
      <c r="H57" s="42">
        <f>article_17_synthesis_table!CC$35</f>
        <v>407</v>
      </c>
      <c r="I57" s="42">
        <f>article_17_synthesis_table!CD$35</f>
        <v>373</v>
      </c>
      <c r="J57" s="43">
        <f>article_17_synthesis_table!CB$37</f>
        <v>366.66666666666669</v>
      </c>
      <c r="K57" s="43">
        <f>article_17_synthesis_table!CC$37</f>
        <v>447</v>
      </c>
      <c r="L57" s="43">
        <f>article_17_synthesis_table!CD$37</f>
        <v>561.33333000000005</v>
      </c>
      <c r="N57" t="str">
        <f t="shared" si="1"/>
        <v>Netherlands</v>
      </c>
      <c r="O57" t="str">
        <f t="shared" si="2"/>
        <v>NL</v>
      </c>
      <c r="P57" s="53">
        <f t="shared" si="16"/>
        <v>242.66666666666666</v>
      </c>
      <c r="Q57" s="53">
        <f t="shared" si="17"/>
        <v>265.39999999999998</v>
      </c>
      <c r="R57" s="53">
        <f t="shared" si="18"/>
        <v>285.42856999999998</v>
      </c>
      <c r="S57" s="53">
        <f t="shared" si="19"/>
        <v>339.5</v>
      </c>
      <c r="T57" s="53">
        <f t="shared" si="20"/>
        <v>407</v>
      </c>
      <c r="U57" s="53">
        <f t="shared" si="21"/>
        <v>373</v>
      </c>
      <c r="V57" s="53">
        <f t="shared" si="22"/>
        <v>366.66666666666669</v>
      </c>
      <c r="W57" s="53">
        <f t="shared" si="23"/>
        <v>447</v>
      </c>
      <c r="X57" s="53">
        <f t="shared" si="24"/>
        <v>561.33333000000005</v>
      </c>
    </row>
    <row r="58" spans="2:24" x14ac:dyDescent="0.5">
      <c r="B58" s="46" t="s">
        <v>61</v>
      </c>
      <c r="C58" s="45" t="s">
        <v>89</v>
      </c>
      <c r="D58" s="42" t="str">
        <f>article_17_synthesis_table!CF$33</f>
        <v>no data</v>
      </c>
      <c r="E58" s="42" t="str">
        <f>article_17_synthesis_table!CG$33</f>
        <v>no data</v>
      </c>
      <c r="F58" s="42" t="str">
        <f>article_17_synthesis_table!CH$33</f>
        <v>no data</v>
      </c>
      <c r="G58" s="42" t="str">
        <f>article_17_synthesis_table!CF$35</f>
        <v>no data</v>
      </c>
      <c r="H58" s="42" t="str">
        <f>article_17_synthesis_table!CG$35</f>
        <v>no data</v>
      </c>
      <c r="I58" s="42" t="str">
        <f>article_17_synthesis_table!CH$35</f>
        <v>no data</v>
      </c>
      <c r="J58" s="44">
        <f>article_17_synthesis_table!CF$37</f>
        <v>416.08333333333331</v>
      </c>
      <c r="K58" s="44" t="str">
        <f>article_17_synthesis_table!CG$37</f>
        <v>no data</v>
      </c>
      <c r="L58" s="44">
        <f>article_17_synthesis_table!CH$37</f>
        <v>321.12625000000003</v>
      </c>
      <c r="N58" t="str">
        <f t="shared" si="1"/>
        <v>Poland</v>
      </c>
      <c r="O58" t="str">
        <f t="shared" si="2"/>
        <v>PL</v>
      </c>
      <c r="P58" s="53" t="str">
        <f t="shared" si="16"/>
        <v>no data</v>
      </c>
      <c r="Q58" s="53" t="str">
        <f t="shared" si="17"/>
        <v>no data</v>
      </c>
      <c r="R58" s="53" t="str">
        <f t="shared" si="18"/>
        <v>no data</v>
      </c>
      <c r="S58" s="53" t="str">
        <f t="shared" si="19"/>
        <v>no data</v>
      </c>
      <c r="T58" s="53" t="str">
        <f t="shared" si="20"/>
        <v>no data</v>
      </c>
      <c r="U58" s="53" t="str">
        <f t="shared" si="21"/>
        <v>no data</v>
      </c>
      <c r="V58" s="53">
        <f t="shared" si="22"/>
        <v>416.08333333333331</v>
      </c>
      <c r="W58" s="53" t="str">
        <f t="shared" si="23"/>
        <v>no data</v>
      </c>
      <c r="X58" s="53">
        <f t="shared" si="24"/>
        <v>321.12625000000003</v>
      </c>
    </row>
    <row r="59" spans="2:24" x14ac:dyDescent="0.5">
      <c r="B59" s="46" t="s">
        <v>62</v>
      </c>
      <c r="C59" s="45" t="s">
        <v>90</v>
      </c>
      <c r="D59" s="42" t="str">
        <f>article_17_synthesis_table!CJ$33</f>
        <v>no data</v>
      </c>
      <c r="E59" s="42" t="str">
        <f>article_17_synthesis_table!CK$33</f>
        <v>no data</v>
      </c>
      <c r="F59" s="42" t="str">
        <f>article_17_synthesis_table!CL$33</f>
        <v>no data</v>
      </c>
      <c r="G59" s="42" t="str">
        <f>article_17_synthesis_table!CJ$35</f>
        <v>no data</v>
      </c>
      <c r="H59" s="42" t="str">
        <f>article_17_synthesis_table!CK$35</f>
        <v>no data</v>
      </c>
      <c r="I59" s="42" t="str">
        <f>article_17_synthesis_table!CL$35</f>
        <v>no data</v>
      </c>
      <c r="J59" s="44">
        <f>article_17_synthesis_table!CJ$37</f>
        <v>21.094000000000001</v>
      </c>
      <c r="K59" s="44">
        <f>article_17_synthesis_table!CK$37</f>
        <v>25</v>
      </c>
      <c r="L59" s="44">
        <f>article_17_synthesis_table!CL$37</f>
        <v>19.77026</v>
      </c>
      <c r="N59" t="str">
        <f t="shared" si="1"/>
        <v>Portugal</v>
      </c>
      <c r="O59" t="str">
        <f t="shared" si="2"/>
        <v>PT</v>
      </c>
      <c r="P59" s="53" t="str">
        <f t="shared" si="16"/>
        <v>no data</v>
      </c>
      <c r="Q59" s="53" t="str">
        <f t="shared" si="17"/>
        <v>no data</v>
      </c>
      <c r="R59" s="53" t="str">
        <f t="shared" si="18"/>
        <v>no data</v>
      </c>
      <c r="S59" s="53" t="str">
        <f t="shared" si="19"/>
        <v>no data</v>
      </c>
      <c r="T59" s="53" t="str">
        <f t="shared" si="20"/>
        <v>no data</v>
      </c>
      <c r="U59" s="53" t="str">
        <f t="shared" si="21"/>
        <v>no data</v>
      </c>
      <c r="V59" s="53">
        <f t="shared" si="22"/>
        <v>21.094000000000001</v>
      </c>
      <c r="W59" s="53">
        <f t="shared" si="23"/>
        <v>25</v>
      </c>
      <c r="X59" s="53">
        <f t="shared" si="24"/>
        <v>19.77026</v>
      </c>
    </row>
    <row r="60" spans="2:24" x14ac:dyDescent="0.5">
      <c r="B60" s="46" t="s">
        <v>63</v>
      </c>
      <c r="C60" s="45" t="s">
        <v>91</v>
      </c>
      <c r="D60" s="42">
        <f>article_17_synthesis_table!CN$33</f>
        <v>56.176000000000002</v>
      </c>
      <c r="E60" s="42">
        <f>article_17_synthesis_table!CO$33</f>
        <v>29.22</v>
      </c>
      <c r="F60" s="42">
        <f>article_17_synthesis_table!CP$33</f>
        <v>26.854800000000001</v>
      </c>
      <c r="G60" s="42">
        <f>article_17_synthesis_table!CN$35</f>
        <v>25.515000000000001</v>
      </c>
      <c r="H60" s="42">
        <f>article_17_synthesis_table!CO$35</f>
        <v>21</v>
      </c>
      <c r="I60" s="42">
        <f>article_17_synthesis_table!CP$35</f>
        <v>5.6840000000000002</v>
      </c>
      <c r="J60" s="43">
        <f>article_17_synthesis_table!CN$37</f>
        <v>197.89333333333332</v>
      </c>
      <c r="K60" s="43">
        <f>article_17_synthesis_table!CO$37</f>
        <v>213</v>
      </c>
      <c r="L60" s="43">
        <f>article_17_synthesis_table!CP$37</f>
        <v>321.19528000000003</v>
      </c>
      <c r="N60" t="str">
        <f t="shared" si="1"/>
        <v>Romania</v>
      </c>
      <c r="O60" t="str">
        <f t="shared" si="2"/>
        <v>RO</v>
      </c>
      <c r="P60" s="53">
        <f t="shared" si="16"/>
        <v>56.176000000000002</v>
      </c>
      <c r="Q60" s="53">
        <f t="shared" si="17"/>
        <v>29.22</v>
      </c>
      <c r="R60" s="53">
        <f t="shared" si="18"/>
        <v>26.854800000000001</v>
      </c>
      <c r="S60" s="53">
        <f t="shared" si="19"/>
        <v>25.515000000000001</v>
      </c>
      <c r="T60" s="53">
        <f t="shared" si="20"/>
        <v>21</v>
      </c>
      <c r="U60" s="53">
        <f t="shared" si="21"/>
        <v>5.6840000000000002</v>
      </c>
      <c r="V60" s="53">
        <f t="shared" si="22"/>
        <v>197.89333333333332</v>
      </c>
      <c r="W60" s="53">
        <f t="shared" si="23"/>
        <v>213</v>
      </c>
      <c r="X60" s="53">
        <f t="shared" si="24"/>
        <v>321.19528000000003</v>
      </c>
    </row>
    <row r="61" spans="2:24" x14ac:dyDescent="0.5">
      <c r="B61" s="46" t="s">
        <v>64</v>
      </c>
      <c r="C61" s="45" t="s">
        <v>95</v>
      </c>
      <c r="D61" s="42" t="str">
        <f>article_17_synthesis_table!DD$33</f>
        <v>no data</v>
      </c>
      <c r="E61" s="42" t="str">
        <f>article_17_synthesis_table!DE$33</f>
        <v>no data</v>
      </c>
      <c r="F61" s="42" t="str">
        <f>article_17_synthesis_table!DF$33</f>
        <v>no data</v>
      </c>
      <c r="G61" s="42">
        <f>article_17_synthesis_table!DD$35</f>
        <v>138</v>
      </c>
      <c r="H61" s="42">
        <f>article_17_synthesis_table!DE$35</f>
        <v>202</v>
      </c>
      <c r="I61" s="42">
        <f>article_17_synthesis_table!DF$35</f>
        <v>236</v>
      </c>
      <c r="J61" s="43">
        <f>article_17_synthesis_table!DD$37</f>
        <v>291.39999999999998</v>
      </c>
      <c r="K61" s="43">
        <f>article_17_synthesis_table!DE$37</f>
        <v>202.71</v>
      </c>
      <c r="L61" s="43">
        <f>article_17_synthesis_table!DF$37</f>
        <v>517.83333000000005</v>
      </c>
      <c r="N61" t="str">
        <f t="shared" si="1"/>
        <v>Slovakia</v>
      </c>
      <c r="O61" t="str">
        <f t="shared" si="2"/>
        <v>SE</v>
      </c>
      <c r="P61" s="53" t="str">
        <f t="shared" si="16"/>
        <v>no data</v>
      </c>
      <c r="Q61" s="53" t="str">
        <f t="shared" si="17"/>
        <v>no data</v>
      </c>
      <c r="R61" s="53" t="str">
        <f t="shared" si="18"/>
        <v>no data</v>
      </c>
      <c r="S61" s="53">
        <f t="shared" si="19"/>
        <v>138</v>
      </c>
      <c r="T61" s="53">
        <f t="shared" si="20"/>
        <v>202</v>
      </c>
      <c r="U61" s="53">
        <f t="shared" si="21"/>
        <v>236</v>
      </c>
      <c r="V61" s="53">
        <f t="shared" si="22"/>
        <v>291.39999999999998</v>
      </c>
      <c r="W61" s="53">
        <f t="shared" si="23"/>
        <v>202.71</v>
      </c>
      <c r="X61" s="53">
        <f t="shared" si="24"/>
        <v>517.83333000000005</v>
      </c>
    </row>
    <row r="62" spans="2:24" x14ac:dyDescent="0.5">
      <c r="B62" s="46" t="s">
        <v>65</v>
      </c>
      <c r="C62" s="45" t="s">
        <v>93</v>
      </c>
      <c r="D62" s="42">
        <f>article_17_synthesis_table!CV$33</f>
        <v>42.272727272727273</v>
      </c>
      <c r="E62" s="42">
        <f>article_17_synthesis_table!CW$33</f>
        <v>37.615383999999999</v>
      </c>
      <c r="F62" s="42">
        <f>article_17_synthesis_table!CX$33</f>
        <v>37.428570000000001</v>
      </c>
      <c r="G62" s="42">
        <f>article_17_synthesis_table!CV$35</f>
        <v>17.5</v>
      </c>
      <c r="H62" s="42">
        <f>article_17_synthesis_table!CW$35</f>
        <v>25</v>
      </c>
      <c r="I62" s="42">
        <f>article_17_synthesis_table!CX$35</f>
        <v>15</v>
      </c>
      <c r="J62" s="43">
        <f>article_17_synthesis_table!CV$37</f>
        <v>6.6</v>
      </c>
      <c r="K62" s="43">
        <f>article_17_synthesis_table!CW$37</f>
        <v>1.65</v>
      </c>
      <c r="L62" s="43">
        <f>article_17_synthesis_table!CX$37</f>
        <v>1.65</v>
      </c>
      <c r="N62" t="str">
        <f t="shared" si="1"/>
        <v>Slovenia</v>
      </c>
      <c r="O62" t="str">
        <f t="shared" si="2"/>
        <v>SI</v>
      </c>
      <c r="P62" s="53">
        <f t="shared" si="16"/>
        <v>42.272727272727273</v>
      </c>
      <c r="Q62" s="53">
        <f t="shared" si="17"/>
        <v>37.615383999999999</v>
      </c>
      <c r="R62" s="53">
        <f t="shared" si="18"/>
        <v>37.428570000000001</v>
      </c>
      <c r="S62" s="53">
        <f t="shared" si="19"/>
        <v>17.5</v>
      </c>
      <c r="T62" s="53">
        <f t="shared" si="20"/>
        <v>25</v>
      </c>
      <c r="U62" s="53">
        <f t="shared" si="21"/>
        <v>15</v>
      </c>
      <c r="V62" s="53">
        <f t="shared" si="22"/>
        <v>6.6</v>
      </c>
      <c r="W62" s="53">
        <f t="shared" si="23"/>
        <v>1.65</v>
      </c>
      <c r="X62" s="53">
        <f t="shared" si="24"/>
        <v>1.65</v>
      </c>
    </row>
    <row r="63" spans="2:24" x14ac:dyDescent="0.5">
      <c r="B63" s="46" t="s">
        <v>67</v>
      </c>
      <c r="C63" s="45" t="s">
        <v>92</v>
      </c>
      <c r="D63" s="42">
        <f>article_17_synthesis_table!CR$33</f>
        <v>49.08</v>
      </c>
      <c r="E63" s="42">
        <f>article_17_synthesis_table!CS$33</f>
        <v>43.857140000000001</v>
      </c>
      <c r="F63" s="42">
        <f>article_17_synthesis_table!CT$33</f>
        <v>43.857100000000003</v>
      </c>
      <c r="G63" s="42">
        <f>article_17_synthesis_table!CR$35</f>
        <v>30</v>
      </c>
      <c r="H63" s="42">
        <f>article_17_synthesis_table!CS$35</f>
        <v>25</v>
      </c>
      <c r="I63" s="42">
        <f>article_17_synthesis_table!CT$35</f>
        <v>26.5</v>
      </c>
      <c r="J63" s="44">
        <f>article_17_synthesis_table!CR$37</f>
        <v>34.260000000000005</v>
      </c>
      <c r="K63" s="44">
        <f>article_17_synthesis_table!CS$37</f>
        <v>21.228570999999999</v>
      </c>
      <c r="L63" s="44">
        <f>article_17_synthesis_table!CT$37</f>
        <v>16.181999999999999</v>
      </c>
      <c r="N63" t="str">
        <f t="shared" si="1"/>
        <v>Sweden</v>
      </c>
      <c r="O63" t="str">
        <f t="shared" si="2"/>
        <v>SK</v>
      </c>
      <c r="P63" s="53">
        <f t="shared" si="16"/>
        <v>49.08</v>
      </c>
      <c r="Q63" s="53">
        <f t="shared" si="17"/>
        <v>43.857140000000001</v>
      </c>
      <c r="R63" s="53">
        <f t="shared" si="18"/>
        <v>43.857100000000003</v>
      </c>
      <c r="S63" s="53">
        <f t="shared" si="19"/>
        <v>30</v>
      </c>
      <c r="T63" s="53">
        <f t="shared" si="20"/>
        <v>25</v>
      </c>
      <c r="U63" s="53">
        <f t="shared" si="21"/>
        <v>26.5</v>
      </c>
      <c r="V63" s="53">
        <f t="shared" si="22"/>
        <v>34.260000000000005</v>
      </c>
      <c r="W63" s="53">
        <f t="shared" si="23"/>
        <v>21.228570999999999</v>
      </c>
      <c r="X63" s="53">
        <f t="shared" si="24"/>
        <v>16.181999999999999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5"/>
  <dimension ref="A1:AU40"/>
  <sheetViews>
    <sheetView workbookViewId="0">
      <selection activeCell="AK5" sqref="AK5"/>
    </sheetView>
  </sheetViews>
  <sheetFormatPr baseColWidth="10" defaultRowHeight="14.35" x14ac:dyDescent="0.5"/>
  <cols>
    <col min="6" max="6" width="11.52734375"/>
    <col min="12" max="12" width="11.64453125" customWidth="1"/>
    <col min="18" max="18" width="26.234375" customWidth="1"/>
  </cols>
  <sheetData>
    <row r="1" spans="1:47" x14ac:dyDescent="0.5">
      <c r="A1" t="s">
        <v>130</v>
      </c>
      <c r="G1" t="s">
        <v>131</v>
      </c>
      <c r="M1" t="s">
        <v>132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</row>
    <row r="2" spans="1:47" x14ac:dyDescent="0.5">
      <c r="A2" s="37" t="s">
        <v>97</v>
      </c>
      <c r="B2" s="37" t="s">
        <v>129</v>
      </c>
      <c r="C2" s="37" t="s">
        <v>98</v>
      </c>
      <c r="D2" s="37" t="s">
        <v>117</v>
      </c>
      <c r="E2" s="37" t="s">
        <v>119</v>
      </c>
      <c r="F2" s="56">
        <v>2020</v>
      </c>
      <c r="G2" s="37" t="s">
        <v>97</v>
      </c>
      <c r="H2" s="37" t="s">
        <v>129</v>
      </c>
      <c r="I2" s="37" t="s">
        <v>98</v>
      </c>
      <c r="J2" s="37" t="s">
        <v>117</v>
      </c>
      <c r="K2" s="37" t="s">
        <v>119</v>
      </c>
      <c r="L2" s="56">
        <v>2020</v>
      </c>
      <c r="M2" t="s">
        <v>132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</row>
    <row r="3" spans="1:47" x14ac:dyDescent="0.5">
      <c r="A3" s="38" t="s">
        <v>120</v>
      </c>
      <c r="B3" s="39"/>
      <c r="C3" s="39"/>
      <c r="D3" s="39"/>
      <c r="E3" s="39"/>
      <c r="F3" s="57"/>
      <c r="G3" s="38" t="s">
        <v>120</v>
      </c>
      <c r="H3" s="39"/>
      <c r="I3" s="39"/>
      <c r="J3" s="39"/>
      <c r="K3" s="39"/>
      <c r="L3" s="57"/>
      <c r="M3" s="82" t="s">
        <v>348</v>
      </c>
      <c r="N3" s="82" t="s">
        <v>98</v>
      </c>
      <c r="O3" s="82" t="s">
        <v>117</v>
      </c>
      <c r="P3" s="82" t="s">
        <v>119</v>
      </c>
      <c r="Q3" s="83" t="s">
        <v>282</v>
      </c>
      <c r="S3" s="61" t="s">
        <v>323</v>
      </c>
      <c r="T3" s="62" t="s">
        <v>69</v>
      </c>
      <c r="U3" s="62" t="s">
        <v>70</v>
      </c>
      <c r="V3" s="62" t="s">
        <v>71</v>
      </c>
      <c r="W3" s="62" t="s">
        <v>72</v>
      </c>
      <c r="X3" s="62" t="s">
        <v>73</v>
      </c>
      <c r="Y3" s="62" t="s">
        <v>74</v>
      </c>
      <c r="Z3" s="62" t="s">
        <v>75</v>
      </c>
      <c r="AA3" s="62" t="s">
        <v>76</v>
      </c>
      <c r="AB3" s="62" t="s">
        <v>77</v>
      </c>
      <c r="AC3" s="62" t="s">
        <v>78</v>
      </c>
      <c r="AD3" s="62" t="s">
        <v>79</v>
      </c>
      <c r="AE3" s="62" t="s">
        <v>322</v>
      </c>
      <c r="AF3" s="62" t="s">
        <v>81</v>
      </c>
      <c r="AG3" s="62" t="s">
        <v>82</v>
      </c>
      <c r="AH3" s="62" t="s">
        <v>83</v>
      </c>
      <c r="AI3" s="62" t="s">
        <v>84</v>
      </c>
      <c r="AJ3" s="62" t="s">
        <v>85</v>
      </c>
      <c r="AK3" s="62" t="s">
        <v>86</v>
      </c>
      <c r="AL3" s="62" t="s">
        <v>87</v>
      </c>
      <c r="AM3" s="62" t="s">
        <v>88</v>
      </c>
      <c r="AN3" s="62" t="s">
        <v>89</v>
      </c>
      <c r="AO3" s="62" t="s">
        <v>90</v>
      </c>
      <c r="AP3" s="62" t="s">
        <v>91</v>
      </c>
      <c r="AQ3" s="62" t="s">
        <v>92</v>
      </c>
      <c r="AR3" s="62" t="s">
        <v>93</v>
      </c>
      <c r="AS3" s="62" t="s">
        <v>94</v>
      </c>
      <c r="AT3" s="62" t="s">
        <v>95</v>
      </c>
      <c r="AU3" s="62"/>
    </row>
    <row r="4" spans="1:47" x14ac:dyDescent="0.5">
      <c r="A4" s="38" t="s">
        <v>99</v>
      </c>
      <c r="B4" s="39"/>
      <c r="C4" s="39"/>
      <c r="D4" s="39"/>
      <c r="E4" s="39"/>
      <c r="F4" s="57"/>
      <c r="G4" s="38" t="s">
        <v>99</v>
      </c>
      <c r="H4" s="39"/>
      <c r="I4" s="40">
        <v>80250</v>
      </c>
      <c r="J4" s="39"/>
      <c r="K4" s="39"/>
      <c r="L4" s="57"/>
      <c r="M4" t="s">
        <v>41</v>
      </c>
      <c r="N4" s="23">
        <v>8.5077859999999994</v>
      </c>
      <c r="O4" s="23">
        <v>8.7004710000000003</v>
      </c>
      <c r="P4" s="23">
        <v>8.8222670000000001</v>
      </c>
      <c r="Q4" s="23">
        <v>8.9010639999999999</v>
      </c>
      <c r="R4" s="64" t="s">
        <v>327</v>
      </c>
      <c r="S4" t="s">
        <v>325</v>
      </c>
      <c r="T4" s="58">
        <v>21796853</v>
      </c>
      <c r="U4" s="58">
        <v>10689441</v>
      </c>
      <c r="V4" s="58">
        <v>8132000</v>
      </c>
      <c r="W4" s="58">
        <v>4151575</v>
      </c>
      <c r="X4" s="58">
        <v>1352749</v>
      </c>
      <c r="Y4" s="58">
        <v>14828588</v>
      </c>
      <c r="Z4" s="58">
        <v>12083334</v>
      </c>
      <c r="AA4" s="58">
        <v>1829057</v>
      </c>
      <c r="AB4" s="58">
        <v>7310250</v>
      </c>
      <c r="AC4" s="58">
        <v>96447928</v>
      </c>
      <c r="AD4" s="58">
        <v>146443865</v>
      </c>
      <c r="AE4" s="58">
        <v>14269633</v>
      </c>
      <c r="AF4" s="58">
        <v>15097092</v>
      </c>
      <c r="AG4" s="58">
        <v>5628608</v>
      </c>
      <c r="AH4" s="58">
        <v>102414205</v>
      </c>
      <c r="AI4" s="58">
        <v>2089445</v>
      </c>
      <c r="AJ4" s="58">
        <v>3490498</v>
      </c>
      <c r="AK4" s="58">
        <v>979100</v>
      </c>
      <c r="AL4" s="58">
        <v>739000</v>
      </c>
      <c r="AM4" s="58">
        <v>21542685</v>
      </c>
      <c r="AN4" s="58">
        <v>53769120</v>
      </c>
      <c r="AO4" s="58">
        <v>17451417</v>
      </c>
      <c r="AP4" s="58">
        <v>27315139</v>
      </c>
      <c r="AQ4" s="58">
        <v>6538828</v>
      </c>
      <c r="AR4" s="58">
        <v>2360049</v>
      </c>
      <c r="AS4" s="58">
        <v>101066273</v>
      </c>
      <c r="AT4" s="58">
        <v>14514669</v>
      </c>
      <c r="AU4" s="58"/>
    </row>
    <row r="5" spans="1:47" x14ac:dyDescent="0.5">
      <c r="A5" s="38" t="s">
        <v>100</v>
      </c>
      <c r="B5" s="39"/>
      <c r="C5" s="39"/>
      <c r="D5" s="40">
        <v>64068.959999999992</v>
      </c>
      <c r="E5" s="40">
        <v>48731.611999999979</v>
      </c>
      <c r="F5" s="57">
        <v>12776.84</v>
      </c>
      <c r="G5" s="38" t="s">
        <v>100</v>
      </c>
      <c r="H5" s="39"/>
      <c r="I5" s="40">
        <v>6008730</v>
      </c>
      <c r="J5" s="40">
        <v>6382180.0399999972</v>
      </c>
      <c r="K5" s="40">
        <v>5606428.3880000003</v>
      </c>
      <c r="L5" s="57">
        <v>626065.16</v>
      </c>
      <c r="M5" t="s">
        <v>42</v>
      </c>
      <c r="N5" s="23">
        <v>11.18084</v>
      </c>
      <c r="O5" s="23">
        <v>11.311116999999999</v>
      </c>
      <c r="P5" s="23">
        <v>11.398588999999999</v>
      </c>
      <c r="Q5" s="23">
        <v>11.52244</v>
      </c>
      <c r="R5" s="64" t="s">
        <v>328</v>
      </c>
      <c r="S5" t="s">
        <v>326</v>
      </c>
      <c r="T5" s="58">
        <v>22137770</v>
      </c>
      <c r="U5" s="66" t="s">
        <v>344</v>
      </c>
      <c r="V5" s="58">
        <v>9125032</v>
      </c>
      <c r="W5" s="58">
        <v>6015174</v>
      </c>
      <c r="X5" s="58">
        <v>2013932</v>
      </c>
      <c r="Y5" s="58">
        <v>14899862</v>
      </c>
      <c r="Z5" s="58">
        <v>12083334</v>
      </c>
      <c r="AA5" s="58">
        <v>1726825</v>
      </c>
      <c r="AB5" s="58">
        <v>7300000</v>
      </c>
      <c r="AC5" s="58">
        <v>96447928</v>
      </c>
      <c r="AD5" s="58">
        <v>151814295</v>
      </c>
      <c r="AE5" s="58">
        <v>15500000</v>
      </c>
      <c r="AF5" s="58">
        <v>15097092</v>
      </c>
      <c r="AG5" s="58">
        <v>6975271</v>
      </c>
      <c r="AH5" s="58">
        <v>84685980</v>
      </c>
      <c r="AI5" s="58">
        <v>2089445</v>
      </c>
      <c r="AJ5" s="58">
        <v>8000</v>
      </c>
      <c r="AK5" s="58">
        <v>1295000</v>
      </c>
      <c r="AL5" s="58">
        <v>936000</v>
      </c>
      <c r="AM5" s="58">
        <v>21800000</v>
      </c>
      <c r="AN5" s="58">
        <v>19412162</v>
      </c>
      <c r="AO5" s="58">
        <v>4814679</v>
      </c>
      <c r="AP5" s="58">
        <v>10690172</v>
      </c>
      <c r="AQ5" s="68">
        <v>7162168</v>
      </c>
      <c r="AR5" s="58">
        <v>3288000</v>
      </c>
      <c r="AS5" s="58">
        <v>8517053</v>
      </c>
      <c r="AT5" s="58">
        <v>14504769</v>
      </c>
      <c r="AU5" s="58"/>
    </row>
    <row r="6" spans="1:47" x14ac:dyDescent="0.5">
      <c r="A6" s="38" t="s">
        <v>105</v>
      </c>
      <c r="B6" s="39"/>
      <c r="C6" s="39"/>
      <c r="D6" s="39"/>
      <c r="E6" s="39"/>
      <c r="F6" s="57"/>
      <c r="G6" s="38" t="s">
        <v>105</v>
      </c>
      <c r="H6" s="39"/>
      <c r="I6" s="40">
        <v>5000355</v>
      </c>
      <c r="J6" s="40">
        <v>4729100</v>
      </c>
      <c r="K6" s="40">
        <v>4996483</v>
      </c>
      <c r="L6" s="58">
        <v>4311717</v>
      </c>
      <c r="M6" t="s">
        <v>43</v>
      </c>
      <c r="N6" s="23">
        <v>7.2456769999999997</v>
      </c>
      <c r="O6" s="23">
        <v>7.1537839999999999</v>
      </c>
      <c r="P6" s="23">
        <v>7.0500340000000001</v>
      </c>
      <c r="Q6" s="23">
        <v>6.9514820000000004</v>
      </c>
      <c r="R6" s="64" t="s">
        <v>329</v>
      </c>
      <c r="S6" s="61" t="s">
        <v>320</v>
      </c>
      <c r="T6" s="58">
        <v>20895666</v>
      </c>
      <c r="U6" s="58">
        <v>9243430</v>
      </c>
      <c r="V6" s="58">
        <v>6680331</v>
      </c>
      <c r="W6" s="58">
        <v>4656441</v>
      </c>
      <c r="X6" s="58">
        <v>1029000</v>
      </c>
      <c r="Y6" s="58">
        <v>9314302</v>
      </c>
      <c r="Z6" s="58">
        <v>12026595</v>
      </c>
      <c r="AA6" s="58">
        <v>1514192</v>
      </c>
      <c r="AB6" s="58">
        <v>5553500</v>
      </c>
      <c r="AC6" s="58">
        <v>74112273</v>
      </c>
      <c r="AD6" s="58">
        <v>110013744</v>
      </c>
      <c r="AE6" s="58">
        <v>11946299</v>
      </c>
      <c r="AF6" s="58">
        <v>12665039</v>
      </c>
      <c r="AG6" s="58">
        <v>5172806</v>
      </c>
      <c r="AH6" s="58">
        <v>78511139</v>
      </c>
      <c r="AI6" s="58">
        <v>1517909</v>
      </c>
      <c r="AJ6" s="58">
        <v>2601215</v>
      </c>
      <c r="AK6" s="58">
        <v>640500</v>
      </c>
      <c r="AL6" s="58">
        <v>643039</v>
      </c>
      <c r="AM6" s="58">
        <v>19804856</v>
      </c>
      <c r="AN6" s="58">
        <v>37534907</v>
      </c>
      <c r="AO6" s="58">
        <v>13326390</v>
      </c>
      <c r="AP6" s="58">
        <v>22522093</v>
      </c>
      <c r="AQ6" s="58">
        <v>4066730</v>
      </c>
      <c r="AR6" s="65">
        <v>1605851</v>
      </c>
      <c r="AS6" s="58">
        <v>63433329</v>
      </c>
      <c r="AT6" s="58">
        <v>12819530</v>
      </c>
      <c r="AU6" s="58"/>
    </row>
    <row r="7" spans="1:47" x14ac:dyDescent="0.5">
      <c r="A7" s="38" t="s">
        <v>101</v>
      </c>
      <c r="B7" s="39"/>
      <c r="C7" s="39"/>
      <c r="D7" s="39"/>
      <c r="E7" s="39"/>
      <c r="F7" s="58">
        <v>0</v>
      </c>
      <c r="G7" s="38" t="s">
        <v>101</v>
      </c>
      <c r="H7" s="39"/>
      <c r="I7" s="40">
        <v>348500</v>
      </c>
      <c r="J7" s="40">
        <v>333800</v>
      </c>
      <c r="K7" s="40">
        <v>263800</v>
      </c>
      <c r="L7" s="58">
        <v>159700</v>
      </c>
      <c r="M7" t="s">
        <v>44</v>
      </c>
      <c r="N7" s="23">
        <v>4.2468089999999998</v>
      </c>
      <c r="O7" s="23">
        <v>4.1906689999999998</v>
      </c>
      <c r="P7" s="23">
        <v>4.1054930000000001</v>
      </c>
      <c r="Q7" s="23">
        <v>4.0581649999999998</v>
      </c>
      <c r="R7" s="64" t="s">
        <v>329</v>
      </c>
      <c r="S7" s="61" t="s">
        <v>130</v>
      </c>
      <c r="T7" s="58">
        <v>122919.213</v>
      </c>
      <c r="U7" s="58">
        <v>0</v>
      </c>
      <c r="V7" s="58">
        <v>352026</v>
      </c>
      <c r="W7" s="58">
        <v>983460.35800000001</v>
      </c>
      <c r="X7" s="58">
        <v>24865.42</v>
      </c>
      <c r="Y7" s="58">
        <v>195501.55172641561</v>
      </c>
      <c r="Z7" s="58">
        <v>0</v>
      </c>
      <c r="AA7" s="58">
        <v>44983.55</v>
      </c>
      <c r="AB7" s="58">
        <v>0</v>
      </c>
      <c r="AC7" s="58">
        <v>0</v>
      </c>
      <c r="AD7" s="58">
        <v>1809626.7035999999</v>
      </c>
      <c r="AE7" s="58">
        <v>1014252.48</v>
      </c>
      <c r="AF7" s="58">
        <v>1167754.1561</v>
      </c>
      <c r="AG7" s="58">
        <v>201924.99999959979</v>
      </c>
      <c r="AH7" s="58">
        <v>2911556.9966351967</v>
      </c>
      <c r="AI7" s="58">
        <v>60070.775000000001</v>
      </c>
      <c r="AJ7" s="58">
        <v>48847.676800000001</v>
      </c>
      <c r="AK7" s="58">
        <v>6884.4830000000002</v>
      </c>
      <c r="AL7" s="58">
        <v>0</v>
      </c>
      <c r="AM7" s="58">
        <v>0</v>
      </c>
      <c r="AN7" s="58">
        <v>1162917.747</v>
      </c>
      <c r="AO7" s="58">
        <v>0</v>
      </c>
      <c r="AP7" s="58">
        <v>297226.5111337034</v>
      </c>
      <c r="AQ7" s="58">
        <v>471079.61499999999</v>
      </c>
      <c r="AR7" s="58">
        <v>115336.9727</v>
      </c>
      <c r="AS7" s="58">
        <v>377963.42</v>
      </c>
      <c r="AT7" s="58">
        <v>0</v>
      </c>
      <c r="AU7" s="58"/>
    </row>
    <row r="8" spans="1:47" x14ac:dyDescent="0.5">
      <c r="A8" s="38" t="s">
        <v>121</v>
      </c>
      <c r="B8" s="39"/>
      <c r="C8" s="39"/>
      <c r="D8" s="39"/>
      <c r="E8" s="39"/>
      <c r="F8" s="57"/>
      <c r="G8" s="38" t="s">
        <v>121</v>
      </c>
      <c r="H8" s="39"/>
      <c r="I8" s="39"/>
      <c r="J8" s="39"/>
      <c r="K8" s="39"/>
      <c r="L8" s="57"/>
      <c r="M8" t="s">
        <v>45</v>
      </c>
      <c r="N8" s="23">
        <v>0.84799999999999998</v>
      </c>
      <c r="O8" s="23">
        <v>0.84831900000000005</v>
      </c>
      <c r="P8" s="23">
        <v>0.864236</v>
      </c>
      <c r="Q8" s="23">
        <v>0.88800500000000004</v>
      </c>
      <c r="R8" s="64" t="s">
        <v>329</v>
      </c>
      <c r="S8" s="61" t="s">
        <v>321</v>
      </c>
      <c r="T8" s="58">
        <v>0</v>
      </c>
      <c r="U8" s="58">
        <v>13913.59</v>
      </c>
      <c r="V8" s="58">
        <v>402151</v>
      </c>
      <c r="W8" s="58">
        <v>350150.77850000001</v>
      </c>
      <c r="X8" s="58">
        <v>145134.85</v>
      </c>
      <c r="Y8" s="58">
        <v>0</v>
      </c>
      <c r="Z8" s="58">
        <v>0</v>
      </c>
      <c r="AA8" s="58">
        <v>210.28</v>
      </c>
      <c r="AB8" s="57"/>
      <c r="AC8" s="58">
        <v>50453.241600000001</v>
      </c>
      <c r="AD8" s="58">
        <v>0</v>
      </c>
      <c r="AE8" s="58">
        <v>0</v>
      </c>
      <c r="AF8" s="58">
        <v>0</v>
      </c>
      <c r="AG8" s="58">
        <v>0</v>
      </c>
      <c r="AH8" s="58">
        <v>538845.96532324166</v>
      </c>
      <c r="AI8" s="58">
        <v>0</v>
      </c>
      <c r="AJ8" s="57"/>
      <c r="AK8" s="57"/>
      <c r="AL8" s="58">
        <v>0</v>
      </c>
      <c r="AM8" s="58">
        <v>0</v>
      </c>
      <c r="AN8" s="58">
        <v>3642157.0224000001</v>
      </c>
      <c r="AO8" s="58">
        <v>6090</v>
      </c>
      <c r="AP8" s="58">
        <v>9197358.3091000002</v>
      </c>
      <c r="AQ8" s="58">
        <v>23232.566999999999</v>
      </c>
      <c r="AR8" s="58">
        <v>4698.4984999999997</v>
      </c>
      <c r="AS8" s="58">
        <v>269666.94</v>
      </c>
      <c r="AT8" s="58">
        <v>0</v>
      </c>
      <c r="AU8" s="58"/>
    </row>
    <row r="9" spans="1:47" x14ac:dyDescent="0.5">
      <c r="A9" s="38" t="s">
        <v>123</v>
      </c>
      <c r="B9" s="39"/>
      <c r="C9" s="39"/>
      <c r="D9" s="39"/>
      <c r="E9" s="39"/>
      <c r="F9" s="57"/>
      <c r="G9" s="38" t="s">
        <v>123</v>
      </c>
      <c r="H9" s="39"/>
      <c r="I9" s="39"/>
      <c r="J9" s="39"/>
      <c r="K9" s="39"/>
      <c r="L9" s="57"/>
      <c r="M9" t="s">
        <v>133</v>
      </c>
      <c r="N9" s="23">
        <v>10.512419</v>
      </c>
      <c r="O9" s="23">
        <v>10.553843000000001</v>
      </c>
      <c r="P9" s="23">
        <v>10.610054999999999</v>
      </c>
      <c r="Q9" s="23">
        <v>10.693939</v>
      </c>
      <c r="R9" s="64" t="s">
        <v>327</v>
      </c>
      <c r="S9" s="63" t="s">
        <v>324</v>
      </c>
      <c r="T9" s="58">
        <v>14520065</v>
      </c>
      <c r="U9" s="58">
        <v>8216209</v>
      </c>
      <c r="V9" s="58">
        <v>4396739</v>
      </c>
      <c r="W9" s="58">
        <v>3255244</v>
      </c>
      <c r="X9" s="58">
        <v>866391</v>
      </c>
      <c r="Y9" s="58">
        <v>9016813</v>
      </c>
      <c r="Z9" s="58">
        <v>7457566</v>
      </c>
      <c r="AA9" s="58">
        <v>1307842</v>
      </c>
      <c r="AB9" s="58">
        <v>6867150</v>
      </c>
      <c r="AC9" s="58">
        <v>73983008</v>
      </c>
      <c r="AD9" s="58">
        <v>111481086</v>
      </c>
      <c r="AE9" s="58">
        <v>11330275</v>
      </c>
      <c r="AF9" s="58">
        <v>11495080</v>
      </c>
      <c r="AG9" s="58">
        <v>4912243</v>
      </c>
      <c r="AH9" s="58">
        <v>71586489</v>
      </c>
      <c r="AI9" s="58">
        <v>1328318</v>
      </c>
      <c r="AJ9" s="58">
        <v>2550194</v>
      </c>
      <c r="AK9" s="58">
        <v>685704</v>
      </c>
      <c r="AL9" s="58">
        <v>841722</v>
      </c>
      <c r="AM9" s="58">
        <v>19550698</v>
      </c>
      <c r="AN9" s="58">
        <v>37492534</v>
      </c>
      <c r="AO9" s="58">
        <v>13042800</v>
      </c>
      <c r="AP9" s="58">
        <v>13121869</v>
      </c>
      <c r="AQ9" s="58">
        <v>3980389</v>
      </c>
      <c r="AR9" s="58">
        <v>1496759</v>
      </c>
      <c r="AS9" s="58">
        <v>64975449</v>
      </c>
      <c r="AT9" s="58">
        <v>11025759</v>
      </c>
      <c r="AU9" s="58"/>
    </row>
    <row r="10" spans="1:47" x14ac:dyDescent="0.5">
      <c r="A10" s="38" t="s">
        <v>102</v>
      </c>
      <c r="B10" s="39"/>
      <c r="C10" s="40">
        <v>524.25419999999997</v>
      </c>
      <c r="D10" s="40">
        <v>3.2115999999999998</v>
      </c>
      <c r="E10" s="39"/>
      <c r="F10" s="57"/>
      <c r="G10" s="38" t="s">
        <v>102</v>
      </c>
      <c r="H10" s="39"/>
      <c r="I10" s="40">
        <v>3445.6989000000003</v>
      </c>
      <c r="J10" s="40">
        <v>13271.368399999999</v>
      </c>
      <c r="K10" s="39"/>
      <c r="L10" s="57"/>
      <c r="M10" t="s">
        <v>47</v>
      </c>
      <c r="N10" s="23">
        <v>5.6272349999999998</v>
      </c>
      <c r="O10" s="23">
        <v>5.7072510000000003</v>
      </c>
      <c r="P10" s="23">
        <v>5.7811899999999996</v>
      </c>
      <c r="Q10" s="23">
        <v>5.8227630000000001</v>
      </c>
      <c r="S10" s="62"/>
      <c r="T10" s="58"/>
      <c r="U10" s="58"/>
      <c r="V10" s="62"/>
      <c r="W10" s="58"/>
      <c r="X10" s="58"/>
      <c r="Y10" s="58"/>
    </row>
    <row r="11" spans="1:47" x14ac:dyDescent="0.5">
      <c r="A11" s="38" t="s">
        <v>124</v>
      </c>
      <c r="B11" s="39"/>
      <c r="C11" s="39"/>
      <c r="D11" s="39"/>
      <c r="E11" s="39"/>
      <c r="F11" s="57"/>
      <c r="G11" s="38" t="s">
        <v>124</v>
      </c>
      <c r="H11" s="39"/>
      <c r="I11" s="39"/>
      <c r="J11" s="39"/>
      <c r="K11" s="39"/>
      <c r="L11" s="57"/>
      <c r="M11" t="s">
        <v>48</v>
      </c>
      <c r="N11" s="23">
        <v>1.3158190000000001</v>
      </c>
      <c r="O11" s="23">
        <v>1.315944</v>
      </c>
      <c r="P11" s="23">
        <v>1.3191329999999999</v>
      </c>
      <c r="Q11" s="23">
        <v>1.3289759999999999</v>
      </c>
      <c r="S11" s="72"/>
      <c r="T11" s="73"/>
      <c r="U11" s="73"/>
      <c r="V11" s="62"/>
      <c r="W11" s="58"/>
      <c r="X11" s="58"/>
      <c r="Y11" s="58"/>
    </row>
    <row r="12" spans="1:47" x14ac:dyDescent="0.5">
      <c r="A12" s="38" t="s">
        <v>125</v>
      </c>
      <c r="B12" s="39"/>
      <c r="C12" s="39"/>
      <c r="D12" s="39"/>
      <c r="E12" s="39"/>
      <c r="F12" s="58">
        <v>2652.5</v>
      </c>
      <c r="G12" s="38" t="s">
        <v>125</v>
      </c>
      <c r="H12" s="39"/>
      <c r="I12" s="39"/>
      <c r="J12" s="39"/>
      <c r="K12" s="39"/>
      <c r="L12" s="58">
        <v>129972.5</v>
      </c>
      <c r="M12" t="s">
        <v>49</v>
      </c>
      <c r="N12" s="23">
        <v>5.4512700000000001</v>
      </c>
      <c r="O12" s="23">
        <v>5.4873079999999996</v>
      </c>
      <c r="P12" s="23">
        <v>5.5131300000000003</v>
      </c>
      <c r="Q12" s="23">
        <v>5.5252920000000003</v>
      </c>
      <c r="S12" s="78"/>
      <c r="T12" s="78"/>
      <c r="U12" s="74"/>
      <c r="V12" s="69"/>
      <c r="W12" s="58"/>
      <c r="X12" s="58"/>
      <c r="Y12" s="58"/>
    </row>
    <row r="13" spans="1:47" x14ac:dyDescent="0.5">
      <c r="A13" s="38" t="s">
        <v>122</v>
      </c>
      <c r="B13" s="39"/>
      <c r="C13" s="39"/>
      <c r="D13" s="39"/>
      <c r="E13" s="39"/>
      <c r="F13" s="57"/>
      <c r="G13" s="38" t="s">
        <v>122</v>
      </c>
      <c r="H13" s="39"/>
      <c r="I13" s="39"/>
      <c r="J13" s="39"/>
      <c r="K13" s="39"/>
      <c r="L13" s="57"/>
      <c r="M13" t="s">
        <v>50</v>
      </c>
      <c r="N13" s="23">
        <v>66.165980000000005</v>
      </c>
      <c r="O13" s="23">
        <v>66.638390999999999</v>
      </c>
      <c r="P13" s="23">
        <v>66.918941000000004</v>
      </c>
      <c r="Q13" s="23">
        <v>67.485530999999995</v>
      </c>
      <c r="U13" s="74"/>
      <c r="V13" s="69"/>
      <c r="W13" s="58"/>
      <c r="X13" s="58"/>
      <c r="Y13" s="58"/>
    </row>
    <row r="14" spans="1:47" x14ac:dyDescent="0.5">
      <c r="A14" s="38" t="s">
        <v>103</v>
      </c>
      <c r="B14" s="39"/>
      <c r="C14" s="39"/>
      <c r="D14" s="40">
        <v>24832.180000000015</v>
      </c>
      <c r="E14" s="39"/>
      <c r="F14" s="58">
        <v>0</v>
      </c>
      <c r="G14" s="38" t="s">
        <v>103</v>
      </c>
      <c r="H14" s="39"/>
      <c r="I14" s="40">
        <v>1226725</v>
      </c>
      <c r="J14" s="40">
        <v>1161609.68</v>
      </c>
      <c r="K14" s="40">
        <v>1077582</v>
      </c>
      <c r="L14" s="58">
        <v>1102228</v>
      </c>
      <c r="M14" t="s">
        <v>134</v>
      </c>
      <c r="N14" s="23">
        <v>80.767463000000006</v>
      </c>
      <c r="O14" s="23">
        <v>82.175684000000004</v>
      </c>
      <c r="P14" s="23">
        <v>82.792350999999996</v>
      </c>
      <c r="Q14" s="23">
        <v>83.166711000000006</v>
      </c>
      <c r="S14" s="75"/>
      <c r="T14" s="74"/>
      <c r="U14" s="74"/>
      <c r="V14" s="69"/>
      <c r="W14" s="58"/>
      <c r="X14" s="58"/>
      <c r="Y14" s="58"/>
    </row>
    <row r="15" spans="1:47" x14ac:dyDescent="0.5">
      <c r="A15" s="38" t="s">
        <v>106</v>
      </c>
      <c r="B15" s="39"/>
      <c r="C15" s="39"/>
      <c r="D15" s="39"/>
      <c r="E15" s="39"/>
      <c r="F15" s="57"/>
      <c r="G15" s="38" t="s">
        <v>106</v>
      </c>
      <c r="H15" s="39"/>
      <c r="I15" s="40">
        <v>8646509</v>
      </c>
      <c r="J15" s="40">
        <v>5630573</v>
      </c>
      <c r="K15" s="40">
        <v>5017217</v>
      </c>
      <c r="L15" s="58">
        <v>3766528</v>
      </c>
      <c r="M15" t="s">
        <v>52</v>
      </c>
      <c r="N15" s="23">
        <v>10.926807</v>
      </c>
      <c r="O15" s="23">
        <v>10.783747999999999</v>
      </c>
      <c r="P15" s="23">
        <v>10.741165000000001</v>
      </c>
      <c r="Q15" s="23">
        <v>10.718565</v>
      </c>
      <c r="S15" s="75"/>
      <c r="T15" s="74"/>
      <c r="U15" s="74"/>
      <c r="V15" s="69"/>
      <c r="W15" s="58"/>
      <c r="X15" s="58"/>
      <c r="Y15" s="58"/>
    </row>
    <row r="16" spans="1:47" x14ac:dyDescent="0.5">
      <c r="A16" s="38" t="s">
        <v>107</v>
      </c>
      <c r="B16" s="39"/>
      <c r="C16" s="39"/>
      <c r="D16" s="39"/>
      <c r="E16" s="39"/>
      <c r="F16" s="57"/>
      <c r="G16" s="38" t="s">
        <v>107</v>
      </c>
      <c r="H16" s="39"/>
      <c r="I16" s="40">
        <v>710618</v>
      </c>
      <c r="J16" s="40">
        <v>582110</v>
      </c>
      <c r="K16" s="40">
        <v>415869</v>
      </c>
      <c r="L16" s="58">
        <v>343674</v>
      </c>
      <c r="M16" t="s">
        <v>53</v>
      </c>
      <c r="N16" s="23">
        <v>9.8773649999999993</v>
      </c>
      <c r="O16" s="23">
        <v>9.8304849999999995</v>
      </c>
      <c r="P16" s="23">
        <v>9.7783709999999999</v>
      </c>
      <c r="Q16" s="23">
        <v>9.7695260000000008</v>
      </c>
      <c r="S16" s="79"/>
      <c r="T16" s="79"/>
      <c r="U16" s="79"/>
      <c r="V16" s="70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</row>
    <row r="17" spans="1:45" x14ac:dyDescent="0.5">
      <c r="A17" s="38" t="s">
        <v>108</v>
      </c>
      <c r="B17" s="39"/>
      <c r="C17" s="40">
        <v>56544568.780000001</v>
      </c>
      <c r="D17" s="40">
        <v>1853.12</v>
      </c>
      <c r="E17" s="40">
        <v>1853.12</v>
      </c>
      <c r="F17" s="58">
        <v>0</v>
      </c>
      <c r="G17" s="38" t="s">
        <v>108</v>
      </c>
      <c r="H17" s="39"/>
      <c r="I17" s="40">
        <v>84599091.939999998</v>
      </c>
      <c r="J17" s="40">
        <v>9193209.879999999</v>
      </c>
      <c r="K17" s="40">
        <v>11850567.879999999</v>
      </c>
      <c r="L17" s="58">
        <v>11913153</v>
      </c>
      <c r="M17" t="s">
        <v>54</v>
      </c>
      <c r="N17" s="23">
        <v>4.6378519999999996</v>
      </c>
      <c r="O17" s="23">
        <v>4.726286</v>
      </c>
      <c r="P17" s="23">
        <v>4.8303919999999998</v>
      </c>
      <c r="Q17" s="23">
        <v>4.9644399999999997</v>
      </c>
      <c r="S17" s="76"/>
      <c r="T17" s="77"/>
      <c r="U17" s="79"/>
      <c r="V17" s="71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</row>
    <row r="18" spans="1:45" x14ac:dyDescent="0.5">
      <c r="A18" s="38" t="s">
        <v>110</v>
      </c>
      <c r="B18" s="39"/>
      <c r="C18" s="39"/>
      <c r="D18" s="39"/>
      <c r="E18" s="39"/>
      <c r="F18" s="57"/>
      <c r="G18" s="38" t="s">
        <v>110</v>
      </c>
      <c r="H18" s="39"/>
      <c r="I18" s="40">
        <v>282755</v>
      </c>
      <c r="J18" s="40">
        <v>286697</v>
      </c>
      <c r="K18" s="40">
        <v>1036711</v>
      </c>
      <c r="L18" s="58">
        <v>996766</v>
      </c>
      <c r="M18" t="s">
        <v>55</v>
      </c>
      <c r="N18" s="23">
        <v>60.782668000000001</v>
      </c>
      <c r="O18" s="23">
        <v>60.665551000000001</v>
      </c>
      <c r="P18" s="23">
        <v>60.483972999999999</v>
      </c>
      <c r="Q18" s="23">
        <v>59.641488000000003</v>
      </c>
      <c r="S18" s="76"/>
      <c r="T18" s="77"/>
      <c r="U18" s="74"/>
      <c r="V18" s="69"/>
      <c r="W18" s="58"/>
      <c r="X18" s="58"/>
      <c r="Y18" s="57"/>
    </row>
    <row r="19" spans="1:45" x14ac:dyDescent="0.5">
      <c r="A19" s="38" t="s">
        <v>118</v>
      </c>
      <c r="B19" s="39"/>
      <c r="C19" s="39"/>
      <c r="D19" s="39"/>
      <c r="E19" s="39"/>
      <c r="F19" s="57"/>
      <c r="G19" s="38" t="s">
        <v>118</v>
      </c>
      <c r="H19" s="39"/>
      <c r="I19" s="39"/>
      <c r="J19" s="40">
        <v>2699600</v>
      </c>
      <c r="K19" s="39"/>
      <c r="L19" s="58">
        <v>16973</v>
      </c>
      <c r="M19" t="s">
        <v>56</v>
      </c>
      <c r="N19" s="23">
        <v>2.001468</v>
      </c>
      <c r="O19" s="23">
        <v>1.9689570000000001</v>
      </c>
      <c r="P19" s="23">
        <v>1.9343790000000001</v>
      </c>
      <c r="Q19" s="23">
        <v>1.907675</v>
      </c>
      <c r="S19" s="76"/>
      <c r="T19" s="77"/>
      <c r="U19" s="74"/>
      <c r="V19" s="69"/>
      <c r="W19" s="58"/>
      <c r="X19" s="58"/>
      <c r="Y19" s="58"/>
    </row>
    <row r="20" spans="1:45" x14ac:dyDescent="0.5">
      <c r="A20" s="38" t="s">
        <v>109</v>
      </c>
      <c r="B20" s="39"/>
      <c r="C20" s="39"/>
      <c r="D20" s="39"/>
      <c r="E20" s="39"/>
      <c r="F20" s="58">
        <v>0</v>
      </c>
      <c r="G20" s="38" t="s">
        <v>109</v>
      </c>
      <c r="H20" s="39"/>
      <c r="I20" s="40">
        <v>258779</v>
      </c>
      <c r="J20" s="40">
        <v>326467</v>
      </c>
      <c r="K20" s="40">
        <v>4893</v>
      </c>
      <c r="L20" s="58">
        <v>2643</v>
      </c>
      <c r="M20" t="s">
        <v>57</v>
      </c>
      <c r="N20" s="23">
        <v>2.9434719999999999</v>
      </c>
      <c r="O20" s="23">
        <v>2.8885580000000002</v>
      </c>
      <c r="P20" s="23">
        <v>2.8089010000000001</v>
      </c>
      <c r="Q20" s="23">
        <v>2.7940900000000002</v>
      </c>
      <c r="S20" s="76"/>
      <c r="T20" s="77"/>
      <c r="U20" s="74"/>
      <c r="V20" s="69"/>
      <c r="W20" s="58"/>
      <c r="X20" s="58"/>
      <c r="Y20" s="58"/>
    </row>
    <row r="21" spans="1:45" x14ac:dyDescent="0.5">
      <c r="A21" s="38" t="s">
        <v>126</v>
      </c>
      <c r="B21" s="39"/>
      <c r="C21" s="39"/>
      <c r="D21" s="39"/>
      <c r="E21" s="39"/>
      <c r="F21" s="57"/>
      <c r="G21" s="38" t="s">
        <v>126</v>
      </c>
      <c r="H21" s="39"/>
      <c r="I21" s="39"/>
      <c r="J21" s="39"/>
      <c r="K21" s="39"/>
      <c r="L21" s="57"/>
      <c r="M21" t="s">
        <v>58</v>
      </c>
      <c r="N21" s="23">
        <v>0.54967999999999995</v>
      </c>
      <c r="O21" s="23">
        <v>0.57624900000000001</v>
      </c>
      <c r="P21" s="23">
        <v>0.60200500000000001</v>
      </c>
      <c r="Q21" s="23">
        <v>0.626108</v>
      </c>
      <c r="S21" s="76"/>
      <c r="T21" s="77"/>
      <c r="U21" s="74"/>
      <c r="V21" s="69"/>
      <c r="W21" s="58"/>
      <c r="X21" s="58"/>
      <c r="Y21" s="58"/>
    </row>
    <row r="22" spans="1:45" x14ac:dyDescent="0.5">
      <c r="A22" s="38" t="s">
        <v>127</v>
      </c>
      <c r="B22" s="39"/>
      <c r="C22" s="39"/>
      <c r="D22" s="39"/>
      <c r="E22" s="39"/>
      <c r="F22" s="57"/>
      <c r="G22" s="38" t="s">
        <v>127</v>
      </c>
      <c r="H22" s="39"/>
      <c r="I22" s="39"/>
      <c r="J22" s="39"/>
      <c r="K22" s="39"/>
      <c r="L22" s="57"/>
      <c r="M22" t="s">
        <v>59</v>
      </c>
      <c r="N22" s="23">
        <v>0.42942399999999997</v>
      </c>
      <c r="O22" s="23">
        <v>0.45041500000000001</v>
      </c>
      <c r="P22" s="23">
        <v>0.47570099999999998</v>
      </c>
      <c r="Q22" s="23">
        <v>0.51456400000000002</v>
      </c>
      <c r="S22" s="76"/>
      <c r="T22" s="77"/>
      <c r="U22" s="74"/>
      <c r="V22" s="69"/>
      <c r="W22" s="58"/>
      <c r="X22" s="58"/>
      <c r="Y22" s="58"/>
    </row>
    <row r="23" spans="1:45" x14ac:dyDescent="0.5">
      <c r="A23" s="38" t="s">
        <v>111</v>
      </c>
      <c r="B23" s="39"/>
      <c r="C23" s="40">
        <v>1321396.3399999996</v>
      </c>
      <c r="D23" s="40">
        <v>91540.076399999962</v>
      </c>
      <c r="E23" s="39"/>
      <c r="F23" s="58">
        <v>61715.97</v>
      </c>
      <c r="G23" s="38" t="s">
        <v>111</v>
      </c>
      <c r="H23" s="39"/>
      <c r="I23" s="40">
        <v>33962133.660000019</v>
      </c>
      <c r="J23" s="40">
        <v>34312250.631899998</v>
      </c>
      <c r="K23" s="39"/>
      <c r="L23" s="58">
        <v>3520791.0301999999</v>
      </c>
      <c r="M23" t="s">
        <v>60</v>
      </c>
      <c r="N23" s="23">
        <v>16.829288999999999</v>
      </c>
      <c r="O23" s="23">
        <v>16.979120000000002</v>
      </c>
      <c r="P23" s="23">
        <v>17.181083999999998</v>
      </c>
      <c r="Q23" s="23">
        <v>17.407585000000001</v>
      </c>
      <c r="S23" s="76"/>
      <c r="T23" s="77"/>
      <c r="U23" s="74"/>
      <c r="V23" s="69"/>
      <c r="W23" s="58"/>
      <c r="X23" s="58"/>
      <c r="Y23" s="58"/>
    </row>
    <row r="24" spans="1:45" x14ac:dyDescent="0.5">
      <c r="A24" s="38" t="s">
        <v>112</v>
      </c>
      <c r="B24" s="39"/>
      <c r="C24" s="39"/>
      <c r="D24" s="39"/>
      <c r="E24" s="39"/>
      <c r="F24" s="57"/>
      <c r="G24" s="38" t="s">
        <v>112</v>
      </c>
      <c r="H24" s="39"/>
      <c r="I24" s="40">
        <v>128600</v>
      </c>
      <c r="J24" s="40">
        <v>128600</v>
      </c>
      <c r="K24" s="40">
        <v>3000</v>
      </c>
      <c r="L24" s="57"/>
      <c r="M24" t="s">
        <v>61</v>
      </c>
      <c r="N24" s="23">
        <v>38.017856000000002</v>
      </c>
      <c r="O24" s="23">
        <v>37.967208999999997</v>
      </c>
      <c r="P24" s="23">
        <v>37.976686999999998</v>
      </c>
      <c r="Q24" s="23">
        <v>37.958137999999998</v>
      </c>
      <c r="S24" s="76"/>
      <c r="T24" s="77"/>
      <c r="U24" s="74"/>
      <c r="V24" s="69"/>
      <c r="W24" s="58"/>
      <c r="X24" s="58"/>
      <c r="Y24" s="58"/>
    </row>
    <row r="25" spans="1:45" x14ac:dyDescent="0.5">
      <c r="A25" s="38" t="s">
        <v>113</v>
      </c>
      <c r="B25" s="39"/>
      <c r="C25" s="40">
        <v>374059.33719999989</v>
      </c>
      <c r="D25" s="40">
        <v>226025.64719999998</v>
      </c>
      <c r="E25" s="40">
        <v>106319.65190000004</v>
      </c>
      <c r="F25" s="58">
        <v>62182</v>
      </c>
      <c r="G25" s="38" t="s">
        <v>113</v>
      </c>
      <c r="H25" s="39"/>
      <c r="I25" s="40">
        <v>20082849.186400011</v>
      </c>
      <c r="J25" s="40">
        <v>19577825.596199989</v>
      </c>
      <c r="K25" s="40">
        <v>19388707.051499993</v>
      </c>
      <c r="L25" s="58">
        <v>16214311.431129999</v>
      </c>
      <c r="M25" t="s">
        <v>62</v>
      </c>
      <c r="N25" s="23">
        <v>10.427301</v>
      </c>
      <c r="O25" s="23">
        <v>10.341329999999999</v>
      </c>
      <c r="P25" s="23">
        <v>10.291027</v>
      </c>
      <c r="Q25" s="23">
        <v>10.295909</v>
      </c>
      <c r="S25" s="76"/>
      <c r="T25" s="77"/>
      <c r="U25" s="74"/>
      <c r="V25" s="69"/>
      <c r="W25" s="58"/>
      <c r="X25" s="58"/>
      <c r="Y25" s="58"/>
    </row>
    <row r="26" spans="1:45" x14ac:dyDescent="0.5">
      <c r="A26" s="38" t="s">
        <v>115</v>
      </c>
      <c r="B26" s="39"/>
      <c r="C26" s="39"/>
      <c r="D26" s="40">
        <v>223772.23199999999</v>
      </c>
      <c r="E26" s="39"/>
      <c r="F26" s="57"/>
      <c r="G26" s="38" t="s">
        <v>115</v>
      </c>
      <c r="H26" s="39"/>
      <c r="I26" s="40">
        <v>500846</v>
      </c>
      <c r="J26" s="40">
        <v>218766.55499999996</v>
      </c>
      <c r="K26" s="40">
        <v>907710</v>
      </c>
      <c r="L26" s="58">
        <v>206130</v>
      </c>
      <c r="M26" t="s">
        <v>63</v>
      </c>
      <c r="N26" s="23">
        <v>19.947310999999999</v>
      </c>
      <c r="O26" s="23">
        <v>19.760584999999999</v>
      </c>
      <c r="P26" s="23">
        <v>19.530631</v>
      </c>
      <c r="Q26" s="23">
        <v>19.328838000000001</v>
      </c>
      <c r="S26" s="76"/>
      <c r="T26" s="77"/>
      <c r="U26" s="74"/>
      <c r="V26" s="69"/>
      <c r="W26" s="58"/>
      <c r="X26" s="58"/>
      <c r="Y26" s="57"/>
    </row>
    <row r="27" spans="1:45" x14ac:dyDescent="0.5">
      <c r="A27" s="38" t="s">
        <v>114</v>
      </c>
      <c r="B27" s="39"/>
      <c r="C27" s="39"/>
      <c r="D27" s="39"/>
      <c r="E27" s="39"/>
      <c r="F27" s="57"/>
      <c r="G27" s="38" t="s">
        <v>114</v>
      </c>
      <c r="H27" s="39"/>
      <c r="I27" s="40">
        <v>2200040</v>
      </c>
      <c r="J27" s="40">
        <v>1379708</v>
      </c>
      <c r="K27" s="40">
        <v>1369285</v>
      </c>
      <c r="L27" s="58">
        <v>104538</v>
      </c>
      <c r="M27" t="s">
        <v>64</v>
      </c>
      <c r="N27" s="23">
        <v>5.4159490000000003</v>
      </c>
      <c r="O27" s="23">
        <v>5.4262519999999999</v>
      </c>
      <c r="P27" s="23">
        <v>5.4431200000000004</v>
      </c>
      <c r="Q27" s="23">
        <v>5.4578730000000002</v>
      </c>
      <c r="S27" s="76"/>
      <c r="T27" s="77"/>
      <c r="U27" s="74"/>
      <c r="V27" s="69"/>
      <c r="W27" s="58"/>
      <c r="X27" s="58"/>
      <c r="Y27" s="57"/>
    </row>
    <row r="28" spans="1:45" x14ac:dyDescent="0.5">
      <c r="A28" s="38" t="s">
        <v>104</v>
      </c>
      <c r="B28" s="39"/>
      <c r="C28" s="39"/>
      <c r="D28" s="40">
        <v>856216.25999999989</v>
      </c>
      <c r="E28" s="40">
        <v>189238.18</v>
      </c>
      <c r="F28" s="58">
        <v>5596.29</v>
      </c>
      <c r="G28" s="38" t="s">
        <v>104</v>
      </c>
      <c r="H28" s="39"/>
      <c r="I28" s="40">
        <v>1858181</v>
      </c>
      <c r="J28" s="40">
        <v>5656506.7399999993</v>
      </c>
      <c r="K28" s="40">
        <v>2239526.63</v>
      </c>
      <c r="L28" s="58">
        <v>1013226.01</v>
      </c>
      <c r="M28" t="s">
        <v>65</v>
      </c>
      <c r="N28" s="23">
        <v>2.0610849999999998</v>
      </c>
      <c r="O28" s="23">
        <v>2.0641880000000001</v>
      </c>
      <c r="P28" s="23">
        <v>2.0668799999999998</v>
      </c>
      <c r="Q28" s="23">
        <v>2.0958610000000002</v>
      </c>
      <c r="S28" s="76"/>
      <c r="T28" s="77"/>
      <c r="U28" s="74"/>
      <c r="V28" s="69"/>
      <c r="W28" s="58"/>
      <c r="X28" s="58"/>
      <c r="Y28" s="58"/>
    </row>
    <row r="29" spans="1:45" x14ac:dyDescent="0.5">
      <c r="A29" s="38" t="s">
        <v>128</v>
      </c>
      <c r="B29" s="39"/>
      <c r="C29" s="39"/>
      <c r="D29" s="39"/>
      <c r="E29" s="39"/>
      <c r="F29" s="57"/>
      <c r="G29" s="38" t="s">
        <v>128</v>
      </c>
      <c r="H29" s="39"/>
      <c r="I29" s="39"/>
      <c r="J29" s="39"/>
      <c r="K29" s="39"/>
      <c r="L29" s="57">
        <v>42100</v>
      </c>
      <c r="M29" t="s">
        <v>66</v>
      </c>
      <c r="N29" s="23">
        <v>46.512199000000003</v>
      </c>
      <c r="O29" s="23">
        <v>46.440098999999996</v>
      </c>
      <c r="P29" s="23">
        <v>46.658447000000002</v>
      </c>
      <c r="Q29" s="23">
        <v>47.332614</v>
      </c>
      <c r="S29" s="76"/>
      <c r="T29" s="77"/>
      <c r="U29" s="74"/>
      <c r="V29" s="69"/>
      <c r="W29" s="58"/>
      <c r="X29" s="58"/>
      <c r="Y29" s="58"/>
    </row>
    <row r="30" spans="1:45" x14ac:dyDescent="0.5">
      <c r="A30" s="38" t="s">
        <v>116</v>
      </c>
      <c r="B30" s="39"/>
      <c r="C30" s="39"/>
      <c r="D30" s="39"/>
      <c r="E30" s="39"/>
      <c r="F30" s="57"/>
      <c r="G30" s="38" t="s">
        <v>116</v>
      </c>
      <c r="H30" s="39"/>
      <c r="I30" s="40">
        <v>5485291</v>
      </c>
      <c r="J30" s="40">
        <v>4905321</v>
      </c>
      <c r="K30" s="40">
        <v>4897873</v>
      </c>
      <c r="L30" s="57"/>
      <c r="M30" t="s">
        <v>67</v>
      </c>
      <c r="N30" s="23">
        <v>9.6448640000000001</v>
      </c>
      <c r="O30" s="23">
        <v>9.8510170000000006</v>
      </c>
      <c r="P30" s="23">
        <v>10.120241999999999</v>
      </c>
      <c r="Q30" s="23">
        <v>10.327589</v>
      </c>
      <c r="S30" s="76"/>
      <c r="T30" s="77"/>
      <c r="U30" s="74"/>
      <c r="V30" s="69"/>
      <c r="W30" s="58"/>
      <c r="X30" s="58"/>
      <c r="Y30" s="58"/>
    </row>
    <row r="31" spans="1:45" x14ac:dyDescent="0.5">
      <c r="M31" t="s">
        <v>68</v>
      </c>
      <c r="N31" s="23">
        <v>64.351202999999998</v>
      </c>
      <c r="O31" s="23">
        <v>65.379043999999993</v>
      </c>
      <c r="P31" s="23">
        <v>66.273576000000006</v>
      </c>
      <c r="Q31" s="23">
        <v>67.025542000000002</v>
      </c>
      <c r="S31" s="76"/>
      <c r="T31" s="77"/>
      <c r="U31" s="74"/>
      <c r="V31" s="69"/>
      <c r="W31" s="58"/>
      <c r="X31" s="58"/>
      <c r="Y31" s="58"/>
    </row>
    <row r="32" spans="1:45" x14ac:dyDescent="0.5">
      <c r="P32" s="23">
        <f>P12+P13+P17+P28</f>
        <v>79.329343000000009</v>
      </c>
      <c r="Q32" s="23">
        <f>Q12+Q13+Q17+Q28</f>
        <v>80.071123999999983</v>
      </c>
      <c r="S32" s="76"/>
      <c r="T32" s="77"/>
      <c r="U32" s="74"/>
      <c r="V32" s="69"/>
      <c r="W32" s="58"/>
      <c r="X32" s="58"/>
      <c r="Y32" s="58"/>
    </row>
    <row r="33" spans="16:25" x14ac:dyDescent="0.5">
      <c r="P33">
        <f>P32/P31</f>
        <v>1.1969980765788164</v>
      </c>
      <c r="Q33">
        <f>Q32/Q31</f>
        <v>1.1946359792211749</v>
      </c>
      <c r="S33" s="76"/>
      <c r="T33" s="77"/>
      <c r="U33" s="74"/>
      <c r="V33" s="69"/>
      <c r="W33" s="58"/>
      <c r="X33" s="58"/>
      <c r="Y33" s="58"/>
    </row>
    <row r="34" spans="16:25" x14ac:dyDescent="0.5">
      <c r="S34" s="76"/>
      <c r="T34" s="77"/>
      <c r="U34" s="74"/>
      <c r="V34" s="69"/>
      <c r="W34" s="58"/>
      <c r="X34" s="58"/>
      <c r="Y34" s="58"/>
    </row>
    <row r="35" spans="16:25" x14ac:dyDescent="0.5">
      <c r="S35" s="76"/>
      <c r="T35" s="77"/>
      <c r="U35" s="74"/>
      <c r="V35" s="69"/>
      <c r="W35" s="58"/>
      <c r="X35" s="58"/>
      <c r="Y35" s="58"/>
    </row>
    <row r="36" spans="16:25" x14ac:dyDescent="0.5">
      <c r="S36" s="76"/>
      <c r="T36" s="77"/>
      <c r="U36" s="74"/>
      <c r="V36" s="69"/>
      <c r="W36" s="58"/>
      <c r="X36" s="58"/>
      <c r="Y36" s="58"/>
    </row>
    <row r="37" spans="16:25" x14ac:dyDescent="0.5">
      <c r="S37" s="76"/>
      <c r="T37" s="77"/>
    </row>
    <row r="38" spans="16:25" x14ac:dyDescent="0.5">
      <c r="S38" s="76"/>
      <c r="T38" s="77"/>
    </row>
    <row r="39" spans="16:25" x14ac:dyDescent="0.5">
      <c r="S39" s="76"/>
      <c r="T39" s="77"/>
    </row>
    <row r="40" spans="16:25" x14ac:dyDescent="0.5">
      <c r="S40" s="76"/>
      <c r="T4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A94B-35C9-4FC4-B90F-44CCB32CF0ED}">
  <sheetPr codeName="Feuil6"/>
  <dimension ref="A1:I33"/>
  <sheetViews>
    <sheetView workbookViewId="0">
      <selection activeCell="E4" sqref="E4"/>
    </sheetView>
  </sheetViews>
  <sheetFormatPr baseColWidth="10" defaultRowHeight="14.35" x14ac:dyDescent="0.5"/>
  <sheetData>
    <row r="1" spans="1:9" ht="25.7" x14ac:dyDescent="0.85">
      <c r="A1" s="84" t="s">
        <v>350</v>
      </c>
    </row>
    <row r="2" spans="1:9" x14ac:dyDescent="0.5">
      <c r="A2" t="s">
        <v>349</v>
      </c>
    </row>
    <row r="3" spans="1:9" ht="15.7" x14ac:dyDescent="0.55000000000000004">
      <c r="A3" s="86" t="s">
        <v>348</v>
      </c>
      <c r="B3" s="86" t="s">
        <v>98</v>
      </c>
      <c r="C3" s="86" t="s">
        <v>117</v>
      </c>
      <c r="D3" s="86" t="s">
        <v>119</v>
      </c>
      <c r="E3" s="87" t="s">
        <v>282</v>
      </c>
      <c r="F3" s="87">
        <v>2022</v>
      </c>
      <c r="G3" s="86">
        <v>2024</v>
      </c>
      <c r="H3" s="86">
        <v>2026</v>
      </c>
      <c r="I3" s="86">
        <v>2028</v>
      </c>
    </row>
    <row r="4" spans="1:9" x14ac:dyDescent="0.5">
      <c r="A4" s="42" t="s">
        <v>41</v>
      </c>
      <c r="B4" s="85">
        <v>8.5077859999999994</v>
      </c>
      <c r="C4" s="85">
        <v>8.7004710000000003</v>
      </c>
      <c r="D4" s="85">
        <v>8.8222670000000001</v>
      </c>
      <c r="E4" s="85">
        <v>8.9010639999999999</v>
      </c>
      <c r="F4" s="85">
        <v>9</v>
      </c>
      <c r="G4" s="42"/>
      <c r="H4" s="42"/>
      <c r="I4" s="42"/>
    </row>
    <row r="5" spans="1:9" x14ac:dyDescent="0.5">
      <c r="A5" s="42" t="s">
        <v>42</v>
      </c>
      <c r="B5" s="85">
        <v>11.18084</v>
      </c>
      <c r="C5" s="85">
        <v>11.311116999999999</v>
      </c>
      <c r="D5" s="85">
        <v>11.398588999999999</v>
      </c>
      <c r="E5" s="85">
        <v>11.52244</v>
      </c>
      <c r="F5" s="85">
        <v>11.6</v>
      </c>
      <c r="G5" s="42"/>
      <c r="H5" s="42"/>
      <c r="I5" s="42"/>
    </row>
    <row r="6" spans="1:9" x14ac:dyDescent="0.5">
      <c r="A6" s="42" t="s">
        <v>43</v>
      </c>
      <c r="B6" s="85">
        <v>7.2456769999999997</v>
      </c>
      <c r="C6" s="85">
        <v>7.1537839999999999</v>
      </c>
      <c r="D6" s="85">
        <v>7.0500340000000001</v>
      </c>
      <c r="E6" s="85">
        <v>6.9514820000000004</v>
      </c>
      <c r="F6" s="85">
        <v>6.5</v>
      </c>
      <c r="G6" s="42"/>
      <c r="H6" s="42"/>
      <c r="I6" s="42"/>
    </row>
    <row r="7" spans="1:9" x14ac:dyDescent="0.5">
      <c r="A7" s="42" t="s">
        <v>44</v>
      </c>
      <c r="B7" s="85">
        <v>4.2468089999999998</v>
      </c>
      <c r="C7" s="85">
        <v>4.1906689999999998</v>
      </c>
      <c r="D7" s="85">
        <v>4.1054930000000001</v>
      </c>
      <c r="E7" s="85">
        <v>4.0581649999999998</v>
      </c>
      <c r="F7" s="85">
        <v>3.9</v>
      </c>
      <c r="G7" s="42"/>
      <c r="H7" s="42"/>
      <c r="I7" s="42"/>
    </row>
    <row r="8" spans="1:9" x14ac:dyDescent="0.5">
      <c r="A8" s="42" t="s">
        <v>45</v>
      </c>
      <c r="B8" s="85">
        <v>0.84799999999999998</v>
      </c>
      <c r="C8" s="85">
        <v>0.84831900000000005</v>
      </c>
      <c r="D8" s="85">
        <v>0.864236</v>
      </c>
      <c r="E8" s="85">
        <v>0.88800500000000004</v>
      </c>
      <c r="F8" s="85">
        <v>0.9</v>
      </c>
      <c r="G8" s="42"/>
      <c r="H8" s="42"/>
      <c r="I8" s="42"/>
    </row>
    <row r="9" spans="1:9" x14ac:dyDescent="0.5">
      <c r="A9" s="42" t="s">
        <v>133</v>
      </c>
      <c r="B9" s="85">
        <v>10.512419</v>
      </c>
      <c r="C9" s="85">
        <v>10.553843000000001</v>
      </c>
      <c r="D9" s="85">
        <v>10.610054999999999</v>
      </c>
      <c r="E9" s="85">
        <v>10.693939</v>
      </c>
      <c r="F9" s="85">
        <v>10.5</v>
      </c>
      <c r="G9" s="42"/>
      <c r="H9" s="42"/>
      <c r="I9" s="42"/>
    </row>
    <row r="10" spans="1:9" x14ac:dyDescent="0.5">
      <c r="A10" s="42" t="s">
        <v>47</v>
      </c>
      <c r="B10" s="85">
        <v>5.6272349999999998</v>
      </c>
      <c r="C10" s="85">
        <v>5.7072510000000003</v>
      </c>
      <c r="D10" s="85">
        <v>5.7811899999999996</v>
      </c>
      <c r="E10" s="85">
        <v>5.8227630000000001</v>
      </c>
      <c r="F10" s="85">
        <v>5.9</v>
      </c>
      <c r="G10" s="42"/>
      <c r="H10" s="42"/>
      <c r="I10" s="42"/>
    </row>
    <row r="11" spans="1:9" x14ac:dyDescent="0.5">
      <c r="A11" s="42" t="s">
        <v>48</v>
      </c>
      <c r="B11" s="85">
        <v>1.3158190000000001</v>
      </c>
      <c r="C11" s="85">
        <v>1.315944</v>
      </c>
      <c r="D11" s="85">
        <v>1.3191329999999999</v>
      </c>
      <c r="E11" s="85">
        <v>1.3289759999999999</v>
      </c>
      <c r="F11" s="85">
        <v>1.3</v>
      </c>
      <c r="G11" s="42"/>
      <c r="H11" s="42"/>
      <c r="I11" s="42"/>
    </row>
    <row r="12" spans="1:9" x14ac:dyDescent="0.5">
      <c r="A12" s="42" t="s">
        <v>49</v>
      </c>
      <c r="B12" s="85">
        <v>5.4512700000000001</v>
      </c>
      <c r="C12" s="85">
        <v>5.4873079999999996</v>
      </c>
      <c r="D12" s="85">
        <v>5.5131300000000003</v>
      </c>
      <c r="E12" s="85">
        <v>5.5252920000000003</v>
      </c>
      <c r="F12" s="85">
        <v>5.5</v>
      </c>
      <c r="G12" s="42"/>
      <c r="H12" s="42"/>
      <c r="I12" s="42"/>
    </row>
    <row r="13" spans="1:9" x14ac:dyDescent="0.5">
      <c r="A13" s="42" t="s">
        <v>50</v>
      </c>
      <c r="B13" s="85">
        <v>66.165980000000005</v>
      </c>
      <c r="C13" s="85">
        <v>66.638390999999999</v>
      </c>
      <c r="D13" s="85">
        <v>66.918941000000004</v>
      </c>
      <c r="E13" s="85">
        <v>67.485530999999995</v>
      </c>
      <c r="F13" s="85">
        <v>68</v>
      </c>
      <c r="G13" s="42"/>
      <c r="H13" s="42"/>
      <c r="I13" s="42"/>
    </row>
    <row r="14" spans="1:9" x14ac:dyDescent="0.5">
      <c r="A14" s="42" t="s">
        <v>134</v>
      </c>
      <c r="B14" s="85">
        <v>80.767463000000006</v>
      </c>
      <c r="C14" s="85">
        <v>82.175684000000004</v>
      </c>
      <c r="D14" s="85">
        <v>82.792350999999996</v>
      </c>
      <c r="E14" s="85">
        <v>83.166711000000006</v>
      </c>
      <c r="F14" s="85">
        <v>83.2</v>
      </c>
      <c r="G14" s="42"/>
      <c r="H14" s="42"/>
      <c r="I14" s="42"/>
    </row>
    <row r="15" spans="1:9" x14ac:dyDescent="0.5">
      <c r="A15" s="42" t="s">
        <v>52</v>
      </c>
      <c r="B15" s="85">
        <v>10.926807</v>
      </c>
      <c r="C15" s="85">
        <v>10.783747999999999</v>
      </c>
      <c r="D15" s="85">
        <v>10.741165000000001</v>
      </c>
      <c r="E15" s="85">
        <v>10.718565</v>
      </c>
      <c r="F15" s="85">
        <v>10.5</v>
      </c>
      <c r="G15" s="42"/>
      <c r="H15" s="42"/>
      <c r="I15" s="42"/>
    </row>
    <row r="16" spans="1:9" x14ac:dyDescent="0.5">
      <c r="A16" s="42" t="s">
        <v>53</v>
      </c>
      <c r="B16" s="85">
        <v>9.8773649999999993</v>
      </c>
      <c r="C16" s="85">
        <v>9.8304849999999995</v>
      </c>
      <c r="D16" s="85">
        <v>9.7783709999999999</v>
      </c>
      <c r="E16" s="85">
        <v>9.7695260000000008</v>
      </c>
      <c r="F16" s="85">
        <v>9.6</v>
      </c>
      <c r="G16" s="42"/>
      <c r="H16" s="42"/>
      <c r="I16" s="42"/>
    </row>
    <row r="17" spans="1:9" x14ac:dyDescent="0.5">
      <c r="A17" s="42" t="s">
        <v>54</v>
      </c>
      <c r="B17" s="85">
        <v>4.6378519999999996</v>
      </c>
      <c r="C17" s="85">
        <v>4.726286</v>
      </c>
      <c r="D17" s="85">
        <v>4.8303919999999998</v>
      </c>
      <c r="E17" s="85">
        <v>4.9644399999999997</v>
      </c>
      <c r="F17" s="85">
        <v>5.2</v>
      </c>
      <c r="G17" s="42"/>
      <c r="H17" s="42"/>
      <c r="I17" s="42"/>
    </row>
    <row r="18" spans="1:9" x14ac:dyDescent="0.5">
      <c r="A18" s="42" t="s">
        <v>55</v>
      </c>
      <c r="B18" s="85">
        <v>60.782668000000001</v>
      </c>
      <c r="C18" s="85">
        <v>60.665551000000001</v>
      </c>
      <c r="D18" s="85">
        <v>60.483972999999999</v>
      </c>
      <c r="E18" s="85">
        <v>59.641488000000003</v>
      </c>
      <c r="F18" s="85">
        <v>59</v>
      </c>
      <c r="G18" s="42"/>
      <c r="H18" s="42"/>
      <c r="I18" s="42"/>
    </row>
    <row r="19" spans="1:9" x14ac:dyDescent="0.5">
      <c r="A19" s="42" t="s">
        <v>56</v>
      </c>
      <c r="B19" s="85">
        <v>2.001468</v>
      </c>
      <c r="C19" s="85">
        <v>1.9689570000000001</v>
      </c>
      <c r="D19" s="85">
        <v>1.9343790000000001</v>
      </c>
      <c r="E19" s="85">
        <v>1.907675</v>
      </c>
      <c r="F19" s="85">
        <v>1.9</v>
      </c>
      <c r="G19" s="42"/>
      <c r="H19" s="42"/>
      <c r="I19" s="42"/>
    </row>
    <row r="20" spans="1:9" x14ac:dyDescent="0.5">
      <c r="A20" s="42" t="s">
        <v>57</v>
      </c>
      <c r="B20" s="85">
        <v>2.9434719999999999</v>
      </c>
      <c r="C20" s="85">
        <v>2.8885580000000002</v>
      </c>
      <c r="D20" s="85">
        <v>2.8089010000000001</v>
      </c>
      <c r="E20" s="85">
        <v>2.7940900000000002</v>
      </c>
      <c r="F20" s="85">
        <v>2.8</v>
      </c>
      <c r="G20" s="42"/>
      <c r="H20" s="42"/>
      <c r="I20" s="42"/>
    </row>
    <row r="21" spans="1:9" x14ac:dyDescent="0.5">
      <c r="A21" s="42" t="s">
        <v>58</v>
      </c>
      <c r="B21" s="85">
        <v>0.54967999999999995</v>
      </c>
      <c r="C21" s="85">
        <v>0.57624900000000001</v>
      </c>
      <c r="D21" s="85">
        <v>0.60200500000000001</v>
      </c>
      <c r="E21" s="85">
        <v>0.626108</v>
      </c>
      <c r="F21" s="85">
        <v>0.6</v>
      </c>
      <c r="G21" s="42"/>
      <c r="H21" s="42"/>
      <c r="I21" s="42"/>
    </row>
    <row r="22" spans="1:9" x14ac:dyDescent="0.5">
      <c r="A22" s="42" t="s">
        <v>59</v>
      </c>
      <c r="B22" s="85">
        <v>0.42942399999999997</v>
      </c>
      <c r="C22" s="85">
        <v>0.45041500000000001</v>
      </c>
      <c r="D22" s="85">
        <v>0.47570099999999998</v>
      </c>
      <c r="E22" s="85">
        <v>0.51456400000000002</v>
      </c>
      <c r="F22" s="85">
        <v>0.5</v>
      </c>
      <c r="G22" s="42"/>
      <c r="H22" s="42"/>
      <c r="I22" s="42"/>
    </row>
    <row r="23" spans="1:9" x14ac:dyDescent="0.5">
      <c r="A23" s="42" t="s">
        <v>60</v>
      </c>
      <c r="B23" s="85">
        <v>16.829288999999999</v>
      </c>
      <c r="C23" s="85">
        <v>16.979120000000002</v>
      </c>
      <c r="D23" s="85">
        <v>17.181083999999998</v>
      </c>
      <c r="E23" s="85">
        <v>17.407585000000001</v>
      </c>
      <c r="F23" s="85">
        <v>17.600000000000001</v>
      </c>
      <c r="G23" s="42"/>
      <c r="H23" s="42"/>
      <c r="I23" s="42"/>
    </row>
    <row r="24" spans="1:9" x14ac:dyDescent="0.5">
      <c r="A24" s="42" t="s">
        <v>61</v>
      </c>
      <c r="B24" s="85">
        <v>38.017856000000002</v>
      </c>
      <c r="C24" s="85">
        <v>37.967208999999997</v>
      </c>
      <c r="D24" s="85">
        <v>37.976686999999998</v>
      </c>
      <c r="E24" s="85">
        <v>37.958137999999998</v>
      </c>
      <c r="F24" s="85">
        <v>36.9</v>
      </c>
      <c r="G24" s="42"/>
      <c r="H24" s="42"/>
      <c r="I24" s="42"/>
    </row>
    <row r="25" spans="1:9" x14ac:dyDescent="0.5">
      <c r="A25" s="42" t="s">
        <v>62</v>
      </c>
      <c r="B25" s="85">
        <v>10.427301</v>
      </c>
      <c r="C25" s="85">
        <v>10.341329999999999</v>
      </c>
      <c r="D25" s="85">
        <v>10.291027</v>
      </c>
      <c r="E25" s="85">
        <v>10.295909</v>
      </c>
      <c r="F25" s="85">
        <v>10.4</v>
      </c>
      <c r="G25" s="42"/>
      <c r="H25" s="42"/>
      <c r="I25" s="42"/>
    </row>
    <row r="26" spans="1:9" x14ac:dyDescent="0.5">
      <c r="A26" s="42" t="s">
        <v>63</v>
      </c>
      <c r="B26" s="85">
        <v>19.947310999999999</v>
      </c>
      <c r="C26" s="85">
        <v>19.760584999999999</v>
      </c>
      <c r="D26" s="85">
        <v>19.530631</v>
      </c>
      <c r="E26" s="85">
        <v>19.328838000000001</v>
      </c>
      <c r="F26" s="85">
        <v>19</v>
      </c>
      <c r="G26" s="42"/>
      <c r="H26" s="42"/>
      <c r="I26" s="42"/>
    </row>
    <row r="27" spans="1:9" x14ac:dyDescent="0.5">
      <c r="A27" s="42" t="s">
        <v>64</v>
      </c>
      <c r="B27" s="85">
        <v>5.4159490000000003</v>
      </c>
      <c r="C27" s="85">
        <v>5.4262519999999999</v>
      </c>
      <c r="D27" s="85">
        <v>5.4431200000000004</v>
      </c>
      <c r="E27" s="85">
        <v>5.4578730000000002</v>
      </c>
      <c r="F27" s="85">
        <v>5.4</v>
      </c>
      <c r="G27" s="42"/>
      <c r="H27" s="42"/>
      <c r="I27" s="42"/>
    </row>
    <row r="28" spans="1:9" x14ac:dyDescent="0.5">
      <c r="A28" s="42" t="s">
        <v>65</v>
      </c>
      <c r="B28" s="85">
        <v>2.0610849999999998</v>
      </c>
      <c r="C28" s="85">
        <v>2.0641880000000001</v>
      </c>
      <c r="D28" s="85">
        <v>2.0668799999999998</v>
      </c>
      <c r="E28" s="85">
        <v>2.0958610000000002</v>
      </c>
      <c r="F28" s="85">
        <v>2.1</v>
      </c>
      <c r="G28" s="42"/>
      <c r="H28" s="42"/>
      <c r="I28" s="42"/>
    </row>
    <row r="29" spans="1:9" x14ac:dyDescent="0.5">
      <c r="A29" s="42" t="s">
        <v>66</v>
      </c>
      <c r="B29" s="85">
        <v>46.512199000000003</v>
      </c>
      <c r="C29" s="85">
        <v>46.440098999999996</v>
      </c>
      <c r="D29" s="85">
        <v>46.658447000000002</v>
      </c>
      <c r="E29" s="85">
        <v>47.332614</v>
      </c>
      <c r="F29" s="85">
        <v>47.5</v>
      </c>
      <c r="G29" s="42"/>
      <c r="H29" s="42"/>
      <c r="I29" s="42"/>
    </row>
    <row r="30" spans="1:9" x14ac:dyDescent="0.5">
      <c r="A30" s="42" t="s">
        <v>67</v>
      </c>
      <c r="B30" s="85">
        <v>9.6448640000000001</v>
      </c>
      <c r="C30" s="85">
        <v>9.8510170000000006</v>
      </c>
      <c r="D30" s="85">
        <v>10.120241999999999</v>
      </c>
      <c r="E30" s="85">
        <v>10.327589</v>
      </c>
      <c r="F30" s="85">
        <v>10.5</v>
      </c>
      <c r="G30" s="42"/>
      <c r="H30" s="42"/>
      <c r="I30" s="42"/>
    </row>
    <row r="31" spans="1:9" x14ac:dyDescent="0.5">
      <c r="A31" s="42" t="s">
        <v>68</v>
      </c>
      <c r="B31" s="85">
        <v>64.351202999999998</v>
      </c>
      <c r="C31" s="85">
        <v>65.379043999999993</v>
      </c>
      <c r="D31" s="85">
        <v>66.273576000000006</v>
      </c>
      <c r="E31" s="85">
        <v>67.025542000000002</v>
      </c>
      <c r="F31" s="85"/>
      <c r="G31" s="42"/>
      <c r="H31" s="42"/>
      <c r="I31" s="42"/>
    </row>
    <row r="32" spans="1:9" x14ac:dyDescent="0.5">
      <c r="A32" s="42"/>
      <c r="B32" s="42"/>
      <c r="C32" s="42"/>
      <c r="D32" s="85">
        <f>D12+D13+D17+D28</f>
        <v>79.329343000000009</v>
      </c>
      <c r="E32" s="85">
        <f>E12+E13+E17+E28</f>
        <v>80.071123999999983</v>
      </c>
      <c r="F32" s="85"/>
      <c r="G32" s="42"/>
      <c r="H32" s="42"/>
      <c r="I32" s="42"/>
    </row>
    <row r="33" spans="1:9" x14ac:dyDescent="0.5">
      <c r="A33" s="42"/>
      <c r="B33" s="42"/>
      <c r="C33" s="42"/>
      <c r="D33" s="42">
        <f>D32/D31</f>
        <v>1.1969980765788164</v>
      </c>
      <c r="E33" s="42">
        <f>E32/E31</f>
        <v>1.1946359792211749</v>
      </c>
      <c r="F33" s="42"/>
      <c r="G33" s="42"/>
      <c r="H33" s="42"/>
      <c r="I33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article_17_synthesis_table</vt:lpstr>
      <vt:lpstr>art17-report-2020</vt:lpstr>
      <vt:lpstr>art17-2014-2020</vt:lpstr>
      <vt:lpstr>raw-data-fig43</vt:lpstr>
      <vt:lpstr>Feuil3-2020</vt:lpstr>
      <vt:lpstr>Population_eurostat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FRIBOURG-BLANC</dc:creator>
  <cp:lastModifiedBy>Nicolas Dhuygelaere</cp:lastModifiedBy>
  <dcterms:created xsi:type="dcterms:W3CDTF">2020-12-04T10:03:56Z</dcterms:created>
  <dcterms:modified xsi:type="dcterms:W3CDTF">2025-03-31T14:09:52Z</dcterms:modified>
</cp:coreProperties>
</file>