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dmin\OneDrive\Desktop\QAI\Statistics\Assessment1\"/>
    </mc:Choice>
  </mc:AlternateContent>
  <xr:revisionPtr revIDLastSave="0" documentId="13_ncr:1_{60E49802-63B8-4FB1-80A1-8F74340F82A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Bài 1" sheetId="1" r:id="rId1"/>
    <sheet name="Bài 4" sheetId="2" r:id="rId2"/>
  </sheets>
  <definedNames>
    <definedName name="_xlchart.v1.0" hidden="1">'Bài 1'!$C$3</definedName>
    <definedName name="_xlchart.v1.1" hidden="1">'Bài 1'!$C$4:$C$11</definedName>
    <definedName name="_xlchart.v1.2" hidden="1">'Bài 1'!$D$3</definedName>
    <definedName name="_xlchart.v1.3" hidden="1">'Bài 1'!$D$4:$D$11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3" i="1"/>
  <c r="G14" i="1"/>
  <c r="G13" i="1"/>
  <c r="C17" i="2"/>
  <c r="C16" i="2"/>
  <c r="C15" i="2"/>
  <c r="C14" i="2"/>
  <c r="H9" i="2" s="1"/>
  <c r="H21" i="1"/>
  <c r="G21" i="1"/>
  <c r="H17" i="1"/>
  <c r="G17" i="1"/>
  <c r="G18" i="1"/>
  <c r="H18" i="1"/>
  <c r="H19" i="1"/>
  <c r="H20" i="1"/>
  <c r="G19" i="1"/>
  <c r="G20" i="1"/>
  <c r="G4" i="1"/>
  <c r="H11" i="1"/>
  <c r="G11" i="1"/>
  <c r="H10" i="1"/>
  <c r="G10" i="1"/>
  <c r="H9" i="1"/>
  <c r="G9" i="1"/>
  <c r="H8" i="1"/>
  <c r="G5" i="1"/>
  <c r="G6" i="1"/>
  <c r="H7" i="1"/>
  <c r="H6" i="1"/>
  <c r="H5" i="1"/>
  <c r="H4" i="1"/>
  <c r="H3" i="1"/>
  <c r="G3" i="1"/>
  <c r="G8" i="1"/>
  <c r="H5" i="2" l="1"/>
  <c r="H6" i="2"/>
  <c r="H7" i="2"/>
  <c r="H8" i="2"/>
  <c r="I7" i="2"/>
  <c r="I10" i="2"/>
  <c r="I9" i="2"/>
  <c r="J9" i="2" s="1"/>
  <c r="I8" i="2"/>
  <c r="J8" i="2" s="1"/>
  <c r="I11" i="2"/>
  <c r="I6" i="2"/>
  <c r="I5" i="2"/>
  <c r="J5" i="2" s="1"/>
  <c r="H11" i="2"/>
  <c r="H10" i="2"/>
  <c r="G7" i="1"/>
  <c r="J7" i="2" l="1"/>
  <c r="J10" i="2"/>
  <c r="J6" i="2"/>
  <c r="J11" i="2"/>
  <c r="C18" i="2" l="1"/>
  <c r="C20" i="2" s="1"/>
  <c r="C19" i="2" s="1"/>
  <c r="C21" i="2" l="1"/>
  <c r="D8" i="2"/>
  <c r="D6" i="2"/>
  <c r="D5" i="2"/>
  <c r="D7" i="2"/>
  <c r="D9" i="2"/>
  <c r="D10" i="2"/>
  <c r="D11" i="2"/>
</calcChain>
</file>

<file path=xl/sharedStrings.xml><?xml version="1.0" encoding="utf-8"?>
<sst xmlns="http://schemas.openxmlformats.org/spreadsheetml/2006/main" count="40" uniqueCount="33">
  <si>
    <t>Thông thường</t>
  </si>
  <si>
    <t>Ăn kiên</t>
  </si>
  <si>
    <t>Trung bình</t>
  </si>
  <si>
    <t>Q1</t>
  </si>
  <si>
    <t>Q2</t>
  </si>
  <si>
    <t>Q3</t>
  </si>
  <si>
    <t>IQR</t>
  </si>
  <si>
    <t>Trung vị</t>
  </si>
  <si>
    <t>Thường</t>
  </si>
  <si>
    <t>Biên độ</t>
  </si>
  <si>
    <t>Phương sai</t>
  </si>
  <si>
    <t>Độ lệch chuẩn</t>
  </si>
  <si>
    <t>QUARTILEs</t>
  </si>
  <si>
    <t>Min</t>
  </si>
  <si>
    <t>MAX</t>
  </si>
  <si>
    <t>Chiều dài x (in)</t>
  </si>
  <si>
    <t>Cân nặng y (Ib)</t>
  </si>
  <si>
    <t>n</t>
  </si>
  <si>
    <t>x_tb</t>
  </si>
  <si>
    <t>y_tb</t>
  </si>
  <si>
    <t>st_x</t>
  </si>
  <si>
    <t>st_y</t>
  </si>
  <si>
    <t>Z_x</t>
  </si>
  <si>
    <t>Z_y</t>
  </si>
  <si>
    <t>Z_x.Z_y</t>
  </si>
  <si>
    <t>r</t>
  </si>
  <si>
    <t>A</t>
  </si>
  <si>
    <t>B</t>
  </si>
  <si>
    <t>Y_predict</t>
  </si>
  <si>
    <t>y(72)</t>
  </si>
  <si>
    <t>Giá trị dưới</t>
  </si>
  <si>
    <t>Giá trị trên</t>
  </si>
  <si>
    <t>&gt;&gt; Không có outline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</si>
</sst>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1E1E1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9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Scatter Plot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'Bài 4'!$C$4</c:f>
              <c:strCache>
                <c:ptCount val="1"/>
                <c:pt idx="0">
                  <c:v>Cân nặng y (Ib)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'Bài 4'!$B$5:$B$11</c:f>
              <c:numCache>
                <c:formatCode>General</c:formatCode>
                <c:ptCount val="7"/>
                <c:pt idx="0">
                  <c:v>43</c:v>
                </c:pt>
                <c:pt idx="1">
                  <c:v>65</c:v>
                </c:pt>
                <c:pt idx="2">
                  <c:v>63</c:v>
                </c:pt>
                <c:pt idx="3">
                  <c:v>50</c:v>
                </c:pt>
                <c:pt idx="4">
                  <c:v>49</c:v>
                </c:pt>
                <c:pt idx="5">
                  <c:v>64</c:v>
                </c:pt>
                <c:pt idx="6">
                  <c:v>47</c:v>
                </c:pt>
              </c:numCache>
            </c:numRef>
          </c:xVal>
          <c:yVal>
            <c:numRef>
              <c:f>'Bài 4'!$C$5:$C$11</c:f>
              <c:numCache>
                <c:formatCode>General</c:formatCode>
                <c:ptCount val="7"/>
                <c:pt idx="0">
                  <c:v>60</c:v>
                </c:pt>
                <c:pt idx="1">
                  <c:v>316</c:v>
                </c:pt>
                <c:pt idx="2">
                  <c:v>356</c:v>
                </c:pt>
                <c:pt idx="3">
                  <c:v>100</c:v>
                </c:pt>
                <c:pt idx="4">
                  <c:v>96</c:v>
                </c:pt>
                <c:pt idx="5">
                  <c:v>259</c:v>
                </c:pt>
                <c:pt idx="6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A9-4933-873F-DD8E112879C5}"/>
            </c:ext>
          </c:extLst>
        </c:ser>
        <c:ser>
          <c:idx val="1"/>
          <c:order val="1"/>
          <c:tx>
            <c:strRef>
              <c:f>'Bài 4'!$D$4</c:f>
              <c:strCache>
                <c:ptCount val="1"/>
                <c:pt idx="0">
                  <c:v>Y_predict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'Bài 4'!$B$5:$B$11</c:f>
              <c:numCache>
                <c:formatCode>General</c:formatCode>
                <c:ptCount val="7"/>
                <c:pt idx="0">
                  <c:v>43</c:v>
                </c:pt>
                <c:pt idx="1">
                  <c:v>65</c:v>
                </c:pt>
                <c:pt idx="2">
                  <c:v>63</c:v>
                </c:pt>
                <c:pt idx="3">
                  <c:v>50</c:v>
                </c:pt>
                <c:pt idx="4">
                  <c:v>49</c:v>
                </c:pt>
                <c:pt idx="5">
                  <c:v>64</c:v>
                </c:pt>
                <c:pt idx="6">
                  <c:v>47</c:v>
                </c:pt>
              </c:numCache>
            </c:numRef>
          </c:xVal>
          <c:yVal>
            <c:numRef>
              <c:f>'Bài 4'!$D$5:$D$11</c:f>
              <c:numCache>
                <c:formatCode>General</c:formatCode>
                <c:ptCount val="7"/>
                <c:pt idx="0">
                  <c:v>34.845896147403778</c:v>
                </c:pt>
                <c:pt idx="1">
                  <c:v>317.84254606365141</c:v>
                </c:pt>
                <c:pt idx="2">
                  <c:v>292.11557788944708</c:v>
                </c:pt>
                <c:pt idx="3">
                  <c:v>124.89028475711893</c:v>
                </c:pt>
                <c:pt idx="4">
                  <c:v>112.02680067001677</c:v>
                </c:pt>
                <c:pt idx="5">
                  <c:v>304.97906197654925</c:v>
                </c:pt>
                <c:pt idx="6">
                  <c:v>86.299832495812439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C6-4108-9FE9-C27DE9EF2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012264"/>
        <c:axId val="864009312"/>
      </c:scatterChart>
      <c:valAx>
        <c:axId val="86401226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Chiều</a:t>
                </a:r>
                <a:r>
                  <a:rPr lang="en-US" b="1" baseline="0"/>
                  <a:t> dài x (in)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09312"/>
        <c:crosses val="autoZero"/>
        <c:crossBetween val="midCat"/>
      </c:valAx>
      <c:valAx>
        <c:axId val="8640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Cân</a:t>
                </a:r>
                <a:r>
                  <a:rPr lang="en-US" b="1" baseline="0"/>
                  <a:t> nặng y (lb)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012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COMPARE TWO TYPE COCA-COLA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COMPARE TWO TYPE COCA-COLA</a:t>
          </a:r>
        </a:p>
      </cx:txPr>
    </cx:title>
    <cx:plotArea>
      <cx:plotAreaRegion>
        <cx:series layoutId="boxWhisker" uniqueId="{5BCA695E-2034-452B-A5D8-6823D84DB3A3}">
          <cx:tx>
            <cx:txData>
              <cx:f>_xlchart.v1.0</cx:f>
              <cx:v>Thông thường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FE4EAA7-C134-4DF2-AF10-65BBBB509ADD}">
          <cx:tx>
            <cx:txData>
              <cx:f>_xlchart.v1.2</cx:f>
              <cx:v>Ăn kiên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35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375238</xdr:colOff>
      <xdr:row>12</xdr:row>
      <xdr:rowOff>72038</xdr:rowOff>
    </xdr:from>
    <xdr:to>
      <xdr:col>4</xdr:col>
      <xdr:colOff>571182</xdr:colOff>
      <xdr:row>27</xdr:row>
      <xdr:rowOff>34259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466809B-571B-4F5F-8930-1C8FDF3577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5238" y="2266598"/>
              <a:ext cx="3251564" cy="27130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12</xdr:row>
      <xdr:rowOff>91440</xdr:rowOff>
    </xdr:from>
    <xdr:to>
      <xdr:col>10</xdr:col>
      <xdr:colOff>601980</xdr:colOff>
      <xdr:row>25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AF3F72-3397-417A-ADE1-CF75FC60A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AD3194-6995-45EB-9B0C-5E0A0B1F572B}" name="Table1" displayName="Table1" ref="C3:D11" totalsRowShown="0" headerRowDxfId="8" dataDxfId="7">
  <autoFilter ref="C3:D11" xr:uid="{59AD3194-6995-45EB-9B0C-5E0A0B1F572B}"/>
  <tableColumns count="2">
    <tableColumn id="1" xr3:uid="{DFC4D1C6-A81F-4252-AFCF-DBABCFF3F379}" name="Thông thường" dataDxfId="6"/>
    <tableColumn id="2" xr3:uid="{1327BE30-B784-40A1-A8D9-E0EB0372D85B}" name="Ăn kiên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3A389D-7029-45BF-8F94-BA22350240D5}" name="Table2" displayName="Table2" ref="B4:D11" totalsRowShown="0" headerRowDxfId="4" dataDxfId="3">
  <autoFilter ref="B4:D11" xr:uid="{DE3A389D-7029-45BF-8F94-BA22350240D5}"/>
  <tableColumns count="3">
    <tableColumn id="1" xr3:uid="{D76D14F9-E6D3-4C75-ACDF-C039C296BA55}" name="Chiều dài x (in)" dataDxfId="2"/>
    <tableColumn id="2" xr3:uid="{BD7B7658-A066-4EDC-A1A4-24F2B2A52B8B}" name="Cân nặng y (Ib)" dataDxfId="1"/>
    <tableColumn id="7" xr3:uid="{1C114A0D-4BFB-487A-AD4D-E79B054BDE2E}" name="Y_predict" dataDxfId="0">
      <calculatedColumnFormula>$C$19+$C$20*Table2[[#This Row],[Chiều dài x (in)]]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I21"/>
  <sheetViews>
    <sheetView tabSelected="1" zoomScale="85" zoomScaleNormal="85" workbookViewId="0">
      <selection activeCell="K21" sqref="K21"/>
    </sheetView>
  </sheetViews>
  <sheetFormatPr defaultRowHeight="14.4" x14ac:dyDescent="0.3"/>
  <cols>
    <col min="2" max="2" width="11.33203125" customWidth="1"/>
    <col min="3" max="3" width="15.109375" customWidth="1"/>
    <col min="4" max="4" width="9.21875" customWidth="1"/>
    <col min="6" max="6" width="14.88671875" customWidth="1"/>
    <col min="7" max="7" width="10.44140625" customWidth="1"/>
    <col min="8" max="8" width="13.6640625" customWidth="1"/>
    <col min="9" max="9" width="22" customWidth="1"/>
    <col min="10" max="10" width="11.33203125" customWidth="1"/>
  </cols>
  <sheetData>
    <row r="2" spans="3:9" x14ac:dyDescent="0.3">
      <c r="F2" s="1"/>
      <c r="G2" s="2" t="s">
        <v>8</v>
      </c>
      <c r="H2" s="2" t="s">
        <v>1</v>
      </c>
    </row>
    <row r="3" spans="3:9" x14ac:dyDescent="0.3">
      <c r="C3" s="1" t="s">
        <v>0</v>
      </c>
      <c r="D3" s="1" t="s">
        <v>1</v>
      </c>
      <c r="F3" s="2" t="s">
        <v>2</v>
      </c>
      <c r="G3" s="1">
        <f>AVERAGE(C4:C11)</f>
        <v>372</v>
      </c>
      <c r="H3" s="1">
        <f>AVERAGE(D4:D11)</f>
        <v>354.625</v>
      </c>
    </row>
    <row r="4" spans="3:9" x14ac:dyDescent="0.3">
      <c r="C4" s="1">
        <v>371</v>
      </c>
      <c r="D4" s="1">
        <v>353</v>
      </c>
      <c r="F4" s="2" t="s">
        <v>3</v>
      </c>
      <c r="G4" s="1">
        <f>QUARTILE(C4:C11,1)</f>
        <v>370.75</v>
      </c>
      <c r="H4" s="1">
        <f>QUARTILE(D4:D11,1)</f>
        <v>353.75</v>
      </c>
    </row>
    <row r="5" spans="3:9" x14ac:dyDescent="0.3">
      <c r="C5" s="1">
        <v>370</v>
      </c>
      <c r="D5" s="1">
        <v>355</v>
      </c>
      <c r="F5" s="2" t="s">
        <v>4</v>
      </c>
      <c r="G5" s="1">
        <f>QUARTILE(C4:C11,2)</f>
        <v>371.5</v>
      </c>
      <c r="H5" s="1">
        <f>QUARTILE(D4:D11,2)</f>
        <v>355</v>
      </c>
    </row>
    <row r="6" spans="3:9" x14ac:dyDescent="0.3">
      <c r="C6" s="1">
        <v>370</v>
      </c>
      <c r="D6" s="1">
        <v>352</v>
      </c>
      <c r="F6" s="2" t="s">
        <v>5</v>
      </c>
      <c r="G6" s="1">
        <f>QUARTILE(C4:C11,3)</f>
        <v>373.25</v>
      </c>
      <c r="H6" s="1">
        <f>QUARTILE(D4:D11,3)</f>
        <v>355.25</v>
      </c>
    </row>
    <row r="7" spans="3:9" x14ac:dyDescent="0.3">
      <c r="C7" s="1">
        <v>373</v>
      </c>
      <c r="D7" s="1">
        <v>354</v>
      </c>
      <c r="F7" s="2" t="s">
        <v>6</v>
      </c>
      <c r="G7" s="1">
        <f>G6-G4</f>
        <v>2.5</v>
      </c>
      <c r="H7" s="1">
        <f>H6-H4</f>
        <v>1.5</v>
      </c>
    </row>
    <row r="8" spans="3:9" x14ac:dyDescent="0.3">
      <c r="C8" s="1">
        <v>374</v>
      </c>
      <c r="D8" s="1">
        <v>355</v>
      </c>
      <c r="F8" s="2" t="s">
        <v>7</v>
      </c>
      <c r="G8" s="1">
        <f>MEDIAN(C4:C11)</f>
        <v>371.5</v>
      </c>
      <c r="H8" s="1">
        <f>MEDIAN(D4:D11)</f>
        <v>355</v>
      </c>
    </row>
    <row r="9" spans="3:9" x14ac:dyDescent="0.3">
      <c r="C9" s="1">
        <v>372</v>
      </c>
      <c r="D9" s="1">
        <v>356</v>
      </c>
      <c r="F9" s="2" t="s">
        <v>9</v>
      </c>
      <c r="G9" s="1">
        <f>QUARTILE(Table1[Thông thường],4)-QUARTILE(Table1[Thông thường],0)</f>
        <v>5</v>
      </c>
      <c r="H9" s="1">
        <f>QUARTILE(Table1[Ăn kiên],4)-QUARTILE(Table1[Ăn kiên],0)</f>
        <v>5</v>
      </c>
    </row>
    <row r="10" spans="3:9" x14ac:dyDescent="0.3">
      <c r="C10" s="1">
        <v>375</v>
      </c>
      <c r="D10" s="1">
        <v>355</v>
      </c>
      <c r="F10" s="2" t="s">
        <v>10</v>
      </c>
      <c r="G10" s="1">
        <f>VAR(Table1[Thông thường])</f>
        <v>3.4285714285714284</v>
      </c>
      <c r="H10" s="1">
        <f>VAR(Table1[Ăn kiên])</f>
        <v>2.5535714285714284</v>
      </c>
    </row>
    <row r="11" spans="3:9" x14ac:dyDescent="0.3">
      <c r="C11" s="1">
        <v>371</v>
      </c>
      <c r="D11" s="1">
        <v>357</v>
      </c>
      <c r="F11" s="2" t="s">
        <v>11</v>
      </c>
      <c r="G11" s="1">
        <f>STDEV(Table1[Thông thường])</f>
        <v>1.8516401995451028</v>
      </c>
      <c r="H11" s="1">
        <f>STDEV(Table1[Ăn kiên])</f>
        <v>1.5979898086569353</v>
      </c>
    </row>
    <row r="13" spans="3:9" x14ac:dyDescent="0.3">
      <c r="F13" s="2" t="s">
        <v>30</v>
      </c>
      <c r="G13">
        <f>G4-1.5*G7</f>
        <v>367</v>
      </c>
      <c r="H13">
        <f>H4-1.5*H7</f>
        <v>351.5</v>
      </c>
      <c r="I13" t="s">
        <v>32</v>
      </c>
    </row>
    <row r="14" spans="3:9" x14ac:dyDescent="0.3">
      <c r="F14" s="2" t="s">
        <v>31</v>
      </c>
      <c r="G14">
        <f>G6+1.5*G7</f>
        <v>377</v>
      </c>
      <c r="H14">
        <f>H6+1.5*H7</f>
        <v>357.5</v>
      </c>
      <c r="I14" t="s">
        <v>32</v>
      </c>
    </row>
    <row r="16" spans="3:9" ht="15" x14ac:dyDescent="0.35">
      <c r="F16" s="3" t="s">
        <v>12</v>
      </c>
      <c r="G16" s="2" t="s">
        <v>8</v>
      </c>
      <c r="H16" s="2" t="s">
        <v>1</v>
      </c>
    </row>
    <row r="17" spans="6:8" x14ac:dyDescent="0.3">
      <c r="F17" s="2" t="s">
        <v>13</v>
      </c>
      <c r="G17" s="1">
        <f>QUARTILE(C4:C11,0)</f>
        <v>370</v>
      </c>
      <c r="H17" s="1">
        <f>QUARTILE(D4:D11,0)</f>
        <v>352</v>
      </c>
    </row>
    <row r="18" spans="6:8" x14ac:dyDescent="0.3">
      <c r="F18" s="2" t="s">
        <v>3</v>
      </c>
      <c r="G18" s="1">
        <f>QUARTILE(C4:C11,1)</f>
        <v>370.75</v>
      </c>
      <c r="H18" s="1">
        <f>QUARTILE(D4:D11,1)</f>
        <v>353.75</v>
      </c>
    </row>
    <row r="19" spans="6:8" x14ac:dyDescent="0.3">
      <c r="F19" s="2" t="s">
        <v>4</v>
      </c>
      <c r="G19" s="1">
        <f t="shared" ref="G19:H20" si="0">QUARTILE(C5:C12,1)</f>
        <v>370.5</v>
      </c>
      <c r="H19" s="1">
        <f t="shared" si="0"/>
        <v>354.5</v>
      </c>
    </row>
    <row r="20" spans="6:8" x14ac:dyDescent="0.3">
      <c r="F20" s="2" t="s">
        <v>5</v>
      </c>
      <c r="G20" s="1">
        <f t="shared" si="0"/>
        <v>371.25</v>
      </c>
      <c r="H20" s="1">
        <f t="shared" si="0"/>
        <v>354.25</v>
      </c>
    </row>
    <row r="21" spans="6:8" x14ac:dyDescent="0.3">
      <c r="F21" s="2" t="s">
        <v>14</v>
      </c>
      <c r="G21" s="1">
        <f>QUARTILE(C4:C11,4)</f>
        <v>375</v>
      </c>
      <c r="H21" s="1">
        <f>QUARTILE(D4:D11,4)</f>
        <v>357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99A44-4DDF-4D9F-A3B1-4D20A01DB52C}">
  <dimension ref="B4:J21"/>
  <sheetViews>
    <sheetView topLeftCell="A4" workbookViewId="0">
      <selection activeCell="L11" sqref="L11"/>
    </sheetView>
  </sheetViews>
  <sheetFormatPr defaultRowHeight="14.4" x14ac:dyDescent="0.3"/>
  <cols>
    <col min="2" max="2" width="17" customWidth="1"/>
    <col min="3" max="3" width="18.77734375" customWidth="1"/>
    <col min="4" max="4" width="16.33203125" customWidth="1"/>
  </cols>
  <sheetData>
    <row r="4" spans="2:10" x14ac:dyDescent="0.3">
      <c r="B4" s="1" t="s">
        <v>15</v>
      </c>
      <c r="C4" s="1" t="s">
        <v>16</v>
      </c>
      <c r="D4" s="1" t="s">
        <v>28</v>
      </c>
      <c r="H4" s="1" t="s">
        <v>22</v>
      </c>
      <c r="I4" s="1" t="s">
        <v>23</v>
      </c>
      <c r="J4" t="s">
        <v>24</v>
      </c>
    </row>
    <row r="5" spans="2:10" x14ac:dyDescent="0.3">
      <c r="B5" s="1">
        <v>43</v>
      </c>
      <c r="C5" s="1">
        <v>60</v>
      </c>
      <c r="D5" s="1">
        <f>$C$19+$C$20*Table2[[#This Row],[Chiều dài x (in)]]</f>
        <v>34.845896147403778</v>
      </c>
      <c r="H5" s="1">
        <f>(Table2[[#This Row],[Chiều dài x (in)]]-$C$14)/$C$16</f>
        <v>-1.2375244878789362</v>
      </c>
      <c r="I5" s="1">
        <f>(Table2[[#This Row],[Cân nặng y (Ib)]]-$C$15)/$C$17</f>
        <v>-0.98205457369587212</v>
      </c>
      <c r="J5">
        <f>H5*I5</f>
        <v>1.2153165833821511</v>
      </c>
    </row>
    <row r="6" spans="2:10" x14ac:dyDescent="0.3">
      <c r="B6" s="1">
        <v>65</v>
      </c>
      <c r="C6" s="1">
        <v>316</v>
      </c>
      <c r="D6" s="1">
        <f>$C$19+$C$20*Table2[[#This Row],[Chiều dài x (in)]]</f>
        <v>317.84254606365141</v>
      </c>
      <c r="H6" s="1">
        <f>(Table2[[#This Row],[Chiều dài x (in)]]-$C$14)/$C$16</f>
        <v>1.1447101512880156</v>
      </c>
      <c r="I6" s="1">
        <f>(Table2[[#This Row],[Cân nặng y (Ib)]]-$C$15)/$C$17</f>
        <v>1.081065937515151</v>
      </c>
      <c r="J6">
        <f t="shared" ref="J6:J11" si="0">H6*I6</f>
        <v>1.2375071528852888</v>
      </c>
    </row>
    <row r="7" spans="2:10" x14ac:dyDescent="0.3">
      <c r="B7" s="1">
        <v>63</v>
      </c>
      <c r="C7" s="1">
        <v>356</v>
      </c>
      <c r="D7" s="1">
        <f>$C$19+$C$20*Table2[[#This Row],[Chiều dài x (in)]]</f>
        <v>292.11557788944708</v>
      </c>
      <c r="H7" s="1">
        <f>(Table2[[#This Row],[Chiều dài x (in)]]-$C$14)/$C$16</f>
        <v>0.92814336590920166</v>
      </c>
      <c r="I7" s="1">
        <f>(Table2[[#This Row],[Cân nặng y (Ib)]]-$C$15)/$C$17</f>
        <v>1.4034285173918735</v>
      </c>
      <c r="J7">
        <f t="shared" si="0"/>
        <v>1.302582867945054</v>
      </c>
    </row>
    <row r="8" spans="2:10" x14ac:dyDescent="0.3">
      <c r="B8" s="1">
        <v>50</v>
      </c>
      <c r="C8" s="1">
        <v>100</v>
      </c>
      <c r="D8" s="1">
        <f>$C$19+$C$20*Table2[[#This Row],[Chiều dài x (in)]]</f>
        <v>124.89028475711893</v>
      </c>
      <c r="H8" s="1">
        <f>(Table2[[#This Row],[Chiều dài x (in)]]-$C$14)/$C$16</f>
        <v>-0.47954073905308786</v>
      </c>
      <c r="I8" s="1">
        <f>(Table2[[#This Row],[Cân nặng y (Ib)]]-$C$15)/$C$17</f>
        <v>-0.65969199381914978</v>
      </c>
      <c r="J8">
        <f t="shared" si="0"/>
        <v>0.31634918626344016</v>
      </c>
    </row>
    <row r="9" spans="2:10" x14ac:dyDescent="0.3">
      <c r="B9" s="1">
        <v>49</v>
      </c>
      <c r="C9" s="1">
        <v>96</v>
      </c>
      <c r="D9" s="1">
        <f>$C$19+$C$20*Table2[[#This Row],[Chiều dài x (in)]]</f>
        <v>112.02680067001677</v>
      </c>
      <c r="H9" s="1">
        <f>(Table2[[#This Row],[Chiều dài x (in)]]-$C$14)/$C$16</f>
        <v>-0.58782413174249482</v>
      </c>
      <c r="I9" s="1">
        <f>(Table2[[#This Row],[Cân nặng y (Ib)]]-$C$15)/$C$17</f>
        <v>-0.69192825180682194</v>
      </c>
      <c r="J9">
        <f t="shared" si="0"/>
        <v>0.40673212384644741</v>
      </c>
    </row>
    <row r="10" spans="2:10" x14ac:dyDescent="0.3">
      <c r="B10" s="1">
        <v>64</v>
      </c>
      <c r="C10" s="1">
        <v>259</v>
      </c>
      <c r="D10" s="1">
        <f>$C$19+$C$20*Table2[[#This Row],[Chiều dài x (in)]]</f>
        <v>304.97906197654925</v>
      </c>
      <c r="H10" s="1">
        <f>(Table2[[#This Row],[Chiều dài x (in)]]-$C$14)/$C$16</f>
        <v>1.0364267585986087</v>
      </c>
      <c r="I10" s="1">
        <f>(Table2[[#This Row],[Cân nặng y (Ib)]]-$C$15)/$C$17</f>
        <v>0.62169926119082164</v>
      </c>
      <c r="J10">
        <f t="shared" si="0"/>
        <v>0.64434575009915307</v>
      </c>
    </row>
    <row r="11" spans="2:10" x14ac:dyDescent="0.3">
      <c r="B11" s="1">
        <v>47</v>
      </c>
      <c r="C11" s="1">
        <v>86</v>
      </c>
      <c r="D11" s="1">
        <f>$C$19+$C$20*Table2[[#This Row],[Chiều dài x (in)]]</f>
        <v>86.299832495812439</v>
      </c>
      <c r="H11" s="1">
        <f>(Table2[[#This Row],[Chiều dài x (in)]]-$C$14)/$C$16</f>
        <v>-0.8043909171213085</v>
      </c>
      <c r="I11" s="1">
        <f>(Table2[[#This Row],[Cân nặng y (Ib)]]-$C$15)/$C$17</f>
        <v>-0.77251889677600261</v>
      </c>
      <c r="J11">
        <f t="shared" si="0"/>
        <v>0.62140718387119021</v>
      </c>
    </row>
    <row r="13" spans="2:10" x14ac:dyDescent="0.3">
      <c r="B13" t="s">
        <v>17</v>
      </c>
      <c r="C13">
        <v>7</v>
      </c>
    </row>
    <row r="14" spans="2:10" x14ac:dyDescent="0.3">
      <c r="B14" t="s">
        <v>18</v>
      </c>
      <c r="C14">
        <f>AVERAGE(Table2[Chiều dài x (in)])</f>
        <v>54.428571428571431</v>
      </c>
    </row>
    <row r="15" spans="2:10" x14ac:dyDescent="0.3">
      <c r="B15" t="s">
        <v>19</v>
      </c>
      <c r="C15">
        <f>AVERAGE(Table2[Cân nặng y (Ib)])</f>
        <v>181.85714285714286</v>
      </c>
    </row>
    <row r="16" spans="2:10" x14ac:dyDescent="0.3">
      <c r="B16" t="s">
        <v>20</v>
      </c>
      <c r="C16">
        <f>STDEV(Table2[Chiều dài x (in)])</f>
        <v>9.2350264907965673</v>
      </c>
    </row>
    <row r="17" spans="2:3" x14ac:dyDescent="0.3">
      <c r="B17" t="s">
        <v>21</v>
      </c>
      <c r="C17">
        <f>STDEV(Table2[Cân nặng y (Ib)])</f>
        <v>124.08388099914316</v>
      </c>
    </row>
    <row r="18" spans="2:3" x14ac:dyDescent="0.3">
      <c r="B18" t="s">
        <v>25</v>
      </c>
      <c r="C18">
        <f>SUM(J5:J11)/(C13-1)</f>
        <v>0.95737347471545409</v>
      </c>
    </row>
    <row r="19" spans="2:3" x14ac:dyDescent="0.3">
      <c r="B19" t="s">
        <v>26</v>
      </c>
      <c r="C19">
        <f>C15-C20*C14</f>
        <v>-518.28391959798932</v>
      </c>
    </row>
    <row r="20" spans="2:3" x14ac:dyDescent="0.3">
      <c r="B20" t="s">
        <v>27</v>
      </c>
      <c r="C20">
        <f>C17*C18/C16</f>
        <v>12.863484087102165</v>
      </c>
    </row>
    <row r="21" spans="2:3" x14ac:dyDescent="0.3">
      <c r="B21" t="s">
        <v>29</v>
      </c>
      <c r="C21">
        <f>C19+C20*72</f>
        <v>407.88693467336657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Bài 1</vt:lpstr>
      <vt:lpstr>Bài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2021-06-25T15:54:16Z</dcterms:modified>
</cp:coreProperties>
</file>